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Users\tjw71\OneDrive\바탕 화면\First\QXIG\QXIG-JSJW\QXIG\QXIG Ventures\투자제안서\손PB\대면 재무설계\250523_넉넉한 윤리쌤\코드\"/>
    </mc:Choice>
  </mc:AlternateContent>
  <xr:revisionPtr revIDLastSave="0" documentId="13_ncr:1_{51D52F01-9CC7-4C79-BFE0-6D21BC02338B}" xr6:coauthVersionLast="47" xr6:coauthVersionMax="47" xr10:uidLastSave="{00000000-0000-0000-0000-000000000000}"/>
  <bookViews>
    <workbookView xWindow="-120" yWindow="-120" windowWidth="29040" windowHeight="15720" firstSheet="8" activeTab="16" xr2:uid="{00000000-000D-0000-FFFF-FFFF00000000}"/>
  </bookViews>
  <sheets>
    <sheet name="대시보드&lt;&lt;" sheetId="17" r:id="rId1"/>
    <sheet name="(수입+지출) 관리" sheetId="4" r:id="rId2"/>
    <sheet name="(자산) 관리" sheetId="11" r:id="rId3"/>
    <sheet name="(저축+투자) 관리" sheetId="12" r:id="rId4"/>
    <sheet name="PV&lt;&lt;" sheetId="7" r:id="rId5"/>
    <sheet name="세부 정보1" sheetId="19" r:id="rId6"/>
    <sheet name="세부 정보2" sheetId="20" r:id="rId7"/>
    <sheet name="pv_가계부" sheetId="10" r:id="rId8"/>
    <sheet name="pv_자산" sheetId="9" r:id="rId9"/>
    <sheet name="pv_투자" sheetId="16" r:id="rId10"/>
    <sheet name="pv_GPT" sheetId="18" r:id="rId11"/>
    <sheet name="DATA&lt;&lt;" sheetId="13" r:id="rId12"/>
    <sheet name="dt_자산" sheetId="14" r:id="rId13"/>
    <sheet name="dt_투자" sheetId="15" r:id="rId14"/>
    <sheet name="가계부 내역" sheetId="2" r:id="rId15"/>
    <sheet name="RAW&lt;&lt;" sheetId="3" r:id="rId16"/>
    <sheet name="뱅샐현황" sheetId="1" r:id="rId17"/>
  </sheets>
  <externalReferences>
    <externalReference r:id="rId18"/>
  </externalReferences>
  <definedNames>
    <definedName name="_xleta.IF" hidden="1" xlm="1">#NAME?</definedName>
    <definedName name="기타실물자산">뱅샐현황!$C$84</definedName>
    <definedName name="단기대출">뱅샐현황!$G$45</definedName>
    <definedName name="동산">뱅샐현황!$C$83</definedName>
    <definedName name="보험자산">뱅샐현황!$C$85:$C$87</definedName>
    <definedName name="부동산">뱅샐현황!$C$82</definedName>
    <definedName name="슬라이서_pv_중분류">#N/A</definedName>
    <definedName name="슬라이서_개월_날짜">#N/A</definedName>
    <definedName name="슬라이서_년_날짜">#N/A</definedName>
    <definedName name="신탁자산">뱅샐현황!$C$57</definedName>
    <definedName name="연금자산">뱅샐현황!$C$88</definedName>
    <definedName name="자유입출금자산">뱅샐현황!$C$44:$C$56</definedName>
    <definedName name="장기대출">뱅샐현황!$G$44:$G$45</definedName>
    <definedName name="저축성자산">뱅샐현황!$C$59:$C$60</definedName>
    <definedName name="전자금융자산">뱅샐현황!$C$61:$C$63</definedName>
    <definedName name="투자성자산">뱅샐현황!$C$64:$C$81</definedName>
    <definedName name="현금자산">뱅샐현황!$C$58</definedName>
  </definedNames>
  <calcPr calcId="191029" iterate="1"/>
  <pivotCaches>
    <pivotCache cacheId="0" r:id="rId19"/>
    <pivotCache cacheId="1" r:id="rId20"/>
    <pivotCache cacheId="2" r:id="rId21"/>
  </pivotCaches>
  <extLst>
    <ext xmlns:x14="http://schemas.microsoft.com/office/spreadsheetml/2009/9/main" uri="{BBE1A952-AA13-448e-AADC-164F8A28A991}">
      <x14:slicerCaches>
        <x14:slicerCache r:id="rId22"/>
        <x14:slicerCache r:id="rId23"/>
        <x14:slicerCache r:id="rId24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20" l="1"/>
  <c r="Q14" i="20" s="1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1683" i="2"/>
  <c r="N1684" i="2"/>
  <c r="N1685" i="2"/>
  <c r="N1686" i="2"/>
  <c r="N1687" i="2"/>
  <c r="N1688" i="2"/>
  <c r="N1689" i="2"/>
  <c r="N1690" i="2"/>
  <c r="N1691" i="2"/>
  <c r="N1692" i="2"/>
  <c r="N1693" i="2"/>
  <c r="N1694" i="2"/>
  <c r="N1695" i="2"/>
  <c r="N1696" i="2"/>
  <c r="N1697" i="2"/>
  <c r="N1698" i="2"/>
  <c r="N1699" i="2"/>
  <c r="N1700" i="2"/>
  <c r="N1701" i="2"/>
  <c r="N1702" i="2"/>
  <c r="N1703" i="2"/>
  <c r="N1704" i="2"/>
  <c r="N1705" i="2"/>
  <c r="N1706" i="2"/>
  <c r="N1707" i="2"/>
  <c r="N1708" i="2"/>
  <c r="N1709" i="2"/>
  <c r="N1710" i="2"/>
  <c r="N1711" i="2"/>
  <c r="N1712" i="2"/>
  <c r="N1713" i="2"/>
  <c r="N1714" i="2"/>
  <c r="N1715" i="2"/>
  <c r="N1716" i="2"/>
  <c r="N1717" i="2"/>
  <c r="N1718" i="2"/>
  <c r="N1719" i="2"/>
  <c r="N1720" i="2"/>
  <c r="N1721" i="2"/>
  <c r="N1722" i="2"/>
  <c r="N1723" i="2"/>
  <c r="N1724" i="2"/>
  <c r="N1725" i="2"/>
  <c r="N1726" i="2"/>
  <c r="N1727" i="2"/>
  <c r="N1728" i="2"/>
  <c r="N1729" i="2"/>
  <c r="N1730" i="2"/>
  <c r="N1731" i="2"/>
  <c r="N1732" i="2"/>
  <c r="N1733" i="2"/>
  <c r="N1734" i="2"/>
  <c r="N1735" i="2"/>
  <c r="N1736" i="2"/>
  <c r="N1737" i="2"/>
  <c r="N1738" i="2"/>
  <c r="N1739" i="2"/>
  <c r="N1740" i="2"/>
  <c r="N1741" i="2"/>
  <c r="N1742" i="2"/>
  <c r="N1743" i="2"/>
  <c r="N1744" i="2"/>
  <c r="N1745" i="2"/>
  <c r="N1746" i="2"/>
  <c r="N1747" i="2"/>
  <c r="N1748" i="2"/>
  <c r="N1749" i="2"/>
  <c r="N1750" i="2"/>
  <c r="N1751" i="2"/>
  <c r="N1752" i="2"/>
  <c r="N1753" i="2"/>
  <c r="N1754" i="2"/>
  <c r="N1755" i="2"/>
  <c r="N1756" i="2"/>
  <c r="N1757" i="2"/>
  <c r="N1758" i="2"/>
  <c r="N1759" i="2"/>
  <c r="N1760" i="2"/>
  <c r="N1761" i="2"/>
  <c r="N1762" i="2"/>
  <c r="N1763" i="2"/>
  <c r="N1764" i="2"/>
  <c r="N1765" i="2"/>
  <c r="N1766" i="2"/>
  <c r="N1767" i="2"/>
  <c r="N1768" i="2"/>
  <c r="N1769" i="2"/>
  <c r="N1770" i="2"/>
  <c r="N1771" i="2"/>
  <c r="N1772" i="2"/>
  <c r="N1773" i="2"/>
  <c r="N1774" i="2"/>
  <c r="N1775" i="2"/>
  <c r="N1776" i="2"/>
  <c r="N1777" i="2"/>
  <c r="N1778" i="2"/>
  <c r="N1779" i="2"/>
  <c r="N1780" i="2"/>
  <c r="N1781" i="2"/>
  <c r="N1782" i="2"/>
  <c r="N1783" i="2"/>
  <c r="N1784" i="2"/>
  <c r="N1785" i="2"/>
  <c r="N1786" i="2"/>
  <c r="N1787" i="2"/>
  <c r="N1788" i="2"/>
  <c r="N1789" i="2"/>
  <c r="N1790" i="2"/>
  <c r="N1791" i="2"/>
  <c r="N1792" i="2"/>
  <c r="N1793" i="2"/>
  <c r="N1794" i="2"/>
  <c r="N1795" i="2"/>
  <c r="N1796" i="2"/>
  <c r="N1797" i="2"/>
  <c r="N1798" i="2"/>
  <c r="N1799" i="2"/>
  <c r="N1800" i="2"/>
  <c r="N1801" i="2"/>
  <c r="N1802" i="2"/>
  <c r="N1803" i="2"/>
  <c r="N1804" i="2"/>
  <c r="N1805" i="2"/>
  <c r="N1806" i="2"/>
  <c r="N1807" i="2"/>
  <c r="N1808" i="2"/>
  <c r="N1809" i="2"/>
  <c r="N1810" i="2"/>
  <c r="N1811" i="2"/>
  <c r="N1812" i="2"/>
  <c r="N1813" i="2"/>
  <c r="N1814" i="2"/>
  <c r="N1815" i="2"/>
  <c r="N1816" i="2"/>
  <c r="N1817" i="2"/>
  <c r="N1818" i="2"/>
  <c r="N1819" i="2"/>
  <c r="N1820" i="2"/>
  <c r="N1821" i="2"/>
  <c r="N1822" i="2"/>
  <c r="N1823" i="2"/>
  <c r="N1824" i="2"/>
  <c r="N1825" i="2"/>
  <c r="N1826" i="2"/>
  <c r="N1827" i="2"/>
  <c r="N1828" i="2"/>
  <c r="N1829" i="2"/>
  <c r="N1830" i="2"/>
  <c r="N1831" i="2"/>
  <c r="N1832" i="2"/>
  <c r="N1833" i="2"/>
  <c r="N1834" i="2"/>
  <c r="N1835" i="2"/>
  <c r="N1836" i="2"/>
  <c r="N1837" i="2"/>
  <c r="N1838" i="2"/>
  <c r="N1839" i="2"/>
  <c r="N1840" i="2"/>
  <c r="N1841" i="2"/>
  <c r="N1842" i="2"/>
  <c r="N1843" i="2"/>
  <c r="N1844" i="2"/>
  <c r="N1845" i="2"/>
  <c r="N1846" i="2"/>
  <c r="N1847" i="2"/>
  <c r="N1848" i="2"/>
  <c r="N1849" i="2"/>
  <c r="N1850" i="2"/>
  <c r="N1851" i="2"/>
  <c r="N1852" i="2"/>
  <c r="N1853" i="2"/>
  <c r="N1854" i="2"/>
  <c r="N1855" i="2"/>
  <c r="N1856" i="2"/>
  <c r="N1857" i="2"/>
  <c r="N1858" i="2"/>
  <c r="N1859" i="2"/>
  <c r="N1860" i="2"/>
  <c r="N1861" i="2"/>
  <c r="N1862" i="2"/>
  <c r="N1863" i="2"/>
  <c r="N1864" i="2"/>
  <c r="N1865" i="2"/>
  <c r="N1866" i="2"/>
  <c r="N1867" i="2"/>
  <c r="N1868" i="2"/>
  <c r="N1869" i="2"/>
  <c r="N1870" i="2"/>
  <c r="N1871" i="2"/>
  <c r="N1872" i="2"/>
  <c r="N1873" i="2"/>
  <c r="N1874" i="2"/>
  <c r="N1875" i="2"/>
  <c r="N1876" i="2"/>
  <c r="N1877" i="2"/>
  <c r="N1878" i="2"/>
  <c r="N1879" i="2"/>
  <c r="N1880" i="2"/>
  <c r="N1881" i="2"/>
  <c r="N1882" i="2"/>
  <c r="N1883" i="2"/>
  <c r="N1884" i="2"/>
  <c r="N1885" i="2"/>
  <c r="N1886" i="2"/>
  <c r="N1887" i="2"/>
  <c r="N1888" i="2"/>
  <c r="N1889" i="2"/>
  <c r="N1890" i="2"/>
  <c r="N1891" i="2"/>
  <c r="N1892" i="2"/>
  <c r="N1893" i="2"/>
  <c r="N1894" i="2"/>
  <c r="N1895" i="2"/>
  <c r="N1896" i="2"/>
  <c r="N1897" i="2"/>
  <c r="N1898" i="2"/>
  <c r="N1899" i="2"/>
  <c r="N1900" i="2"/>
  <c r="N1901" i="2"/>
  <c r="N1902" i="2"/>
  <c r="N1903" i="2"/>
  <c r="N1904" i="2"/>
  <c r="N1905" i="2"/>
  <c r="N1906" i="2"/>
  <c r="N1907" i="2"/>
  <c r="N1908" i="2"/>
  <c r="N1909" i="2"/>
  <c r="N1910" i="2"/>
  <c r="N1911" i="2"/>
  <c r="N1912" i="2"/>
  <c r="N1913" i="2"/>
  <c r="N1914" i="2"/>
  <c r="N1915" i="2"/>
  <c r="N1916" i="2"/>
  <c r="N1917" i="2"/>
  <c r="N1918" i="2"/>
  <c r="N1919" i="2"/>
  <c r="N1920" i="2"/>
  <c r="N1921" i="2"/>
  <c r="N1922" i="2"/>
  <c r="N1923" i="2"/>
  <c r="N1924" i="2"/>
  <c r="N1925" i="2"/>
  <c r="N1926" i="2"/>
  <c r="N1927" i="2"/>
  <c r="N1928" i="2"/>
  <c r="N1929" i="2"/>
  <c r="N1930" i="2"/>
  <c r="N1931" i="2"/>
  <c r="N1932" i="2"/>
  <c r="N1933" i="2"/>
  <c r="N1934" i="2"/>
  <c r="N1935" i="2"/>
  <c r="N1936" i="2"/>
  <c r="N1937" i="2"/>
  <c r="N1938" i="2"/>
  <c r="N1939" i="2"/>
  <c r="N1940" i="2"/>
  <c r="N1941" i="2"/>
  <c r="N1942" i="2"/>
  <c r="N1943" i="2"/>
  <c r="N1944" i="2"/>
  <c r="N1945" i="2"/>
  <c r="N1946" i="2"/>
  <c r="N1947" i="2"/>
  <c r="N1948" i="2"/>
  <c r="N1949" i="2"/>
  <c r="N1950" i="2"/>
  <c r="N1951" i="2"/>
  <c r="N1952" i="2"/>
  <c r="N1953" i="2"/>
  <c r="N1954" i="2"/>
  <c r="N1955" i="2"/>
  <c r="N1956" i="2"/>
  <c r="N1957" i="2"/>
  <c r="N1958" i="2"/>
  <c r="N1959" i="2"/>
  <c r="N1960" i="2"/>
  <c r="N1961" i="2"/>
  <c r="N1962" i="2"/>
  <c r="N1963" i="2"/>
  <c r="N1964" i="2"/>
  <c r="N1965" i="2"/>
  <c r="N1966" i="2"/>
  <c r="N1967" i="2"/>
  <c r="N1968" i="2"/>
  <c r="N1969" i="2"/>
  <c r="N1970" i="2"/>
  <c r="N1971" i="2"/>
  <c r="N1972" i="2"/>
  <c r="N1973" i="2"/>
  <c r="N1974" i="2"/>
  <c r="N1975" i="2"/>
  <c r="N1976" i="2"/>
  <c r="N1977" i="2"/>
  <c r="N1978" i="2"/>
  <c r="N1979" i="2"/>
  <c r="N1980" i="2"/>
  <c r="N1981" i="2"/>
  <c r="N1982" i="2"/>
  <c r="N1983" i="2"/>
  <c r="N1984" i="2"/>
  <c r="N1985" i="2"/>
  <c r="N1986" i="2"/>
  <c r="N1987" i="2"/>
  <c r="N1988" i="2"/>
  <c r="N1989" i="2"/>
  <c r="N1990" i="2"/>
  <c r="N1991" i="2"/>
  <c r="N1992" i="2"/>
  <c r="N1993" i="2"/>
  <c r="N1994" i="2"/>
  <c r="N1995" i="2"/>
  <c r="N1996" i="2"/>
  <c r="N1997" i="2"/>
  <c r="N1998" i="2"/>
  <c r="N1999" i="2"/>
  <c r="N2000" i="2"/>
  <c r="N2001" i="2"/>
  <c r="N2002" i="2"/>
  <c r="N2003" i="2"/>
  <c r="N2004" i="2"/>
  <c r="N2005" i="2"/>
  <c r="N2006" i="2"/>
  <c r="N2007" i="2"/>
  <c r="N2008" i="2"/>
  <c r="N2009" i="2"/>
  <c r="N2010" i="2"/>
  <c r="N2011" i="2"/>
  <c r="N2012" i="2"/>
  <c r="N2013" i="2"/>
  <c r="N2014" i="2"/>
  <c r="N2015" i="2"/>
  <c r="N2016" i="2"/>
  <c r="N2017" i="2"/>
  <c r="N2018" i="2"/>
  <c r="N2019" i="2"/>
  <c r="N2020" i="2"/>
  <c r="N2021" i="2"/>
  <c r="N2022" i="2"/>
  <c r="N2023" i="2"/>
  <c r="N2024" i="2"/>
  <c r="N2025" i="2"/>
  <c r="N2026" i="2"/>
  <c r="N2027" i="2"/>
  <c r="N2028" i="2"/>
  <c r="N2029" i="2"/>
  <c r="N2030" i="2"/>
  <c r="N2031" i="2"/>
  <c r="N2032" i="2"/>
  <c r="N2033" i="2"/>
  <c r="N2034" i="2"/>
  <c r="N2035" i="2"/>
  <c r="N2036" i="2"/>
  <c r="N2037" i="2"/>
  <c r="N2038" i="2"/>
  <c r="N2039" i="2"/>
  <c r="N2040" i="2"/>
  <c r="N2041" i="2"/>
  <c r="N2042" i="2"/>
  <c r="N2043" i="2"/>
  <c r="N2044" i="2"/>
  <c r="N2045" i="2"/>
  <c r="N2046" i="2"/>
  <c r="N2047" i="2"/>
  <c r="N2048" i="2"/>
  <c r="N2049" i="2"/>
  <c r="N2050" i="2"/>
  <c r="N2051" i="2"/>
  <c r="N2052" i="2"/>
  <c r="N2053" i="2"/>
  <c r="N2054" i="2"/>
  <c r="N2055" i="2"/>
  <c r="N2056" i="2"/>
  <c r="N2057" i="2"/>
  <c r="N2058" i="2"/>
  <c r="N2059" i="2"/>
  <c r="N2060" i="2"/>
  <c r="N2061" i="2"/>
  <c r="N2062" i="2"/>
  <c r="N2063" i="2"/>
  <c r="N2064" i="2"/>
  <c r="N2065" i="2"/>
  <c r="N2066" i="2"/>
  <c r="N2067" i="2"/>
  <c r="N2068" i="2"/>
  <c r="N2069" i="2"/>
  <c r="N2070" i="2"/>
  <c r="N2071" i="2"/>
  <c r="N2072" i="2"/>
  <c r="N2073" i="2"/>
  <c r="N2074" i="2"/>
  <c r="N2075" i="2"/>
  <c r="N2076" i="2"/>
  <c r="N2077" i="2"/>
  <c r="N2078" i="2"/>
  <c r="N2079" i="2"/>
  <c r="N2080" i="2"/>
  <c r="N2081" i="2"/>
  <c r="N2082" i="2"/>
  <c r="N2083" i="2"/>
  <c r="N2084" i="2"/>
  <c r="N2085" i="2"/>
  <c r="N2086" i="2"/>
  <c r="N2087" i="2"/>
  <c r="N2088" i="2"/>
  <c r="N2089" i="2"/>
  <c r="N2090" i="2"/>
  <c r="N2091" i="2"/>
  <c r="N2092" i="2"/>
  <c r="N2093" i="2"/>
  <c r="N2094" i="2"/>
  <c r="N2095" i="2"/>
  <c r="N2096" i="2"/>
  <c r="N2097" i="2"/>
  <c r="N2098" i="2"/>
  <c r="N2099" i="2"/>
  <c r="N2100" i="2"/>
  <c r="N2101" i="2"/>
  <c r="N2102" i="2"/>
  <c r="N2103" i="2"/>
  <c r="N2104" i="2"/>
  <c r="N2105" i="2"/>
  <c r="N2106" i="2"/>
  <c r="N2107" i="2"/>
  <c r="N2108" i="2"/>
  <c r="N2109" i="2"/>
  <c r="N2110" i="2"/>
  <c r="N2111" i="2"/>
  <c r="N2112" i="2"/>
  <c r="N2113" i="2"/>
  <c r="N2114" i="2"/>
  <c r="N2115" i="2"/>
  <c r="N2116" i="2"/>
  <c r="N2117" i="2"/>
  <c r="N2118" i="2"/>
  <c r="N2119" i="2"/>
  <c r="N2120" i="2"/>
  <c r="N2121" i="2"/>
  <c r="N2122" i="2"/>
  <c r="N2123" i="2"/>
  <c r="N2124" i="2"/>
  <c r="N2125" i="2"/>
  <c r="N2126" i="2"/>
  <c r="N2127" i="2"/>
  <c r="N2128" i="2"/>
  <c r="N2129" i="2"/>
  <c r="N2130" i="2"/>
  <c r="N2131" i="2"/>
  <c r="N2132" i="2"/>
  <c r="N2133" i="2"/>
  <c r="N2134" i="2"/>
  <c r="N2135" i="2"/>
  <c r="N2136" i="2"/>
  <c r="N2137" i="2"/>
  <c r="N2138" i="2"/>
  <c r="N2139" i="2"/>
  <c r="N2140" i="2"/>
  <c r="N2141" i="2"/>
  <c r="N2142" i="2"/>
  <c r="N2143" i="2"/>
  <c r="N2144" i="2"/>
  <c r="N2145" i="2"/>
  <c r="N2146" i="2"/>
  <c r="N2147" i="2"/>
  <c r="N2148" i="2"/>
  <c r="N2149" i="2"/>
  <c r="N2150" i="2"/>
  <c r="N2151" i="2"/>
  <c r="N2152" i="2"/>
  <c r="N2153" i="2"/>
  <c r="N2154" i="2"/>
  <c r="N2155" i="2"/>
  <c r="N2156" i="2"/>
  <c r="N2157" i="2"/>
  <c r="N2158" i="2"/>
  <c r="N2159" i="2"/>
  <c r="N2160" i="2"/>
  <c r="N2161" i="2"/>
  <c r="N2162" i="2"/>
  <c r="N2163" i="2"/>
  <c r="N2164" i="2"/>
  <c r="N2165" i="2"/>
  <c r="N2166" i="2"/>
  <c r="N2167" i="2"/>
  <c r="N2168" i="2"/>
  <c r="N2169" i="2"/>
  <c r="N2170" i="2"/>
  <c r="N2171" i="2"/>
  <c r="N2172" i="2"/>
  <c r="N2173" i="2"/>
  <c r="N2174" i="2"/>
  <c r="N2175" i="2"/>
  <c r="N2176" i="2"/>
  <c r="N2177" i="2"/>
  <c r="N2178" i="2"/>
  <c r="N2179" i="2"/>
  <c r="N2180" i="2"/>
  <c r="N2181" i="2"/>
  <c r="N2182" i="2"/>
  <c r="N2183" i="2"/>
  <c r="N2184" i="2"/>
  <c r="N2185" i="2"/>
  <c r="N2186" i="2"/>
  <c r="N2187" i="2"/>
  <c r="N2188" i="2"/>
  <c r="N2189" i="2"/>
  <c r="N2190" i="2"/>
  <c r="N2191" i="2"/>
  <c r="N2192" i="2"/>
  <c r="N2193" i="2"/>
  <c r="N2194" i="2"/>
  <c r="N2195" i="2"/>
  <c r="N2196" i="2"/>
  <c r="N2197" i="2"/>
  <c r="N2198" i="2"/>
  <c r="N2199" i="2"/>
  <c r="N2200" i="2"/>
  <c r="N2201" i="2"/>
  <c r="N2202" i="2"/>
  <c r="N2203" i="2"/>
  <c r="N2204" i="2"/>
  <c r="N2205" i="2"/>
  <c r="N2206" i="2"/>
  <c r="N2207" i="2"/>
  <c r="N2208" i="2"/>
  <c r="N2209" i="2"/>
  <c r="N2210" i="2"/>
  <c r="N2211" i="2"/>
  <c r="N2212" i="2"/>
  <c r="N2213" i="2"/>
  <c r="N2214" i="2"/>
  <c r="N2215" i="2"/>
  <c r="N2216" i="2"/>
  <c r="N2217" i="2"/>
  <c r="N2218" i="2"/>
  <c r="N2219" i="2"/>
  <c r="N2220" i="2"/>
  <c r="N2221" i="2"/>
  <c r="N2222" i="2"/>
  <c r="N2223" i="2"/>
  <c r="N2224" i="2"/>
  <c r="N2225" i="2"/>
  <c r="N2226" i="2"/>
  <c r="N2227" i="2"/>
  <c r="N2228" i="2"/>
  <c r="N2229" i="2"/>
  <c r="N2230" i="2"/>
  <c r="N2231" i="2"/>
  <c r="N2232" i="2"/>
  <c r="N2233" i="2"/>
  <c r="N2234" i="2"/>
  <c r="N2235" i="2"/>
  <c r="N2236" i="2"/>
  <c r="N2237" i="2"/>
  <c r="N2238" i="2"/>
  <c r="N2239" i="2"/>
  <c r="N2240" i="2"/>
  <c r="N2241" i="2"/>
  <c r="N2242" i="2"/>
  <c r="N2243" i="2"/>
  <c r="N2244" i="2"/>
  <c r="N2245" i="2"/>
  <c r="N2246" i="2"/>
  <c r="N2247" i="2"/>
  <c r="N2248" i="2"/>
  <c r="N2249" i="2"/>
  <c r="N2250" i="2"/>
  <c r="N2251" i="2"/>
  <c r="N2252" i="2"/>
  <c r="N2253" i="2"/>
  <c r="N2254" i="2"/>
  <c r="N2255" i="2"/>
  <c r="N2256" i="2"/>
  <c r="N2257" i="2"/>
  <c r="N2258" i="2"/>
  <c r="N2259" i="2"/>
  <c r="N2260" i="2"/>
  <c r="N2261" i="2"/>
  <c r="N2262" i="2"/>
  <c r="N2263" i="2"/>
  <c r="N2264" i="2"/>
  <c r="N2265" i="2"/>
  <c r="N2266" i="2"/>
  <c r="N2267" i="2"/>
  <c r="N2268" i="2"/>
  <c r="N2269" i="2"/>
  <c r="N2270" i="2"/>
  <c r="N2271" i="2"/>
  <c r="N2272" i="2"/>
  <c r="N2273" i="2"/>
  <c r="N2274" i="2"/>
  <c r="N2275" i="2"/>
  <c r="N2276" i="2"/>
  <c r="N2277" i="2"/>
  <c r="N2278" i="2"/>
  <c r="N2279" i="2"/>
  <c r="N2280" i="2"/>
  <c r="N2281" i="2"/>
  <c r="N2282" i="2"/>
  <c r="N2283" i="2"/>
  <c r="N2284" i="2"/>
  <c r="N2285" i="2"/>
  <c r="N2286" i="2"/>
  <c r="N2287" i="2"/>
  <c r="N2288" i="2"/>
  <c r="N2289" i="2"/>
  <c r="N2290" i="2"/>
  <c r="N2291" i="2"/>
  <c r="N2292" i="2"/>
  <c r="N2293" i="2"/>
  <c r="N2294" i="2"/>
  <c r="N2295" i="2"/>
  <c r="N2296" i="2"/>
  <c r="N2297" i="2"/>
  <c r="N2298" i="2"/>
  <c r="N2299" i="2"/>
  <c r="N2300" i="2"/>
  <c r="N2301" i="2"/>
  <c r="N2302" i="2"/>
  <c r="N2303" i="2"/>
  <c r="N2304" i="2"/>
  <c r="N2305" i="2"/>
  <c r="N2306" i="2"/>
  <c r="N2307" i="2"/>
  <c r="N2308" i="2"/>
  <c r="N2309" i="2"/>
  <c r="N2310" i="2"/>
  <c r="N2311" i="2"/>
  <c r="N2312" i="2"/>
  <c r="N2313" i="2"/>
  <c r="N2314" i="2"/>
  <c r="N2315" i="2"/>
  <c r="N2316" i="2"/>
  <c r="N2317" i="2"/>
  <c r="N2318" i="2"/>
  <c r="N2319" i="2"/>
  <c r="N2320" i="2"/>
  <c r="N2321" i="2"/>
  <c r="N2322" i="2"/>
  <c r="N2323" i="2"/>
  <c r="N2324" i="2"/>
  <c r="N2325" i="2"/>
  <c r="N2326" i="2"/>
  <c r="N2327" i="2"/>
  <c r="N2328" i="2"/>
  <c r="N2329" i="2"/>
  <c r="N2330" i="2"/>
  <c r="N2331" i="2"/>
  <c r="N2332" i="2"/>
  <c r="N2333" i="2"/>
  <c r="N2334" i="2"/>
  <c r="N2335" i="2"/>
  <c r="N2336" i="2"/>
  <c r="N2337" i="2"/>
  <c r="N2338" i="2"/>
  <c r="N2339" i="2"/>
  <c r="N2340" i="2"/>
  <c r="N2341" i="2"/>
  <c r="N2342" i="2"/>
  <c r="N2343" i="2"/>
  <c r="N2344" i="2"/>
  <c r="N2345" i="2"/>
  <c r="N2346" i="2"/>
  <c r="N2347" i="2"/>
  <c r="N2348" i="2"/>
  <c r="N2349" i="2"/>
  <c r="N2350" i="2"/>
  <c r="N2351" i="2"/>
  <c r="N2352" i="2"/>
  <c r="N2353" i="2"/>
  <c r="N2354" i="2"/>
  <c r="N2355" i="2"/>
  <c r="N2356" i="2"/>
  <c r="N2357" i="2"/>
  <c r="N2358" i="2"/>
  <c r="N2359" i="2"/>
  <c r="N2360" i="2"/>
  <c r="N2361" i="2"/>
  <c r="N2362" i="2"/>
  <c r="N2363" i="2"/>
  <c r="N2364" i="2"/>
  <c r="N2365" i="2"/>
  <c r="N2366" i="2"/>
  <c r="N2367" i="2"/>
  <c r="N2368" i="2"/>
  <c r="N2369" i="2"/>
  <c r="N2370" i="2"/>
  <c r="N2371" i="2"/>
  <c r="N2372" i="2"/>
  <c r="N2373" i="2"/>
  <c r="N2374" i="2"/>
  <c r="N2375" i="2"/>
  <c r="N2376" i="2"/>
  <c r="N2377" i="2"/>
  <c r="N2378" i="2"/>
  <c r="N2379" i="2"/>
  <c r="N2380" i="2"/>
  <c r="N2381" i="2"/>
  <c r="N2382" i="2"/>
  <c r="N2383" i="2"/>
  <c r="N2384" i="2"/>
  <c r="N2385" i="2"/>
  <c r="N2386" i="2"/>
  <c r="N2387" i="2"/>
  <c r="N2388" i="2"/>
  <c r="N2389" i="2"/>
  <c r="N2390" i="2"/>
  <c r="N2391" i="2"/>
  <c r="N2392" i="2"/>
  <c r="N2393" i="2"/>
  <c r="N2394" i="2"/>
  <c r="N2395" i="2"/>
  <c r="N2396" i="2"/>
  <c r="N2397" i="2"/>
  <c r="N2398" i="2"/>
  <c r="N2399" i="2"/>
  <c r="N2400" i="2"/>
  <c r="N2401" i="2"/>
  <c r="N2402" i="2"/>
  <c r="N2403" i="2"/>
  <c r="N2404" i="2"/>
  <c r="N2405" i="2"/>
  <c r="N2406" i="2"/>
  <c r="N2407" i="2"/>
  <c r="N2408" i="2"/>
  <c r="N2409" i="2"/>
  <c r="N2410" i="2"/>
  <c r="N2411" i="2"/>
  <c r="N2412" i="2"/>
  <c r="N2413" i="2"/>
  <c r="N2414" i="2"/>
  <c r="N2415" i="2"/>
  <c r="N2416" i="2"/>
  <c r="N2417" i="2"/>
  <c r="N2418" i="2"/>
  <c r="N2419" i="2"/>
  <c r="N2420" i="2"/>
  <c r="N2421" i="2"/>
  <c r="N2422" i="2"/>
  <c r="N2423" i="2"/>
  <c r="N2424" i="2"/>
  <c r="N2425" i="2"/>
  <c r="N2426" i="2"/>
  <c r="N2427" i="2"/>
  <c r="N2428" i="2"/>
  <c r="N2429" i="2"/>
  <c r="N2430" i="2"/>
  <c r="N2431" i="2"/>
  <c r="N2432" i="2"/>
  <c r="N2433" i="2"/>
  <c r="N2434" i="2"/>
  <c r="N2435" i="2"/>
  <c r="N2436" i="2"/>
  <c r="N2437" i="2"/>
  <c r="N2438" i="2"/>
  <c r="N2439" i="2"/>
  <c r="N2440" i="2"/>
  <c r="N2441" i="2"/>
  <c r="N2442" i="2"/>
  <c r="N2443" i="2"/>
  <c r="N2444" i="2"/>
  <c r="N2445" i="2"/>
  <c r="N2446" i="2"/>
  <c r="N2447" i="2"/>
  <c r="N2448" i="2"/>
  <c r="N2449" i="2"/>
  <c r="N2450" i="2"/>
  <c r="N2451" i="2"/>
  <c r="N2452" i="2"/>
  <c r="N2453" i="2"/>
  <c r="N2454" i="2"/>
  <c r="N2455" i="2"/>
  <c r="N2456" i="2"/>
  <c r="N2457" i="2"/>
  <c r="N2458" i="2"/>
  <c r="N2459" i="2"/>
  <c r="N2460" i="2"/>
  <c r="N2461" i="2"/>
  <c r="N2462" i="2"/>
  <c r="N2463" i="2"/>
  <c r="N2464" i="2"/>
  <c r="N2465" i="2"/>
  <c r="N2466" i="2"/>
  <c r="N2467" i="2"/>
  <c r="N2468" i="2"/>
  <c r="N2469" i="2"/>
  <c r="N2470" i="2"/>
  <c r="N2471" i="2"/>
  <c r="N2472" i="2"/>
  <c r="N2473" i="2"/>
  <c r="N2474" i="2"/>
  <c r="N2475" i="2"/>
  <c r="N2476" i="2"/>
  <c r="N2477" i="2"/>
  <c r="N2478" i="2"/>
  <c r="N2479" i="2"/>
  <c r="N2480" i="2"/>
  <c r="N2481" i="2"/>
  <c r="N2482" i="2"/>
  <c r="N2483" i="2"/>
  <c r="N2484" i="2"/>
  <c r="N2485" i="2"/>
  <c r="N2486" i="2"/>
  <c r="N2487" i="2"/>
  <c r="N2488" i="2"/>
  <c r="N2489" i="2"/>
  <c r="N2490" i="2"/>
  <c r="N2491" i="2"/>
  <c r="N2492" i="2"/>
  <c r="N2493" i="2"/>
  <c r="N2494" i="2"/>
  <c r="N2495" i="2"/>
  <c r="N2496" i="2"/>
  <c r="N2497" i="2"/>
  <c r="N2498" i="2"/>
  <c r="N2499" i="2"/>
  <c r="N2500" i="2"/>
  <c r="N2501" i="2"/>
  <c r="N2502" i="2"/>
  <c r="N2503" i="2"/>
  <c r="N2504" i="2"/>
  <c r="N2505" i="2"/>
  <c r="N2506" i="2"/>
  <c r="N2507" i="2"/>
  <c r="N2508" i="2"/>
  <c r="N2509" i="2"/>
  <c r="N2510" i="2"/>
  <c r="N2511" i="2"/>
  <c r="N2512" i="2"/>
  <c r="N2513" i="2"/>
  <c r="N2514" i="2"/>
  <c r="N2515" i="2"/>
  <c r="N2516" i="2"/>
  <c r="N2517" i="2"/>
  <c r="N2518" i="2"/>
  <c r="N2519" i="2"/>
  <c r="N2520" i="2"/>
  <c r="N2521" i="2"/>
  <c r="N2522" i="2"/>
  <c r="N2523" i="2"/>
  <c r="N2524" i="2"/>
  <c r="N2525" i="2"/>
  <c r="N2526" i="2"/>
  <c r="N2527" i="2"/>
  <c r="N2528" i="2"/>
  <c r="N2529" i="2"/>
  <c r="N2530" i="2"/>
  <c r="N2531" i="2"/>
  <c r="N2532" i="2"/>
  <c r="N2533" i="2"/>
  <c r="N2534" i="2"/>
  <c r="N2535" i="2"/>
  <c r="N2536" i="2"/>
  <c r="N2537" i="2"/>
  <c r="N2538" i="2"/>
  <c r="N2539" i="2"/>
  <c r="N2540" i="2"/>
  <c r="N2541" i="2"/>
  <c r="N2542" i="2"/>
  <c r="N2543" i="2"/>
  <c r="N2544" i="2"/>
  <c r="N2545" i="2"/>
  <c r="N2546" i="2"/>
  <c r="N2547" i="2"/>
  <c r="N2548" i="2"/>
  <c r="N2549" i="2"/>
  <c r="N2550" i="2"/>
  <c r="N2551" i="2"/>
  <c r="N2552" i="2"/>
  <c r="N2553" i="2"/>
  <c r="N2554" i="2"/>
  <c r="N2555" i="2"/>
  <c r="N2556" i="2"/>
  <c r="N2557" i="2"/>
  <c r="N2558" i="2"/>
  <c r="N2559" i="2"/>
  <c r="N2560" i="2"/>
  <c r="N2561" i="2"/>
  <c r="N2562" i="2"/>
  <c r="N2563" i="2"/>
  <c r="N2564" i="2"/>
  <c r="N2565" i="2"/>
  <c r="N2566" i="2"/>
  <c r="N2567" i="2"/>
  <c r="N2568" i="2"/>
  <c r="N2569" i="2"/>
  <c r="N2570" i="2"/>
  <c r="N2571" i="2"/>
  <c r="N2572" i="2"/>
  <c r="N2573" i="2"/>
  <c r="N2574" i="2"/>
  <c r="N2575" i="2"/>
  <c r="N2576" i="2"/>
  <c r="N2577" i="2"/>
  <c r="N2578" i="2"/>
  <c r="N2579" i="2"/>
  <c r="N2580" i="2"/>
  <c r="N2581" i="2"/>
  <c r="N2582" i="2"/>
  <c r="N2583" i="2"/>
  <c r="N2584" i="2"/>
  <c r="N2585" i="2"/>
  <c r="N2586" i="2"/>
  <c r="N2587" i="2"/>
  <c r="N2588" i="2"/>
  <c r="N2589" i="2"/>
  <c r="N2590" i="2"/>
  <c r="N2591" i="2"/>
  <c r="N2592" i="2"/>
  <c r="N2593" i="2"/>
  <c r="N2594" i="2"/>
  <c r="N2595" i="2"/>
  <c r="N2596" i="2"/>
  <c r="N2597" i="2"/>
  <c r="N2598" i="2"/>
  <c r="N2599" i="2"/>
  <c r="N2600" i="2"/>
  <c r="N2601" i="2"/>
  <c r="N2602" i="2"/>
  <c r="N2603" i="2"/>
  <c r="N2604" i="2"/>
  <c r="N2605" i="2"/>
  <c r="N2606" i="2"/>
  <c r="N2607" i="2"/>
  <c r="N2608" i="2"/>
  <c r="N2609" i="2"/>
  <c r="N2610" i="2"/>
  <c r="N2611" i="2"/>
  <c r="N2612" i="2"/>
  <c r="N2613" i="2"/>
  <c r="N2614" i="2"/>
  <c r="N2615" i="2"/>
  <c r="N2616" i="2"/>
  <c r="N2617" i="2"/>
  <c r="N2618" i="2"/>
  <c r="N2619" i="2"/>
  <c r="N2620" i="2"/>
  <c r="N2621" i="2"/>
  <c r="N2622" i="2"/>
  <c r="N2623" i="2"/>
  <c r="N2624" i="2"/>
  <c r="N2625" i="2"/>
  <c r="N2626" i="2"/>
  <c r="N2627" i="2"/>
  <c r="N2628" i="2"/>
  <c r="N2629" i="2"/>
  <c r="N2630" i="2"/>
  <c r="N2631" i="2"/>
  <c r="N2632" i="2"/>
  <c r="N2633" i="2"/>
  <c r="N2634" i="2"/>
  <c r="N2635" i="2"/>
  <c r="N2636" i="2"/>
  <c r="N2637" i="2"/>
  <c r="N2638" i="2"/>
  <c r="N2639" i="2"/>
  <c r="N2640" i="2"/>
  <c r="N2641" i="2"/>
  <c r="N2642" i="2"/>
  <c r="N2643" i="2"/>
  <c r="N2644" i="2"/>
  <c r="N2645" i="2"/>
  <c r="N2646" i="2"/>
  <c r="N2647" i="2"/>
  <c r="N2648" i="2"/>
  <c r="N2649" i="2"/>
  <c r="N2650" i="2"/>
  <c r="N2651" i="2"/>
  <c r="N2652" i="2"/>
  <c r="N2653" i="2"/>
  <c r="N2654" i="2"/>
  <c r="N2655" i="2"/>
  <c r="N2656" i="2"/>
  <c r="N2657" i="2"/>
  <c r="N2658" i="2"/>
  <c r="N2659" i="2"/>
  <c r="N2660" i="2"/>
  <c r="N2661" i="2"/>
  <c r="N2662" i="2"/>
  <c r="N2663" i="2"/>
  <c r="N2664" i="2"/>
  <c r="N2665" i="2"/>
  <c r="N2666" i="2"/>
  <c r="N2667" i="2"/>
  <c r="N2668" i="2"/>
  <c r="N2669" i="2"/>
  <c r="N2670" i="2"/>
  <c r="N2671" i="2"/>
  <c r="N2672" i="2"/>
  <c r="N2673" i="2"/>
  <c r="N2674" i="2"/>
  <c r="N2675" i="2"/>
  <c r="N2676" i="2"/>
  <c r="N2677" i="2"/>
  <c r="N2678" i="2"/>
  <c r="N2679" i="2"/>
  <c r="N2680" i="2"/>
  <c r="N2681" i="2"/>
  <c r="N2682" i="2"/>
  <c r="N2683" i="2"/>
  <c r="N2684" i="2"/>
  <c r="N2685" i="2"/>
  <c r="N2686" i="2"/>
  <c r="N2687" i="2"/>
  <c r="N2688" i="2"/>
  <c r="N2689" i="2"/>
  <c r="N2690" i="2"/>
  <c r="N2691" i="2"/>
  <c r="N2692" i="2"/>
  <c r="N2693" i="2"/>
  <c r="N2694" i="2"/>
  <c r="N2695" i="2"/>
  <c r="N2696" i="2"/>
  <c r="N2697" i="2"/>
  <c r="N2698" i="2"/>
  <c r="N2699" i="2"/>
  <c r="N2700" i="2"/>
  <c r="N2701" i="2"/>
  <c r="N2702" i="2"/>
  <c r="N2703" i="2"/>
  <c r="N2704" i="2"/>
  <c r="N2705" i="2"/>
  <c r="N2706" i="2"/>
  <c r="N2707" i="2"/>
  <c r="N2708" i="2"/>
  <c r="N2709" i="2"/>
  <c r="N2710" i="2"/>
  <c r="N2711" i="2"/>
  <c r="N2712" i="2"/>
  <c r="N2713" i="2"/>
  <c r="N2714" i="2"/>
  <c r="N2715" i="2"/>
  <c r="N2716" i="2"/>
  <c r="N2717" i="2"/>
  <c r="N2718" i="2"/>
  <c r="N2719" i="2"/>
  <c r="N2720" i="2"/>
  <c r="N2721" i="2"/>
  <c r="N2722" i="2"/>
  <c r="N2723" i="2"/>
  <c r="N2724" i="2"/>
  <c r="N2725" i="2"/>
  <c r="N2726" i="2"/>
  <c r="N2727" i="2"/>
  <c r="N2728" i="2"/>
  <c r="N2729" i="2"/>
  <c r="N2730" i="2"/>
  <c r="N2731" i="2"/>
  <c r="N2732" i="2"/>
  <c r="N2733" i="2"/>
  <c r="N2734" i="2"/>
  <c r="N2735" i="2"/>
  <c r="N2736" i="2"/>
  <c r="N2737" i="2"/>
  <c r="N2738" i="2"/>
  <c r="N2739" i="2"/>
  <c r="N2740" i="2"/>
  <c r="N2741" i="2"/>
  <c r="N2742" i="2"/>
  <c r="N2743" i="2"/>
  <c r="N2744" i="2"/>
  <c r="N2745" i="2"/>
  <c r="N2746" i="2"/>
  <c r="N2747" i="2"/>
  <c r="N2748" i="2"/>
  <c r="N2749" i="2"/>
  <c r="N2750" i="2"/>
  <c r="N2751" i="2"/>
  <c r="N2752" i="2"/>
  <c r="N2753" i="2"/>
  <c r="N2754" i="2"/>
  <c r="N2755" i="2"/>
  <c r="N2756" i="2"/>
  <c r="N2757" i="2"/>
  <c r="N2758" i="2"/>
  <c r="N2759" i="2"/>
  <c r="N2760" i="2"/>
  <c r="N2761" i="2"/>
  <c r="N2762" i="2"/>
  <c r="N2763" i="2"/>
  <c r="N2764" i="2"/>
  <c r="N2765" i="2"/>
  <c r="N2766" i="2"/>
  <c r="N2767" i="2"/>
  <c r="N2768" i="2"/>
  <c r="N2769" i="2"/>
  <c r="N2770" i="2"/>
  <c r="N2771" i="2"/>
  <c r="N2772" i="2"/>
  <c r="N2773" i="2"/>
  <c r="N2774" i="2"/>
  <c r="N2775" i="2"/>
  <c r="N2776" i="2"/>
  <c r="N2777" i="2"/>
  <c r="N2778" i="2"/>
  <c r="N2779" i="2"/>
  <c r="N2780" i="2"/>
  <c r="N2781" i="2"/>
  <c r="N2782" i="2"/>
  <c r="N2783" i="2"/>
  <c r="N2784" i="2"/>
  <c r="N2785" i="2"/>
  <c r="N2786" i="2"/>
  <c r="N2787" i="2"/>
  <c r="N2788" i="2"/>
  <c r="N2789" i="2"/>
  <c r="N2790" i="2"/>
  <c r="N2791" i="2"/>
  <c r="N2792" i="2"/>
  <c r="N2793" i="2"/>
  <c r="N2794" i="2"/>
  <c r="N2795" i="2"/>
  <c r="N2796" i="2"/>
  <c r="N2797" i="2"/>
  <c r="N2798" i="2"/>
  <c r="N2799" i="2"/>
  <c r="N2800" i="2"/>
  <c r="N2801" i="2"/>
  <c r="N2802" i="2"/>
  <c r="N2803" i="2"/>
  <c r="N2804" i="2"/>
  <c r="N2805" i="2"/>
  <c r="N2806" i="2"/>
  <c r="N2807" i="2"/>
  <c r="N2808" i="2"/>
  <c r="N2809" i="2"/>
  <c r="N2810" i="2"/>
  <c r="N2811" i="2"/>
  <c r="N2812" i="2"/>
  <c r="N2813" i="2"/>
  <c r="N2814" i="2"/>
  <c r="N2815" i="2"/>
  <c r="N2816" i="2"/>
  <c r="N2817" i="2"/>
  <c r="N2818" i="2"/>
  <c r="N2819" i="2"/>
  <c r="N2820" i="2"/>
  <c r="N2821" i="2"/>
  <c r="N2822" i="2"/>
  <c r="N2823" i="2"/>
  <c r="N2824" i="2"/>
  <c r="N2825" i="2"/>
  <c r="N2826" i="2"/>
  <c r="N2827" i="2"/>
  <c r="N2828" i="2"/>
  <c r="N2829" i="2"/>
  <c r="N2830" i="2"/>
  <c r="N2831" i="2"/>
  <c r="N2832" i="2"/>
  <c r="N2833" i="2"/>
  <c r="N2834" i="2"/>
  <c r="N2835" i="2"/>
  <c r="N2836" i="2"/>
  <c r="N2837" i="2"/>
  <c r="N2838" i="2"/>
  <c r="N2839" i="2"/>
  <c r="N2840" i="2"/>
  <c r="N2841" i="2"/>
  <c r="N2842" i="2"/>
  <c r="N2843" i="2"/>
  <c r="N2844" i="2"/>
  <c r="N2845" i="2"/>
  <c r="N2846" i="2"/>
  <c r="N2847" i="2"/>
  <c r="N2848" i="2"/>
  <c r="N2849" i="2"/>
  <c r="N2850" i="2"/>
  <c r="N2851" i="2"/>
  <c r="N2852" i="2"/>
  <c r="N2853" i="2"/>
  <c r="N2854" i="2"/>
  <c r="N2855" i="2"/>
  <c r="N2856" i="2"/>
  <c r="N2857" i="2"/>
  <c r="N2858" i="2"/>
  <c r="N2859" i="2"/>
  <c r="N2860" i="2"/>
  <c r="N2861" i="2"/>
  <c r="N2862" i="2"/>
  <c r="N2863" i="2"/>
  <c r="N2864" i="2"/>
  <c r="N2865" i="2"/>
  <c r="N2866" i="2"/>
  <c r="N2867" i="2"/>
  <c r="N2868" i="2"/>
  <c r="N2869" i="2"/>
  <c r="N2870" i="2"/>
  <c r="N2871" i="2"/>
  <c r="N2872" i="2"/>
  <c r="N2873" i="2"/>
  <c r="N2874" i="2"/>
  <c r="N2875" i="2"/>
  <c r="N2876" i="2"/>
  <c r="N2877" i="2"/>
  <c r="N2878" i="2"/>
  <c r="N2879" i="2"/>
  <c r="N2880" i="2"/>
  <c r="N2881" i="2"/>
  <c r="N2882" i="2"/>
  <c r="N2883" i="2"/>
  <c r="N2884" i="2"/>
  <c r="N2885" i="2"/>
  <c r="N2886" i="2"/>
  <c r="N2887" i="2"/>
  <c r="N2888" i="2"/>
  <c r="N2889" i="2"/>
  <c r="N2890" i="2"/>
  <c r="N2891" i="2"/>
  <c r="N2892" i="2"/>
  <c r="N2893" i="2"/>
  <c r="N2894" i="2"/>
  <c r="N2895" i="2"/>
  <c r="N2896" i="2"/>
  <c r="N2897" i="2"/>
  <c r="N2898" i="2"/>
  <c r="N2899" i="2"/>
  <c r="N2900" i="2"/>
  <c r="N2901" i="2"/>
  <c r="N2902" i="2"/>
  <c r="N2903" i="2"/>
  <c r="N2904" i="2"/>
  <c r="N2905" i="2"/>
  <c r="N2906" i="2"/>
  <c r="N2907" i="2"/>
  <c r="N2908" i="2"/>
  <c r="N2909" i="2"/>
  <c r="N2910" i="2"/>
  <c r="N2911" i="2"/>
  <c r="N2912" i="2"/>
  <c r="N2913" i="2"/>
  <c r="N2914" i="2"/>
  <c r="N2915" i="2"/>
  <c r="N2916" i="2"/>
  <c r="N2917" i="2"/>
  <c r="N2918" i="2"/>
  <c r="N2919" i="2"/>
  <c r="N2920" i="2"/>
  <c r="N2921" i="2"/>
  <c r="N2922" i="2"/>
  <c r="N2923" i="2"/>
  <c r="N2924" i="2"/>
  <c r="N2925" i="2"/>
  <c r="N2926" i="2"/>
  <c r="N2927" i="2"/>
  <c r="N2928" i="2"/>
  <c r="N2929" i="2"/>
  <c r="N2930" i="2"/>
  <c r="N2931" i="2"/>
  <c r="N2932" i="2"/>
  <c r="N2933" i="2"/>
  <c r="N2934" i="2"/>
  <c r="N2935" i="2"/>
  <c r="N2936" i="2"/>
  <c r="N2937" i="2"/>
  <c r="N2938" i="2"/>
  <c r="N2939" i="2"/>
  <c r="N2940" i="2"/>
  <c r="N2941" i="2"/>
  <c r="N2942" i="2"/>
  <c r="N2943" i="2"/>
  <c r="N2944" i="2"/>
  <c r="N2945" i="2"/>
  <c r="N2946" i="2"/>
  <c r="N2947" i="2"/>
  <c r="N2948" i="2"/>
  <c r="N2949" i="2"/>
  <c r="N2950" i="2"/>
  <c r="N2951" i="2"/>
  <c r="N2952" i="2"/>
  <c r="N2953" i="2"/>
  <c r="N2954" i="2"/>
  <c r="N2955" i="2"/>
  <c r="N2956" i="2"/>
  <c r="N2957" i="2"/>
  <c r="N2958" i="2"/>
  <c r="N2959" i="2"/>
  <c r="N2960" i="2"/>
  <c r="N2961" i="2"/>
  <c r="N2962" i="2"/>
  <c r="N2963" i="2"/>
  <c r="N2964" i="2"/>
  <c r="N2965" i="2"/>
  <c r="N2966" i="2"/>
  <c r="N2967" i="2"/>
  <c r="N2968" i="2"/>
  <c r="N2969" i="2"/>
  <c r="N2970" i="2"/>
  <c r="N2971" i="2"/>
  <c r="N2972" i="2"/>
  <c r="N2973" i="2"/>
  <c r="N2974" i="2"/>
  <c r="N2975" i="2"/>
  <c r="N2976" i="2"/>
  <c r="N2977" i="2"/>
  <c r="N2978" i="2"/>
  <c r="N2979" i="2"/>
  <c r="N2980" i="2"/>
  <c r="N2981" i="2"/>
  <c r="N2982" i="2"/>
  <c r="N2983" i="2"/>
  <c r="N2984" i="2"/>
  <c r="N2985" i="2"/>
  <c r="N2986" i="2"/>
  <c r="N2987" i="2"/>
  <c r="N2988" i="2"/>
  <c r="N2989" i="2"/>
  <c r="N2990" i="2"/>
  <c r="N2991" i="2"/>
  <c r="N2992" i="2"/>
  <c r="N2993" i="2"/>
  <c r="N2994" i="2"/>
  <c r="N2995" i="2"/>
  <c r="N2996" i="2"/>
  <c r="N2997" i="2"/>
  <c r="N2998" i="2"/>
  <c r="N2999" i="2"/>
  <c r="N3000" i="2"/>
  <c r="N3001" i="2"/>
  <c r="N3002" i="2"/>
  <c r="N3003" i="2"/>
  <c r="N3004" i="2"/>
  <c r="N3005" i="2"/>
  <c r="N3006" i="2"/>
  <c r="N3007" i="2"/>
  <c r="N3008" i="2"/>
  <c r="N3009" i="2"/>
  <c r="N3010" i="2"/>
  <c r="N3011" i="2"/>
  <c r="N3012" i="2"/>
  <c r="N3013" i="2"/>
  <c r="N3014" i="2"/>
  <c r="N3015" i="2"/>
  <c r="N3016" i="2"/>
  <c r="N3017" i="2"/>
  <c r="N3018" i="2"/>
  <c r="N3019" i="2"/>
  <c r="N3020" i="2"/>
  <c r="N3021" i="2"/>
  <c r="N3022" i="2"/>
  <c r="N3023" i="2"/>
  <c r="N3024" i="2"/>
  <c r="N3025" i="2"/>
  <c r="N3026" i="2"/>
  <c r="N3027" i="2"/>
  <c r="N3028" i="2"/>
  <c r="N3029" i="2"/>
  <c r="N3030" i="2"/>
  <c r="N3031" i="2"/>
  <c r="N3032" i="2"/>
  <c r="N3033" i="2"/>
  <c r="N3034" i="2"/>
  <c r="N3035" i="2"/>
  <c r="N3036" i="2"/>
  <c r="N3037" i="2"/>
  <c r="N3038" i="2"/>
  <c r="N3039" i="2"/>
  <c r="N3040" i="2"/>
  <c r="N3041" i="2"/>
  <c r="N3042" i="2"/>
  <c r="N3043" i="2"/>
  <c r="N3044" i="2"/>
  <c r="N3045" i="2"/>
  <c r="N3046" i="2"/>
  <c r="N3047" i="2"/>
  <c r="N3048" i="2"/>
  <c r="N3049" i="2"/>
  <c r="N3050" i="2"/>
  <c r="N3051" i="2"/>
  <c r="N3052" i="2"/>
  <c r="N3053" i="2"/>
  <c r="N3054" i="2"/>
  <c r="N3055" i="2"/>
  <c r="N3056" i="2"/>
  <c r="N3057" i="2"/>
  <c r="N3058" i="2"/>
  <c r="N3059" i="2"/>
  <c r="N3060" i="2"/>
  <c r="N3061" i="2"/>
  <c r="N3062" i="2"/>
  <c r="N3063" i="2"/>
  <c r="N3064" i="2"/>
  <c r="N3065" i="2"/>
  <c r="N3066" i="2"/>
  <c r="N3067" i="2"/>
  <c r="N3068" i="2"/>
  <c r="N3069" i="2"/>
  <c r="N3070" i="2"/>
  <c r="N3071" i="2"/>
  <c r="N3072" i="2"/>
  <c r="N3073" i="2"/>
  <c r="N3074" i="2"/>
  <c r="N3075" i="2"/>
  <c r="N3076" i="2"/>
  <c r="N3077" i="2"/>
  <c r="N3078" i="2"/>
  <c r="N3079" i="2"/>
  <c r="N3080" i="2"/>
  <c r="N3081" i="2"/>
  <c r="N3082" i="2"/>
  <c r="N3083" i="2"/>
  <c r="N3084" i="2"/>
  <c r="N3085" i="2"/>
  <c r="N3086" i="2"/>
  <c r="N3087" i="2"/>
  <c r="N3088" i="2"/>
  <c r="N3089" i="2"/>
  <c r="N3090" i="2"/>
  <c r="N3091" i="2"/>
  <c r="N3092" i="2"/>
  <c r="N3093" i="2"/>
  <c r="N3094" i="2"/>
  <c r="N3095" i="2"/>
  <c r="N3096" i="2"/>
  <c r="N3097" i="2"/>
  <c r="N3098" i="2"/>
  <c r="N3099" i="2"/>
  <c r="N3100" i="2"/>
  <c r="N3101" i="2"/>
  <c r="N3102" i="2"/>
  <c r="N3103" i="2"/>
  <c r="N3104" i="2"/>
  <c r="N3105" i="2"/>
  <c r="N3106" i="2"/>
  <c r="N3107" i="2"/>
  <c r="N3108" i="2"/>
  <c r="N3109" i="2"/>
  <c r="N3110" i="2"/>
  <c r="N3111" i="2"/>
  <c r="N3112" i="2"/>
  <c r="N3113" i="2"/>
  <c r="N3114" i="2"/>
  <c r="N3115" i="2"/>
  <c r="N3116" i="2"/>
  <c r="N3117" i="2"/>
  <c r="N3118" i="2"/>
  <c r="N3119" i="2"/>
  <c r="N3120" i="2"/>
  <c r="N3121" i="2"/>
  <c r="N3122" i="2"/>
  <c r="N3123" i="2"/>
  <c r="N3124" i="2"/>
  <c r="N3125" i="2"/>
  <c r="N3126" i="2"/>
  <c r="N3127" i="2"/>
  <c r="N3128" i="2"/>
  <c r="N3129" i="2"/>
  <c r="N3130" i="2"/>
  <c r="N3131" i="2"/>
  <c r="N3132" i="2"/>
  <c r="N3133" i="2"/>
  <c r="N3134" i="2"/>
  <c r="N3135" i="2"/>
  <c r="N3136" i="2"/>
  <c r="N3137" i="2"/>
  <c r="N3138" i="2"/>
  <c r="N3139" i="2"/>
  <c r="N3140" i="2"/>
  <c r="N3141" i="2"/>
  <c r="N3142" i="2"/>
  <c r="N3143" i="2"/>
  <c r="N3144" i="2"/>
  <c r="N3145" i="2"/>
  <c r="N3146" i="2"/>
  <c r="N3147" i="2"/>
  <c r="N3148" i="2"/>
  <c r="N3149" i="2"/>
  <c r="N3150" i="2"/>
  <c r="N3151" i="2"/>
  <c r="N3152" i="2"/>
  <c r="N3153" i="2"/>
  <c r="N3154" i="2"/>
  <c r="N3155" i="2"/>
  <c r="N3156" i="2"/>
  <c r="N3157" i="2"/>
  <c r="N3158" i="2"/>
  <c r="N3159" i="2"/>
  <c r="N3160" i="2"/>
  <c r="N3161" i="2"/>
  <c r="N3162" i="2"/>
  <c r="N3163" i="2"/>
  <c r="N3164" i="2"/>
  <c r="N3165" i="2"/>
  <c r="N3166" i="2"/>
  <c r="N3167" i="2"/>
  <c r="N3168" i="2"/>
  <c r="N3169" i="2"/>
  <c r="N3170" i="2"/>
  <c r="N3171" i="2"/>
  <c r="N3172" i="2"/>
  <c r="N3173" i="2"/>
  <c r="N3174" i="2"/>
  <c r="N3175" i="2"/>
  <c r="N3176" i="2"/>
  <c r="N3177" i="2"/>
  <c r="N3178" i="2"/>
  <c r="N3179" i="2"/>
  <c r="N3180" i="2"/>
  <c r="N3181" i="2"/>
  <c r="N3182" i="2"/>
  <c r="N3183" i="2"/>
  <c r="N3184" i="2"/>
  <c r="N3185" i="2"/>
  <c r="N3186" i="2"/>
  <c r="N3187" i="2"/>
  <c r="N3188" i="2"/>
  <c r="N3189" i="2"/>
  <c r="N3190" i="2"/>
  <c r="N3191" i="2"/>
  <c r="N3192" i="2"/>
  <c r="N3193" i="2"/>
  <c r="N3194" i="2"/>
  <c r="N3195" i="2"/>
  <c r="N3196" i="2"/>
  <c r="N3197" i="2"/>
  <c r="N3198" i="2"/>
  <c r="N3199" i="2"/>
  <c r="N3200" i="2"/>
  <c r="N3201" i="2"/>
  <c r="N3202" i="2"/>
  <c r="N3203" i="2"/>
  <c r="N3204" i="2"/>
  <c r="N3205" i="2"/>
  <c r="N3206" i="2"/>
  <c r="N3207" i="2"/>
  <c r="N3208" i="2"/>
  <c r="N3209" i="2"/>
  <c r="N3210" i="2"/>
  <c r="N3211" i="2"/>
  <c r="N3212" i="2"/>
  <c r="N3213" i="2"/>
  <c r="N3214" i="2"/>
  <c r="N3215" i="2"/>
  <c r="N3216" i="2"/>
  <c r="N3217" i="2"/>
  <c r="N3218" i="2"/>
  <c r="N3219" i="2"/>
  <c r="N3220" i="2"/>
  <c r="N3221" i="2"/>
  <c r="N3222" i="2"/>
  <c r="N3223" i="2"/>
  <c r="N3224" i="2"/>
  <c r="N3225" i="2"/>
  <c r="N3226" i="2"/>
  <c r="N3227" i="2"/>
  <c r="N3228" i="2"/>
  <c r="N3229" i="2"/>
  <c r="N3230" i="2"/>
  <c r="N3231" i="2"/>
  <c r="N3232" i="2"/>
  <c r="N3233" i="2"/>
  <c r="N3234" i="2"/>
  <c r="N3235" i="2"/>
  <c r="N3236" i="2"/>
  <c r="N3237" i="2"/>
  <c r="N3238" i="2"/>
  <c r="N3239" i="2"/>
  <c r="N3240" i="2"/>
  <c r="N3241" i="2"/>
  <c r="N3242" i="2"/>
  <c r="N3243" i="2"/>
  <c r="N3244" i="2"/>
  <c r="N3245" i="2"/>
  <c r="N3246" i="2"/>
  <c r="N3247" i="2"/>
  <c r="N3248" i="2"/>
  <c r="N3249" i="2"/>
  <c r="N3250" i="2"/>
  <c r="N3251" i="2"/>
  <c r="N3252" i="2"/>
  <c r="N3253" i="2"/>
  <c r="N3254" i="2"/>
  <c r="N3255" i="2"/>
  <c r="N3256" i="2"/>
  <c r="N3257" i="2"/>
  <c r="N3258" i="2"/>
  <c r="N3259" i="2"/>
  <c r="N3260" i="2"/>
  <c r="N3261" i="2"/>
  <c r="N3262" i="2"/>
  <c r="N3263" i="2"/>
  <c r="N3264" i="2"/>
  <c r="N3265" i="2"/>
  <c r="N3266" i="2"/>
  <c r="N3267" i="2"/>
  <c r="N3268" i="2"/>
  <c r="N3269" i="2"/>
  <c r="N3270" i="2"/>
  <c r="N3271" i="2"/>
  <c r="N3272" i="2"/>
  <c r="N3273" i="2"/>
  <c r="N3274" i="2"/>
  <c r="N3275" i="2"/>
  <c r="N3276" i="2"/>
  <c r="N3277" i="2"/>
  <c r="N3278" i="2"/>
  <c r="N3279" i="2"/>
  <c r="N3280" i="2"/>
  <c r="N3281" i="2"/>
  <c r="N3282" i="2"/>
  <c r="N3283" i="2"/>
  <c r="N3284" i="2"/>
  <c r="N3285" i="2"/>
  <c r="N3286" i="2"/>
  <c r="N3287" i="2"/>
  <c r="N3288" i="2"/>
  <c r="N3289" i="2"/>
  <c r="N3290" i="2"/>
  <c r="N3291" i="2"/>
  <c r="N3292" i="2"/>
  <c r="N3293" i="2"/>
  <c r="N3294" i="2"/>
  <c r="N3295" i="2"/>
  <c r="N3296" i="2"/>
  <c r="N3297" i="2"/>
  <c r="N3298" i="2"/>
  <c r="N3299" i="2"/>
  <c r="N3300" i="2"/>
  <c r="N3301" i="2"/>
  <c r="N3302" i="2"/>
  <c r="N3303" i="2"/>
  <c r="N3304" i="2"/>
  <c r="N3305" i="2"/>
  <c r="N3306" i="2"/>
  <c r="N3307" i="2"/>
  <c r="N3308" i="2"/>
  <c r="N3309" i="2"/>
  <c r="N3310" i="2"/>
  <c r="N3311" i="2"/>
  <c r="N3312" i="2"/>
  <c r="N3313" i="2"/>
  <c r="N3314" i="2"/>
  <c r="N3315" i="2"/>
  <c r="N3316" i="2"/>
  <c r="N3317" i="2"/>
  <c r="N3318" i="2"/>
  <c r="N3319" i="2"/>
  <c r="N3320" i="2"/>
  <c r="N3321" i="2"/>
  <c r="N3322" i="2"/>
  <c r="N3323" i="2"/>
  <c r="N3324" i="2"/>
  <c r="N3325" i="2"/>
  <c r="N3326" i="2"/>
  <c r="N3327" i="2"/>
  <c r="N3328" i="2"/>
  <c r="N3329" i="2"/>
  <c r="N3330" i="2"/>
  <c r="N3331" i="2"/>
  <c r="N3332" i="2"/>
  <c r="N3333" i="2"/>
  <c r="N3334" i="2"/>
  <c r="N3335" i="2"/>
  <c r="N3336" i="2"/>
  <c r="N3337" i="2"/>
  <c r="N3338" i="2"/>
  <c r="N3339" i="2"/>
  <c r="N3340" i="2"/>
  <c r="N3341" i="2"/>
  <c r="N3342" i="2"/>
  <c r="N3343" i="2"/>
  <c r="N3344" i="2"/>
  <c r="N3345" i="2"/>
  <c r="N3346" i="2"/>
  <c r="N3347" i="2"/>
  <c r="N3348" i="2"/>
  <c r="N3349" i="2"/>
  <c r="N3350" i="2"/>
  <c r="N3351" i="2"/>
  <c r="N3352" i="2"/>
  <c r="N3353" i="2"/>
  <c r="N3354" i="2"/>
  <c r="N3355" i="2"/>
  <c r="N3356" i="2"/>
  <c r="N3357" i="2"/>
  <c r="N3358" i="2"/>
  <c r="N3359" i="2"/>
  <c r="N3360" i="2"/>
  <c r="N3361" i="2"/>
  <c r="N3362" i="2"/>
  <c r="N3363" i="2"/>
  <c r="N3364" i="2"/>
  <c r="N3365" i="2"/>
  <c r="N3366" i="2"/>
  <c r="N3367" i="2"/>
  <c r="N3368" i="2"/>
  <c r="N3369" i="2"/>
  <c r="N3370" i="2"/>
  <c r="N3371" i="2"/>
  <c r="N3372" i="2"/>
  <c r="N3373" i="2"/>
  <c r="N3374" i="2"/>
  <c r="N3375" i="2"/>
  <c r="N3376" i="2"/>
  <c r="N3377" i="2"/>
  <c r="N3378" i="2"/>
  <c r="N3379" i="2"/>
  <c r="N3380" i="2"/>
  <c r="N3381" i="2"/>
  <c r="N3382" i="2"/>
  <c r="N3383" i="2"/>
  <c r="N3384" i="2"/>
  <c r="N3385" i="2"/>
  <c r="N3386" i="2"/>
  <c r="N3387" i="2"/>
  <c r="N3388" i="2"/>
  <c r="N3389" i="2"/>
  <c r="N3390" i="2"/>
  <c r="N3391" i="2"/>
  <c r="N3392" i="2"/>
  <c r="N3393" i="2"/>
  <c r="N3394" i="2"/>
  <c r="N3395" i="2"/>
  <c r="N3396" i="2"/>
  <c r="N3397" i="2"/>
  <c r="N3398" i="2"/>
  <c r="N3399" i="2"/>
  <c r="N3400" i="2"/>
  <c r="N3401" i="2"/>
  <c r="N3402" i="2"/>
  <c r="N3403" i="2"/>
  <c r="N3404" i="2"/>
  <c r="N3405" i="2"/>
  <c r="N3406" i="2"/>
  <c r="N3407" i="2"/>
  <c r="N3408" i="2"/>
  <c r="N3409" i="2"/>
  <c r="N3410" i="2"/>
  <c r="N3411" i="2"/>
  <c r="N3412" i="2"/>
  <c r="N3413" i="2"/>
  <c r="N3414" i="2"/>
  <c r="N3415" i="2"/>
  <c r="N3416" i="2"/>
  <c r="N3417" i="2"/>
  <c r="N3418" i="2"/>
  <c r="N3419" i="2"/>
  <c r="N3420" i="2"/>
  <c r="N3421" i="2"/>
  <c r="N3422" i="2"/>
  <c r="N3423" i="2"/>
  <c r="N3424" i="2"/>
  <c r="N3425" i="2"/>
  <c r="N3426" i="2"/>
  <c r="N3427" i="2"/>
  <c r="N3428" i="2"/>
  <c r="N3429" i="2"/>
  <c r="N3430" i="2"/>
  <c r="N3431" i="2"/>
  <c r="N3432" i="2"/>
  <c r="N3433" i="2"/>
  <c r="N3434" i="2"/>
  <c r="N3435" i="2"/>
  <c r="N3436" i="2"/>
  <c r="N3437" i="2"/>
  <c r="N3438" i="2"/>
  <c r="N3439" i="2"/>
  <c r="N3440" i="2"/>
  <c r="N3441" i="2"/>
  <c r="N3442" i="2"/>
  <c r="N3443" i="2"/>
  <c r="N3444" i="2"/>
  <c r="N3445" i="2"/>
  <c r="N3446" i="2"/>
  <c r="N3447" i="2"/>
  <c r="N3448" i="2"/>
  <c r="N3449" i="2"/>
  <c r="N3450" i="2"/>
  <c r="N3451" i="2"/>
  <c r="N3452" i="2"/>
  <c r="N3453" i="2"/>
  <c r="N3454" i="2"/>
  <c r="N3455" i="2"/>
  <c r="N3456" i="2"/>
  <c r="N3457" i="2"/>
  <c r="N3458" i="2"/>
  <c r="N3459" i="2"/>
  <c r="N3460" i="2"/>
  <c r="N3461" i="2"/>
  <c r="N3462" i="2"/>
  <c r="N3463" i="2"/>
  <c r="N3464" i="2"/>
  <c r="N3465" i="2"/>
  <c r="N3466" i="2"/>
  <c r="N3467" i="2"/>
  <c r="N3468" i="2"/>
  <c r="N3469" i="2"/>
  <c r="N3470" i="2"/>
  <c r="N3471" i="2"/>
  <c r="N3472" i="2"/>
  <c r="N3473" i="2"/>
  <c r="N3474" i="2"/>
  <c r="N3475" i="2"/>
  <c r="N3476" i="2"/>
  <c r="N3477" i="2"/>
  <c r="N3478" i="2"/>
  <c r="N3479" i="2"/>
  <c r="N3480" i="2"/>
  <c r="N3481" i="2"/>
  <c r="N3482" i="2"/>
  <c r="N3483" i="2"/>
  <c r="N3484" i="2"/>
  <c r="N3485" i="2"/>
  <c r="N3486" i="2"/>
  <c r="N3487" i="2"/>
  <c r="N3488" i="2"/>
  <c r="N3489" i="2"/>
  <c r="N3490" i="2"/>
  <c r="N3491" i="2"/>
  <c r="N3492" i="2"/>
  <c r="N3493" i="2"/>
  <c r="N3494" i="2"/>
  <c r="N3495" i="2"/>
  <c r="N3496" i="2"/>
  <c r="N3497" i="2"/>
  <c r="N3498" i="2"/>
  <c r="N3499" i="2"/>
  <c r="N3500" i="2"/>
  <c r="N3501" i="2"/>
  <c r="N3502" i="2"/>
  <c r="N3503" i="2"/>
  <c r="N3504" i="2"/>
  <c r="N3505" i="2"/>
  <c r="N3506" i="2"/>
  <c r="N3507" i="2"/>
  <c r="N3508" i="2"/>
  <c r="N3509" i="2"/>
  <c r="N3510" i="2"/>
  <c r="N3511" i="2"/>
  <c r="N3512" i="2"/>
  <c r="N3513" i="2"/>
  <c r="N3514" i="2"/>
  <c r="N3515" i="2"/>
  <c r="N3516" i="2"/>
  <c r="N3517" i="2"/>
  <c r="N3518" i="2"/>
  <c r="N3519" i="2"/>
  <c r="N3520" i="2"/>
  <c r="N3521" i="2"/>
  <c r="N3522" i="2"/>
  <c r="N3523" i="2"/>
  <c r="N3524" i="2"/>
  <c r="N3525" i="2"/>
  <c r="N3526" i="2"/>
  <c r="N3527" i="2"/>
  <c r="N3528" i="2"/>
  <c r="N3529" i="2"/>
  <c r="N3530" i="2"/>
  <c r="N3531" i="2"/>
  <c r="N3532" i="2"/>
  <c r="N3533" i="2"/>
  <c r="N3534" i="2"/>
  <c r="N3535" i="2"/>
  <c r="N3536" i="2"/>
  <c r="N3537" i="2"/>
  <c r="N3538" i="2"/>
  <c r="N3539" i="2"/>
  <c r="N3540" i="2"/>
  <c r="N3541" i="2"/>
  <c r="N3542" i="2"/>
  <c r="N3543" i="2"/>
  <c r="N3544" i="2"/>
  <c r="N3545" i="2"/>
  <c r="N3546" i="2"/>
  <c r="N3547" i="2"/>
  <c r="N3548" i="2"/>
  <c r="N3549" i="2"/>
  <c r="N3550" i="2"/>
  <c r="N3551" i="2"/>
  <c r="N3552" i="2"/>
  <c r="N3553" i="2"/>
  <c r="N3554" i="2"/>
  <c r="N3555" i="2"/>
  <c r="N3556" i="2"/>
  <c r="N3557" i="2"/>
  <c r="N3558" i="2"/>
  <c r="N3559" i="2"/>
  <c r="N3560" i="2"/>
  <c r="N3561" i="2"/>
  <c r="N3562" i="2"/>
  <c r="N3563" i="2"/>
  <c r="N3564" i="2"/>
  <c r="N3565" i="2"/>
  <c r="N3566" i="2"/>
  <c r="N3567" i="2"/>
  <c r="N3568" i="2"/>
  <c r="N3569" i="2"/>
  <c r="N3570" i="2"/>
  <c r="N3571" i="2"/>
  <c r="N3572" i="2"/>
  <c r="N3573" i="2"/>
  <c r="N3574" i="2"/>
  <c r="N3575" i="2"/>
  <c r="N3576" i="2"/>
  <c r="N3577" i="2"/>
  <c r="N3578" i="2"/>
  <c r="N3579" i="2"/>
  <c r="N3580" i="2"/>
  <c r="N3581" i="2"/>
  <c r="N3582" i="2"/>
  <c r="N3583" i="2"/>
  <c r="N3584" i="2"/>
  <c r="N3585" i="2"/>
  <c r="N3586" i="2"/>
  <c r="N3587" i="2"/>
  <c r="N3588" i="2"/>
  <c r="N3589" i="2"/>
  <c r="N3590" i="2"/>
  <c r="N3591" i="2"/>
  <c r="N3592" i="2"/>
  <c r="N3593" i="2"/>
  <c r="N3594" i="2"/>
  <c r="N3595" i="2"/>
  <c r="N3596" i="2"/>
  <c r="N3597" i="2"/>
  <c r="N3598" i="2"/>
  <c r="N3599" i="2"/>
  <c r="N3600" i="2"/>
  <c r="N3601" i="2"/>
  <c r="N3602" i="2"/>
  <c r="N3603" i="2"/>
  <c r="N3604" i="2"/>
  <c r="N3605" i="2"/>
  <c r="N3606" i="2"/>
  <c r="N3607" i="2"/>
  <c r="N3608" i="2"/>
  <c r="N3609" i="2"/>
  <c r="N3610" i="2"/>
  <c r="N3611" i="2"/>
  <c r="N3612" i="2"/>
  <c r="N3613" i="2"/>
  <c r="N3614" i="2"/>
  <c r="N3615" i="2"/>
  <c r="N3616" i="2"/>
  <c r="N3617" i="2"/>
  <c r="N3618" i="2"/>
  <c r="N3619" i="2"/>
  <c r="N3620" i="2"/>
  <c r="N3621" i="2"/>
  <c r="N3622" i="2"/>
  <c r="N3623" i="2"/>
  <c r="N3624" i="2"/>
  <c r="N3625" i="2"/>
  <c r="N3626" i="2"/>
  <c r="N3627" i="2"/>
  <c r="N3628" i="2"/>
  <c r="N3629" i="2"/>
  <c r="N3630" i="2"/>
  <c r="N3631" i="2"/>
  <c r="N3632" i="2"/>
  <c r="N3633" i="2"/>
  <c r="N3634" i="2"/>
  <c r="N3635" i="2"/>
  <c r="N3636" i="2"/>
  <c r="N3637" i="2"/>
  <c r="N3638" i="2"/>
  <c r="N3639" i="2"/>
  <c r="N3640" i="2"/>
  <c r="N3641" i="2"/>
  <c r="N3642" i="2"/>
  <c r="N3643" i="2"/>
  <c r="N3644" i="2"/>
  <c r="N3645" i="2"/>
  <c r="N3646" i="2"/>
  <c r="N3647" i="2"/>
  <c r="N3648" i="2"/>
  <c r="N3649" i="2"/>
  <c r="N3650" i="2"/>
  <c r="N3651" i="2"/>
  <c r="N3652" i="2"/>
  <c r="N3653" i="2"/>
  <c r="N3654" i="2"/>
  <c r="N3655" i="2"/>
  <c r="N3656" i="2"/>
  <c r="N3657" i="2"/>
  <c r="N3658" i="2"/>
  <c r="N3659" i="2"/>
  <c r="N3660" i="2"/>
  <c r="N3661" i="2"/>
  <c r="N366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L2" i="2" a="1"/>
  <c r="L2" i="2" s="1"/>
  <c r="L3" i="2" a="1"/>
  <c r="L3" i="2" s="1"/>
  <c r="L4" i="2" a="1"/>
  <c r="L4" i="2" s="1"/>
  <c r="L5" i="2" a="1"/>
  <c r="L5" i="2" s="1"/>
  <c r="L6" i="2" a="1"/>
  <c r="L6" i="2" s="1"/>
  <c r="L7" i="2" a="1"/>
  <c r="L7" i="2" s="1"/>
  <c r="L8" i="2" a="1"/>
  <c r="L8" i="2" s="1"/>
  <c r="L9" i="2" a="1"/>
  <c r="L9" i="2" s="1"/>
  <c r="L10" i="2" a="1"/>
  <c r="L10" i="2" s="1"/>
  <c r="L11" i="2" a="1"/>
  <c r="L11" i="2" s="1"/>
  <c r="L12" i="2" a="1"/>
  <c r="L12" i="2" s="1"/>
  <c r="L13" i="2" a="1"/>
  <c r="L13" i="2" s="1"/>
  <c r="L14" i="2" a="1"/>
  <c r="L14" i="2" s="1"/>
  <c r="L15" i="2" a="1"/>
  <c r="L15" i="2" s="1"/>
  <c r="L16" i="2" a="1"/>
  <c r="L16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38" i="2" a="1"/>
  <c r="L38" i="2" s="1"/>
  <c r="L39" i="2" a="1"/>
  <c r="L39" i="2" s="1"/>
  <c r="L40" i="2" a="1"/>
  <c r="L40" i="2" s="1"/>
  <c r="L41" i="2" a="1"/>
  <c r="L41" i="2" s="1"/>
  <c r="L42" i="2" a="1"/>
  <c r="L42" i="2" s="1"/>
  <c r="L43" i="2" a="1"/>
  <c r="L43" i="2" s="1"/>
  <c r="L44" i="2" a="1"/>
  <c r="L44" i="2" s="1"/>
  <c r="L45" i="2" a="1"/>
  <c r="L45" i="2" s="1"/>
  <c r="L46" i="2" a="1"/>
  <c r="L46" i="2" s="1"/>
  <c r="L47" i="2" a="1"/>
  <c r="L47" i="2" s="1"/>
  <c r="L48" i="2" a="1"/>
  <c r="L48" i="2" s="1"/>
  <c r="L49" i="2" a="1"/>
  <c r="L49" i="2" s="1"/>
  <c r="L50" i="2" a="1"/>
  <c r="L50" i="2" s="1"/>
  <c r="L51" i="2" a="1"/>
  <c r="L51" i="2" s="1"/>
  <c r="L52" i="2" a="1"/>
  <c r="L52" i="2" s="1"/>
  <c r="L53" i="2" a="1"/>
  <c r="L53" i="2" s="1"/>
  <c r="L54" i="2" a="1"/>
  <c r="L54" i="2" s="1"/>
  <c r="L55" i="2" a="1"/>
  <c r="L55" i="2" s="1"/>
  <c r="L56" i="2" a="1"/>
  <c r="L56" i="2" s="1"/>
  <c r="L57" i="2" a="1"/>
  <c r="L57" i="2" s="1"/>
  <c r="L58" i="2" a="1"/>
  <c r="L58" i="2" s="1"/>
  <c r="L59" i="2" a="1"/>
  <c r="L59" i="2" s="1"/>
  <c r="L60" i="2" a="1"/>
  <c r="L60" i="2" s="1"/>
  <c r="L61" i="2" a="1"/>
  <c r="L61" i="2" s="1"/>
  <c r="L62" i="2" a="1"/>
  <c r="L62" i="2" s="1"/>
  <c r="L63" i="2" a="1"/>
  <c r="L63" i="2" s="1"/>
  <c r="L64" i="2" a="1"/>
  <c r="L64" i="2" s="1"/>
  <c r="L65" i="2" a="1"/>
  <c r="L65" i="2" s="1"/>
  <c r="L66" i="2" a="1"/>
  <c r="L66" i="2" s="1"/>
  <c r="L67" i="2" a="1"/>
  <c r="L67" i="2" s="1"/>
  <c r="L68" i="2" a="1"/>
  <c r="L68" i="2" s="1"/>
  <c r="L69" i="2" a="1"/>
  <c r="L69" i="2" s="1"/>
  <c r="L70" i="2" a="1"/>
  <c r="L70" i="2" s="1"/>
  <c r="L71" i="2" a="1"/>
  <c r="L71" i="2" s="1"/>
  <c r="L72" i="2" a="1"/>
  <c r="L72" i="2" s="1"/>
  <c r="L73" i="2" a="1"/>
  <c r="L73" i="2" s="1"/>
  <c r="L74" i="2" a="1"/>
  <c r="L74" i="2" s="1"/>
  <c r="L75" i="2" a="1"/>
  <c r="L75" i="2" s="1"/>
  <c r="L76" i="2" a="1"/>
  <c r="L76" i="2" s="1"/>
  <c r="L77" i="2" a="1"/>
  <c r="L77" i="2" s="1"/>
  <c r="L78" i="2" a="1"/>
  <c r="L78" i="2" s="1"/>
  <c r="L79" i="2" a="1"/>
  <c r="L79" i="2" s="1"/>
  <c r="L80" i="2" a="1"/>
  <c r="L80" i="2" s="1"/>
  <c r="L81" i="2" a="1"/>
  <c r="L81" i="2" s="1"/>
  <c r="L82" i="2" a="1"/>
  <c r="L82" i="2" s="1"/>
  <c r="L83" i="2" a="1"/>
  <c r="L83" i="2" s="1"/>
  <c r="L84" i="2" a="1"/>
  <c r="L84" i="2" s="1"/>
  <c r="L85" i="2" a="1"/>
  <c r="L85" i="2" s="1"/>
  <c r="L86" i="2" a="1"/>
  <c r="L86" i="2" s="1"/>
  <c r="L87" i="2" a="1"/>
  <c r="L87" i="2" s="1"/>
  <c r="L88" i="2" a="1"/>
  <c r="L88" i="2" s="1"/>
  <c r="L89" i="2" a="1"/>
  <c r="L89" i="2" s="1"/>
  <c r="L90" i="2" a="1"/>
  <c r="L90" i="2" s="1"/>
  <c r="L91" i="2" a="1"/>
  <c r="L91" i="2" s="1"/>
  <c r="L92" i="2" a="1"/>
  <c r="L92" i="2" s="1"/>
  <c r="L93" i="2" a="1"/>
  <c r="L93" i="2" s="1"/>
  <c r="L94" i="2" a="1"/>
  <c r="L94" i="2" s="1"/>
  <c r="L95" i="2" a="1"/>
  <c r="L95" i="2" s="1"/>
  <c r="L96" i="2" a="1"/>
  <c r="L96" i="2" s="1"/>
  <c r="L97" i="2" a="1"/>
  <c r="L97" i="2" s="1"/>
  <c r="L98" i="2" a="1"/>
  <c r="L98" i="2" s="1"/>
  <c r="L99" i="2" a="1"/>
  <c r="L99" i="2" s="1"/>
  <c r="L100" i="2" a="1"/>
  <c r="L100" i="2" s="1"/>
  <c r="L101" i="2" a="1"/>
  <c r="L101" i="2" s="1"/>
  <c r="L102" i="2" a="1"/>
  <c r="L102" i="2" s="1"/>
  <c r="L103" i="2" a="1"/>
  <c r="L103" i="2" s="1"/>
  <c r="L104" i="2" a="1"/>
  <c r="L104" i="2" s="1"/>
  <c r="L105" i="2" a="1"/>
  <c r="L105" i="2" s="1"/>
  <c r="L106" i="2" a="1"/>
  <c r="L106" i="2" s="1"/>
  <c r="L107" i="2" a="1"/>
  <c r="L107" i="2" s="1"/>
  <c r="L108" i="2" a="1"/>
  <c r="L108" i="2" s="1"/>
  <c r="L109" i="2" a="1"/>
  <c r="L109" i="2" s="1"/>
  <c r="L110" i="2" a="1"/>
  <c r="L110" i="2" s="1"/>
  <c r="L111" i="2" a="1"/>
  <c r="L111" i="2" s="1"/>
  <c r="L112" i="2" a="1"/>
  <c r="L112" i="2" s="1"/>
  <c r="L113" i="2" a="1"/>
  <c r="L113" i="2" s="1"/>
  <c r="L114" i="2" a="1"/>
  <c r="L114" i="2" s="1"/>
  <c r="L115" i="2" a="1"/>
  <c r="L115" i="2" s="1"/>
  <c r="L116" i="2" a="1"/>
  <c r="L116" i="2" s="1"/>
  <c r="L117" i="2" a="1"/>
  <c r="L117" i="2" s="1"/>
  <c r="L118" i="2" a="1"/>
  <c r="L118" i="2" s="1"/>
  <c r="L119" i="2" a="1"/>
  <c r="L119" i="2" s="1"/>
  <c r="L120" i="2" a="1"/>
  <c r="L120" i="2" s="1"/>
  <c r="L121" i="2" a="1"/>
  <c r="L121" i="2" s="1"/>
  <c r="L122" i="2" a="1"/>
  <c r="L122" i="2" s="1"/>
  <c r="L123" i="2" a="1"/>
  <c r="L123" i="2" s="1"/>
  <c r="L124" i="2" a="1"/>
  <c r="L124" i="2" s="1"/>
  <c r="L125" i="2" a="1"/>
  <c r="L125" i="2" s="1"/>
  <c r="L126" i="2" a="1"/>
  <c r="L126" i="2" s="1"/>
  <c r="L127" i="2" a="1"/>
  <c r="L127" i="2" s="1"/>
  <c r="L128" i="2" a="1"/>
  <c r="L128" i="2" s="1"/>
  <c r="L129" i="2" a="1"/>
  <c r="L129" i="2" s="1"/>
  <c r="L130" i="2" a="1"/>
  <c r="L130" i="2" s="1"/>
  <c r="L131" i="2" a="1"/>
  <c r="L131" i="2" s="1"/>
  <c r="L132" i="2" a="1"/>
  <c r="L132" i="2" s="1"/>
  <c r="L133" i="2" a="1"/>
  <c r="L133" i="2" s="1"/>
  <c r="L134" i="2" a="1"/>
  <c r="L134" i="2" s="1"/>
  <c r="L135" i="2" a="1"/>
  <c r="L135" i="2" s="1"/>
  <c r="L136" i="2" a="1"/>
  <c r="L136" i="2" s="1"/>
  <c r="L137" i="2" a="1"/>
  <c r="L137" i="2" s="1"/>
  <c r="L138" i="2" a="1"/>
  <c r="L138" i="2" s="1"/>
  <c r="L139" i="2" a="1"/>
  <c r="L139" i="2" s="1"/>
  <c r="L140" i="2" a="1"/>
  <c r="L140" i="2" s="1"/>
  <c r="L141" i="2" a="1"/>
  <c r="L141" i="2" s="1"/>
  <c r="L142" i="2" a="1"/>
  <c r="L142" i="2" s="1"/>
  <c r="L143" i="2" a="1"/>
  <c r="L143" i="2" s="1"/>
  <c r="L144" i="2" a="1"/>
  <c r="L144" i="2" s="1"/>
  <c r="L145" i="2" a="1"/>
  <c r="L145" i="2" s="1"/>
  <c r="L146" i="2" a="1"/>
  <c r="L146" i="2" s="1"/>
  <c r="L147" i="2" a="1"/>
  <c r="L147" i="2" s="1"/>
  <c r="L148" i="2" a="1"/>
  <c r="L148" i="2" s="1"/>
  <c r="L149" i="2" a="1"/>
  <c r="L149" i="2" s="1"/>
  <c r="L150" i="2" a="1"/>
  <c r="L150" i="2" s="1"/>
  <c r="L151" i="2" a="1"/>
  <c r="L151" i="2" s="1"/>
  <c r="L152" i="2" a="1"/>
  <c r="L152" i="2" s="1"/>
  <c r="L153" i="2" a="1"/>
  <c r="L153" i="2" s="1"/>
  <c r="L154" i="2" a="1"/>
  <c r="L154" i="2" s="1"/>
  <c r="L155" i="2" a="1"/>
  <c r="L155" i="2" s="1"/>
  <c r="L156" i="2" a="1"/>
  <c r="L156" i="2" s="1"/>
  <c r="L157" i="2" a="1"/>
  <c r="L157" i="2" s="1"/>
  <c r="L158" i="2" a="1"/>
  <c r="L158" i="2" s="1"/>
  <c r="L159" i="2" a="1"/>
  <c r="L159" i="2" s="1"/>
  <c r="L160" i="2" a="1"/>
  <c r="L160" i="2" s="1"/>
  <c r="L161" i="2" a="1"/>
  <c r="L161" i="2" s="1"/>
  <c r="L162" i="2" a="1"/>
  <c r="L162" i="2" s="1"/>
  <c r="L163" i="2" a="1"/>
  <c r="L163" i="2" s="1"/>
  <c r="L164" i="2" a="1"/>
  <c r="L164" i="2" s="1"/>
  <c r="L165" i="2" a="1"/>
  <c r="L165" i="2" s="1"/>
  <c r="L166" i="2" a="1"/>
  <c r="L166" i="2" s="1"/>
  <c r="L167" i="2" a="1"/>
  <c r="L167" i="2" s="1"/>
  <c r="L168" i="2" a="1"/>
  <c r="L168" i="2" s="1"/>
  <c r="L169" i="2" a="1"/>
  <c r="L169" i="2" s="1"/>
  <c r="L170" i="2" a="1"/>
  <c r="L170" i="2" s="1"/>
  <c r="L171" i="2" a="1"/>
  <c r="L171" i="2" s="1"/>
  <c r="L172" i="2" a="1"/>
  <c r="L172" i="2" s="1"/>
  <c r="L173" i="2" a="1"/>
  <c r="L173" i="2" s="1"/>
  <c r="L174" i="2" a="1"/>
  <c r="L174" i="2" s="1"/>
  <c r="L175" i="2" a="1"/>
  <c r="L175" i="2" s="1"/>
  <c r="L176" i="2" a="1"/>
  <c r="L176" i="2" s="1"/>
  <c r="L177" i="2" a="1"/>
  <c r="L177" i="2" s="1"/>
  <c r="L178" i="2" a="1"/>
  <c r="L178" i="2" s="1"/>
  <c r="L179" i="2" a="1"/>
  <c r="L179" i="2" s="1"/>
  <c r="L180" i="2" a="1"/>
  <c r="L180" i="2" s="1"/>
  <c r="L181" i="2" a="1"/>
  <c r="L181" i="2" s="1"/>
  <c r="L182" i="2" a="1"/>
  <c r="L182" i="2" s="1"/>
  <c r="L183" i="2" a="1"/>
  <c r="L183" i="2" s="1"/>
  <c r="L184" i="2" a="1"/>
  <c r="L184" i="2" s="1"/>
  <c r="L185" i="2" a="1"/>
  <c r="L185" i="2" s="1"/>
  <c r="L186" i="2" a="1"/>
  <c r="L186" i="2" s="1"/>
  <c r="L187" i="2" a="1"/>
  <c r="L187" i="2" s="1"/>
  <c r="L188" i="2" a="1"/>
  <c r="L188" i="2" s="1"/>
  <c r="L189" i="2" a="1"/>
  <c r="L189" i="2" s="1"/>
  <c r="L190" i="2" a="1"/>
  <c r="L190" i="2" s="1"/>
  <c r="L191" i="2" a="1"/>
  <c r="L191" i="2" s="1"/>
  <c r="L192" i="2" a="1"/>
  <c r="L192" i="2" s="1"/>
  <c r="L193" i="2" a="1"/>
  <c r="L193" i="2" s="1"/>
  <c r="L194" i="2" a="1"/>
  <c r="L194" i="2" s="1"/>
  <c r="L195" i="2" a="1"/>
  <c r="L195" i="2" s="1"/>
  <c r="L196" i="2" a="1"/>
  <c r="L196" i="2" s="1"/>
  <c r="L197" i="2" a="1"/>
  <c r="L197" i="2" s="1"/>
  <c r="L198" i="2" a="1"/>
  <c r="L198" i="2" s="1"/>
  <c r="L199" i="2" a="1"/>
  <c r="L199" i="2" s="1"/>
  <c r="L200" i="2" a="1"/>
  <c r="L200" i="2" s="1"/>
  <c r="L201" i="2" a="1"/>
  <c r="L201" i="2" s="1"/>
  <c r="L202" i="2" a="1"/>
  <c r="L202" i="2" s="1"/>
  <c r="L203" i="2" a="1"/>
  <c r="L203" i="2" s="1"/>
  <c r="L204" i="2" a="1"/>
  <c r="L204" i="2" s="1"/>
  <c r="L205" i="2" a="1"/>
  <c r="L205" i="2" s="1"/>
  <c r="L206" i="2" a="1"/>
  <c r="L206" i="2" s="1"/>
  <c r="L207" i="2" a="1"/>
  <c r="L207" i="2" s="1"/>
  <c r="L208" i="2" a="1"/>
  <c r="L208" i="2" s="1"/>
  <c r="L209" i="2" a="1"/>
  <c r="L209" i="2" s="1"/>
  <c r="L210" i="2" a="1"/>
  <c r="L210" i="2" s="1"/>
  <c r="L211" i="2" a="1"/>
  <c r="L211" i="2" s="1"/>
  <c r="L212" i="2" a="1"/>
  <c r="L212" i="2" s="1"/>
  <c r="L213" i="2" a="1"/>
  <c r="L213" i="2" s="1"/>
  <c r="L214" i="2" a="1"/>
  <c r="L214" i="2" s="1"/>
  <c r="L215" i="2" a="1"/>
  <c r="L215" i="2" s="1"/>
  <c r="L216" i="2" a="1"/>
  <c r="L216" i="2" s="1"/>
  <c r="L217" i="2" a="1"/>
  <c r="L217" i="2" s="1"/>
  <c r="L218" i="2" a="1"/>
  <c r="L218" i="2" s="1"/>
  <c r="L219" i="2" a="1"/>
  <c r="L219" i="2" s="1"/>
  <c r="L220" i="2" a="1"/>
  <c r="L220" i="2" s="1"/>
  <c r="L221" i="2" a="1"/>
  <c r="L221" i="2" s="1"/>
  <c r="L222" i="2" a="1"/>
  <c r="L222" i="2" s="1"/>
  <c r="L223" i="2" a="1"/>
  <c r="L223" i="2" s="1"/>
  <c r="L224" i="2" a="1"/>
  <c r="L224" i="2" s="1"/>
  <c r="L225" i="2" a="1"/>
  <c r="L225" i="2" s="1"/>
  <c r="L226" i="2" a="1"/>
  <c r="L226" i="2" s="1"/>
  <c r="L227" i="2" a="1"/>
  <c r="L227" i="2" s="1"/>
  <c r="L228" i="2" a="1"/>
  <c r="L228" i="2" s="1"/>
  <c r="L229" i="2" a="1"/>
  <c r="L229" i="2" s="1"/>
  <c r="L230" i="2" a="1"/>
  <c r="L230" i="2" s="1"/>
  <c r="L231" i="2" a="1"/>
  <c r="L231" i="2" s="1"/>
  <c r="L232" i="2" a="1"/>
  <c r="L232" i="2" s="1"/>
  <c r="L233" i="2" a="1"/>
  <c r="L233" i="2" s="1"/>
  <c r="L234" i="2" a="1"/>
  <c r="L234" i="2" s="1"/>
  <c r="L235" i="2" a="1"/>
  <c r="L235" i="2" s="1"/>
  <c r="L236" i="2" a="1"/>
  <c r="L236" i="2" s="1"/>
  <c r="L237" i="2" a="1"/>
  <c r="L237" i="2" s="1"/>
  <c r="L238" i="2" a="1"/>
  <c r="L238" i="2" s="1"/>
  <c r="L239" i="2" a="1"/>
  <c r="L239" i="2" s="1"/>
  <c r="L240" i="2" a="1"/>
  <c r="L240" i="2" s="1"/>
  <c r="L241" i="2" a="1"/>
  <c r="L241" i="2" s="1"/>
  <c r="L242" i="2" a="1"/>
  <c r="L242" i="2" s="1"/>
  <c r="L243" i="2" a="1"/>
  <c r="L243" i="2" s="1"/>
  <c r="L244" i="2" a="1"/>
  <c r="L244" i="2" s="1"/>
  <c r="L245" i="2" a="1"/>
  <c r="L245" i="2" s="1"/>
  <c r="L246" i="2" a="1"/>
  <c r="L246" i="2" s="1"/>
  <c r="L247" i="2" a="1"/>
  <c r="L247" i="2" s="1"/>
  <c r="L248" i="2" a="1"/>
  <c r="L248" i="2" s="1"/>
  <c r="L249" i="2" a="1"/>
  <c r="L249" i="2" s="1"/>
  <c r="L250" i="2" a="1"/>
  <c r="L250" i="2" s="1"/>
  <c r="L251" i="2" a="1"/>
  <c r="L251" i="2" s="1"/>
  <c r="L252" i="2" a="1"/>
  <c r="L252" i="2" s="1"/>
  <c r="L253" i="2" a="1"/>
  <c r="L253" i="2" s="1"/>
  <c r="L254" i="2" a="1"/>
  <c r="L254" i="2" s="1"/>
  <c r="L255" i="2" a="1"/>
  <c r="L255" i="2" s="1"/>
  <c r="L256" i="2" a="1"/>
  <c r="L256" i="2" s="1"/>
  <c r="L257" i="2" a="1"/>
  <c r="L257" i="2" s="1"/>
  <c r="L258" i="2" a="1"/>
  <c r="L258" i="2" s="1"/>
  <c r="L259" i="2" a="1"/>
  <c r="L259" i="2" s="1"/>
  <c r="L260" i="2" a="1"/>
  <c r="L260" i="2" s="1"/>
  <c r="L261" i="2" a="1"/>
  <c r="L261" i="2" s="1"/>
  <c r="L262" i="2" a="1"/>
  <c r="L262" i="2" s="1"/>
  <c r="L263" i="2" a="1"/>
  <c r="L263" i="2" s="1"/>
  <c r="L264" i="2" a="1"/>
  <c r="L264" i="2" s="1"/>
  <c r="L265" i="2" a="1"/>
  <c r="L265" i="2" s="1"/>
  <c r="L266" i="2" a="1"/>
  <c r="L266" i="2" s="1"/>
  <c r="L267" i="2" a="1"/>
  <c r="L267" i="2" s="1"/>
  <c r="L268" i="2" a="1"/>
  <c r="L268" i="2" s="1"/>
  <c r="L269" i="2" a="1"/>
  <c r="L269" i="2" s="1"/>
  <c r="L270" i="2" a="1"/>
  <c r="L270" i="2" s="1"/>
  <c r="L271" i="2" a="1"/>
  <c r="L271" i="2" s="1"/>
  <c r="L272" i="2" a="1"/>
  <c r="L272" i="2" s="1"/>
  <c r="L273" i="2" a="1"/>
  <c r="L273" i="2" s="1"/>
  <c r="L274" i="2" a="1"/>
  <c r="L274" i="2" s="1"/>
  <c r="L275" i="2" a="1"/>
  <c r="L275" i="2" s="1"/>
  <c r="L276" i="2" a="1"/>
  <c r="L276" i="2" s="1"/>
  <c r="L277" i="2" a="1"/>
  <c r="L277" i="2" s="1"/>
  <c r="L278" i="2" a="1"/>
  <c r="L278" i="2" s="1"/>
  <c r="L279" i="2" a="1"/>
  <c r="L279" i="2" s="1"/>
  <c r="L280" i="2" a="1"/>
  <c r="L280" i="2" s="1"/>
  <c r="L281" i="2" a="1"/>
  <c r="L281" i="2" s="1"/>
  <c r="L282" i="2" a="1"/>
  <c r="L282" i="2" s="1"/>
  <c r="L283" i="2" a="1"/>
  <c r="L283" i="2" s="1"/>
  <c r="L284" i="2" a="1"/>
  <c r="L284" i="2" s="1"/>
  <c r="L285" i="2" a="1"/>
  <c r="L285" i="2" s="1"/>
  <c r="L286" i="2" a="1"/>
  <c r="L286" i="2" s="1"/>
  <c r="L287" i="2" a="1"/>
  <c r="L287" i="2" s="1"/>
  <c r="L288" i="2" a="1"/>
  <c r="L288" i="2" s="1"/>
  <c r="L289" i="2" a="1"/>
  <c r="L289" i="2" s="1"/>
  <c r="L290" i="2" a="1"/>
  <c r="L290" i="2" s="1"/>
  <c r="L291" i="2" a="1"/>
  <c r="L291" i="2" s="1"/>
  <c r="L292" i="2" a="1"/>
  <c r="L292" i="2" s="1"/>
  <c r="L293" i="2" a="1"/>
  <c r="L293" i="2" s="1"/>
  <c r="L294" i="2" a="1"/>
  <c r="L294" i="2" s="1"/>
  <c r="L295" i="2" a="1"/>
  <c r="L295" i="2" s="1"/>
  <c r="L296" i="2" a="1"/>
  <c r="L296" i="2" s="1"/>
  <c r="L297" i="2" a="1"/>
  <c r="L297" i="2" s="1"/>
  <c r="L298" i="2" a="1"/>
  <c r="L298" i="2" s="1"/>
  <c r="L299" i="2" a="1"/>
  <c r="L299" i="2" s="1"/>
  <c r="L300" i="2" a="1"/>
  <c r="L300" i="2" s="1"/>
  <c r="L301" i="2" a="1"/>
  <c r="L301" i="2" s="1"/>
  <c r="L302" i="2" a="1"/>
  <c r="L302" i="2" s="1"/>
  <c r="L303" i="2" a="1"/>
  <c r="L303" i="2" s="1"/>
  <c r="L304" i="2" a="1"/>
  <c r="L304" i="2" s="1"/>
  <c r="L305" i="2" a="1"/>
  <c r="L305" i="2" s="1"/>
  <c r="L306" i="2" a="1"/>
  <c r="L306" i="2" s="1"/>
  <c r="L307" i="2" a="1"/>
  <c r="L307" i="2" s="1"/>
  <c r="L308" i="2" a="1"/>
  <c r="L308" i="2" s="1"/>
  <c r="L309" i="2" a="1"/>
  <c r="L309" i="2" s="1"/>
  <c r="L310" i="2" a="1"/>
  <c r="L310" i="2" s="1"/>
  <c r="L311" i="2" a="1"/>
  <c r="L311" i="2" s="1"/>
  <c r="L312" i="2" a="1"/>
  <c r="L312" i="2" s="1"/>
  <c r="L313" i="2" a="1"/>
  <c r="L313" i="2" s="1"/>
  <c r="L314" i="2" a="1"/>
  <c r="L314" i="2" s="1"/>
  <c r="L315" i="2" a="1"/>
  <c r="L315" i="2" s="1"/>
  <c r="L316" i="2" a="1"/>
  <c r="L316" i="2" s="1"/>
  <c r="L317" i="2" a="1"/>
  <c r="L317" i="2" s="1"/>
  <c r="L318" i="2" a="1"/>
  <c r="L318" i="2" s="1"/>
  <c r="L319" i="2" a="1"/>
  <c r="L319" i="2" s="1"/>
  <c r="L320" i="2" a="1"/>
  <c r="L320" i="2" s="1"/>
  <c r="L321" i="2" a="1"/>
  <c r="L321" i="2" s="1"/>
  <c r="L322" i="2" a="1"/>
  <c r="L322" i="2" s="1"/>
  <c r="L323" i="2" a="1"/>
  <c r="L323" i="2" s="1"/>
  <c r="L324" i="2" a="1"/>
  <c r="L324" i="2" s="1"/>
  <c r="L325" i="2" a="1"/>
  <c r="L325" i="2" s="1"/>
  <c r="L326" i="2" a="1"/>
  <c r="L326" i="2" s="1"/>
  <c r="L327" i="2" a="1"/>
  <c r="L327" i="2" s="1"/>
  <c r="L328" i="2" a="1"/>
  <c r="L328" i="2" s="1"/>
  <c r="L329" i="2" a="1"/>
  <c r="L329" i="2" s="1"/>
  <c r="L330" i="2" a="1"/>
  <c r="L330" i="2" s="1"/>
  <c r="L331" i="2" a="1"/>
  <c r="L331" i="2" s="1"/>
  <c r="L332" i="2" a="1"/>
  <c r="L332" i="2" s="1"/>
  <c r="L333" i="2" a="1"/>
  <c r="L333" i="2" s="1"/>
  <c r="L334" i="2" a="1"/>
  <c r="L334" i="2" s="1"/>
  <c r="L335" i="2" a="1"/>
  <c r="L335" i="2" s="1"/>
  <c r="L336" i="2" a="1"/>
  <c r="L336" i="2" s="1"/>
  <c r="L337" i="2" a="1"/>
  <c r="L337" i="2" s="1"/>
  <c r="L338" i="2" a="1"/>
  <c r="L338" i="2" s="1"/>
  <c r="L339" i="2" a="1"/>
  <c r="L339" i="2" s="1"/>
  <c r="L340" i="2" a="1"/>
  <c r="L340" i="2" s="1"/>
  <c r="L341" i="2" a="1"/>
  <c r="L341" i="2" s="1"/>
  <c r="L342" i="2" a="1"/>
  <c r="L342" i="2" s="1"/>
  <c r="L343" i="2" a="1"/>
  <c r="L343" i="2" s="1"/>
  <c r="L344" i="2" a="1"/>
  <c r="L344" i="2" s="1"/>
  <c r="L345" i="2" a="1"/>
  <c r="L345" i="2" s="1"/>
  <c r="L346" i="2" a="1"/>
  <c r="L346" i="2" s="1"/>
  <c r="L347" i="2" a="1"/>
  <c r="L347" i="2" s="1"/>
  <c r="L348" i="2" a="1"/>
  <c r="L348" i="2" s="1"/>
  <c r="L349" i="2" a="1"/>
  <c r="L349" i="2" s="1"/>
  <c r="L350" i="2" a="1"/>
  <c r="L350" i="2" s="1"/>
  <c r="L351" i="2" a="1"/>
  <c r="L351" i="2" s="1"/>
  <c r="L352" i="2" a="1"/>
  <c r="L352" i="2" s="1"/>
  <c r="L353" i="2" a="1"/>
  <c r="L353" i="2" s="1"/>
  <c r="L354" i="2" a="1"/>
  <c r="L354" i="2" s="1"/>
  <c r="L355" i="2" a="1"/>
  <c r="L355" i="2" s="1"/>
  <c r="L356" i="2" a="1"/>
  <c r="L356" i="2" s="1"/>
  <c r="L357" i="2" a="1"/>
  <c r="L357" i="2" s="1"/>
  <c r="L358" i="2" a="1"/>
  <c r="L358" i="2" s="1"/>
  <c r="L359" i="2" a="1"/>
  <c r="L359" i="2" s="1"/>
  <c r="L360" i="2" a="1"/>
  <c r="L360" i="2" s="1"/>
  <c r="L361" i="2" a="1"/>
  <c r="L361" i="2" s="1"/>
  <c r="L362" i="2" a="1"/>
  <c r="L362" i="2" s="1"/>
  <c r="L363" i="2" a="1"/>
  <c r="L363" i="2" s="1"/>
  <c r="L364" i="2" a="1"/>
  <c r="L364" i="2" s="1"/>
  <c r="L365" i="2" a="1"/>
  <c r="L365" i="2" s="1"/>
  <c r="L366" i="2" a="1"/>
  <c r="L366" i="2" s="1"/>
  <c r="L367" i="2" a="1"/>
  <c r="L367" i="2" s="1"/>
  <c r="L368" i="2" a="1"/>
  <c r="L368" i="2" s="1"/>
  <c r="L369" i="2" a="1"/>
  <c r="L369" i="2" s="1"/>
  <c r="L370" i="2" a="1"/>
  <c r="L370" i="2" s="1"/>
  <c r="L371" i="2" a="1"/>
  <c r="L371" i="2" s="1"/>
  <c r="L372" i="2" a="1"/>
  <c r="L372" i="2" s="1"/>
  <c r="L373" i="2" a="1"/>
  <c r="L373" i="2" s="1"/>
  <c r="L374" i="2" a="1"/>
  <c r="L374" i="2" s="1"/>
  <c r="L375" i="2" a="1"/>
  <c r="L375" i="2" s="1"/>
  <c r="L376" i="2" a="1"/>
  <c r="L376" i="2" s="1"/>
  <c r="L377" i="2" a="1"/>
  <c r="L377" i="2" s="1"/>
  <c r="L378" i="2" a="1"/>
  <c r="L378" i="2" s="1"/>
  <c r="L379" i="2" a="1"/>
  <c r="L379" i="2" s="1"/>
  <c r="L380" i="2" a="1"/>
  <c r="L380" i="2" s="1"/>
  <c r="L381" i="2" a="1"/>
  <c r="L381" i="2" s="1"/>
  <c r="L382" i="2" a="1"/>
  <c r="L382" i="2" s="1"/>
  <c r="L383" i="2" a="1"/>
  <c r="L383" i="2" s="1"/>
  <c r="L384" i="2" a="1"/>
  <c r="L384" i="2" s="1"/>
  <c r="L385" i="2" a="1"/>
  <c r="L385" i="2" s="1"/>
  <c r="L386" i="2" a="1"/>
  <c r="L386" i="2" s="1"/>
  <c r="L387" i="2" a="1"/>
  <c r="L387" i="2" s="1"/>
  <c r="L388" i="2" a="1"/>
  <c r="L388" i="2" s="1"/>
  <c r="L389" i="2" a="1"/>
  <c r="L389" i="2" s="1"/>
  <c r="L390" i="2" a="1"/>
  <c r="L390" i="2" s="1"/>
  <c r="L391" i="2" a="1"/>
  <c r="L391" i="2" s="1"/>
  <c r="L392" i="2" a="1"/>
  <c r="L392" i="2" s="1"/>
  <c r="L393" i="2" a="1"/>
  <c r="L393" i="2" s="1"/>
  <c r="L394" i="2" a="1"/>
  <c r="L394" i="2" s="1"/>
  <c r="L395" i="2" a="1"/>
  <c r="L395" i="2" s="1"/>
  <c r="L396" i="2" a="1"/>
  <c r="L396" i="2" s="1"/>
  <c r="L397" i="2" a="1"/>
  <c r="L397" i="2" s="1"/>
  <c r="L398" i="2" a="1"/>
  <c r="L398" i="2" s="1"/>
  <c r="L399" i="2" a="1"/>
  <c r="L399" i="2" s="1"/>
  <c r="L400" i="2" a="1"/>
  <c r="L400" i="2" s="1"/>
  <c r="L401" i="2" a="1"/>
  <c r="L401" i="2" s="1"/>
  <c r="L402" i="2" a="1"/>
  <c r="L402" i="2" s="1"/>
  <c r="L403" i="2" a="1"/>
  <c r="L403" i="2" s="1"/>
  <c r="L404" i="2" a="1"/>
  <c r="L404" i="2" s="1"/>
  <c r="L405" i="2" a="1"/>
  <c r="L405" i="2" s="1"/>
  <c r="L406" i="2" a="1"/>
  <c r="L406" i="2" s="1"/>
  <c r="L407" i="2" a="1"/>
  <c r="L407" i="2" s="1"/>
  <c r="L408" i="2" a="1"/>
  <c r="L408" i="2" s="1"/>
  <c r="L409" i="2" a="1"/>
  <c r="L409" i="2" s="1"/>
  <c r="L410" i="2" a="1"/>
  <c r="L410" i="2" s="1"/>
  <c r="L411" i="2" a="1"/>
  <c r="L411" i="2" s="1"/>
  <c r="L412" i="2" a="1"/>
  <c r="L412" i="2" s="1"/>
  <c r="L413" i="2" a="1"/>
  <c r="L413" i="2" s="1"/>
  <c r="L414" i="2" a="1"/>
  <c r="L414" i="2" s="1"/>
  <c r="L415" i="2" a="1"/>
  <c r="L415" i="2" s="1"/>
  <c r="L416" i="2" a="1"/>
  <c r="L416" i="2" s="1"/>
  <c r="L417" i="2" a="1"/>
  <c r="L417" i="2" s="1"/>
  <c r="L418" i="2" a="1"/>
  <c r="L418" i="2" s="1"/>
  <c r="L419" i="2" a="1"/>
  <c r="L419" i="2" s="1"/>
  <c r="L420" i="2" a="1"/>
  <c r="L420" i="2" s="1"/>
  <c r="L421" i="2" a="1"/>
  <c r="L421" i="2" s="1"/>
  <c r="L422" i="2" a="1"/>
  <c r="L422" i="2" s="1"/>
  <c r="L423" i="2" a="1"/>
  <c r="L423" i="2" s="1"/>
  <c r="L424" i="2" a="1"/>
  <c r="L424" i="2" s="1"/>
  <c r="L425" i="2" a="1"/>
  <c r="L425" i="2" s="1"/>
  <c r="L426" i="2" a="1"/>
  <c r="L426" i="2" s="1"/>
  <c r="L427" i="2" a="1"/>
  <c r="L427" i="2" s="1"/>
  <c r="L428" i="2" a="1"/>
  <c r="L428" i="2" s="1"/>
  <c r="L429" i="2" a="1"/>
  <c r="L429" i="2" s="1"/>
  <c r="L430" i="2" a="1"/>
  <c r="L430" i="2" s="1"/>
  <c r="L431" i="2" a="1"/>
  <c r="L431" i="2" s="1"/>
  <c r="L432" i="2" a="1"/>
  <c r="L432" i="2" s="1"/>
  <c r="L433" i="2" a="1"/>
  <c r="L433" i="2" s="1"/>
  <c r="L434" i="2" a="1"/>
  <c r="L434" i="2" s="1"/>
  <c r="L435" i="2" a="1"/>
  <c r="L435" i="2" s="1"/>
  <c r="L436" i="2" a="1"/>
  <c r="L436" i="2" s="1"/>
  <c r="L437" i="2" a="1"/>
  <c r="L437" i="2" s="1"/>
  <c r="L438" i="2" a="1"/>
  <c r="L438" i="2" s="1"/>
  <c r="L439" i="2" a="1"/>
  <c r="L439" i="2" s="1"/>
  <c r="L440" i="2" a="1"/>
  <c r="L440" i="2" s="1"/>
  <c r="L441" i="2" a="1"/>
  <c r="L441" i="2" s="1"/>
  <c r="L442" i="2" a="1"/>
  <c r="L442" i="2" s="1"/>
  <c r="L443" i="2" a="1"/>
  <c r="L443" i="2" s="1"/>
  <c r="L444" i="2" a="1"/>
  <c r="L444" i="2" s="1"/>
  <c r="L445" i="2" a="1"/>
  <c r="L445" i="2" s="1"/>
  <c r="L446" i="2" a="1"/>
  <c r="L446" i="2" s="1"/>
  <c r="L447" i="2" a="1"/>
  <c r="L447" i="2" s="1"/>
  <c r="L448" i="2" a="1"/>
  <c r="L448" i="2" s="1"/>
  <c r="L449" i="2" a="1"/>
  <c r="L449" i="2" s="1"/>
  <c r="L450" i="2" a="1"/>
  <c r="L450" i="2" s="1"/>
  <c r="L451" i="2" a="1"/>
  <c r="L451" i="2" s="1"/>
  <c r="L452" i="2" a="1"/>
  <c r="L452" i="2" s="1"/>
  <c r="L453" i="2" a="1"/>
  <c r="L453" i="2" s="1"/>
  <c r="L454" i="2" a="1"/>
  <c r="L454" i="2" s="1"/>
  <c r="L455" i="2" a="1"/>
  <c r="L455" i="2" s="1"/>
  <c r="L456" i="2" a="1"/>
  <c r="L456" i="2" s="1"/>
  <c r="L457" i="2" a="1"/>
  <c r="L457" i="2" s="1"/>
  <c r="L458" i="2" a="1"/>
  <c r="L458" i="2" s="1"/>
  <c r="L459" i="2" a="1"/>
  <c r="L459" i="2" s="1"/>
  <c r="L460" i="2" a="1"/>
  <c r="L460" i="2" s="1"/>
  <c r="L461" i="2" a="1"/>
  <c r="L461" i="2" s="1"/>
  <c r="L462" i="2" a="1"/>
  <c r="L462" i="2" s="1"/>
  <c r="L463" i="2" a="1"/>
  <c r="L463" i="2" s="1"/>
  <c r="L464" i="2" a="1"/>
  <c r="L464" i="2" s="1"/>
  <c r="L465" i="2" a="1"/>
  <c r="L465" i="2" s="1"/>
  <c r="L466" i="2" a="1"/>
  <c r="L466" i="2" s="1"/>
  <c r="L467" i="2" a="1"/>
  <c r="L467" i="2" s="1"/>
  <c r="L468" i="2" a="1"/>
  <c r="L468" i="2" s="1"/>
  <c r="L469" i="2" a="1"/>
  <c r="L469" i="2" s="1"/>
  <c r="L470" i="2" a="1"/>
  <c r="L470" i="2" s="1"/>
  <c r="L471" i="2" a="1"/>
  <c r="L471" i="2" s="1"/>
  <c r="L472" i="2" a="1"/>
  <c r="L472" i="2" s="1"/>
  <c r="L473" i="2" a="1"/>
  <c r="L473" i="2" s="1"/>
  <c r="L474" i="2" a="1"/>
  <c r="L474" i="2" s="1"/>
  <c r="L475" i="2" a="1"/>
  <c r="L475" i="2" s="1"/>
  <c r="L476" i="2" a="1"/>
  <c r="L476" i="2" s="1"/>
  <c r="L477" i="2" a="1"/>
  <c r="L477" i="2" s="1"/>
  <c r="L478" i="2" a="1"/>
  <c r="L478" i="2" s="1"/>
  <c r="L479" i="2" a="1"/>
  <c r="L479" i="2" s="1"/>
  <c r="L480" i="2" a="1"/>
  <c r="L480" i="2" s="1"/>
  <c r="L481" i="2" a="1"/>
  <c r="L481" i="2" s="1"/>
  <c r="L482" i="2" a="1"/>
  <c r="L482" i="2" s="1"/>
  <c r="L483" i="2" a="1"/>
  <c r="L483" i="2" s="1"/>
  <c r="L484" i="2" a="1"/>
  <c r="L484" i="2" s="1"/>
  <c r="L485" i="2" a="1"/>
  <c r="L485" i="2" s="1"/>
  <c r="L486" i="2" a="1"/>
  <c r="L486" i="2" s="1"/>
  <c r="L487" i="2" a="1"/>
  <c r="L487" i="2" s="1"/>
  <c r="L488" i="2" a="1"/>
  <c r="L488" i="2" s="1"/>
  <c r="L489" i="2" a="1"/>
  <c r="L489" i="2" s="1"/>
  <c r="L490" i="2" a="1"/>
  <c r="L490" i="2" s="1"/>
  <c r="L491" i="2" a="1"/>
  <c r="L491" i="2" s="1"/>
  <c r="L492" i="2" a="1"/>
  <c r="L492" i="2" s="1"/>
  <c r="L493" i="2" a="1"/>
  <c r="L493" i="2" s="1"/>
  <c r="L494" i="2" a="1"/>
  <c r="L494" i="2" s="1"/>
  <c r="L495" i="2" a="1"/>
  <c r="L495" i="2" s="1"/>
  <c r="L496" i="2" a="1"/>
  <c r="L496" i="2" s="1"/>
  <c r="L497" i="2" a="1"/>
  <c r="L497" i="2" s="1"/>
  <c r="L498" i="2" a="1"/>
  <c r="L498" i="2" s="1"/>
  <c r="L499" i="2" a="1"/>
  <c r="L499" i="2" s="1"/>
  <c r="L500" i="2" a="1"/>
  <c r="L500" i="2" s="1"/>
  <c r="L501" i="2" a="1"/>
  <c r="L501" i="2" s="1"/>
  <c r="L502" i="2" a="1"/>
  <c r="L502" i="2" s="1"/>
  <c r="L503" i="2" a="1"/>
  <c r="L503" i="2" s="1"/>
  <c r="L504" i="2" a="1"/>
  <c r="L504" i="2" s="1"/>
  <c r="L505" i="2" a="1"/>
  <c r="L505" i="2" s="1"/>
  <c r="L506" i="2" a="1"/>
  <c r="L506" i="2" s="1"/>
  <c r="L507" i="2" a="1"/>
  <c r="L507" i="2" s="1"/>
  <c r="L508" i="2" a="1"/>
  <c r="L508" i="2" s="1"/>
  <c r="L509" i="2" a="1"/>
  <c r="L509" i="2" s="1"/>
  <c r="L510" i="2" a="1"/>
  <c r="L510" i="2" s="1"/>
  <c r="L511" i="2" a="1"/>
  <c r="L511" i="2" s="1"/>
  <c r="L512" i="2" a="1"/>
  <c r="L512" i="2" s="1"/>
  <c r="L513" i="2" a="1"/>
  <c r="L513" i="2" s="1"/>
  <c r="L514" i="2" a="1"/>
  <c r="L514" i="2" s="1"/>
  <c r="L515" i="2" a="1"/>
  <c r="L515" i="2" s="1"/>
  <c r="L516" i="2" a="1"/>
  <c r="L516" i="2" s="1"/>
  <c r="L517" i="2" a="1"/>
  <c r="L517" i="2" s="1"/>
  <c r="L518" i="2" a="1"/>
  <c r="L518" i="2" s="1"/>
  <c r="L519" i="2" a="1"/>
  <c r="L519" i="2" s="1"/>
  <c r="L520" i="2" a="1"/>
  <c r="L520" i="2" s="1"/>
  <c r="L521" i="2" a="1"/>
  <c r="L521" i="2" s="1"/>
  <c r="L522" i="2" a="1"/>
  <c r="L522" i="2" s="1"/>
  <c r="L523" i="2" a="1"/>
  <c r="L523" i="2" s="1"/>
  <c r="L524" i="2" a="1"/>
  <c r="L524" i="2" s="1"/>
  <c r="L525" i="2" a="1"/>
  <c r="L525" i="2" s="1"/>
  <c r="L526" i="2" a="1"/>
  <c r="L526" i="2" s="1"/>
  <c r="L527" i="2" a="1"/>
  <c r="L527" i="2" s="1"/>
  <c r="L528" i="2" a="1"/>
  <c r="L528" i="2" s="1"/>
  <c r="L529" i="2" a="1"/>
  <c r="L529" i="2" s="1"/>
  <c r="L530" i="2" a="1"/>
  <c r="L530" i="2" s="1"/>
  <c r="L531" i="2" a="1"/>
  <c r="L531" i="2" s="1"/>
  <c r="L532" i="2" a="1"/>
  <c r="L532" i="2" s="1"/>
  <c r="L533" i="2" a="1"/>
  <c r="L533" i="2" s="1"/>
  <c r="L534" i="2" a="1"/>
  <c r="L534" i="2" s="1"/>
  <c r="L535" i="2" a="1"/>
  <c r="L535" i="2" s="1"/>
  <c r="L536" i="2" a="1"/>
  <c r="L536" i="2" s="1"/>
  <c r="L537" i="2" a="1"/>
  <c r="L537" i="2" s="1"/>
  <c r="L538" i="2" a="1"/>
  <c r="L538" i="2" s="1"/>
  <c r="L539" i="2" a="1"/>
  <c r="L539" i="2" s="1"/>
  <c r="L540" i="2" a="1"/>
  <c r="L540" i="2" s="1"/>
  <c r="L541" i="2" a="1"/>
  <c r="L541" i="2" s="1"/>
  <c r="L542" i="2" a="1"/>
  <c r="L542" i="2" s="1"/>
  <c r="L543" i="2" a="1"/>
  <c r="L543" i="2" s="1"/>
  <c r="L544" i="2" a="1"/>
  <c r="L544" i="2" s="1"/>
  <c r="L545" i="2" a="1"/>
  <c r="L545" i="2" s="1"/>
  <c r="L546" i="2" a="1"/>
  <c r="L546" i="2" s="1"/>
  <c r="L547" i="2" a="1"/>
  <c r="L547" i="2" s="1"/>
  <c r="L548" i="2" a="1"/>
  <c r="L548" i="2" s="1"/>
  <c r="L549" i="2" a="1"/>
  <c r="L549" i="2" s="1"/>
  <c r="L550" i="2" a="1"/>
  <c r="L550" i="2" s="1"/>
  <c r="L551" i="2" a="1"/>
  <c r="L551" i="2" s="1"/>
  <c r="L552" i="2" a="1"/>
  <c r="L552" i="2" s="1"/>
  <c r="L553" i="2" a="1"/>
  <c r="L553" i="2" s="1"/>
  <c r="L554" i="2" a="1"/>
  <c r="L554" i="2" s="1"/>
  <c r="L555" i="2" a="1"/>
  <c r="L555" i="2" s="1"/>
  <c r="L556" i="2" a="1"/>
  <c r="L556" i="2" s="1"/>
  <c r="L557" i="2" a="1"/>
  <c r="L557" i="2" s="1"/>
  <c r="L558" i="2" a="1"/>
  <c r="L558" i="2" s="1"/>
  <c r="L559" i="2" a="1"/>
  <c r="L559" i="2" s="1"/>
  <c r="L560" i="2" a="1"/>
  <c r="L560" i="2" s="1"/>
  <c r="L561" i="2" a="1"/>
  <c r="L561" i="2" s="1"/>
  <c r="L562" i="2" a="1"/>
  <c r="L562" i="2" s="1"/>
  <c r="L563" i="2" a="1"/>
  <c r="L563" i="2" s="1"/>
  <c r="L564" i="2" a="1"/>
  <c r="L564" i="2" s="1"/>
  <c r="L565" i="2" a="1"/>
  <c r="L565" i="2" s="1"/>
  <c r="L566" i="2" a="1"/>
  <c r="L566" i="2" s="1"/>
  <c r="L567" i="2" a="1"/>
  <c r="L567" i="2" s="1"/>
  <c r="L568" i="2" a="1"/>
  <c r="L568" i="2" s="1"/>
  <c r="L569" i="2" a="1"/>
  <c r="L569" i="2" s="1"/>
  <c r="L570" i="2" a="1"/>
  <c r="L570" i="2" s="1"/>
  <c r="L571" i="2" a="1"/>
  <c r="L571" i="2" s="1"/>
  <c r="L572" i="2" a="1"/>
  <c r="L572" i="2" s="1"/>
  <c r="L573" i="2" a="1"/>
  <c r="L573" i="2" s="1"/>
  <c r="L574" i="2" a="1"/>
  <c r="L574" i="2" s="1"/>
  <c r="L575" i="2" a="1"/>
  <c r="L575" i="2" s="1"/>
  <c r="L576" i="2" a="1"/>
  <c r="L576" i="2" s="1"/>
  <c r="L577" i="2" a="1"/>
  <c r="L577" i="2" s="1"/>
  <c r="L578" i="2" a="1"/>
  <c r="L578" i="2" s="1"/>
  <c r="L579" i="2" a="1"/>
  <c r="L579" i="2" s="1"/>
  <c r="L580" i="2" a="1"/>
  <c r="L580" i="2" s="1"/>
  <c r="L581" i="2" a="1"/>
  <c r="L581" i="2" s="1"/>
  <c r="L582" i="2" a="1"/>
  <c r="L582" i="2" s="1"/>
  <c r="L583" i="2" a="1"/>
  <c r="L583" i="2" s="1"/>
  <c r="L584" i="2" a="1"/>
  <c r="L584" i="2" s="1"/>
  <c r="L585" i="2" a="1"/>
  <c r="L585" i="2" s="1"/>
  <c r="L586" i="2" a="1"/>
  <c r="L586" i="2" s="1"/>
  <c r="L587" i="2" a="1"/>
  <c r="L587" i="2" s="1"/>
  <c r="L588" i="2" a="1"/>
  <c r="L588" i="2" s="1"/>
  <c r="L589" i="2" a="1"/>
  <c r="L589" i="2" s="1"/>
  <c r="L590" i="2" a="1"/>
  <c r="L590" i="2" s="1"/>
  <c r="L591" i="2" a="1"/>
  <c r="L591" i="2" s="1"/>
  <c r="L592" i="2" a="1"/>
  <c r="L592" i="2" s="1"/>
  <c r="L593" i="2" a="1"/>
  <c r="L593" i="2" s="1"/>
  <c r="L594" i="2" a="1"/>
  <c r="L594" i="2" s="1"/>
  <c r="L595" i="2" a="1"/>
  <c r="L595" i="2" s="1"/>
  <c r="L596" i="2" a="1"/>
  <c r="L596" i="2" s="1"/>
  <c r="L597" i="2" a="1"/>
  <c r="L597" i="2" s="1"/>
  <c r="L598" i="2" a="1"/>
  <c r="L598" i="2" s="1"/>
  <c r="L599" i="2" a="1"/>
  <c r="L599" i="2" s="1"/>
  <c r="L600" i="2" a="1"/>
  <c r="L600" i="2" s="1"/>
  <c r="L601" i="2" a="1"/>
  <c r="L601" i="2" s="1"/>
  <c r="L602" i="2" a="1"/>
  <c r="L602" i="2" s="1"/>
  <c r="L603" i="2" a="1"/>
  <c r="L603" i="2" s="1"/>
  <c r="L604" i="2" a="1"/>
  <c r="L604" i="2" s="1"/>
  <c r="L605" i="2" a="1"/>
  <c r="L605" i="2" s="1"/>
  <c r="L606" i="2" a="1"/>
  <c r="L606" i="2" s="1"/>
  <c r="L607" i="2" a="1"/>
  <c r="L607" i="2" s="1"/>
  <c r="L608" i="2" a="1"/>
  <c r="L608" i="2" s="1"/>
  <c r="L609" i="2" a="1"/>
  <c r="L609" i="2" s="1"/>
  <c r="L610" i="2" a="1"/>
  <c r="L610" i="2" s="1"/>
  <c r="L611" i="2" a="1"/>
  <c r="L611" i="2" s="1"/>
  <c r="L612" i="2" a="1"/>
  <c r="L612" i="2" s="1"/>
  <c r="L613" i="2" a="1"/>
  <c r="L613" i="2" s="1"/>
  <c r="L614" i="2" a="1"/>
  <c r="L614" i="2" s="1"/>
  <c r="L615" i="2" a="1"/>
  <c r="L615" i="2" s="1"/>
  <c r="L616" i="2" a="1"/>
  <c r="L616" i="2" s="1"/>
  <c r="L617" i="2" a="1"/>
  <c r="L617" i="2" s="1"/>
  <c r="L618" i="2" a="1"/>
  <c r="L618" i="2" s="1"/>
  <c r="L619" i="2" a="1"/>
  <c r="L619" i="2" s="1"/>
  <c r="L620" i="2" a="1"/>
  <c r="L620" i="2" s="1"/>
  <c r="L621" i="2" a="1"/>
  <c r="L621" i="2" s="1"/>
  <c r="L622" i="2" a="1"/>
  <c r="L622" i="2" s="1"/>
  <c r="L623" i="2" a="1"/>
  <c r="L623" i="2" s="1"/>
  <c r="L624" i="2" a="1"/>
  <c r="L624" i="2" s="1"/>
  <c r="L625" i="2" a="1"/>
  <c r="L625" i="2" s="1"/>
  <c r="L626" i="2" a="1"/>
  <c r="L626" i="2" s="1"/>
  <c r="L627" i="2" a="1"/>
  <c r="L627" i="2" s="1"/>
  <c r="L628" i="2" a="1"/>
  <c r="L628" i="2" s="1"/>
  <c r="L629" i="2" a="1"/>
  <c r="L629" i="2" s="1"/>
  <c r="L630" i="2" a="1"/>
  <c r="L630" i="2" s="1"/>
  <c r="L631" i="2" a="1"/>
  <c r="L631" i="2" s="1"/>
  <c r="L632" i="2" a="1"/>
  <c r="L632" i="2" s="1"/>
  <c r="L633" i="2" a="1"/>
  <c r="L633" i="2" s="1"/>
  <c r="L634" i="2" a="1"/>
  <c r="L634" i="2" s="1"/>
  <c r="L635" i="2" a="1"/>
  <c r="L635" i="2" s="1"/>
  <c r="L636" i="2" a="1"/>
  <c r="L636" i="2" s="1"/>
  <c r="L637" i="2" a="1"/>
  <c r="L637" i="2" s="1"/>
  <c r="L638" i="2" a="1"/>
  <c r="L638" i="2" s="1"/>
  <c r="L639" i="2" a="1"/>
  <c r="L639" i="2" s="1"/>
  <c r="L640" i="2" a="1"/>
  <c r="L640" i="2" s="1"/>
  <c r="L641" i="2" a="1"/>
  <c r="L641" i="2" s="1"/>
  <c r="L642" i="2" a="1"/>
  <c r="L642" i="2" s="1"/>
  <c r="L643" i="2" a="1"/>
  <c r="L643" i="2" s="1"/>
  <c r="L644" i="2" a="1"/>
  <c r="L644" i="2" s="1"/>
  <c r="L645" i="2" a="1"/>
  <c r="L645" i="2" s="1"/>
  <c r="L646" i="2" a="1"/>
  <c r="L646" i="2" s="1"/>
  <c r="L647" i="2" a="1"/>
  <c r="L647" i="2" s="1"/>
  <c r="L648" i="2" a="1"/>
  <c r="L648" i="2" s="1"/>
  <c r="L649" i="2" a="1"/>
  <c r="L649" i="2" s="1"/>
  <c r="L650" i="2" a="1"/>
  <c r="L650" i="2" s="1"/>
  <c r="L651" i="2" a="1"/>
  <c r="L651" i="2" s="1"/>
  <c r="L652" i="2" a="1"/>
  <c r="L652" i="2" s="1"/>
  <c r="L653" i="2" a="1"/>
  <c r="L653" i="2" s="1"/>
  <c r="L654" i="2" a="1"/>
  <c r="L654" i="2" s="1"/>
  <c r="L655" i="2" a="1"/>
  <c r="L655" i="2" s="1"/>
  <c r="L656" i="2" a="1"/>
  <c r="L656" i="2" s="1"/>
  <c r="L657" i="2" a="1"/>
  <c r="L657" i="2" s="1"/>
  <c r="L658" i="2" a="1"/>
  <c r="L658" i="2" s="1"/>
  <c r="L659" i="2" a="1"/>
  <c r="L659" i="2" s="1"/>
  <c r="L660" i="2" a="1"/>
  <c r="L660" i="2" s="1"/>
  <c r="L661" i="2" a="1"/>
  <c r="L661" i="2" s="1"/>
  <c r="L662" i="2" a="1"/>
  <c r="L662" i="2" s="1"/>
  <c r="L663" i="2" a="1"/>
  <c r="L663" i="2" s="1"/>
  <c r="L664" i="2" a="1"/>
  <c r="L664" i="2" s="1"/>
  <c r="L665" i="2" a="1"/>
  <c r="L665" i="2" s="1"/>
  <c r="L666" i="2" a="1"/>
  <c r="L666" i="2" s="1"/>
  <c r="L667" i="2" a="1"/>
  <c r="L667" i="2" s="1"/>
  <c r="L668" i="2" a="1"/>
  <c r="L668" i="2" s="1"/>
  <c r="L669" i="2" a="1"/>
  <c r="L669" i="2" s="1"/>
  <c r="L670" i="2" a="1"/>
  <c r="L670" i="2" s="1"/>
  <c r="L671" i="2" a="1"/>
  <c r="L671" i="2" s="1"/>
  <c r="L672" i="2" a="1"/>
  <c r="L672" i="2" s="1"/>
  <c r="L673" i="2" a="1"/>
  <c r="L673" i="2" s="1"/>
  <c r="L674" i="2" a="1"/>
  <c r="L674" i="2" s="1"/>
  <c r="L675" i="2" a="1"/>
  <c r="L675" i="2" s="1"/>
  <c r="L676" i="2" a="1"/>
  <c r="L676" i="2" s="1"/>
  <c r="L677" i="2" a="1"/>
  <c r="L677" i="2" s="1"/>
  <c r="L678" i="2" a="1"/>
  <c r="L678" i="2" s="1"/>
  <c r="L679" i="2" a="1"/>
  <c r="L679" i="2" s="1"/>
  <c r="L680" i="2" a="1"/>
  <c r="L680" i="2" s="1"/>
  <c r="L681" i="2" a="1"/>
  <c r="L681" i="2" s="1"/>
  <c r="L682" i="2" a="1"/>
  <c r="L682" i="2" s="1"/>
  <c r="L683" i="2" a="1"/>
  <c r="L683" i="2" s="1"/>
  <c r="L684" i="2" a="1"/>
  <c r="L684" i="2" s="1"/>
  <c r="L685" i="2" a="1"/>
  <c r="L685" i="2" s="1"/>
  <c r="L686" i="2" a="1"/>
  <c r="L686" i="2" s="1"/>
  <c r="L687" i="2" a="1"/>
  <c r="L687" i="2" s="1"/>
  <c r="L688" i="2" a="1"/>
  <c r="L688" i="2" s="1"/>
  <c r="L689" i="2" a="1"/>
  <c r="L689" i="2" s="1"/>
  <c r="L690" i="2" a="1"/>
  <c r="L690" i="2" s="1"/>
  <c r="L691" i="2" a="1"/>
  <c r="L691" i="2" s="1"/>
  <c r="L692" i="2" a="1"/>
  <c r="L692" i="2" s="1"/>
  <c r="L693" i="2" a="1"/>
  <c r="L693" i="2" s="1"/>
  <c r="L694" i="2" a="1"/>
  <c r="L694" i="2" s="1"/>
  <c r="L695" i="2" a="1"/>
  <c r="L695" i="2" s="1"/>
  <c r="L696" i="2" a="1"/>
  <c r="L696" i="2" s="1"/>
  <c r="L697" i="2" a="1"/>
  <c r="L697" i="2" s="1"/>
  <c r="L698" i="2" a="1"/>
  <c r="L698" i="2" s="1"/>
  <c r="L699" i="2" a="1"/>
  <c r="L699" i="2" s="1"/>
  <c r="L700" i="2" a="1"/>
  <c r="L700" i="2" s="1"/>
  <c r="L701" i="2" a="1"/>
  <c r="L701" i="2" s="1"/>
  <c r="L702" i="2" a="1"/>
  <c r="L702" i="2" s="1"/>
  <c r="L703" i="2" a="1"/>
  <c r="L703" i="2" s="1"/>
  <c r="L704" i="2" a="1"/>
  <c r="L704" i="2" s="1"/>
  <c r="L705" i="2" a="1"/>
  <c r="L705" i="2" s="1"/>
  <c r="L706" i="2" a="1"/>
  <c r="L706" i="2" s="1"/>
  <c r="L707" i="2" a="1"/>
  <c r="L707" i="2" s="1"/>
  <c r="L708" i="2" a="1"/>
  <c r="L708" i="2" s="1"/>
  <c r="L709" i="2" a="1"/>
  <c r="L709" i="2" s="1"/>
  <c r="L710" i="2" a="1"/>
  <c r="L710" i="2" s="1"/>
  <c r="L711" i="2" a="1"/>
  <c r="L711" i="2" s="1"/>
  <c r="L712" i="2" a="1"/>
  <c r="L712" i="2" s="1"/>
  <c r="L713" i="2" a="1"/>
  <c r="L713" i="2" s="1"/>
  <c r="L714" i="2" a="1"/>
  <c r="L714" i="2" s="1"/>
  <c r="L715" i="2" a="1"/>
  <c r="L715" i="2" s="1"/>
  <c r="L716" i="2" a="1"/>
  <c r="L716" i="2" s="1"/>
  <c r="L717" i="2" a="1"/>
  <c r="L717" i="2" s="1"/>
  <c r="L718" i="2" a="1"/>
  <c r="L718" i="2" s="1"/>
  <c r="L719" i="2" a="1"/>
  <c r="L719" i="2" s="1"/>
  <c r="L720" i="2" a="1"/>
  <c r="L720" i="2" s="1"/>
  <c r="L721" i="2" a="1"/>
  <c r="L721" i="2" s="1"/>
  <c r="L722" i="2" a="1"/>
  <c r="L722" i="2" s="1"/>
  <c r="L723" i="2" a="1"/>
  <c r="L723" i="2" s="1"/>
  <c r="L724" i="2" a="1"/>
  <c r="L724" i="2" s="1"/>
  <c r="L725" i="2" a="1"/>
  <c r="L725" i="2" s="1"/>
  <c r="L726" i="2" a="1"/>
  <c r="L726" i="2" s="1"/>
  <c r="L727" i="2" a="1"/>
  <c r="L727" i="2" s="1"/>
  <c r="L728" i="2" a="1"/>
  <c r="L728" i="2" s="1"/>
  <c r="L729" i="2" a="1"/>
  <c r="L729" i="2" s="1"/>
  <c r="L730" i="2" a="1"/>
  <c r="L730" i="2" s="1"/>
  <c r="L731" i="2" a="1"/>
  <c r="L731" i="2" s="1"/>
  <c r="L732" i="2" a="1"/>
  <c r="L732" i="2" s="1"/>
  <c r="L733" i="2" a="1"/>
  <c r="L733" i="2" s="1"/>
  <c r="L734" i="2" a="1"/>
  <c r="L734" i="2" s="1"/>
  <c r="L735" i="2" a="1"/>
  <c r="L735" i="2" s="1"/>
  <c r="L736" i="2" a="1"/>
  <c r="L736" i="2" s="1"/>
  <c r="L737" i="2" a="1"/>
  <c r="L737" i="2" s="1"/>
  <c r="L738" i="2" a="1"/>
  <c r="L738" i="2" s="1"/>
  <c r="L739" i="2" a="1"/>
  <c r="L739" i="2" s="1"/>
  <c r="L740" i="2" a="1"/>
  <c r="L740" i="2" s="1"/>
  <c r="L741" i="2" a="1"/>
  <c r="L741" i="2" s="1"/>
  <c r="L742" i="2" a="1"/>
  <c r="L742" i="2" s="1"/>
  <c r="L743" i="2" a="1"/>
  <c r="L743" i="2" s="1"/>
  <c r="L744" i="2" a="1"/>
  <c r="L744" i="2" s="1"/>
  <c r="L745" i="2" a="1"/>
  <c r="L745" i="2" s="1"/>
  <c r="L746" i="2" a="1"/>
  <c r="L746" i="2" s="1"/>
  <c r="L747" i="2" a="1"/>
  <c r="L747" i="2" s="1"/>
  <c r="L748" i="2" a="1"/>
  <c r="L748" i="2" s="1"/>
  <c r="L749" i="2" a="1"/>
  <c r="L749" i="2" s="1"/>
  <c r="L750" i="2" a="1"/>
  <c r="L750" i="2" s="1"/>
  <c r="L751" i="2" a="1"/>
  <c r="L751" i="2" s="1"/>
  <c r="L752" i="2" a="1"/>
  <c r="L752" i="2" s="1"/>
  <c r="L753" i="2" a="1"/>
  <c r="L753" i="2" s="1"/>
  <c r="L754" i="2" a="1"/>
  <c r="L754" i="2" s="1"/>
  <c r="L755" i="2" a="1"/>
  <c r="L755" i="2" s="1"/>
  <c r="L756" i="2" a="1"/>
  <c r="L756" i="2" s="1"/>
  <c r="L757" i="2" a="1"/>
  <c r="L757" i="2" s="1"/>
  <c r="L758" i="2" a="1"/>
  <c r="L758" i="2" s="1"/>
  <c r="L759" i="2" a="1"/>
  <c r="L759" i="2" s="1"/>
  <c r="L760" i="2" a="1"/>
  <c r="L760" i="2" s="1"/>
  <c r="L761" i="2" a="1"/>
  <c r="L761" i="2" s="1"/>
  <c r="L762" i="2" a="1"/>
  <c r="L762" i="2" s="1"/>
  <c r="L763" i="2" a="1"/>
  <c r="L763" i="2" s="1"/>
  <c r="L764" i="2" a="1"/>
  <c r="L764" i="2" s="1"/>
  <c r="L765" i="2" a="1"/>
  <c r="L765" i="2" s="1"/>
  <c r="L766" i="2" a="1"/>
  <c r="L766" i="2" s="1"/>
  <c r="L767" i="2" a="1"/>
  <c r="L767" i="2" s="1"/>
  <c r="L768" i="2" a="1"/>
  <c r="L768" i="2" s="1"/>
  <c r="L769" i="2" a="1"/>
  <c r="L769" i="2" s="1"/>
  <c r="L770" i="2" a="1"/>
  <c r="L770" i="2" s="1"/>
  <c r="L771" i="2" a="1"/>
  <c r="L771" i="2" s="1"/>
  <c r="L772" i="2" a="1"/>
  <c r="L772" i="2" s="1"/>
  <c r="L773" i="2" a="1"/>
  <c r="L773" i="2" s="1"/>
  <c r="L774" i="2" a="1"/>
  <c r="L774" i="2" s="1"/>
  <c r="L775" i="2" a="1"/>
  <c r="L775" i="2" s="1"/>
  <c r="L776" i="2" a="1"/>
  <c r="L776" i="2" s="1"/>
  <c r="L777" i="2" a="1"/>
  <c r="L777" i="2" s="1"/>
  <c r="L778" i="2" a="1"/>
  <c r="L778" i="2" s="1"/>
  <c r="L779" i="2" a="1"/>
  <c r="L779" i="2" s="1"/>
  <c r="L780" i="2" a="1"/>
  <c r="L780" i="2" s="1"/>
  <c r="L781" i="2" a="1"/>
  <c r="L781" i="2" s="1"/>
  <c r="L782" i="2" a="1"/>
  <c r="L782" i="2" s="1"/>
  <c r="L783" i="2" a="1"/>
  <c r="L783" i="2" s="1"/>
  <c r="L784" i="2" a="1"/>
  <c r="L784" i="2" s="1"/>
  <c r="L785" i="2" a="1"/>
  <c r="L785" i="2" s="1"/>
  <c r="L786" i="2" a="1"/>
  <c r="L786" i="2" s="1"/>
  <c r="L787" i="2" a="1"/>
  <c r="L787" i="2" s="1"/>
  <c r="L788" i="2" a="1"/>
  <c r="L788" i="2" s="1"/>
  <c r="L789" i="2" a="1"/>
  <c r="L789" i="2" s="1"/>
  <c r="L790" i="2" a="1"/>
  <c r="L790" i="2" s="1"/>
  <c r="L791" i="2" a="1"/>
  <c r="L791" i="2" s="1"/>
  <c r="L792" i="2" a="1"/>
  <c r="L792" i="2" s="1"/>
  <c r="L793" i="2" a="1"/>
  <c r="L793" i="2" s="1"/>
  <c r="L794" i="2" a="1"/>
  <c r="L794" i="2" s="1"/>
  <c r="L795" i="2" a="1"/>
  <c r="L795" i="2" s="1"/>
  <c r="L796" i="2" a="1"/>
  <c r="L796" i="2" s="1"/>
  <c r="L797" i="2" a="1"/>
  <c r="L797" i="2" s="1"/>
  <c r="L798" i="2" a="1"/>
  <c r="L798" i="2" s="1"/>
  <c r="L799" i="2" a="1"/>
  <c r="L799" i="2" s="1"/>
  <c r="L800" i="2" a="1"/>
  <c r="L800" i="2" s="1"/>
  <c r="L801" i="2" a="1"/>
  <c r="L801" i="2" s="1"/>
  <c r="L802" i="2" a="1"/>
  <c r="L802" i="2" s="1"/>
  <c r="L803" i="2" a="1"/>
  <c r="L803" i="2" s="1"/>
  <c r="L804" i="2" a="1"/>
  <c r="L804" i="2" s="1"/>
  <c r="L805" i="2" a="1"/>
  <c r="L805" i="2" s="1"/>
  <c r="L806" i="2" a="1"/>
  <c r="L806" i="2" s="1"/>
  <c r="L807" i="2" a="1"/>
  <c r="L807" i="2" s="1"/>
  <c r="L808" i="2" a="1"/>
  <c r="L808" i="2" s="1"/>
  <c r="L809" i="2" a="1"/>
  <c r="L809" i="2" s="1"/>
  <c r="L810" i="2" a="1"/>
  <c r="L810" i="2" s="1"/>
  <c r="L811" i="2" a="1"/>
  <c r="L811" i="2" s="1"/>
  <c r="L812" i="2" a="1"/>
  <c r="L812" i="2" s="1"/>
  <c r="L813" i="2" a="1"/>
  <c r="L813" i="2" s="1"/>
  <c r="L814" i="2" a="1"/>
  <c r="L814" i="2" s="1"/>
  <c r="L815" i="2" a="1"/>
  <c r="L815" i="2" s="1"/>
  <c r="L816" i="2" a="1"/>
  <c r="L816" i="2" s="1"/>
  <c r="L817" i="2" a="1"/>
  <c r="L817" i="2" s="1"/>
  <c r="L818" i="2" a="1"/>
  <c r="L818" i="2" s="1"/>
  <c r="L819" i="2" a="1"/>
  <c r="L819" i="2" s="1"/>
  <c r="L820" i="2" a="1"/>
  <c r="L820" i="2" s="1"/>
  <c r="L821" i="2" a="1"/>
  <c r="L821" i="2" s="1"/>
  <c r="L822" i="2" a="1"/>
  <c r="L822" i="2" s="1"/>
  <c r="L823" i="2" a="1"/>
  <c r="L823" i="2" s="1"/>
  <c r="L824" i="2" a="1"/>
  <c r="L824" i="2" s="1"/>
  <c r="L825" i="2" a="1"/>
  <c r="L825" i="2" s="1"/>
  <c r="L826" i="2" a="1"/>
  <c r="L826" i="2" s="1"/>
  <c r="L827" i="2" a="1"/>
  <c r="L827" i="2" s="1"/>
  <c r="L828" i="2" a="1"/>
  <c r="L828" i="2" s="1"/>
  <c r="L829" i="2" a="1"/>
  <c r="L829" i="2" s="1"/>
  <c r="L830" i="2" a="1"/>
  <c r="L830" i="2" s="1"/>
  <c r="L831" i="2" a="1"/>
  <c r="L831" i="2" s="1"/>
  <c r="L832" i="2" a="1"/>
  <c r="L832" i="2" s="1"/>
  <c r="L833" i="2" a="1"/>
  <c r="L833" i="2" s="1"/>
  <c r="L834" i="2" a="1"/>
  <c r="L834" i="2" s="1"/>
  <c r="L835" i="2" a="1"/>
  <c r="L835" i="2" s="1"/>
  <c r="L836" i="2" a="1"/>
  <c r="L836" i="2" s="1"/>
  <c r="L837" i="2" a="1"/>
  <c r="L837" i="2" s="1"/>
  <c r="L838" i="2" a="1"/>
  <c r="L838" i="2" s="1"/>
  <c r="L839" i="2" a="1"/>
  <c r="L839" i="2" s="1"/>
  <c r="L840" i="2" a="1"/>
  <c r="L840" i="2" s="1"/>
  <c r="L841" i="2" a="1"/>
  <c r="L841" i="2" s="1"/>
  <c r="L842" i="2" a="1"/>
  <c r="L842" i="2" s="1"/>
  <c r="L843" i="2" a="1"/>
  <c r="L843" i="2" s="1"/>
  <c r="L844" i="2" a="1"/>
  <c r="L844" i="2" s="1"/>
  <c r="L845" i="2" a="1"/>
  <c r="L845" i="2" s="1"/>
  <c r="L846" i="2" a="1"/>
  <c r="L846" i="2" s="1"/>
  <c r="L847" i="2" a="1"/>
  <c r="L847" i="2" s="1"/>
  <c r="L848" i="2" a="1"/>
  <c r="L848" i="2" s="1"/>
  <c r="L849" i="2" a="1"/>
  <c r="L849" i="2" s="1"/>
  <c r="L850" i="2" a="1"/>
  <c r="L850" i="2" s="1"/>
  <c r="L851" i="2" a="1"/>
  <c r="L851" i="2" s="1"/>
  <c r="L852" i="2" a="1"/>
  <c r="L852" i="2" s="1"/>
  <c r="L853" i="2" a="1"/>
  <c r="L853" i="2" s="1"/>
  <c r="L854" i="2" a="1"/>
  <c r="L854" i="2" s="1"/>
  <c r="L855" i="2" a="1"/>
  <c r="L855" i="2" s="1"/>
  <c r="L856" i="2" a="1"/>
  <c r="L856" i="2" s="1"/>
  <c r="L857" i="2" a="1"/>
  <c r="L857" i="2" s="1"/>
  <c r="L858" i="2" a="1"/>
  <c r="L858" i="2" s="1"/>
  <c r="L859" i="2" a="1"/>
  <c r="L859" i="2" s="1"/>
  <c r="L860" i="2" a="1"/>
  <c r="L860" i="2" s="1"/>
  <c r="L861" i="2" a="1"/>
  <c r="L861" i="2" s="1"/>
  <c r="L862" i="2" a="1"/>
  <c r="L862" i="2" s="1"/>
  <c r="L863" i="2" a="1"/>
  <c r="L863" i="2" s="1"/>
  <c r="L864" i="2" a="1"/>
  <c r="L864" i="2" s="1"/>
  <c r="L865" i="2" a="1"/>
  <c r="L865" i="2" s="1"/>
  <c r="L866" i="2" a="1"/>
  <c r="L866" i="2" s="1"/>
  <c r="L867" i="2" a="1"/>
  <c r="L867" i="2" s="1"/>
  <c r="L868" i="2" a="1"/>
  <c r="L868" i="2" s="1"/>
  <c r="L869" i="2" a="1"/>
  <c r="L869" i="2" s="1"/>
  <c r="L870" i="2" a="1"/>
  <c r="L870" i="2" s="1"/>
  <c r="L871" i="2" a="1"/>
  <c r="L871" i="2" s="1"/>
  <c r="L872" i="2" a="1"/>
  <c r="L872" i="2" s="1"/>
  <c r="L873" i="2" a="1"/>
  <c r="L873" i="2" s="1"/>
  <c r="L874" i="2" a="1"/>
  <c r="L874" i="2" s="1"/>
  <c r="L875" i="2" a="1"/>
  <c r="L875" i="2" s="1"/>
  <c r="L876" i="2" a="1"/>
  <c r="L876" i="2" s="1"/>
  <c r="L877" i="2" a="1"/>
  <c r="L877" i="2" s="1"/>
  <c r="L878" i="2" a="1"/>
  <c r="L878" i="2" s="1"/>
  <c r="L879" i="2" a="1"/>
  <c r="L879" i="2" s="1"/>
  <c r="L880" i="2" a="1"/>
  <c r="L880" i="2" s="1"/>
  <c r="L881" i="2" a="1"/>
  <c r="L881" i="2" s="1"/>
  <c r="L882" i="2" a="1"/>
  <c r="L882" i="2" s="1"/>
  <c r="L883" i="2" a="1"/>
  <c r="L883" i="2" s="1"/>
  <c r="L884" i="2" a="1"/>
  <c r="L884" i="2" s="1"/>
  <c r="L885" i="2" a="1"/>
  <c r="L885" i="2" s="1"/>
  <c r="L886" i="2" a="1"/>
  <c r="L886" i="2" s="1"/>
  <c r="L887" i="2" a="1"/>
  <c r="L887" i="2" s="1"/>
  <c r="L888" i="2" a="1"/>
  <c r="L888" i="2" s="1"/>
  <c r="L889" i="2" a="1"/>
  <c r="L889" i="2" s="1"/>
  <c r="L890" i="2" a="1"/>
  <c r="L890" i="2" s="1"/>
  <c r="L891" i="2" a="1"/>
  <c r="L891" i="2" s="1"/>
  <c r="L892" i="2" a="1"/>
  <c r="L892" i="2" s="1"/>
  <c r="L893" i="2" a="1"/>
  <c r="L893" i="2" s="1"/>
  <c r="L894" i="2" a="1"/>
  <c r="L894" i="2" s="1"/>
  <c r="L895" i="2" a="1"/>
  <c r="L895" i="2" s="1"/>
  <c r="L896" i="2" a="1"/>
  <c r="L896" i="2" s="1"/>
  <c r="L897" i="2" a="1"/>
  <c r="L897" i="2" s="1"/>
  <c r="L898" i="2" a="1"/>
  <c r="L898" i="2" s="1"/>
  <c r="L899" i="2" a="1"/>
  <c r="L899" i="2" s="1"/>
  <c r="L900" i="2" a="1"/>
  <c r="L900" i="2" s="1"/>
  <c r="L901" i="2" a="1"/>
  <c r="L901" i="2" s="1"/>
  <c r="L902" i="2" a="1"/>
  <c r="L902" i="2" s="1"/>
  <c r="L903" i="2" a="1"/>
  <c r="L903" i="2" s="1"/>
  <c r="L904" i="2" a="1"/>
  <c r="L904" i="2" s="1"/>
  <c r="L905" i="2" a="1"/>
  <c r="L905" i="2" s="1"/>
  <c r="L906" i="2" a="1"/>
  <c r="L906" i="2" s="1"/>
  <c r="L907" i="2" a="1"/>
  <c r="L907" i="2" s="1"/>
  <c r="L908" i="2" a="1"/>
  <c r="L908" i="2" s="1"/>
  <c r="L909" i="2" a="1"/>
  <c r="L909" i="2" s="1"/>
  <c r="L910" i="2" a="1"/>
  <c r="L910" i="2" s="1"/>
  <c r="L911" i="2" a="1"/>
  <c r="L911" i="2" s="1"/>
  <c r="L912" i="2" a="1"/>
  <c r="L912" i="2" s="1"/>
  <c r="L913" i="2" a="1"/>
  <c r="L913" i="2" s="1"/>
  <c r="L914" i="2" a="1"/>
  <c r="L914" i="2" s="1"/>
  <c r="L915" i="2" a="1"/>
  <c r="L915" i="2" s="1"/>
  <c r="L916" i="2" a="1"/>
  <c r="L916" i="2" s="1"/>
  <c r="L917" i="2" a="1"/>
  <c r="L917" i="2" s="1"/>
  <c r="L918" i="2" a="1"/>
  <c r="L918" i="2" s="1"/>
  <c r="L919" i="2" a="1"/>
  <c r="L919" i="2" s="1"/>
  <c r="L920" i="2" a="1"/>
  <c r="L920" i="2" s="1"/>
  <c r="L921" i="2" a="1"/>
  <c r="L921" i="2" s="1"/>
  <c r="L922" i="2" a="1"/>
  <c r="L922" i="2" s="1"/>
  <c r="L923" i="2" a="1"/>
  <c r="L923" i="2" s="1"/>
  <c r="L924" i="2" a="1"/>
  <c r="L924" i="2" s="1"/>
  <c r="L925" i="2" a="1"/>
  <c r="L925" i="2" s="1"/>
  <c r="L926" i="2" a="1"/>
  <c r="L926" i="2" s="1"/>
  <c r="L927" i="2" a="1"/>
  <c r="L927" i="2" s="1"/>
  <c r="L928" i="2" a="1"/>
  <c r="L928" i="2" s="1"/>
  <c r="L929" i="2" a="1"/>
  <c r="L929" i="2" s="1"/>
  <c r="L930" i="2" a="1"/>
  <c r="L930" i="2" s="1"/>
  <c r="L931" i="2" a="1"/>
  <c r="L931" i="2" s="1"/>
  <c r="L932" i="2" a="1"/>
  <c r="L932" i="2" s="1"/>
  <c r="L933" i="2" a="1"/>
  <c r="L933" i="2" s="1"/>
  <c r="L934" i="2" a="1"/>
  <c r="L934" i="2" s="1"/>
  <c r="L935" i="2" a="1"/>
  <c r="L935" i="2" s="1"/>
  <c r="L936" i="2" a="1"/>
  <c r="L936" i="2" s="1"/>
  <c r="L937" i="2" a="1"/>
  <c r="L937" i="2" s="1"/>
  <c r="L938" i="2" a="1"/>
  <c r="L938" i="2" s="1"/>
  <c r="L939" i="2" a="1"/>
  <c r="L939" i="2" s="1"/>
  <c r="L940" i="2" a="1"/>
  <c r="L940" i="2" s="1"/>
  <c r="L941" i="2" a="1"/>
  <c r="L941" i="2" s="1"/>
  <c r="L942" i="2" a="1"/>
  <c r="L942" i="2" s="1"/>
  <c r="L943" i="2" a="1"/>
  <c r="L943" i="2" s="1"/>
  <c r="L944" i="2" a="1"/>
  <c r="L944" i="2" s="1"/>
  <c r="L945" i="2" a="1"/>
  <c r="L945" i="2" s="1"/>
  <c r="L946" i="2" a="1"/>
  <c r="L946" i="2" s="1"/>
  <c r="L947" i="2" a="1"/>
  <c r="L947" i="2" s="1"/>
  <c r="L948" i="2" a="1"/>
  <c r="L948" i="2" s="1"/>
  <c r="L949" i="2" a="1"/>
  <c r="L949" i="2" s="1"/>
  <c r="L950" i="2" a="1"/>
  <c r="L950" i="2" s="1"/>
  <c r="L951" i="2" a="1"/>
  <c r="L951" i="2" s="1"/>
  <c r="L952" i="2" a="1"/>
  <c r="L952" i="2" s="1"/>
  <c r="L953" i="2" a="1"/>
  <c r="L953" i="2" s="1"/>
  <c r="L954" i="2" a="1"/>
  <c r="L954" i="2" s="1"/>
  <c r="L955" i="2" a="1"/>
  <c r="L955" i="2" s="1"/>
  <c r="L956" i="2" a="1"/>
  <c r="L956" i="2" s="1"/>
  <c r="L957" i="2" a="1"/>
  <c r="L957" i="2" s="1"/>
  <c r="L958" i="2" a="1"/>
  <c r="L958" i="2" s="1"/>
  <c r="L959" i="2" a="1"/>
  <c r="L959" i="2" s="1"/>
  <c r="L960" i="2" a="1"/>
  <c r="L960" i="2" s="1"/>
  <c r="L961" i="2" a="1"/>
  <c r="L961" i="2" s="1"/>
  <c r="L962" i="2" a="1"/>
  <c r="L962" i="2" s="1"/>
  <c r="L963" i="2" a="1"/>
  <c r="L963" i="2" s="1"/>
  <c r="L964" i="2" a="1"/>
  <c r="L964" i="2" s="1"/>
  <c r="L965" i="2" a="1"/>
  <c r="L965" i="2" s="1"/>
  <c r="L966" i="2" a="1"/>
  <c r="L966" i="2" s="1"/>
  <c r="L967" i="2" a="1"/>
  <c r="L967" i="2" s="1"/>
  <c r="L968" i="2" a="1"/>
  <c r="L968" i="2" s="1"/>
  <c r="L969" i="2" a="1"/>
  <c r="L969" i="2" s="1"/>
  <c r="L970" i="2" a="1"/>
  <c r="L970" i="2" s="1"/>
  <c r="L971" i="2" a="1"/>
  <c r="L971" i="2" s="1"/>
  <c r="L972" i="2" a="1"/>
  <c r="L972" i="2" s="1"/>
  <c r="L973" i="2" a="1"/>
  <c r="L973" i="2" s="1"/>
  <c r="L974" i="2" a="1"/>
  <c r="L974" i="2" s="1"/>
  <c r="L975" i="2" a="1"/>
  <c r="L975" i="2" s="1"/>
  <c r="L976" i="2" a="1"/>
  <c r="L976" i="2" s="1"/>
  <c r="L977" i="2" a="1"/>
  <c r="L977" i="2" s="1"/>
  <c r="L978" i="2" a="1"/>
  <c r="L978" i="2" s="1"/>
  <c r="L979" i="2" a="1"/>
  <c r="L979" i="2" s="1"/>
  <c r="L980" i="2" a="1"/>
  <c r="L980" i="2" s="1"/>
  <c r="L981" i="2" a="1"/>
  <c r="L981" i="2" s="1"/>
  <c r="L982" i="2" a="1"/>
  <c r="L982" i="2" s="1"/>
  <c r="L983" i="2" a="1"/>
  <c r="L983" i="2" s="1"/>
  <c r="L984" i="2" a="1"/>
  <c r="L984" i="2" s="1"/>
  <c r="L985" i="2" a="1"/>
  <c r="L985" i="2" s="1"/>
  <c r="L986" i="2" a="1"/>
  <c r="L986" i="2" s="1"/>
  <c r="L987" i="2" a="1"/>
  <c r="L987" i="2" s="1"/>
  <c r="L988" i="2" a="1"/>
  <c r="L988" i="2" s="1"/>
  <c r="L989" i="2" a="1"/>
  <c r="L989" i="2" s="1"/>
  <c r="L990" i="2" a="1"/>
  <c r="L990" i="2" s="1"/>
  <c r="L991" i="2" a="1"/>
  <c r="L991" i="2" s="1"/>
  <c r="L992" i="2" a="1"/>
  <c r="L992" i="2" s="1"/>
  <c r="L993" i="2" a="1"/>
  <c r="L993" i="2" s="1"/>
  <c r="L994" i="2" a="1"/>
  <c r="L994" i="2" s="1"/>
  <c r="L995" i="2" a="1"/>
  <c r="L995" i="2" s="1"/>
  <c r="L996" i="2" a="1"/>
  <c r="L996" i="2" s="1"/>
  <c r="L997" i="2" a="1"/>
  <c r="L997" i="2" s="1"/>
  <c r="L998" i="2" a="1"/>
  <c r="L998" i="2" s="1"/>
  <c r="L999" i="2" a="1"/>
  <c r="L999" i="2" s="1"/>
  <c r="L1000" i="2" a="1"/>
  <c r="L1000" i="2" s="1"/>
  <c r="L1001" i="2" a="1"/>
  <c r="L1001" i="2" s="1"/>
  <c r="L1002" i="2" a="1"/>
  <c r="L1002" i="2" s="1"/>
  <c r="L1003" i="2" a="1"/>
  <c r="L1003" i="2" s="1"/>
  <c r="L1004" i="2" a="1"/>
  <c r="L1004" i="2" s="1"/>
  <c r="L1005" i="2" a="1"/>
  <c r="L1005" i="2" s="1"/>
  <c r="L1006" i="2" a="1"/>
  <c r="L1006" i="2" s="1"/>
  <c r="L1007" i="2" a="1"/>
  <c r="L1007" i="2" s="1"/>
  <c r="L1008" i="2" a="1"/>
  <c r="L1008" i="2" s="1"/>
  <c r="L1009" i="2" a="1"/>
  <c r="L1009" i="2" s="1"/>
  <c r="L1010" i="2" a="1"/>
  <c r="L1010" i="2" s="1"/>
  <c r="L1011" i="2" a="1"/>
  <c r="L1011" i="2" s="1"/>
  <c r="L1012" i="2" a="1"/>
  <c r="L1012" i="2" s="1"/>
  <c r="L1013" i="2" a="1"/>
  <c r="L1013" i="2" s="1"/>
  <c r="L1014" i="2" a="1"/>
  <c r="L1014" i="2" s="1"/>
  <c r="L1015" i="2" a="1"/>
  <c r="L1015" i="2" s="1"/>
  <c r="L1016" i="2" a="1"/>
  <c r="L1016" i="2" s="1"/>
  <c r="L1017" i="2" a="1"/>
  <c r="L1017" i="2" s="1"/>
  <c r="L1018" i="2" a="1"/>
  <c r="L1018" i="2" s="1"/>
  <c r="L1019" i="2" a="1"/>
  <c r="L1019" i="2" s="1"/>
  <c r="L1020" i="2" a="1"/>
  <c r="L1020" i="2" s="1"/>
  <c r="L1021" i="2" a="1"/>
  <c r="L1021" i="2" s="1"/>
  <c r="L1022" i="2" a="1"/>
  <c r="L1022" i="2" s="1"/>
  <c r="L1023" i="2" a="1"/>
  <c r="L1023" i="2" s="1"/>
  <c r="L1024" i="2" a="1"/>
  <c r="L1024" i="2" s="1"/>
  <c r="L1025" i="2" a="1"/>
  <c r="L1025" i="2" s="1"/>
  <c r="L1026" i="2" a="1"/>
  <c r="L1026" i="2" s="1"/>
  <c r="L1027" i="2" a="1"/>
  <c r="L1027" i="2" s="1"/>
  <c r="L1028" i="2" a="1"/>
  <c r="L1028" i="2" s="1"/>
  <c r="L1029" i="2" a="1"/>
  <c r="L1029" i="2" s="1"/>
  <c r="L1030" i="2" a="1"/>
  <c r="L1030" i="2" s="1"/>
  <c r="L1031" i="2" a="1"/>
  <c r="L1031" i="2" s="1"/>
  <c r="L1032" i="2" a="1"/>
  <c r="L1032" i="2" s="1"/>
  <c r="L1033" i="2" a="1"/>
  <c r="L1033" i="2" s="1"/>
  <c r="L1034" i="2" a="1"/>
  <c r="L1034" i="2" s="1"/>
  <c r="L1035" i="2" a="1"/>
  <c r="L1035" i="2" s="1"/>
  <c r="L1036" i="2" a="1"/>
  <c r="L1036" i="2" s="1"/>
  <c r="L1037" i="2" a="1"/>
  <c r="L1037" i="2" s="1"/>
  <c r="L1038" i="2" a="1"/>
  <c r="L1038" i="2" s="1"/>
  <c r="L1039" i="2" a="1"/>
  <c r="L1039" i="2" s="1"/>
  <c r="L1040" i="2" a="1"/>
  <c r="L1040" i="2" s="1"/>
  <c r="L1041" i="2" a="1"/>
  <c r="L1041" i="2" s="1"/>
  <c r="L1042" i="2" a="1"/>
  <c r="L1042" i="2" s="1"/>
  <c r="L1043" i="2" a="1"/>
  <c r="L1043" i="2" s="1"/>
  <c r="L1044" i="2" a="1"/>
  <c r="L1044" i="2" s="1"/>
  <c r="L1045" i="2" a="1"/>
  <c r="L1045" i="2" s="1"/>
  <c r="L1046" i="2" a="1"/>
  <c r="L1046" i="2" s="1"/>
  <c r="L1047" i="2" a="1"/>
  <c r="L1047" i="2" s="1"/>
  <c r="L1048" i="2" a="1"/>
  <c r="L1048" i="2" s="1"/>
  <c r="L1049" i="2" a="1"/>
  <c r="L1049" i="2" s="1"/>
  <c r="L1050" i="2" a="1"/>
  <c r="L1050" i="2" s="1"/>
  <c r="L1051" i="2" a="1"/>
  <c r="L1051" i="2" s="1"/>
  <c r="L1052" i="2" a="1"/>
  <c r="L1052" i="2" s="1"/>
  <c r="L1053" i="2" a="1"/>
  <c r="L1053" i="2" s="1"/>
  <c r="L1054" i="2" a="1"/>
  <c r="L1054" i="2" s="1"/>
  <c r="L1055" i="2" a="1"/>
  <c r="L1055" i="2" s="1"/>
  <c r="L1056" i="2" a="1"/>
  <c r="L1056" i="2" s="1"/>
  <c r="L1057" i="2" a="1"/>
  <c r="L1057" i="2" s="1"/>
  <c r="L1058" i="2" a="1"/>
  <c r="L1058" i="2" s="1"/>
  <c r="L1059" i="2" a="1"/>
  <c r="L1059" i="2" s="1"/>
  <c r="L1060" i="2" a="1"/>
  <c r="L1060" i="2" s="1"/>
  <c r="L1061" i="2" a="1"/>
  <c r="L1061" i="2" s="1"/>
  <c r="L1062" i="2" a="1"/>
  <c r="L1062" i="2" s="1"/>
  <c r="L1063" i="2" a="1"/>
  <c r="L1063" i="2" s="1"/>
  <c r="L1064" i="2" a="1"/>
  <c r="L1064" i="2" s="1"/>
  <c r="L1065" i="2" a="1"/>
  <c r="L1065" i="2" s="1"/>
  <c r="L1066" i="2" a="1"/>
  <c r="L1066" i="2" s="1"/>
  <c r="L1067" i="2" a="1"/>
  <c r="L1067" i="2" s="1"/>
  <c r="L1068" i="2" a="1"/>
  <c r="L1068" i="2" s="1"/>
  <c r="L1069" i="2" a="1"/>
  <c r="L1069" i="2" s="1"/>
  <c r="L1070" i="2" a="1"/>
  <c r="L1070" i="2" s="1"/>
  <c r="L1071" i="2" a="1"/>
  <c r="L1071" i="2" s="1"/>
  <c r="L1072" i="2" a="1"/>
  <c r="L1072" i="2" s="1"/>
  <c r="L1073" i="2" a="1"/>
  <c r="L1073" i="2" s="1"/>
  <c r="L1074" i="2" a="1"/>
  <c r="L1074" i="2" s="1"/>
  <c r="L1075" i="2" a="1"/>
  <c r="L1075" i="2" s="1"/>
  <c r="L1076" i="2" a="1"/>
  <c r="L1076" i="2" s="1"/>
  <c r="L1077" i="2" a="1"/>
  <c r="L1077" i="2" s="1"/>
  <c r="L1078" i="2" a="1"/>
  <c r="L1078" i="2" s="1"/>
  <c r="L1079" i="2" a="1"/>
  <c r="L1079" i="2" s="1"/>
  <c r="L1080" i="2" a="1"/>
  <c r="L1080" i="2" s="1"/>
  <c r="L1081" i="2" a="1"/>
  <c r="L1081" i="2" s="1"/>
  <c r="L1082" i="2" a="1"/>
  <c r="L1082" i="2" s="1"/>
  <c r="L1083" i="2" a="1"/>
  <c r="L1083" i="2" s="1"/>
  <c r="L1084" i="2" a="1"/>
  <c r="L1084" i="2" s="1"/>
  <c r="L1085" i="2" a="1"/>
  <c r="L1085" i="2" s="1"/>
  <c r="L1086" i="2" a="1"/>
  <c r="L1086" i="2" s="1"/>
  <c r="L1087" i="2" a="1"/>
  <c r="L1087" i="2" s="1"/>
  <c r="L1088" i="2" a="1"/>
  <c r="L1088" i="2" s="1"/>
  <c r="L1089" i="2" a="1"/>
  <c r="L1089" i="2" s="1"/>
  <c r="L1090" i="2" a="1"/>
  <c r="L1090" i="2" s="1"/>
  <c r="L1091" i="2" a="1"/>
  <c r="L1091" i="2" s="1"/>
  <c r="L1092" i="2" a="1"/>
  <c r="L1092" i="2" s="1"/>
  <c r="L1093" i="2" a="1"/>
  <c r="L1093" i="2" s="1"/>
  <c r="L1094" i="2" a="1"/>
  <c r="L1094" i="2" s="1"/>
  <c r="L1095" i="2" a="1"/>
  <c r="L1095" i="2" s="1"/>
  <c r="L1096" i="2" a="1"/>
  <c r="L1096" i="2" s="1"/>
  <c r="L1097" i="2" a="1"/>
  <c r="L1097" i="2" s="1"/>
  <c r="L1098" i="2" a="1"/>
  <c r="L1098" i="2" s="1"/>
  <c r="L1099" i="2" a="1"/>
  <c r="L1099" i="2" s="1"/>
  <c r="L1100" i="2" a="1"/>
  <c r="L1100" i="2" s="1"/>
  <c r="L1101" i="2" a="1"/>
  <c r="L1101" i="2" s="1"/>
  <c r="L1102" i="2" a="1"/>
  <c r="L1102" i="2" s="1"/>
  <c r="L1103" i="2" a="1"/>
  <c r="L1103" i="2" s="1"/>
  <c r="L1104" i="2" a="1"/>
  <c r="L1104" i="2" s="1"/>
  <c r="L1105" i="2" a="1"/>
  <c r="L1105" i="2" s="1"/>
  <c r="L1106" i="2" a="1"/>
  <c r="L1106" i="2" s="1"/>
  <c r="L1107" i="2" a="1"/>
  <c r="L1107" i="2" s="1"/>
  <c r="L1108" i="2" a="1"/>
  <c r="L1108" i="2" s="1"/>
  <c r="L1109" i="2" a="1"/>
  <c r="L1109" i="2" s="1"/>
  <c r="L1110" i="2" a="1"/>
  <c r="L1110" i="2" s="1"/>
  <c r="L1111" i="2" a="1"/>
  <c r="L1111" i="2" s="1"/>
  <c r="L1112" i="2" a="1"/>
  <c r="L1112" i="2" s="1"/>
  <c r="L1113" i="2" a="1"/>
  <c r="L1113" i="2" s="1"/>
  <c r="L1114" i="2" a="1"/>
  <c r="L1114" i="2" s="1"/>
  <c r="L1115" i="2" a="1"/>
  <c r="L1115" i="2" s="1"/>
  <c r="L1116" i="2" a="1"/>
  <c r="L1116" i="2" s="1"/>
  <c r="L1117" i="2" a="1"/>
  <c r="L1117" i="2" s="1"/>
  <c r="L1118" i="2" a="1"/>
  <c r="L1118" i="2" s="1"/>
  <c r="L1119" i="2" a="1"/>
  <c r="L1119" i="2" s="1"/>
  <c r="L1120" i="2" a="1"/>
  <c r="L1120" i="2" s="1"/>
  <c r="L1121" i="2" a="1"/>
  <c r="L1121" i="2" s="1"/>
  <c r="L1122" i="2" a="1"/>
  <c r="L1122" i="2" s="1"/>
  <c r="L1123" i="2" a="1"/>
  <c r="L1123" i="2" s="1"/>
  <c r="L1124" i="2" a="1"/>
  <c r="L1124" i="2" s="1"/>
  <c r="L1125" i="2" a="1"/>
  <c r="L1125" i="2" s="1"/>
  <c r="L1126" i="2" a="1"/>
  <c r="L1126" i="2" s="1"/>
  <c r="L1127" i="2" a="1"/>
  <c r="L1127" i="2" s="1"/>
  <c r="L1128" i="2" a="1"/>
  <c r="L1128" i="2" s="1"/>
  <c r="L1129" i="2" a="1"/>
  <c r="L1129" i="2" s="1"/>
  <c r="L1130" i="2" a="1"/>
  <c r="L1130" i="2" s="1"/>
  <c r="L1131" i="2" a="1"/>
  <c r="L1131" i="2" s="1"/>
  <c r="L1132" i="2" a="1"/>
  <c r="L1132" i="2" s="1"/>
  <c r="L1133" i="2" a="1"/>
  <c r="L1133" i="2" s="1"/>
  <c r="L1134" i="2" a="1"/>
  <c r="L1134" i="2" s="1"/>
  <c r="L1135" i="2" a="1"/>
  <c r="L1135" i="2" s="1"/>
  <c r="L1136" i="2" a="1"/>
  <c r="L1136" i="2" s="1"/>
  <c r="L1137" i="2" a="1"/>
  <c r="L1137" i="2" s="1"/>
  <c r="L1138" i="2" a="1"/>
  <c r="L1138" i="2" s="1"/>
  <c r="L1139" i="2" a="1"/>
  <c r="L1139" i="2" s="1"/>
  <c r="L1140" i="2" a="1"/>
  <c r="L1140" i="2" s="1"/>
  <c r="L1141" i="2" a="1"/>
  <c r="L1141" i="2" s="1"/>
  <c r="L1142" i="2" a="1"/>
  <c r="L1142" i="2" s="1"/>
  <c r="L1143" i="2" a="1"/>
  <c r="L1143" i="2" s="1"/>
  <c r="L1144" i="2" a="1"/>
  <c r="L1144" i="2" s="1"/>
  <c r="L1145" i="2" a="1"/>
  <c r="L1145" i="2" s="1"/>
  <c r="L1146" i="2" a="1"/>
  <c r="L1146" i="2" s="1"/>
  <c r="L1147" i="2" a="1"/>
  <c r="L1147" i="2" s="1"/>
  <c r="L1148" i="2" a="1"/>
  <c r="L1148" i="2" s="1"/>
  <c r="L1149" i="2" a="1"/>
  <c r="L1149" i="2" s="1"/>
  <c r="L1150" i="2" a="1"/>
  <c r="L1150" i="2" s="1"/>
  <c r="L1151" i="2" a="1"/>
  <c r="L1151" i="2" s="1"/>
  <c r="L1152" i="2" a="1"/>
  <c r="L1152" i="2" s="1"/>
  <c r="L1153" i="2" a="1"/>
  <c r="L1153" i="2" s="1"/>
  <c r="L1154" i="2" a="1"/>
  <c r="L1154" i="2" s="1"/>
  <c r="L1155" i="2" a="1"/>
  <c r="L1155" i="2" s="1"/>
  <c r="L1156" i="2" a="1"/>
  <c r="L1156" i="2" s="1"/>
  <c r="L1157" i="2" a="1"/>
  <c r="L1157" i="2" s="1"/>
  <c r="L1158" i="2" a="1"/>
  <c r="L1158" i="2" s="1"/>
  <c r="L1159" i="2" a="1"/>
  <c r="L1159" i="2" s="1"/>
  <c r="L1160" i="2" a="1"/>
  <c r="L1160" i="2" s="1"/>
  <c r="L1161" i="2" a="1"/>
  <c r="L1161" i="2" s="1"/>
  <c r="L1162" i="2" a="1"/>
  <c r="L1162" i="2" s="1"/>
  <c r="L1163" i="2" a="1"/>
  <c r="L1163" i="2" s="1"/>
  <c r="L1164" i="2" a="1"/>
  <c r="L1164" i="2" s="1"/>
  <c r="L1165" i="2" a="1"/>
  <c r="L1165" i="2" s="1"/>
  <c r="L1166" i="2" a="1"/>
  <c r="L1166" i="2" s="1"/>
  <c r="L1167" i="2" a="1"/>
  <c r="L1167" i="2" s="1"/>
  <c r="L1168" i="2" a="1"/>
  <c r="L1168" i="2" s="1"/>
  <c r="L1169" i="2" a="1"/>
  <c r="L1169" i="2" s="1"/>
  <c r="L1170" i="2" a="1"/>
  <c r="L1170" i="2" s="1"/>
  <c r="L1171" i="2" a="1"/>
  <c r="L1171" i="2" s="1"/>
  <c r="L1172" i="2" a="1"/>
  <c r="L1172" i="2" s="1"/>
  <c r="L1173" i="2" a="1"/>
  <c r="L1173" i="2" s="1"/>
  <c r="L1174" i="2" a="1"/>
  <c r="L1174" i="2" s="1"/>
  <c r="L1175" i="2" a="1"/>
  <c r="L1175" i="2" s="1"/>
  <c r="L1176" i="2" a="1"/>
  <c r="L1176" i="2" s="1"/>
  <c r="L1177" i="2" a="1"/>
  <c r="L1177" i="2" s="1"/>
  <c r="L1178" i="2" a="1"/>
  <c r="L1178" i="2" s="1"/>
  <c r="L1179" i="2" a="1"/>
  <c r="L1179" i="2" s="1"/>
  <c r="L1180" i="2" a="1"/>
  <c r="L1180" i="2" s="1"/>
  <c r="L1181" i="2" a="1"/>
  <c r="L1181" i="2" s="1"/>
  <c r="L1182" i="2" a="1"/>
  <c r="L1182" i="2" s="1"/>
  <c r="L1183" i="2" a="1"/>
  <c r="L1183" i="2" s="1"/>
  <c r="L1184" i="2" a="1"/>
  <c r="L1184" i="2" s="1"/>
  <c r="L1185" i="2" a="1"/>
  <c r="L1185" i="2" s="1"/>
  <c r="L1186" i="2" a="1"/>
  <c r="L1186" i="2" s="1"/>
  <c r="L1187" i="2" a="1"/>
  <c r="L1187" i="2" s="1"/>
  <c r="L1188" i="2" a="1"/>
  <c r="L1188" i="2" s="1"/>
  <c r="L1189" i="2" a="1"/>
  <c r="L1189" i="2" s="1"/>
  <c r="L1190" i="2" a="1"/>
  <c r="L1190" i="2" s="1"/>
  <c r="L1191" i="2" a="1"/>
  <c r="L1191" i="2" s="1"/>
  <c r="L1192" i="2" a="1"/>
  <c r="L1192" i="2" s="1"/>
  <c r="L1193" i="2" a="1"/>
  <c r="L1193" i="2" s="1"/>
  <c r="L1194" i="2" a="1"/>
  <c r="L1194" i="2" s="1"/>
  <c r="L1195" i="2" a="1"/>
  <c r="L1195" i="2" s="1"/>
  <c r="L1196" i="2" a="1"/>
  <c r="L1196" i="2" s="1"/>
  <c r="L1197" i="2" a="1"/>
  <c r="L1197" i="2" s="1"/>
  <c r="L1198" i="2" a="1"/>
  <c r="L1198" i="2" s="1"/>
  <c r="L1199" i="2" a="1"/>
  <c r="L1199" i="2" s="1"/>
  <c r="L1200" i="2" a="1"/>
  <c r="L1200" i="2" s="1"/>
  <c r="L1201" i="2" a="1"/>
  <c r="L1201" i="2" s="1"/>
  <c r="L1202" i="2" a="1"/>
  <c r="L1202" i="2" s="1"/>
  <c r="L1203" i="2" a="1"/>
  <c r="L1203" i="2" s="1"/>
  <c r="L1204" i="2" a="1"/>
  <c r="L1204" i="2" s="1"/>
  <c r="L1205" i="2" a="1"/>
  <c r="L1205" i="2" s="1"/>
  <c r="L1206" i="2" a="1"/>
  <c r="L1206" i="2" s="1"/>
  <c r="L1207" i="2" a="1"/>
  <c r="L1207" i="2" s="1"/>
  <c r="L1208" i="2" a="1"/>
  <c r="L1208" i="2" s="1"/>
  <c r="L1209" i="2" a="1"/>
  <c r="L1209" i="2" s="1"/>
  <c r="L1210" i="2" a="1"/>
  <c r="L1210" i="2" s="1"/>
  <c r="L1211" i="2" a="1"/>
  <c r="L1211" i="2" s="1"/>
  <c r="L1212" i="2" a="1"/>
  <c r="L1212" i="2" s="1"/>
  <c r="L1213" i="2" a="1"/>
  <c r="L1213" i="2" s="1"/>
  <c r="L1214" i="2" a="1"/>
  <c r="L1214" i="2" s="1"/>
  <c r="L1215" i="2" a="1"/>
  <c r="L1215" i="2" s="1"/>
  <c r="L1216" i="2" a="1"/>
  <c r="L1216" i="2" s="1"/>
  <c r="L1217" i="2" a="1"/>
  <c r="L1217" i="2" s="1"/>
  <c r="L1218" i="2" a="1"/>
  <c r="L1218" i="2" s="1"/>
  <c r="L1219" i="2" a="1"/>
  <c r="L1219" i="2" s="1"/>
  <c r="L1220" i="2" a="1"/>
  <c r="L1220" i="2" s="1"/>
  <c r="L1221" i="2" a="1"/>
  <c r="L1221" i="2" s="1"/>
  <c r="L1222" i="2" a="1"/>
  <c r="L1222" i="2" s="1"/>
  <c r="L1223" i="2" a="1"/>
  <c r="L1223" i="2" s="1"/>
  <c r="L1224" i="2" a="1"/>
  <c r="L1224" i="2" s="1"/>
  <c r="L1225" i="2" a="1"/>
  <c r="L1225" i="2" s="1"/>
  <c r="L1226" i="2" a="1"/>
  <c r="L1226" i="2" s="1"/>
  <c r="L1227" i="2" a="1"/>
  <c r="L1227" i="2" s="1"/>
  <c r="L1228" i="2" a="1"/>
  <c r="L1228" i="2" s="1"/>
  <c r="L1229" i="2" a="1"/>
  <c r="L1229" i="2" s="1"/>
  <c r="L1230" i="2" a="1"/>
  <c r="L1230" i="2" s="1"/>
  <c r="L1231" i="2" a="1"/>
  <c r="L1231" i="2" s="1"/>
  <c r="L1232" i="2" a="1"/>
  <c r="L1232" i="2" s="1"/>
  <c r="L1233" i="2" a="1"/>
  <c r="L1233" i="2" s="1"/>
  <c r="L1234" i="2" a="1"/>
  <c r="L1234" i="2" s="1"/>
  <c r="L1235" i="2" a="1"/>
  <c r="L1235" i="2" s="1"/>
  <c r="L1236" i="2" a="1"/>
  <c r="L1236" i="2" s="1"/>
  <c r="L1237" i="2" a="1"/>
  <c r="L1237" i="2" s="1"/>
  <c r="L1238" i="2" a="1"/>
  <c r="L1238" i="2" s="1"/>
  <c r="L1239" i="2" a="1"/>
  <c r="L1239" i="2" s="1"/>
  <c r="L1240" i="2" a="1"/>
  <c r="L1240" i="2" s="1"/>
  <c r="L1241" i="2" a="1"/>
  <c r="L1241" i="2" s="1"/>
  <c r="L1242" i="2" a="1"/>
  <c r="L1242" i="2" s="1"/>
  <c r="L1243" i="2" a="1"/>
  <c r="L1243" i="2" s="1"/>
  <c r="L1244" i="2" a="1"/>
  <c r="L1244" i="2" s="1"/>
  <c r="L1245" i="2" a="1"/>
  <c r="L1245" i="2" s="1"/>
  <c r="L1246" i="2" a="1"/>
  <c r="L1246" i="2" s="1"/>
  <c r="L1247" i="2" a="1"/>
  <c r="L1247" i="2" s="1"/>
  <c r="L1248" i="2" a="1"/>
  <c r="L1248" i="2" s="1"/>
  <c r="L1249" i="2" a="1"/>
  <c r="L1249" i="2" s="1"/>
  <c r="L1250" i="2" a="1"/>
  <c r="L1250" i="2" s="1"/>
  <c r="L1251" i="2" a="1"/>
  <c r="L1251" i="2" s="1"/>
  <c r="L1252" i="2" a="1"/>
  <c r="L1252" i="2" s="1"/>
  <c r="L1253" i="2" a="1"/>
  <c r="L1253" i="2" s="1"/>
  <c r="L1254" i="2" a="1"/>
  <c r="L1254" i="2" s="1"/>
  <c r="L1255" i="2" a="1"/>
  <c r="L1255" i="2" s="1"/>
  <c r="L1256" i="2" a="1"/>
  <c r="L1256" i="2" s="1"/>
  <c r="L1257" i="2" a="1"/>
  <c r="L1257" i="2" s="1"/>
  <c r="L1258" i="2" a="1"/>
  <c r="L1258" i="2" s="1"/>
  <c r="L1259" i="2" a="1"/>
  <c r="L1259" i="2" s="1"/>
  <c r="L1260" i="2" a="1"/>
  <c r="L1260" i="2" s="1"/>
  <c r="L1261" i="2" a="1"/>
  <c r="L1261" i="2" s="1"/>
  <c r="L1262" i="2" a="1"/>
  <c r="L1262" i="2" s="1"/>
  <c r="L1263" i="2" a="1"/>
  <c r="L1263" i="2" s="1"/>
  <c r="L1264" i="2" a="1"/>
  <c r="L1264" i="2" s="1"/>
  <c r="L1265" i="2" a="1"/>
  <c r="L1265" i="2" s="1"/>
  <c r="L1266" i="2" a="1"/>
  <c r="L1266" i="2" s="1"/>
  <c r="L1267" i="2" a="1"/>
  <c r="L1267" i="2" s="1"/>
  <c r="L1268" i="2" a="1"/>
  <c r="L1268" i="2" s="1"/>
  <c r="L1269" i="2" a="1"/>
  <c r="L1269" i="2" s="1"/>
  <c r="L1270" i="2" a="1"/>
  <c r="L1270" i="2" s="1"/>
  <c r="L1271" i="2" a="1"/>
  <c r="L1271" i="2" s="1"/>
  <c r="L1272" i="2" a="1"/>
  <c r="L1272" i="2" s="1"/>
  <c r="L1273" i="2" a="1"/>
  <c r="L1273" i="2" s="1"/>
  <c r="L1274" i="2" a="1"/>
  <c r="L1274" i="2" s="1"/>
  <c r="L1275" i="2" a="1"/>
  <c r="L1275" i="2" s="1"/>
  <c r="L1276" i="2" a="1"/>
  <c r="L1276" i="2" s="1"/>
  <c r="L1277" i="2" a="1"/>
  <c r="L1277" i="2" s="1"/>
  <c r="L1278" i="2" a="1"/>
  <c r="L1278" i="2" s="1"/>
  <c r="L1279" i="2" a="1"/>
  <c r="L1279" i="2" s="1"/>
  <c r="L1280" i="2" a="1"/>
  <c r="L1280" i="2" s="1"/>
  <c r="L1281" i="2" a="1"/>
  <c r="L1281" i="2" s="1"/>
  <c r="L1282" i="2" a="1"/>
  <c r="L1282" i="2" s="1"/>
  <c r="L1283" i="2" a="1"/>
  <c r="L1283" i="2" s="1"/>
  <c r="L1284" i="2" a="1"/>
  <c r="L1284" i="2" s="1"/>
  <c r="L1285" i="2" a="1"/>
  <c r="L1285" i="2" s="1"/>
  <c r="L1286" i="2" a="1"/>
  <c r="L1286" i="2" s="1"/>
  <c r="L1287" i="2" a="1"/>
  <c r="L1287" i="2" s="1"/>
  <c r="L1288" i="2" a="1"/>
  <c r="L1288" i="2" s="1"/>
  <c r="L1289" i="2" a="1"/>
  <c r="L1289" i="2" s="1"/>
  <c r="L1290" i="2" a="1"/>
  <c r="L1290" i="2" s="1"/>
  <c r="L1291" i="2" a="1"/>
  <c r="L1291" i="2" s="1"/>
  <c r="L1292" i="2" a="1"/>
  <c r="L1292" i="2" s="1"/>
  <c r="L1293" i="2" a="1"/>
  <c r="L1293" i="2" s="1"/>
  <c r="L1294" i="2" a="1"/>
  <c r="L1294" i="2" s="1"/>
  <c r="L1295" i="2" a="1"/>
  <c r="L1295" i="2" s="1"/>
  <c r="L1296" i="2" a="1"/>
  <c r="L1296" i="2" s="1"/>
  <c r="L1297" i="2" a="1"/>
  <c r="L1297" i="2" s="1"/>
  <c r="L1298" i="2" a="1"/>
  <c r="L1298" i="2" s="1"/>
  <c r="L1299" i="2" a="1"/>
  <c r="L1299" i="2" s="1"/>
  <c r="L1300" i="2" a="1"/>
  <c r="L1300" i="2" s="1"/>
  <c r="L1301" i="2" a="1"/>
  <c r="L1301" i="2" s="1"/>
  <c r="L1302" i="2" a="1"/>
  <c r="L1302" i="2" s="1"/>
  <c r="L1303" i="2" a="1"/>
  <c r="L1303" i="2" s="1"/>
  <c r="L1304" i="2" a="1"/>
  <c r="L1304" i="2" s="1"/>
  <c r="L1305" i="2" a="1"/>
  <c r="L1305" i="2" s="1"/>
  <c r="L1306" i="2" a="1"/>
  <c r="L1306" i="2" s="1"/>
  <c r="L1307" i="2" a="1"/>
  <c r="L1307" i="2" s="1"/>
  <c r="L1308" i="2" a="1"/>
  <c r="L1308" i="2" s="1"/>
  <c r="L1309" i="2" a="1"/>
  <c r="L1309" i="2" s="1"/>
  <c r="L1310" i="2" a="1"/>
  <c r="L1310" i="2" s="1"/>
  <c r="L1311" i="2" a="1"/>
  <c r="L1311" i="2" s="1"/>
  <c r="L1312" i="2" a="1"/>
  <c r="L1312" i="2" s="1"/>
  <c r="L1313" i="2" a="1"/>
  <c r="L1313" i="2" s="1"/>
  <c r="L1314" i="2" a="1"/>
  <c r="L1314" i="2" s="1"/>
  <c r="L1315" i="2" a="1"/>
  <c r="L1315" i="2" s="1"/>
  <c r="L1316" i="2" a="1"/>
  <c r="L1316" i="2" s="1"/>
  <c r="L1317" i="2" a="1"/>
  <c r="L1317" i="2" s="1"/>
  <c r="L1318" i="2" a="1"/>
  <c r="L1318" i="2" s="1"/>
  <c r="L1319" i="2" a="1"/>
  <c r="L1319" i="2" s="1"/>
  <c r="L1320" i="2" a="1"/>
  <c r="L1320" i="2" s="1"/>
  <c r="L1321" i="2" a="1"/>
  <c r="L1321" i="2" s="1"/>
  <c r="L1322" i="2" a="1"/>
  <c r="L1322" i="2" s="1"/>
  <c r="L1323" i="2" a="1"/>
  <c r="L1323" i="2" s="1"/>
  <c r="L1324" i="2" a="1"/>
  <c r="L1324" i="2" s="1"/>
  <c r="L1325" i="2" a="1"/>
  <c r="L1325" i="2" s="1"/>
  <c r="L1326" i="2" a="1"/>
  <c r="L1326" i="2" s="1"/>
  <c r="L1327" i="2" a="1"/>
  <c r="L1327" i="2" s="1"/>
  <c r="L1328" i="2" a="1"/>
  <c r="L1328" i="2" s="1"/>
  <c r="L1329" i="2" a="1"/>
  <c r="L1329" i="2" s="1"/>
  <c r="L1330" i="2" a="1"/>
  <c r="L1330" i="2" s="1"/>
  <c r="L1331" i="2" a="1"/>
  <c r="L1331" i="2" s="1"/>
  <c r="L1332" i="2" a="1"/>
  <c r="L1332" i="2" s="1"/>
  <c r="L1333" i="2" a="1"/>
  <c r="L1333" i="2" s="1"/>
  <c r="L1334" i="2" a="1"/>
  <c r="L1334" i="2" s="1"/>
  <c r="L1335" i="2" a="1"/>
  <c r="L1335" i="2" s="1"/>
  <c r="L1336" i="2" a="1"/>
  <c r="L1336" i="2" s="1"/>
  <c r="L1337" i="2" a="1"/>
  <c r="L1337" i="2" s="1"/>
  <c r="L1338" i="2" a="1"/>
  <c r="L1338" i="2" s="1"/>
  <c r="L1339" i="2" a="1"/>
  <c r="L1339" i="2" s="1"/>
  <c r="L1340" i="2" a="1"/>
  <c r="L1340" i="2" s="1"/>
  <c r="L1341" i="2" a="1"/>
  <c r="L1341" i="2" s="1"/>
  <c r="L1342" i="2" a="1"/>
  <c r="L1342" i="2" s="1"/>
  <c r="L1343" i="2" a="1"/>
  <c r="L1343" i="2" s="1"/>
  <c r="L1344" i="2" a="1"/>
  <c r="L1344" i="2" s="1"/>
  <c r="L1345" i="2" a="1"/>
  <c r="L1345" i="2" s="1"/>
  <c r="L1346" i="2" a="1"/>
  <c r="L1346" i="2" s="1"/>
  <c r="L1347" i="2" a="1"/>
  <c r="L1347" i="2" s="1"/>
  <c r="L1348" i="2" a="1"/>
  <c r="L1348" i="2" s="1"/>
  <c r="L1349" i="2" a="1"/>
  <c r="L1349" i="2" s="1"/>
  <c r="L1350" i="2" a="1"/>
  <c r="L1350" i="2" s="1"/>
  <c r="L1351" i="2" a="1"/>
  <c r="L1351" i="2" s="1"/>
  <c r="L1352" i="2" a="1"/>
  <c r="L1352" i="2" s="1"/>
  <c r="L1353" i="2" a="1"/>
  <c r="L1353" i="2" s="1"/>
  <c r="L1354" i="2" a="1"/>
  <c r="L1354" i="2" s="1"/>
  <c r="L1355" i="2" a="1"/>
  <c r="L1355" i="2" s="1"/>
  <c r="L1356" i="2" a="1"/>
  <c r="L1356" i="2" s="1"/>
  <c r="L1357" i="2" a="1"/>
  <c r="L1357" i="2" s="1"/>
  <c r="L1358" i="2" a="1"/>
  <c r="L1358" i="2" s="1"/>
  <c r="L1359" i="2" a="1"/>
  <c r="L1359" i="2" s="1"/>
  <c r="L1360" i="2" a="1"/>
  <c r="L1360" i="2" s="1"/>
  <c r="L1361" i="2" a="1"/>
  <c r="L1361" i="2" s="1"/>
  <c r="L1362" i="2" a="1"/>
  <c r="L1362" i="2" s="1"/>
  <c r="L1363" i="2" a="1"/>
  <c r="L1363" i="2" s="1"/>
  <c r="L1364" i="2" a="1"/>
  <c r="L1364" i="2" s="1"/>
  <c r="L1365" i="2" a="1"/>
  <c r="L1365" i="2" s="1"/>
  <c r="L1366" i="2" a="1"/>
  <c r="L1366" i="2" s="1"/>
  <c r="L1367" i="2" a="1"/>
  <c r="L1367" i="2" s="1"/>
  <c r="L1368" i="2" a="1"/>
  <c r="L1368" i="2" s="1"/>
  <c r="L1369" i="2" a="1"/>
  <c r="L1369" i="2" s="1"/>
  <c r="L1370" i="2" a="1"/>
  <c r="L1370" i="2" s="1"/>
  <c r="L1371" i="2" a="1"/>
  <c r="L1371" i="2" s="1"/>
  <c r="L1372" i="2" a="1"/>
  <c r="L1372" i="2" s="1"/>
  <c r="L1373" i="2" a="1"/>
  <c r="L1373" i="2" s="1"/>
  <c r="L1374" i="2" a="1"/>
  <c r="L1374" i="2" s="1"/>
  <c r="L1375" i="2" a="1"/>
  <c r="L1375" i="2" s="1"/>
  <c r="L1376" i="2" a="1"/>
  <c r="L1376" i="2" s="1"/>
  <c r="L1377" i="2" a="1"/>
  <c r="L1377" i="2" s="1"/>
  <c r="L1378" i="2" a="1"/>
  <c r="L1378" i="2" s="1"/>
  <c r="L1379" i="2" a="1"/>
  <c r="L1379" i="2" s="1"/>
  <c r="L1380" i="2" a="1"/>
  <c r="L1380" i="2" s="1"/>
  <c r="L1381" i="2" a="1"/>
  <c r="L1381" i="2" s="1"/>
  <c r="L1382" i="2" a="1"/>
  <c r="L1382" i="2" s="1"/>
  <c r="L1383" i="2" a="1"/>
  <c r="L1383" i="2" s="1"/>
  <c r="L1384" i="2" a="1"/>
  <c r="L1384" i="2" s="1"/>
  <c r="L1385" i="2" a="1"/>
  <c r="L1385" i="2" s="1"/>
  <c r="L1386" i="2" a="1"/>
  <c r="L1386" i="2" s="1"/>
  <c r="L1387" i="2" a="1"/>
  <c r="L1387" i="2" s="1"/>
  <c r="L1388" i="2" a="1"/>
  <c r="L1388" i="2" s="1"/>
  <c r="L1389" i="2" a="1"/>
  <c r="L1389" i="2" s="1"/>
  <c r="L1390" i="2" a="1"/>
  <c r="L1390" i="2" s="1"/>
  <c r="L1391" i="2" a="1"/>
  <c r="L1391" i="2" s="1"/>
  <c r="L1392" i="2" a="1"/>
  <c r="L1392" i="2" s="1"/>
  <c r="L1393" i="2" a="1"/>
  <c r="L1393" i="2" s="1"/>
  <c r="L1394" i="2" a="1"/>
  <c r="L1394" i="2" s="1"/>
  <c r="L1395" i="2" a="1"/>
  <c r="L1395" i="2" s="1"/>
  <c r="L1396" i="2" a="1"/>
  <c r="L1396" i="2" s="1"/>
  <c r="L1397" i="2" a="1"/>
  <c r="L1397" i="2" s="1"/>
  <c r="L1398" i="2" a="1"/>
  <c r="L1398" i="2" s="1"/>
  <c r="L1399" i="2" a="1"/>
  <c r="L1399" i="2" s="1"/>
  <c r="L1400" i="2" a="1"/>
  <c r="L1400" i="2" s="1"/>
  <c r="L1401" i="2" a="1"/>
  <c r="L1401" i="2" s="1"/>
  <c r="L1402" i="2" a="1"/>
  <c r="L1402" i="2" s="1"/>
  <c r="L1403" i="2" a="1"/>
  <c r="L1403" i="2" s="1"/>
  <c r="L1404" i="2" a="1"/>
  <c r="L1404" i="2" s="1"/>
  <c r="L1405" i="2" a="1"/>
  <c r="L1405" i="2" s="1"/>
  <c r="L1406" i="2" a="1"/>
  <c r="L1406" i="2" s="1"/>
  <c r="L1407" i="2" a="1"/>
  <c r="L1407" i="2" s="1"/>
  <c r="L1408" i="2" a="1"/>
  <c r="L1408" i="2" s="1"/>
  <c r="L1409" i="2" a="1"/>
  <c r="L1409" i="2" s="1"/>
  <c r="L1410" i="2" a="1"/>
  <c r="L1410" i="2" s="1"/>
  <c r="L1411" i="2" a="1"/>
  <c r="L1411" i="2" s="1"/>
  <c r="L1412" i="2" a="1"/>
  <c r="L1412" i="2" s="1"/>
  <c r="L1413" i="2" a="1"/>
  <c r="L1413" i="2" s="1"/>
  <c r="L1414" i="2" a="1"/>
  <c r="L1414" i="2" s="1"/>
  <c r="L1415" i="2" a="1"/>
  <c r="L1415" i="2" s="1"/>
  <c r="L1416" i="2" a="1"/>
  <c r="L1416" i="2" s="1"/>
  <c r="L1417" i="2" a="1"/>
  <c r="L1417" i="2" s="1"/>
  <c r="L1418" i="2" a="1"/>
  <c r="L1418" i="2" s="1"/>
  <c r="L1419" i="2" a="1"/>
  <c r="L1419" i="2" s="1"/>
  <c r="L1420" i="2" a="1"/>
  <c r="L1420" i="2" s="1"/>
  <c r="L1421" i="2" a="1"/>
  <c r="L1421" i="2" s="1"/>
  <c r="L1422" i="2" a="1"/>
  <c r="L1422" i="2" s="1"/>
  <c r="L1423" i="2" a="1"/>
  <c r="L1423" i="2" s="1"/>
  <c r="L1424" i="2" a="1"/>
  <c r="L1424" i="2" s="1"/>
  <c r="L1425" i="2" a="1"/>
  <c r="L1425" i="2" s="1"/>
  <c r="L1426" i="2" a="1"/>
  <c r="L1426" i="2" s="1"/>
  <c r="L1427" i="2" a="1"/>
  <c r="L1427" i="2" s="1"/>
  <c r="L1428" i="2" a="1"/>
  <c r="L1428" i="2" s="1"/>
  <c r="L1429" i="2" a="1"/>
  <c r="L1429" i="2" s="1"/>
  <c r="L1430" i="2" a="1"/>
  <c r="L1430" i="2" s="1"/>
  <c r="L1431" i="2" a="1"/>
  <c r="L1431" i="2" s="1"/>
  <c r="L1432" i="2" a="1"/>
  <c r="L1432" i="2" s="1"/>
  <c r="L1433" i="2" a="1"/>
  <c r="L1433" i="2" s="1"/>
  <c r="L1434" i="2" a="1"/>
  <c r="L1434" i="2" s="1"/>
  <c r="L1435" i="2" a="1"/>
  <c r="L1435" i="2" s="1"/>
  <c r="L1436" i="2" a="1"/>
  <c r="L1436" i="2" s="1"/>
  <c r="L1437" i="2" a="1"/>
  <c r="L1437" i="2" s="1"/>
  <c r="L1438" i="2" a="1"/>
  <c r="L1438" i="2" s="1"/>
  <c r="L1439" i="2" a="1"/>
  <c r="L1439" i="2" s="1"/>
  <c r="L1440" i="2" a="1"/>
  <c r="L1440" i="2" s="1"/>
  <c r="L1441" i="2" a="1"/>
  <c r="L1441" i="2" s="1"/>
  <c r="L1442" i="2" a="1"/>
  <c r="L1442" i="2" s="1"/>
  <c r="L1443" i="2" a="1"/>
  <c r="L1443" i="2" s="1"/>
  <c r="L1444" i="2" a="1"/>
  <c r="L1444" i="2" s="1"/>
  <c r="L1445" i="2" a="1"/>
  <c r="L1445" i="2" s="1"/>
  <c r="L1446" i="2" a="1"/>
  <c r="L1446" i="2" s="1"/>
  <c r="L1447" i="2" a="1"/>
  <c r="L1447" i="2" s="1"/>
  <c r="L1448" i="2" a="1"/>
  <c r="L1448" i="2" s="1"/>
  <c r="L1449" i="2" a="1"/>
  <c r="L1449" i="2" s="1"/>
  <c r="L1450" i="2" a="1"/>
  <c r="L1450" i="2" s="1"/>
  <c r="L1451" i="2" a="1"/>
  <c r="L1451" i="2" s="1"/>
  <c r="L1452" i="2" a="1"/>
  <c r="L1452" i="2" s="1"/>
  <c r="L1453" i="2" a="1"/>
  <c r="L1453" i="2" s="1"/>
  <c r="L1454" i="2" a="1"/>
  <c r="L1454" i="2" s="1"/>
  <c r="L1455" i="2" a="1"/>
  <c r="L1455" i="2" s="1"/>
  <c r="L1456" i="2" a="1"/>
  <c r="L1456" i="2" s="1"/>
  <c r="L1457" i="2" a="1"/>
  <c r="L1457" i="2" s="1"/>
  <c r="L1458" i="2" a="1"/>
  <c r="L1458" i="2" s="1"/>
  <c r="L1459" i="2" a="1"/>
  <c r="L1459" i="2" s="1"/>
  <c r="L1460" i="2" a="1"/>
  <c r="L1460" i="2" s="1"/>
  <c r="L1461" i="2" a="1"/>
  <c r="L1461" i="2" s="1"/>
  <c r="L1462" i="2" a="1"/>
  <c r="L1462" i="2" s="1"/>
  <c r="L1463" i="2" a="1"/>
  <c r="L1463" i="2" s="1"/>
  <c r="L1464" i="2" a="1"/>
  <c r="L1464" i="2" s="1"/>
  <c r="L1465" i="2" a="1"/>
  <c r="L1465" i="2" s="1"/>
  <c r="L1466" i="2" a="1"/>
  <c r="L1466" i="2" s="1"/>
  <c r="L1467" i="2" a="1"/>
  <c r="L1467" i="2" s="1"/>
  <c r="L1468" i="2" a="1"/>
  <c r="L1468" i="2" s="1"/>
  <c r="L1469" i="2" a="1"/>
  <c r="L1469" i="2" s="1"/>
  <c r="L1470" i="2" a="1"/>
  <c r="L1470" i="2" s="1"/>
  <c r="L1471" i="2" a="1"/>
  <c r="L1471" i="2" s="1"/>
  <c r="L1472" i="2" a="1"/>
  <c r="L1472" i="2" s="1"/>
  <c r="L1473" i="2" a="1"/>
  <c r="L1473" i="2" s="1"/>
  <c r="L1474" i="2" a="1"/>
  <c r="L1474" i="2" s="1"/>
  <c r="L1475" i="2" a="1"/>
  <c r="L1475" i="2" s="1"/>
  <c r="L1476" i="2" a="1"/>
  <c r="L1476" i="2" s="1"/>
  <c r="L1477" i="2" a="1"/>
  <c r="L1477" i="2" s="1"/>
  <c r="L1478" i="2" a="1"/>
  <c r="L1478" i="2" s="1"/>
  <c r="L1479" i="2" a="1"/>
  <c r="L1479" i="2" s="1"/>
  <c r="L1480" i="2" a="1"/>
  <c r="L1480" i="2" s="1"/>
  <c r="L1481" i="2" a="1"/>
  <c r="L1481" i="2" s="1"/>
  <c r="L1482" i="2" a="1"/>
  <c r="L1482" i="2" s="1"/>
  <c r="L1483" i="2" a="1"/>
  <c r="L1483" i="2" s="1"/>
  <c r="L1484" i="2" a="1"/>
  <c r="L1484" i="2" s="1"/>
  <c r="L1485" i="2" a="1"/>
  <c r="L1485" i="2" s="1"/>
  <c r="L1486" i="2" a="1"/>
  <c r="L1486" i="2" s="1"/>
  <c r="L1487" i="2" a="1"/>
  <c r="L1487" i="2" s="1"/>
  <c r="L1488" i="2" a="1"/>
  <c r="L1488" i="2" s="1"/>
  <c r="L1489" i="2" a="1"/>
  <c r="L1489" i="2" s="1"/>
  <c r="L1490" i="2" a="1"/>
  <c r="L1490" i="2" s="1"/>
  <c r="L1491" i="2" a="1"/>
  <c r="L1491" i="2" s="1"/>
  <c r="L1492" i="2" a="1"/>
  <c r="L1492" i="2" s="1"/>
  <c r="L1493" i="2" a="1"/>
  <c r="L1493" i="2" s="1"/>
  <c r="L1494" i="2" a="1"/>
  <c r="L1494" i="2" s="1"/>
  <c r="L1495" i="2" a="1"/>
  <c r="L1495" i="2" s="1"/>
  <c r="L1496" i="2" a="1"/>
  <c r="L1496" i="2" s="1"/>
  <c r="L1497" i="2" a="1"/>
  <c r="L1497" i="2" s="1"/>
  <c r="L1498" i="2" a="1"/>
  <c r="L1498" i="2" s="1"/>
  <c r="L1499" i="2" a="1"/>
  <c r="L1499" i="2" s="1"/>
  <c r="L1500" i="2" a="1"/>
  <c r="L1500" i="2" s="1"/>
  <c r="L1501" i="2" a="1"/>
  <c r="L1501" i="2" s="1"/>
  <c r="L1502" i="2" a="1"/>
  <c r="L1502" i="2" s="1"/>
  <c r="L1503" i="2" a="1"/>
  <c r="L1503" i="2" s="1"/>
  <c r="L1504" i="2" a="1"/>
  <c r="L1504" i="2" s="1"/>
  <c r="L1505" i="2" a="1"/>
  <c r="L1505" i="2" s="1"/>
  <c r="L1506" i="2" a="1"/>
  <c r="L1506" i="2" s="1"/>
  <c r="L1507" i="2" a="1"/>
  <c r="L1507" i="2" s="1"/>
  <c r="L1508" i="2" a="1"/>
  <c r="L1508" i="2" s="1"/>
  <c r="L1509" i="2" a="1"/>
  <c r="L1509" i="2" s="1"/>
  <c r="L1510" i="2" a="1"/>
  <c r="L1510" i="2" s="1"/>
  <c r="L1511" i="2" a="1"/>
  <c r="L1511" i="2" s="1"/>
  <c r="L1512" i="2" a="1"/>
  <c r="L1512" i="2" s="1"/>
  <c r="L1513" i="2" a="1"/>
  <c r="L1513" i="2" s="1"/>
  <c r="L1514" i="2" a="1"/>
  <c r="L1514" i="2" s="1"/>
  <c r="L1515" i="2" a="1"/>
  <c r="L1515" i="2" s="1"/>
  <c r="L1516" i="2" a="1"/>
  <c r="L1516" i="2" s="1"/>
  <c r="L1517" i="2" a="1"/>
  <c r="L1517" i="2" s="1"/>
  <c r="L1518" i="2" a="1"/>
  <c r="L1518" i="2" s="1"/>
  <c r="L1519" i="2" a="1"/>
  <c r="L1519" i="2" s="1"/>
  <c r="L1520" i="2" a="1"/>
  <c r="L1520" i="2" s="1"/>
  <c r="L1521" i="2" a="1"/>
  <c r="L1521" i="2" s="1"/>
  <c r="L1522" i="2" a="1"/>
  <c r="L1522" i="2" s="1"/>
  <c r="L1523" i="2" a="1"/>
  <c r="L1523" i="2" s="1"/>
  <c r="L1524" i="2" a="1"/>
  <c r="L1524" i="2" s="1"/>
  <c r="L1525" i="2" a="1"/>
  <c r="L1525" i="2" s="1"/>
  <c r="L1526" i="2" a="1"/>
  <c r="L1526" i="2" s="1"/>
  <c r="L1527" i="2" a="1"/>
  <c r="L1527" i="2" s="1"/>
  <c r="L1528" i="2" a="1"/>
  <c r="L1528" i="2" s="1"/>
  <c r="L1529" i="2" a="1"/>
  <c r="L1529" i="2" s="1"/>
  <c r="L1530" i="2" a="1"/>
  <c r="L1530" i="2" s="1"/>
  <c r="L1531" i="2" a="1"/>
  <c r="L1531" i="2" s="1"/>
  <c r="L1532" i="2" a="1"/>
  <c r="L1532" i="2" s="1"/>
  <c r="L1533" i="2" a="1"/>
  <c r="L1533" i="2" s="1"/>
  <c r="L1534" i="2" a="1"/>
  <c r="L1534" i="2" s="1"/>
  <c r="L1535" i="2" a="1"/>
  <c r="L1535" i="2" s="1"/>
  <c r="L1536" i="2" a="1"/>
  <c r="L1536" i="2" s="1"/>
  <c r="L1537" i="2" a="1"/>
  <c r="L1537" i="2" s="1"/>
  <c r="L1538" i="2" a="1"/>
  <c r="L1538" i="2" s="1"/>
  <c r="L1539" i="2" a="1"/>
  <c r="L1539" i="2" s="1"/>
  <c r="L1540" i="2" a="1"/>
  <c r="L1540" i="2" s="1"/>
  <c r="L1541" i="2" a="1"/>
  <c r="L1541" i="2" s="1"/>
  <c r="L1542" i="2" a="1"/>
  <c r="L1542" i="2" s="1"/>
  <c r="L1543" i="2" a="1"/>
  <c r="L1543" i="2" s="1"/>
  <c r="L1544" i="2" a="1"/>
  <c r="L1544" i="2" s="1"/>
  <c r="L1545" i="2" a="1"/>
  <c r="L1545" i="2" s="1"/>
  <c r="L1546" i="2" a="1"/>
  <c r="L1546" i="2" s="1"/>
  <c r="L1547" i="2" a="1"/>
  <c r="L1547" i="2" s="1"/>
  <c r="L1548" i="2" a="1"/>
  <c r="L1548" i="2" s="1"/>
  <c r="L1549" i="2" a="1"/>
  <c r="L1549" i="2" s="1"/>
  <c r="L1550" i="2" a="1"/>
  <c r="L1550" i="2" s="1"/>
  <c r="L1551" i="2" a="1"/>
  <c r="L1551" i="2" s="1"/>
  <c r="L1552" i="2" a="1"/>
  <c r="L1552" i="2" s="1"/>
  <c r="L1553" i="2" a="1"/>
  <c r="L1553" i="2" s="1"/>
  <c r="L1554" i="2" a="1"/>
  <c r="L1554" i="2" s="1"/>
  <c r="L1555" i="2" a="1"/>
  <c r="L1555" i="2" s="1"/>
  <c r="L1556" i="2" a="1"/>
  <c r="L1556" i="2" s="1"/>
  <c r="L1557" i="2" a="1"/>
  <c r="L1557" i="2" s="1"/>
  <c r="L1558" i="2" a="1"/>
  <c r="L1558" i="2" s="1"/>
  <c r="L1559" i="2" a="1"/>
  <c r="L1559" i="2" s="1"/>
  <c r="L1560" i="2" a="1"/>
  <c r="L1560" i="2" s="1"/>
  <c r="L1561" i="2" a="1"/>
  <c r="L1561" i="2" s="1"/>
  <c r="L1562" i="2" a="1"/>
  <c r="L1562" i="2" s="1"/>
  <c r="L1563" i="2" a="1"/>
  <c r="L1563" i="2" s="1"/>
  <c r="L1564" i="2" a="1"/>
  <c r="L1564" i="2" s="1"/>
  <c r="L1565" i="2" a="1"/>
  <c r="L1565" i="2" s="1"/>
  <c r="L1566" i="2" a="1"/>
  <c r="L1566" i="2" s="1"/>
  <c r="L1567" i="2" a="1"/>
  <c r="L1567" i="2" s="1"/>
  <c r="L1568" i="2" a="1"/>
  <c r="L1568" i="2" s="1"/>
  <c r="L1569" i="2" a="1"/>
  <c r="L1569" i="2" s="1"/>
  <c r="L1570" i="2" a="1"/>
  <c r="L1570" i="2" s="1"/>
  <c r="L1571" i="2" a="1"/>
  <c r="L1571" i="2" s="1"/>
  <c r="L1572" i="2" a="1"/>
  <c r="L1572" i="2" s="1"/>
  <c r="L1573" i="2" a="1"/>
  <c r="L1573" i="2" s="1"/>
  <c r="L1574" i="2" a="1"/>
  <c r="L1574" i="2" s="1"/>
  <c r="L1575" i="2" a="1"/>
  <c r="L1575" i="2" s="1"/>
  <c r="L1576" i="2" a="1"/>
  <c r="L1576" i="2" s="1"/>
  <c r="L1577" i="2" a="1"/>
  <c r="L1577" i="2" s="1"/>
  <c r="L1578" i="2" a="1"/>
  <c r="L1578" i="2" s="1"/>
  <c r="L1579" i="2" a="1"/>
  <c r="L1579" i="2" s="1"/>
  <c r="L1580" i="2" a="1"/>
  <c r="L1580" i="2" s="1"/>
  <c r="L1581" i="2" a="1"/>
  <c r="L1581" i="2" s="1"/>
  <c r="L1582" i="2" a="1"/>
  <c r="L1582" i="2" s="1"/>
  <c r="L1583" i="2" a="1"/>
  <c r="L1583" i="2" s="1"/>
  <c r="L1584" i="2" a="1"/>
  <c r="L1584" i="2" s="1"/>
  <c r="L1585" i="2" a="1"/>
  <c r="L1585" i="2" s="1"/>
  <c r="L1586" i="2" a="1"/>
  <c r="L1586" i="2" s="1"/>
  <c r="L1587" i="2" a="1"/>
  <c r="L1587" i="2" s="1"/>
  <c r="L1588" i="2" a="1"/>
  <c r="L1588" i="2" s="1"/>
  <c r="L1589" i="2" a="1"/>
  <c r="L1589" i="2" s="1"/>
  <c r="L1590" i="2" a="1"/>
  <c r="L1590" i="2" s="1"/>
  <c r="L1591" i="2" a="1"/>
  <c r="L1591" i="2" s="1"/>
  <c r="L1592" i="2" a="1"/>
  <c r="L1592" i="2" s="1"/>
  <c r="L1593" i="2" a="1"/>
  <c r="L1593" i="2" s="1"/>
  <c r="L1594" i="2" a="1"/>
  <c r="L1594" i="2" s="1"/>
  <c r="L1595" i="2" a="1"/>
  <c r="L1595" i="2" s="1"/>
  <c r="L1596" i="2" a="1"/>
  <c r="L1596" i="2" s="1"/>
  <c r="L1597" i="2" a="1"/>
  <c r="L1597" i="2" s="1"/>
  <c r="L1598" i="2" a="1"/>
  <c r="L1598" i="2" s="1"/>
  <c r="L1599" i="2" a="1"/>
  <c r="L1599" i="2" s="1"/>
  <c r="L1600" i="2" a="1"/>
  <c r="L1600" i="2" s="1"/>
  <c r="L1601" i="2" a="1"/>
  <c r="L1601" i="2" s="1"/>
  <c r="L1602" i="2" a="1"/>
  <c r="L1602" i="2" s="1"/>
  <c r="L1603" i="2" a="1"/>
  <c r="L1603" i="2" s="1"/>
  <c r="L1604" i="2" a="1"/>
  <c r="L1604" i="2" s="1"/>
  <c r="L1605" i="2" a="1"/>
  <c r="L1605" i="2" s="1"/>
  <c r="L1606" i="2" a="1"/>
  <c r="L1606" i="2" s="1"/>
  <c r="L1607" i="2" a="1"/>
  <c r="L1607" i="2" s="1"/>
  <c r="L1608" i="2" a="1"/>
  <c r="L1608" i="2" s="1"/>
  <c r="L1609" i="2" a="1"/>
  <c r="L1609" i="2" s="1"/>
  <c r="L1610" i="2" a="1"/>
  <c r="L1610" i="2" s="1"/>
  <c r="L1611" i="2" a="1"/>
  <c r="L1611" i="2" s="1"/>
  <c r="L1612" i="2" a="1"/>
  <c r="L1612" i="2" s="1"/>
  <c r="L1613" i="2" a="1"/>
  <c r="L1613" i="2" s="1"/>
  <c r="L1614" i="2" a="1"/>
  <c r="L1614" i="2" s="1"/>
  <c r="L1615" i="2" a="1"/>
  <c r="L1615" i="2" s="1"/>
  <c r="L1616" i="2" a="1"/>
  <c r="L1616" i="2" s="1"/>
  <c r="L1617" i="2" a="1"/>
  <c r="L1617" i="2" s="1"/>
  <c r="L1618" i="2" a="1"/>
  <c r="L1618" i="2" s="1"/>
  <c r="L1619" i="2" a="1"/>
  <c r="L1619" i="2" s="1"/>
  <c r="L1620" i="2" a="1"/>
  <c r="L1620" i="2" s="1"/>
  <c r="L1621" i="2" a="1"/>
  <c r="L1621" i="2" s="1"/>
  <c r="L1622" i="2" a="1"/>
  <c r="L1622" i="2" s="1"/>
  <c r="L1623" i="2" a="1"/>
  <c r="L1623" i="2" s="1"/>
  <c r="L1624" i="2" a="1"/>
  <c r="L1624" i="2" s="1"/>
  <c r="L1625" i="2" a="1"/>
  <c r="L1625" i="2" s="1"/>
  <c r="L1626" i="2" a="1"/>
  <c r="L1626" i="2" s="1"/>
  <c r="L1627" i="2" a="1"/>
  <c r="L1627" i="2" s="1"/>
  <c r="L1628" i="2" a="1"/>
  <c r="L1628" i="2" s="1"/>
  <c r="L1629" i="2" a="1"/>
  <c r="L1629" i="2" s="1"/>
  <c r="L1630" i="2" a="1"/>
  <c r="L1630" i="2" s="1"/>
  <c r="L1631" i="2" a="1"/>
  <c r="L1631" i="2" s="1"/>
  <c r="L1632" i="2" a="1"/>
  <c r="L1632" i="2" s="1"/>
  <c r="L1633" i="2" a="1"/>
  <c r="L1633" i="2" s="1"/>
  <c r="L1634" i="2" a="1"/>
  <c r="L1634" i="2" s="1"/>
  <c r="L1635" i="2" a="1"/>
  <c r="L1635" i="2" s="1"/>
  <c r="L1636" i="2" a="1"/>
  <c r="L1636" i="2" s="1"/>
  <c r="L1637" i="2" a="1"/>
  <c r="L1637" i="2" s="1"/>
  <c r="L1638" i="2" a="1"/>
  <c r="L1638" i="2" s="1"/>
  <c r="L1639" i="2" a="1"/>
  <c r="L1639" i="2" s="1"/>
  <c r="L1640" i="2" a="1"/>
  <c r="L1640" i="2" s="1"/>
  <c r="L1641" i="2" a="1"/>
  <c r="L1641" i="2" s="1"/>
  <c r="L1642" i="2" a="1"/>
  <c r="L1642" i="2" s="1"/>
  <c r="L1643" i="2" a="1"/>
  <c r="L1643" i="2" s="1"/>
  <c r="L1644" i="2" a="1"/>
  <c r="L1644" i="2" s="1"/>
  <c r="L1645" i="2" a="1"/>
  <c r="L1645" i="2" s="1"/>
  <c r="L1646" i="2" a="1"/>
  <c r="L1646" i="2" s="1"/>
  <c r="L1647" i="2" a="1"/>
  <c r="L1647" i="2" s="1"/>
  <c r="L1648" i="2" a="1"/>
  <c r="L1648" i="2" s="1"/>
  <c r="L1649" i="2" a="1"/>
  <c r="L1649" i="2" s="1"/>
  <c r="L1650" i="2" a="1"/>
  <c r="L1650" i="2" s="1"/>
  <c r="L1651" i="2" a="1"/>
  <c r="L1651" i="2" s="1"/>
  <c r="L1652" i="2" a="1"/>
  <c r="L1652" i="2" s="1"/>
  <c r="L1653" i="2" a="1"/>
  <c r="L1653" i="2" s="1"/>
  <c r="L1654" i="2" a="1"/>
  <c r="L1654" i="2" s="1"/>
  <c r="L1655" i="2" a="1"/>
  <c r="L1655" i="2" s="1"/>
  <c r="L1656" i="2" a="1"/>
  <c r="L1656" i="2" s="1"/>
  <c r="L1657" i="2" a="1"/>
  <c r="L1657" i="2" s="1"/>
  <c r="L1658" i="2" a="1"/>
  <c r="L1658" i="2" s="1"/>
  <c r="L1659" i="2" a="1"/>
  <c r="L1659" i="2" s="1"/>
  <c r="L1660" i="2" a="1"/>
  <c r="L1660" i="2" s="1"/>
  <c r="L1661" i="2" a="1"/>
  <c r="L1661" i="2" s="1"/>
  <c r="L1662" i="2" a="1"/>
  <c r="L1662" i="2" s="1"/>
  <c r="L1663" i="2" a="1"/>
  <c r="L1663" i="2" s="1"/>
  <c r="L1664" i="2" a="1"/>
  <c r="L1664" i="2" s="1"/>
  <c r="L1665" i="2" a="1"/>
  <c r="L1665" i="2" s="1"/>
  <c r="L1666" i="2" a="1"/>
  <c r="L1666" i="2" s="1"/>
  <c r="L1667" i="2" a="1"/>
  <c r="L1667" i="2" s="1"/>
  <c r="L1668" i="2" a="1"/>
  <c r="L1668" i="2" s="1"/>
  <c r="L1669" i="2" a="1"/>
  <c r="L1669" i="2" s="1"/>
  <c r="L1670" i="2" a="1"/>
  <c r="L1670" i="2" s="1"/>
  <c r="L1671" i="2" a="1"/>
  <c r="L1671" i="2" s="1"/>
  <c r="L1672" i="2" a="1"/>
  <c r="L1672" i="2" s="1"/>
  <c r="L1673" i="2" a="1"/>
  <c r="L1673" i="2" s="1"/>
  <c r="L1674" i="2" a="1"/>
  <c r="L1674" i="2" s="1"/>
  <c r="L1675" i="2" a="1"/>
  <c r="L1675" i="2" s="1"/>
  <c r="L1676" i="2" a="1"/>
  <c r="L1676" i="2" s="1"/>
  <c r="L1677" i="2" a="1"/>
  <c r="L1677" i="2" s="1"/>
  <c r="L1678" i="2" a="1"/>
  <c r="L1678" i="2" s="1"/>
  <c r="L1679" i="2" a="1"/>
  <c r="L1679" i="2" s="1"/>
  <c r="L1680" i="2" a="1"/>
  <c r="L1680" i="2" s="1"/>
  <c r="L1681" i="2" a="1"/>
  <c r="L1681" i="2" s="1"/>
  <c r="L1682" i="2" a="1"/>
  <c r="L1682" i="2" s="1"/>
  <c r="L1683" i="2" a="1"/>
  <c r="L1683" i="2" s="1"/>
  <c r="L1684" i="2" a="1"/>
  <c r="L1684" i="2" s="1"/>
  <c r="L1685" i="2" a="1"/>
  <c r="L1685" i="2" s="1"/>
  <c r="L1686" i="2" a="1"/>
  <c r="L1686" i="2" s="1"/>
  <c r="L1687" i="2" a="1"/>
  <c r="L1687" i="2" s="1"/>
  <c r="L1688" i="2" a="1"/>
  <c r="L1688" i="2" s="1"/>
  <c r="L1689" i="2" a="1"/>
  <c r="L1689" i="2" s="1"/>
  <c r="L1690" i="2" a="1"/>
  <c r="L1690" i="2" s="1"/>
  <c r="L1691" i="2" a="1"/>
  <c r="L1691" i="2" s="1"/>
  <c r="L1692" i="2" a="1"/>
  <c r="L1692" i="2" s="1"/>
  <c r="L1693" i="2" a="1"/>
  <c r="L1693" i="2" s="1"/>
  <c r="L1694" i="2" a="1"/>
  <c r="L1694" i="2" s="1"/>
  <c r="L1695" i="2" a="1"/>
  <c r="L1695" i="2" s="1"/>
  <c r="L1696" i="2" a="1"/>
  <c r="L1696" i="2" s="1"/>
  <c r="L1697" i="2" a="1"/>
  <c r="L1697" i="2" s="1"/>
  <c r="L1698" i="2" a="1"/>
  <c r="L1698" i="2" s="1"/>
  <c r="L1699" i="2" a="1"/>
  <c r="L1699" i="2" s="1"/>
  <c r="L1700" i="2" a="1"/>
  <c r="L1700" i="2" s="1"/>
  <c r="L1701" i="2" a="1"/>
  <c r="L1701" i="2" s="1"/>
  <c r="L1702" i="2" a="1"/>
  <c r="L1702" i="2" s="1"/>
  <c r="L1703" i="2" a="1"/>
  <c r="L1703" i="2" s="1"/>
  <c r="L1704" i="2" a="1"/>
  <c r="L1704" i="2" s="1"/>
  <c r="L1705" i="2" a="1"/>
  <c r="L1705" i="2" s="1"/>
  <c r="L1706" i="2" a="1"/>
  <c r="L1706" i="2" s="1"/>
  <c r="L1707" i="2" a="1"/>
  <c r="L1707" i="2" s="1"/>
  <c r="L1708" i="2" a="1"/>
  <c r="L1708" i="2" s="1"/>
  <c r="L1709" i="2" a="1"/>
  <c r="L1709" i="2" s="1"/>
  <c r="L1710" i="2" a="1"/>
  <c r="L1710" i="2" s="1"/>
  <c r="L1711" i="2" a="1"/>
  <c r="L1711" i="2" s="1"/>
  <c r="L1712" i="2" a="1"/>
  <c r="L1712" i="2" s="1"/>
  <c r="L1713" i="2" a="1"/>
  <c r="L1713" i="2" s="1"/>
  <c r="L1714" i="2" a="1"/>
  <c r="L1714" i="2" s="1"/>
  <c r="L1715" i="2" a="1"/>
  <c r="L1715" i="2" s="1"/>
  <c r="L1716" i="2" a="1"/>
  <c r="L1716" i="2" s="1"/>
  <c r="L1717" i="2" a="1"/>
  <c r="L1717" i="2" s="1"/>
  <c r="L1718" i="2" a="1"/>
  <c r="L1718" i="2" s="1"/>
  <c r="L1719" i="2" a="1"/>
  <c r="L1719" i="2" s="1"/>
  <c r="L1720" i="2" a="1"/>
  <c r="L1720" i="2" s="1"/>
  <c r="L1721" i="2" a="1"/>
  <c r="L1721" i="2" s="1"/>
  <c r="L1722" i="2" a="1"/>
  <c r="L1722" i="2" s="1"/>
  <c r="L1723" i="2" a="1"/>
  <c r="L1723" i="2" s="1"/>
  <c r="L1724" i="2" a="1"/>
  <c r="L1724" i="2" s="1"/>
  <c r="L1725" i="2" a="1"/>
  <c r="L1725" i="2" s="1"/>
  <c r="L1726" i="2" a="1"/>
  <c r="L1726" i="2" s="1"/>
  <c r="L1727" i="2" a="1"/>
  <c r="L1727" i="2" s="1"/>
  <c r="L1728" i="2" a="1"/>
  <c r="L1728" i="2" s="1"/>
  <c r="L1729" i="2" a="1"/>
  <c r="L1729" i="2" s="1"/>
  <c r="L1730" i="2" a="1"/>
  <c r="L1730" i="2" s="1"/>
  <c r="L1731" i="2" a="1"/>
  <c r="L1731" i="2" s="1"/>
  <c r="L1732" i="2" a="1"/>
  <c r="L1732" i="2" s="1"/>
  <c r="L1733" i="2" a="1"/>
  <c r="L1733" i="2" s="1"/>
  <c r="L1734" i="2" a="1"/>
  <c r="L1734" i="2" s="1"/>
  <c r="L1735" i="2" a="1"/>
  <c r="L1735" i="2" s="1"/>
  <c r="L1736" i="2" a="1"/>
  <c r="L1736" i="2" s="1"/>
  <c r="L1737" i="2" a="1"/>
  <c r="L1737" i="2" s="1"/>
  <c r="L1738" i="2" a="1"/>
  <c r="L1738" i="2" s="1"/>
  <c r="L1739" i="2" a="1"/>
  <c r="L1739" i="2" s="1"/>
  <c r="L1740" i="2" a="1"/>
  <c r="L1740" i="2" s="1"/>
  <c r="L1741" i="2" a="1"/>
  <c r="L1741" i="2" s="1"/>
  <c r="L1742" i="2" a="1"/>
  <c r="L1742" i="2" s="1"/>
  <c r="L1743" i="2" a="1"/>
  <c r="L1743" i="2" s="1"/>
  <c r="L1744" i="2" a="1"/>
  <c r="L1744" i="2" s="1"/>
  <c r="L1745" i="2" a="1"/>
  <c r="L1745" i="2" s="1"/>
  <c r="L1746" i="2" a="1"/>
  <c r="L1746" i="2" s="1"/>
  <c r="L1747" i="2" a="1"/>
  <c r="L1747" i="2" s="1"/>
  <c r="L1748" i="2" a="1"/>
  <c r="L1748" i="2" s="1"/>
  <c r="L1749" i="2" a="1"/>
  <c r="L1749" i="2" s="1"/>
  <c r="L1750" i="2" a="1"/>
  <c r="L1750" i="2" s="1"/>
  <c r="L1751" i="2" a="1"/>
  <c r="L1751" i="2" s="1"/>
  <c r="L1752" i="2" a="1"/>
  <c r="L1752" i="2" s="1"/>
  <c r="L1753" i="2" a="1"/>
  <c r="L1753" i="2" s="1"/>
  <c r="L1754" i="2" a="1"/>
  <c r="L1754" i="2" s="1"/>
  <c r="L1755" i="2" a="1"/>
  <c r="L1755" i="2" s="1"/>
  <c r="L1756" i="2" a="1"/>
  <c r="L1756" i="2" s="1"/>
  <c r="L1757" i="2" a="1"/>
  <c r="L1757" i="2" s="1"/>
  <c r="L1758" i="2" a="1"/>
  <c r="L1758" i="2" s="1"/>
  <c r="L1759" i="2" a="1"/>
  <c r="L1759" i="2" s="1"/>
  <c r="L1760" i="2" a="1"/>
  <c r="L1760" i="2" s="1"/>
  <c r="L1761" i="2" a="1"/>
  <c r="L1761" i="2" s="1"/>
  <c r="L1762" i="2" a="1"/>
  <c r="L1762" i="2" s="1"/>
  <c r="L1763" i="2" a="1"/>
  <c r="L1763" i="2" s="1"/>
  <c r="L1764" i="2" a="1"/>
  <c r="L1764" i="2" s="1"/>
  <c r="L1765" i="2" a="1"/>
  <c r="L1765" i="2" s="1"/>
  <c r="L1766" i="2" a="1"/>
  <c r="L1766" i="2" s="1"/>
  <c r="L1767" i="2" a="1"/>
  <c r="L1767" i="2" s="1"/>
  <c r="L1768" i="2" a="1"/>
  <c r="L1768" i="2" s="1"/>
  <c r="L1769" i="2" a="1"/>
  <c r="L1769" i="2" s="1"/>
  <c r="L1770" i="2" a="1"/>
  <c r="L1770" i="2" s="1"/>
  <c r="L1771" i="2" a="1"/>
  <c r="L1771" i="2" s="1"/>
  <c r="L1772" i="2" a="1"/>
  <c r="L1772" i="2" s="1"/>
  <c r="L1773" i="2" a="1"/>
  <c r="L1773" i="2" s="1"/>
  <c r="L1774" i="2" a="1"/>
  <c r="L1774" i="2" s="1"/>
  <c r="L1775" i="2" a="1"/>
  <c r="L1775" i="2" s="1"/>
  <c r="L1776" i="2" a="1"/>
  <c r="L1776" i="2" s="1"/>
  <c r="L1777" i="2" a="1"/>
  <c r="L1777" i="2" s="1"/>
  <c r="L1778" i="2" a="1"/>
  <c r="L1778" i="2" s="1"/>
  <c r="L1779" i="2" a="1"/>
  <c r="L1779" i="2" s="1"/>
  <c r="L1780" i="2" a="1"/>
  <c r="L1780" i="2" s="1"/>
  <c r="L1781" i="2" a="1"/>
  <c r="L1781" i="2" s="1"/>
  <c r="L1782" i="2" a="1"/>
  <c r="L1782" i="2" s="1"/>
  <c r="L1783" i="2" a="1"/>
  <c r="L1783" i="2" s="1"/>
  <c r="L1784" i="2" a="1"/>
  <c r="L1784" i="2" s="1"/>
  <c r="L1785" i="2" a="1"/>
  <c r="L1785" i="2" s="1"/>
  <c r="L1786" i="2" a="1"/>
  <c r="L1786" i="2" s="1"/>
  <c r="L1787" i="2" a="1"/>
  <c r="L1787" i="2" s="1"/>
  <c r="L1788" i="2" a="1"/>
  <c r="L1788" i="2" s="1"/>
  <c r="L1789" i="2" a="1"/>
  <c r="L1789" i="2" s="1"/>
  <c r="L1790" i="2" a="1"/>
  <c r="L1790" i="2" s="1"/>
  <c r="L1791" i="2" a="1"/>
  <c r="L1791" i="2" s="1"/>
  <c r="L1792" i="2" a="1"/>
  <c r="L1792" i="2" s="1"/>
  <c r="L1793" i="2" a="1"/>
  <c r="L1793" i="2" s="1"/>
  <c r="L1794" i="2" a="1"/>
  <c r="L1794" i="2" s="1"/>
  <c r="L1795" i="2" a="1"/>
  <c r="L1795" i="2" s="1"/>
  <c r="L1796" i="2" a="1"/>
  <c r="L1796" i="2" s="1"/>
  <c r="L1797" i="2" a="1"/>
  <c r="L1797" i="2" s="1"/>
  <c r="L1798" i="2" a="1"/>
  <c r="L1798" i="2" s="1"/>
  <c r="L1799" i="2" a="1"/>
  <c r="L1799" i="2" s="1"/>
  <c r="L1800" i="2" a="1"/>
  <c r="L1800" i="2" s="1"/>
  <c r="L1801" i="2" a="1"/>
  <c r="L1801" i="2" s="1"/>
  <c r="L1802" i="2" a="1"/>
  <c r="L1802" i="2" s="1"/>
  <c r="L1803" i="2" a="1"/>
  <c r="L1803" i="2" s="1"/>
  <c r="L1804" i="2" a="1"/>
  <c r="L1804" i="2" s="1"/>
  <c r="L1805" i="2" a="1"/>
  <c r="L1805" i="2" s="1"/>
  <c r="L1806" i="2" a="1"/>
  <c r="L1806" i="2" s="1"/>
  <c r="L1807" i="2" a="1"/>
  <c r="L1807" i="2" s="1"/>
  <c r="L1808" i="2" a="1"/>
  <c r="L1808" i="2" s="1"/>
  <c r="L1809" i="2" a="1"/>
  <c r="L1809" i="2" s="1"/>
  <c r="L1810" i="2" a="1"/>
  <c r="L1810" i="2" s="1"/>
  <c r="L1811" i="2" a="1"/>
  <c r="L1811" i="2" s="1"/>
  <c r="L1812" i="2" a="1"/>
  <c r="L1812" i="2" s="1"/>
  <c r="L1813" i="2" a="1"/>
  <c r="L1813" i="2" s="1"/>
  <c r="L1814" i="2" a="1"/>
  <c r="L1814" i="2" s="1"/>
  <c r="L1815" i="2" a="1"/>
  <c r="L1815" i="2" s="1"/>
  <c r="L1816" i="2" a="1"/>
  <c r="L1816" i="2" s="1"/>
  <c r="L1817" i="2" a="1"/>
  <c r="L1817" i="2" s="1"/>
  <c r="L1818" i="2" a="1"/>
  <c r="L1818" i="2" s="1"/>
  <c r="L1819" i="2" a="1"/>
  <c r="L1819" i="2" s="1"/>
  <c r="L1820" i="2" a="1"/>
  <c r="L1820" i="2" s="1"/>
  <c r="L1821" i="2" a="1"/>
  <c r="L1821" i="2" s="1"/>
  <c r="L1822" i="2" a="1"/>
  <c r="L1822" i="2" s="1"/>
  <c r="L1823" i="2" a="1"/>
  <c r="L1823" i="2" s="1"/>
  <c r="L1824" i="2" a="1"/>
  <c r="L1824" i="2" s="1"/>
  <c r="L1825" i="2" a="1"/>
  <c r="L1825" i="2" s="1"/>
  <c r="L1826" i="2" a="1"/>
  <c r="L1826" i="2" s="1"/>
  <c r="L1827" i="2" a="1"/>
  <c r="L1827" i="2" s="1"/>
  <c r="L1828" i="2" a="1"/>
  <c r="L1828" i="2" s="1"/>
  <c r="L1829" i="2" a="1"/>
  <c r="L1829" i="2" s="1"/>
  <c r="L1830" i="2" a="1"/>
  <c r="L1830" i="2" s="1"/>
  <c r="L1831" i="2" a="1"/>
  <c r="L1831" i="2" s="1"/>
  <c r="L1832" i="2" a="1"/>
  <c r="L1832" i="2" s="1"/>
  <c r="L1833" i="2" a="1"/>
  <c r="L1833" i="2" s="1"/>
  <c r="L1834" i="2" a="1"/>
  <c r="L1834" i="2" s="1"/>
  <c r="L1835" i="2" a="1"/>
  <c r="L1835" i="2" s="1"/>
  <c r="L1836" i="2" a="1"/>
  <c r="L1836" i="2" s="1"/>
  <c r="L1837" i="2" a="1"/>
  <c r="L1837" i="2" s="1"/>
  <c r="L1838" i="2" a="1"/>
  <c r="L1838" i="2" s="1"/>
  <c r="L1839" i="2" a="1"/>
  <c r="L1839" i="2" s="1"/>
  <c r="L1840" i="2" a="1"/>
  <c r="L1840" i="2" s="1"/>
  <c r="L1841" i="2" a="1"/>
  <c r="L1841" i="2" s="1"/>
  <c r="L1842" i="2" a="1"/>
  <c r="L1842" i="2" s="1"/>
  <c r="L1843" i="2" a="1"/>
  <c r="L1843" i="2" s="1"/>
  <c r="L1844" i="2" a="1"/>
  <c r="L1844" i="2" s="1"/>
  <c r="L1845" i="2" a="1"/>
  <c r="L1845" i="2" s="1"/>
  <c r="L1846" i="2" a="1"/>
  <c r="L1846" i="2" s="1"/>
  <c r="L1847" i="2" a="1"/>
  <c r="L1847" i="2" s="1"/>
  <c r="L1848" i="2" a="1"/>
  <c r="L1848" i="2" s="1"/>
  <c r="L1849" i="2" a="1"/>
  <c r="L1849" i="2" s="1"/>
  <c r="L1850" i="2" a="1"/>
  <c r="L1850" i="2" s="1"/>
  <c r="L1851" i="2" a="1"/>
  <c r="L1851" i="2" s="1"/>
  <c r="L1852" i="2" a="1"/>
  <c r="L1852" i="2" s="1"/>
  <c r="L1853" i="2" a="1"/>
  <c r="L1853" i="2" s="1"/>
  <c r="L1854" i="2" a="1"/>
  <c r="L1854" i="2" s="1"/>
  <c r="L1855" i="2" a="1"/>
  <c r="L1855" i="2" s="1"/>
  <c r="L1856" i="2" a="1"/>
  <c r="L1856" i="2" s="1"/>
  <c r="L1857" i="2" a="1"/>
  <c r="L1857" i="2" s="1"/>
  <c r="L1858" i="2" a="1"/>
  <c r="L1858" i="2" s="1"/>
  <c r="L1859" i="2" a="1"/>
  <c r="L1859" i="2" s="1"/>
  <c r="L1860" i="2" a="1"/>
  <c r="L1860" i="2" s="1"/>
  <c r="L1861" i="2" a="1"/>
  <c r="L1861" i="2" s="1"/>
  <c r="L1862" i="2" a="1"/>
  <c r="L1862" i="2" s="1"/>
  <c r="L1863" i="2" a="1"/>
  <c r="L1863" i="2" s="1"/>
  <c r="L1864" i="2" a="1"/>
  <c r="L1864" i="2" s="1"/>
  <c r="L1865" i="2" a="1"/>
  <c r="L1865" i="2" s="1"/>
  <c r="L1866" i="2" a="1"/>
  <c r="L1866" i="2" s="1"/>
  <c r="L1867" i="2" a="1"/>
  <c r="L1867" i="2" s="1"/>
  <c r="L1868" i="2" a="1"/>
  <c r="L1868" i="2" s="1"/>
  <c r="L1869" i="2" a="1"/>
  <c r="L1869" i="2" s="1"/>
  <c r="L1870" i="2" a="1"/>
  <c r="L1870" i="2" s="1"/>
  <c r="L1871" i="2" a="1"/>
  <c r="L1871" i="2" s="1"/>
  <c r="L1872" i="2" a="1"/>
  <c r="L1872" i="2" s="1"/>
  <c r="L1873" i="2" a="1"/>
  <c r="L1873" i="2" s="1"/>
  <c r="L1874" i="2" a="1"/>
  <c r="L1874" i="2" s="1"/>
  <c r="L1875" i="2" a="1"/>
  <c r="L1875" i="2" s="1"/>
  <c r="L1876" i="2" a="1"/>
  <c r="L1876" i="2" s="1"/>
  <c r="L1877" i="2" a="1"/>
  <c r="L1877" i="2" s="1"/>
  <c r="L1878" i="2" a="1"/>
  <c r="L1878" i="2" s="1"/>
  <c r="L1879" i="2" a="1"/>
  <c r="L1879" i="2" s="1"/>
  <c r="L1880" i="2" a="1"/>
  <c r="L1880" i="2" s="1"/>
  <c r="L1881" i="2" a="1"/>
  <c r="L1881" i="2" s="1"/>
  <c r="L1882" i="2" a="1"/>
  <c r="L1882" i="2" s="1"/>
  <c r="L1883" i="2" a="1"/>
  <c r="L1883" i="2" s="1"/>
  <c r="L1884" i="2" a="1"/>
  <c r="L1884" i="2" s="1"/>
  <c r="L1885" i="2" a="1"/>
  <c r="L1885" i="2" s="1"/>
  <c r="L1886" i="2" a="1"/>
  <c r="L1886" i="2" s="1"/>
  <c r="L1887" i="2" a="1"/>
  <c r="L1887" i="2" s="1"/>
  <c r="L1888" i="2" a="1"/>
  <c r="L1888" i="2" s="1"/>
  <c r="L1889" i="2" a="1"/>
  <c r="L1889" i="2" s="1"/>
  <c r="L1890" i="2" a="1"/>
  <c r="L1890" i="2" s="1"/>
  <c r="L1891" i="2" a="1"/>
  <c r="L1891" i="2" s="1"/>
  <c r="L1892" i="2" a="1"/>
  <c r="L1892" i="2" s="1"/>
  <c r="L1893" i="2" a="1"/>
  <c r="L1893" i="2" s="1"/>
  <c r="L1894" i="2" a="1"/>
  <c r="L1894" i="2" s="1"/>
  <c r="L1895" i="2" a="1"/>
  <c r="L1895" i="2" s="1"/>
  <c r="L1896" i="2" a="1"/>
  <c r="L1896" i="2" s="1"/>
  <c r="L1897" i="2" a="1"/>
  <c r="L1897" i="2" s="1"/>
  <c r="L1898" i="2" a="1"/>
  <c r="L1898" i="2" s="1"/>
  <c r="L1899" i="2" a="1"/>
  <c r="L1899" i="2" s="1"/>
  <c r="L1900" i="2" a="1"/>
  <c r="L1900" i="2" s="1"/>
  <c r="L1901" i="2" a="1"/>
  <c r="L1901" i="2" s="1"/>
  <c r="L1902" i="2" a="1"/>
  <c r="L1902" i="2" s="1"/>
  <c r="L1903" i="2" a="1"/>
  <c r="L1903" i="2" s="1"/>
  <c r="L1904" i="2" a="1"/>
  <c r="L1904" i="2" s="1"/>
  <c r="L1905" i="2" a="1"/>
  <c r="L1905" i="2" s="1"/>
  <c r="L1906" i="2" a="1"/>
  <c r="L1906" i="2" s="1"/>
  <c r="L1907" i="2" a="1"/>
  <c r="L1907" i="2" s="1"/>
  <c r="L1908" i="2" a="1"/>
  <c r="L1908" i="2" s="1"/>
  <c r="L1909" i="2" a="1"/>
  <c r="L1909" i="2" s="1"/>
  <c r="L1910" i="2" a="1"/>
  <c r="L1910" i="2" s="1"/>
  <c r="L1911" i="2" a="1"/>
  <c r="L1911" i="2" s="1"/>
  <c r="L1912" i="2" a="1"/>
  <c r="L1912" i="2" s="1"/>
  <c r="L1913" i="2" a="1"/>
  <c r="L1913" i="2" s="1"/>
  <c r="L1914" i="2" a="1"/>
  <c r="L1914" i="2" s="1"/>
  <c r="L1915" i="2" a="1"/>
  <c r="L1915" i="2" s="1"/>
  <c r="L1916" i="2" a="1"/>
  <c r="L1916" i="2" s="1"/>
  <c r="L1917" i="2" a="1"/>
  <c r="L1917" i="2" s="1"/>
  <c r="L1918" i="2" a="1"/>
  <c r="L1918" i="2" s="1"/>
  <c r="L1919" i="2" a="1"/>
  <c r="L1919" i="2" s="1"/>
  <c r="L1920" i="2" a="1"/>
  <c r="L1920" i="2" s="1"/>
  <c r="L1921" i="2" a="1"/>
  <c r="L1921" i="2" s="1"/>
  <c r="L1922" i="2" a="1"/>
  <c r="L1922" i="2" s="1"/>
  <c r="L1923" i="2" a="1"/>
  <c r="L1923" i="2" s="1"/>
  <c r="L1924" i="2" a="1"/>
  <c r="L1924" i="2" s="1"/>
  <c r="L1925" i="2" a="1"/>
  <c r="L1925" i="2" s="1"/>
  <c r="L1926" i="2" a="1"/>
  <c r="L1926" i="2" s="1"/>
  <c r="L1927" i="2" a="1"/>
  <c r="L1927" i="2" s="1"/>
  <c r="L1928" i="2" a="1"/>
  <c r="L1928" i="2" s="1"/>
  <c r="L1929" i="2" a="1"/>
  <c r="L1929" i="2" s="1"/>
  <c r="L1930" i="2" a="1"/>
  <c r="L1930" i="2" s="1"/>
  <c r="L1931" i="2" a="1"/>
  <c r="L1931" i="2" s="1"/>
  <c r="L1932" i="2" a="1"/>
  <c r="L1932" i="2" s="1"/>
  <c r="L1933" i="2" a="1"/>
  <c r="L1933" i="2" s="1"/>
  <c r="L1934" i="2" a="1"/>
  <c r="L1934" i="2" s="1"/>
  <c r="L1935" i="2" a="1"/>
  <c r="L1935" i="2" s="1"/>
  <c r="L1936" i="2" a="1"/>
  <c r="L1936" i="2" s="1"/>
  <c r="L1937" i="2" a="1"/>
  <c r="L1937" i="2" s="1"/>
  <c r="L1938" i="2" a="1"/>
  <c r="L1938" i="2" s="1"/>
  <c r="L1939" i="2" a="1"/>
  <c r="L1939" i="2" s="1"/>
  <c r="L1940" i="2" a="1"/>
  <c r="L1940" i="2" s="1"/>
  <c r="L1941" i="2" a="1"/>
  <c r="L1941" i="2" s="1"/>
  <c r="L1942" i="2" a="1"/>
  <c r="L1942" i="2" s="1"/>
  <c r="L1943" i="2" a="1"/>
  <c r="L1943" i="2" s="1"/>
  <c r="L1944" i="2" a="1"/>
  <c r="L1944" i="2" s="1"/>
  <c r="L1945" i="2" a="1"/>
  <c r="L1945" i="2" s="1"/>
  <c r="L1946" i="2" a="1"/>
  <c r="L1946" i="2" s="1"/>
  <c r="L1947" i="2" a="1"/>
  <c r="L1947" i="2" s="1"/>
  <c r="L1948" i="2" a="1"/>
  <c r="L1948" i="2" s="1"/>
  <c r="L1949" i="2" a="1"/>
  <c r="L1949" i="2" s="1"/>
  <c r="L1950" i="2" a="1"/>
  <c r="L1950" i="2" s="1"/>
  <c r="L1951" i="2" a="1"/>
  <c r="L1951" i="2" s="1"/>
  <c r="L1952" i="2" a="1"/>
  <c r="L1952" i="2" s="1"/>
  <c r="L1953" i="2" a="1"/>
  <c r="L1953" i="2" s="1"/>
  <c r="L1954" i="2" a="1"/>
  <c r="L1954" i="2" s="1"/>
  <c r="L1955" i="2" a="1"/>
  <c r="L1955" i="2" s="1"/>
  <c r="L1956" i="2" a="1"/>
  <c r="L1956" i="2" s="1"/>
  <c r="L1957" i="2" a="1"/>
  <c r="L1957" i="2" s="1"/>
  <c r="L1958" i="2" a="1"/>
  <c r="L1958" i="2" s="1"/>
  <c r="L1959" i="2" a="1"/>
  <c r="L1959" i="2" s="1"/>
  <c r="L1960" i="2" a="1"/>
  <c r="L1960" i="2" s="1"/>
  <c r="L1961" i="2" a="1"/>
  <c r="L1961" i="2" s="1"/>
  <c r="L1962" i="2" a="1"/>
  <c r="L1962" i="2" s="1"/>
  <c r="L1963" i="2" a="1"/>
  <c r="L1963" i="2" s="1"/>
  <c r="L1964" i="2" a="1"/>
  <c r="L1964" i="2" s="1"/>
  <c r="L1965" i="2" a="1"/>
  <c r="L1965" i="2" s="1"/>
  <c r="L1966" i="2" a="1"/>
  <c r="L1966" i="2" s="1"/>
  <c r="L1967" i="2" a="1"/>
  <c r="L1967" i="2" s="1"/>
  <c r="L1968" i="2" a="1"/>
  <c r="L1968" i="2" s="1"/>
  <c r="L1969" i="2" a="1"/>
  <c r="L1969" i="2" s="1"/>
  <c r="L1970" i="2" a="1"/>
  <c r="L1970" i="2" s="1"/>
  <c r="L1971" i="2" a="1"/>
  <c r="L1971" i="2" s="1"/>
  <c r="L1972" i="2" a="1"/>
  <c r="L1972" i="2" s="1"/>
  <c r="L1973" i="2" a="1"/>
  <c r="L1973" i="2" s="1"/>
  <c r="L1974" i="2" a="1"/>
  <c r="L1974" i="2" s="1"/>
  <c r="L1975" i="2" a="1"/>
  <c r="L1975" i="2" s="1"/>
  <c r="L1976" i="2" a="1"/>
  <c r="L1976" i="2" s="1"/>
  <c r="L1977" i="2" a="1"/>
  <c r="L1977" i="2" s="1"/>
  <c r="L1978" i="2" a="1"/>
  <c r="L1978" i="2" s="1"/>
  <c r="L1979" i="2" a="1"/>
  <c r="L1979" i="2" s="1"/>
  <c r="L1980" i="2" a="1"/>
  <c r="L1980" i="2" s="1"/>
  <c r="L1981" i="2" a="1"/>
  <c r="L1981" i="2" s="1"/>
  <c r="L1982" i="2" a="1"/>
  <c r="L1982" i="2" s="1"/>
  <c r="L1983" i="2" a="1"/>
  <c r="L1983" i="2" s="1"/>
  <c r="L1984" i="2" a="1"/>
  <c r="L1984" i="2" s="1"/>
  <c r="L1985" i="2" a="1"/>
  <c r="L1985" i="2" s="1"/>
  <c r="L1986" i="2" a="1"/>
  <c r="L1986" i="2" s="1"/>
  <c r="L1987" i="2" a="1"/>
  <c r="L1987" i="2" s="1"/>
  <c r="L1988" i="2" a="1"/>
  <c r="L1988" i="2" s="1"/>
  <c r="L1989" i="2" a="1"/>
  <c r="L1989" i="2" s="1"/>
  <c r="L1990" i="2" a="1"/>
  <c r="L1990" i="2" s="1"/>
  <c r="L1991" i="2" a="1"/>
  <c r="L1991" i="2" s="1"/>
  <c r="L1992" i="2" a="1"/>
  <c r="L1992" i="2" s="1"/>
  <c r="L1993" i="2" a="1"/>
  <c r="L1993" i="2" s="1"/>
  <c r="L1994" i="2" a="1"/>
  <c r="L1994" i="2" s="1"/>
  <c r="L1995" i="2" a="1"/>
  <c r="L1995" i="2" s="1"/>
  <c r="L1996" i="2" a="1"/>
  <c r="L1996" i="2" s="1"/>
  <c r="L1997" i="2" a="1"/>
  <c r="L1997" i="2" s="1"/>
  <c r="L1998" i="2" a="1"/>
  <c r="L1998" i="2" s="1"/>
  <c r="L1999" i="2" a="1"/>
  <c r="L1999" i="2" s="1"/>
  <c r="L2000" i="2" a="1"/>
  <c r="L2000" i="2" s="1"/>
  <c r="L2001" i="2" a="1"/>
  <c r="L2001" i="2" s="1"/>
  <c r="L2002" i="2" a="1"/>
  <c r="L2002" i="2" s="1"/>
  <c r="L2003" i="2" a="1"/>
  <c r="L2003" i="2" s="1"/>
  <c r="L2004" i="2" a="1"/>
  <c r="L2004" i="2" s="1"/>
  <c r="L2005" i="2" a="1"/>
  <c r="L2005" i="2" s="1"/>
  <c r="L2006" i="2" a="1"/>
  <c r="L2006" i="2" s="1"/>
  <c r="L2007" i="2" a="1"/>
  <c r="L2007" i="2" s="1"/>
  <c r="L2008" i="2" a="1"/>
  <c r="L2008" i="2" s="1"/>
  <c r="L2009" i="2" a="1"/>
  <c r="L2009" i="2" s="1"/>
  <c r="L2010" i="2" a="1"/>
  <c r="L2010" i="2" s="1"/>
  <c r="L2011" i="2" a="1"/>
  <c r="L2011" i="2" s="1"/>
  <c r="L2012" i="2" a="1"/>
  <c r="L2012" i="2" s="1"/>
  <c r="L2013" i="2" a="1"/>
  <c r="L2013" i="2" s="1"/>
  <c r="L2014" i="2" a="1"/>
  <c r="L2014" i="2" s="1"/>
  <c r="L2015" i="2" a="1"/>
  <c r="L2015" i="2" s="1"/>
  <c r="L2016" i="2" a="1"/>
  <c r="L2016" i="2" s="1"/>
  <c r="L2017" i="2" a="1"/>
  <c r="L2017" i="2" s="1"/>
  <c r="L2018" i="2" a="1"/>
  <c r="L2018" i="2" s="1"/>
  <c r="L2019" i="2" a="1"/>
  <c r="L2019" i="2" s="1"/>
  <c r="L2020" i="2" a="1"/>
  <c r="L2020" i="2" s="1"/>
  <c r="L2021" i="2" a="1"/>
  <c r="L2021" i="2" s="1"/>
  <c r="L2022" i="2" a="1"/>
  <c r="L2022" i="2" s="1"/>
  <c r="L2023" i="2" a="1"/>
  <c r="L2023" i="2" s="1"/>
  <c r="L2024" i="2" a="1"/>
  <c r="L2024" i="2" s="1"/>
  <c r="L2025" i="2" a="1"/>
  <c r="L2025" i="2" s="1"/>
  <c r="L2026" i="2" a="1"/>
  <c r="L2026" i="2" s="1"/>
  <c r="L2027" i="2" a="1"/>
  <c r="L2027" i="2" s="1"/>
  <c r="L2028" i="2" a="1"/>
  <c r="L2028" i="2" s="1"/>
  <c r="L2029" i="2" a="1"/>
  <c r="L2029" i="2" s="1"/>
  <c r="L2030" i="2" a="1"/>
  <c r="L2030" i="2" s="1"/>
  <c r="L2031" i="2" a="1"/>
  <c r="L2031" i="2" s="1"/>
  <c r="L2032" i="2" a="1"/>
  <c r="L2032" i="2" s="1"/>
  <c r="L2033" i="2" a="1"/>
  <c r="L2033" i="2" s="1"/>
  <c r="L2034" i="2" a="1"/>
  <c r="L2034" i="2" s="1"/>
  <c r="L2035" i="2" a="1"/>
  <c r="L2035" i="2" s="1"/>
  <c r="L2036" i="2" a="1"/>
  <c r="L2036" i="2" s="1"/>
  <c r="L2037" i="2" a="1"/>
  <c r="L2037" i="2" s="1"/>
  <c r="L2038" i="2" a="1"/>
  <c r="L2038" i="2" s="1"/>
  <c r="L2039" i="2" a="1"/>
  <c r="L2039" i="2" s="1"/>
  <c r="L2040" i="2" a="1"/>
  <c r="L2040" i="2" s="1"/>
  <c r="L2041" i="2" a="1"/>
  <c r="L2041" i="2" s="1"/>
  <c r="L2042" i="2" a="1"/>
  <c r="L2042" i="2" s="1"/>
  <c r="L2043" i="2" a="1"/>
  <c r="L2043" i="2" s="1"/>
  <c r="L2044" i="2" a="1"/>
  <c r="L2044" i="2" s="1"/>
  <c r="L2045" i="2" a="1"/>
  <c r="L2045" i="2" s="1"/>
  <c r="L2046" i="2" a="1"/>
  <c r="L2046" i="2" s="1"/>
  <c r="L2047" i="2" a="1"/>
  <c r="L2047" i="2" s="1"/>
  <c r="L2048" i="2" a="1"/>
  <c r="L2048" i="2" s="1"/>
  <c r="L2049" i="2" a="1"/>
  <c r="L2049" i="2" s="1"/>
  <c r="L2050" i="2" a="1"/>
  <c r="L2050" i="2" s="1"/>
  <c r="L2051" i="2" a="1"/>
  <c r="L2051" i="2" s="1"/>
  <c r="L2052" i="2" a="1"/>
  <c r="L2052" i="2" s="1"/>
  <c r="L2053" i="2" a="1"/>
  <c r="L2053" i="2" s="1"/>
  <c r="L2054" i="2" a="1"/>
  <c r="L2054" i="2" s="1"/>
  <c r="L2055" i="2" a="1"/>
  <c r="L2055" i="2" s="1"/>
  <c r="L2056" i="2" a="1"/>
  <c r="L2056" i="2" s="1"/>
  <c r="L2057" i="2" a="1"/>
  <c r="L2057" i="2" s="1"/>
  <c r="L2058" i="2" a="1"/>
  <c r="L2058" i="2" s="1"/>
  <c r="L2059" i="2" a="1"/>
  <c r="L2059" i="2" s="1"/>
  <c r="L2060" i="2" a="1"/>
  <c r="L2060" i="2" s="1"/>
  <c r="L2061" i="2" a="1"/>
  <c r="L2061" i="2" s="1"/>
  <c r="L2062" i="2" a="1"/>
  <c r="L2062" i="2" s="1"/>
  <c r="L2063" i="2" a="1"/>
  <c r="L2063" i="2" s="1"/>
  <c r="L2064" i="2" a="1"/>
  <c r="L2064" i="2" s="1"/>
  <c r="L2065" i="2" a="1"/>
  <c r="L2065" i="2" s="1"/>
  <c r="L2066" i="2" a="1"/>
  <c r="L2066" i="2" s="1"/>
  <c r="L2067" i="2" a="1"/>
  <c r="L2067" i="2" s="1"/>
  <c r="L2068" i="2" a="1"/>
  <c r="L2068" i="2" s="1"/>
  <c r="L2069" i="2" a="1"/>
  <c r="L2069" i="2" s="1"/>
  <c r="L2070" i="2" a="1"/>
  <c r="L2070" i="2" s="1"/>
  <c r="L2071" i="2" a="1"/>
  <c r="L2071" i="2" s="1"/>
  <c r="L2072" i="2" a="1"/>
  <c r="L2072" i="2" s="1"/>
  <c r="L2073" i="2" a="1"/>
  <c r="L2073" i="2" s="1"/>
  <c r="L2074" i="2" a="1"/>
  <c r="L2074" i="2" s="1"/>
  <c r="L2075" i="2" a="1"/>
  <c r="L2075" i="2" s="1"/>
  <c r="L2076" i="2" a="1"/>
  <c r="L2076" i="2" s="1"/>
  <c r="L2077" i="2" a="1"/>
  <c r="L2077" i="2" s="1"/>
  <c r="L2078" i="2" a="1"/>
  <c r="L2078" i="2" s="1"/>
  <c r="L2079" i="2" a="1"/>
  <c r="L2079" i="2" s="1"/>
  <c r="L2080" i="2" a="1"/>
  <c r="L2080" i="2" s="1"/>
  <c r="L2081" i="2" a="1"/>
  <c r="L2081" i="2" s="1"/>
  <c r="L2082" i="2" a="1"/>
  <c r="L2082" i="2" s="1"/>
  <c r="L2083" i="2" a="1"/>
  <c r="L2083" i="2" s="1"/>
  <c r="L2084" i="2" a="1"/>
  <c r="L2084" i="2" s="1"/>
  <c r="L2085" i="2" a="1"/>
  <c r="L2085" i="2" s="1"/>
  <c r="L2086" i="2" a="1"/>
  <c r="L2086" i="2" s="1"/>
  <c r="L2087" i="2" a="1"/>
  <c r="L2087" i="2" s="1"/>
  <c r="L2088" i="2" a="1"/>
  <c r="L2088" i="2" s="1"/>
  <c r="L2089" i="2" a="1"/>
  <c r="L2089" i="2" s="1"/>
  <c r="L2090" i="2" a="1"/>
  <c r="L2090" i="2" s="1"/>
  <c r="L2091" i="2" a="1"/>
  <c r="L2091" i="2" s="1"/>
  <c r="L2092" i="2" a="1"/>
  <c r="L2092" i="2" s="1"/>
  <c r="L2093" i="2" a="1"/>
  <c r="L2093" i="2" s="1"/>
  <c r="L2094" i="2" a="1"/>
  <c r="L2094" i="2" s="1"/>
  <c r="L2095" i="2" a="1"/>
  <c r="L2095" i="2" s="1"/>
  <c r="L2096" i="2" a="1"/>
  <c r="L2096" i="2" s="1"/>
  <c r="L2097" i="2" a="1"/>
  <c r="L2097" i="2" s="1"/>
  <c r="L2098" i="2" a="1"/>
  <c r="L2098" i="2" s="1"/>
  <c r="L2099" i="2" a="1"/>
  <c r="L2099" i="2" s="1"/>
  <c r="L2100" i="2" a="1"/>
  <c r="L2100" i="2" s="1"/>
  <c r="L2101" i="2" a="1"/>
  <c r="L2101" i="2" s="1"/>
  <c r="L2102" i="2" a="1"/>
  <c r="L2102" i="2" s="1"/>
  <c r="L2103" i="2" a="1"/>
  <c r="L2103" i="2" s="1"/>
  <c r="L2104" i="2" a="1"/>
  <c r="L2104" i="2" s="1"/>
  <c r="L2105" i="2" a="1"/>
  <c r="L2105" i="2" s="1"/>
  <c r="L2106" i="2" a="1"/>
  <c r="L2106" i="2" s="1"/>
  <c r="L2107" i="2" a="1"/>
  <c r="L2107" i="2" s="1"/>
  <c r="L2108" i="2" a="1"/>
  <c r="L2108" i="2" s="1"/>
  <c r="L2109" i="2" a="1"/>
  <c r="L2109" i="2" s="1"/>
  <c r="L2110" i="2" a="1"/>
  <c r="L2110" i="2" s="1"/>
  <c r="L2111" i="2" a="1"/>
  <c r="L2111" i="2" s="1"/>
  <c r="L2112" i="2" a="1"/>
  <c r="L2112" i="2" s="1"/>
  <c r="L2113" i="2" a="1"/>
  <c r="L2113" i="2" s="1"/>
  <c r="L2114" i="2" a="1"/>
  <c r="L2114" i="2" s="1"/>
  <c r="L2115" i="2" a="1"/>
  <c r="L2115" i="2" s="1"/>
  <c r="L2116" i="2" a="1"/>
  <c r="L2116" i="2" s="1"/>
  <c r="L2117" i="2" a="1"/>
  <c r="L2117" i="2" s="1"/>
  <c r="L2118" i="2" a="1"/>
  <c r="L2118" i="2" s="1"/>
  <c r="L2119" i="2" a="1"/>
  <c r="L2119" i="2" s="1"/>
  <c r="L2120" i="2" a="1"/>
  <c r="L2120" i="2" s="1"/>
  <c r="L2121" i="2" a="1"/>
  <c r="L2121" i="2" s="1"/>
  <c r="L2122" i="2" a="1"/>
  <c r="L2122" i="2" s="1"/>
  <c r="L2123" i="2" a="1"/>
  <c r="L2123" i="2" s="1"/>
  <c r="L2124" i="2" a="1"/>
  <c r="L2124" i="2" s="1"/>
  <c r="L2125" i="2" a="1"/>
  <c r="L2125" i="2" s="1"/>
  <c r="L2126" i="2" a="1"/>
  <c r="L2126" i="2" s="1"/>
  <c r="L2127" i="2" a="1"/>
  <c r="L2127" i="2" s="1"/>
  <c r="L2128" i="2" a="1"/>
  <c r="L2128" i="2" s="1"/>
  <c r="L2129" i="2" a="1"/>
  <c r="L2129" i="2" s="1"/>
  <c r="L2130" i="2" a="1"/>
  <c r="L2130" i="2" s="1"/>
  <c r="L2131" i="2" a="1"/>
  <c r="L2131" i="2" s="1"/>
  <c r="L2132" i="2" a="1"/>
  <c r="L2132" i="2" s="1"/>
  <c r="L2133" i="2" a="1"/>
  <c r="L2133" i="2" s="1"/>
  <c r="L2134" i="2" a="1"/>
  <c r="L2134" i="2" s="1"/>
  <c r="L2135" i="2" a="1"/>
  <c r="L2135" i="2" s="1"/>
  <c r="L2136" i="2" a="1"/>
  <c r="L2136" i="2" s="1"/>
  <c r="L2137" i="2" a="1"/>
  <c r="L2137" i="2" s="1"/>
  <c r="L2138" i="2" a="1"/>
  <c r="L2138" i="2" s="1"/>
  <c r="L2139" i="2" a="1"/>
  <c r="L2139" i="2" s="1"/>
  <c r="L2140" i="2" a="1"/>
  <c r="L2140" i="2" s="1"/>
  <c r="L2141" i="2" a="1"/>
  <c r="L2141" i="2" s="1"/>
  <c r="L2142" i="2" a="1"/>
  <c r="L2142" i="2" s="1"/>
  <c r="L2143" i="2" a="1"/>
  <c r="L2143" i="2" s="1"/>
  <c r="L2144" i="2" a="1"/>
  <c r="L2144" i="2" s="1"/>
  <c r="L2145" i="2" a="1"/>
  <c r="L2145" i="2" s="1"/>
  <c r="L2146" i="2" a="1"/>
  <c r="L2146" i="2" s="1"/>
  <c r="L2147" i="2" a="1"/>
  <c r="L2147" i="2" s="1"/>
  <c r="L2148" i="2" a="1"/>
  <c r="L2148" i="2" s="1"/>
  <c r="L2149" i="2" a="1"/>
  <c r="L2149" i="2" s="1"/>
  <c r="L2150" i="2" a="1"/>
  <c r="L2150" i="2" s="1"/>
  <c r="L2151" i="2" a="1"/>
  <c r="L2151" i="2" s="1"/>
  <c r="L2152" i="2" a="1"/>
  <c r="L2152" i="2" s="1"/>
  <c r="L2153" i="2" a="1"/>
  <c r="L2153" i="2" s="1"/>
  <c r="L2154" i="2" a="1"/>
  <c r="L2154" i="2" s="1"/>
  <c r="L2155" i="2" a="1"/>
  <c r="L2155" i="2" s="1"/>
  <c r="L2156" i="2" a="1"/>
  <c r="L2156" i="2" s="1"/>
  <c r="L2157" i="2" a="1"/>
  <c r="L2157" i="2" s="1"/>
  <c r="L2158" i="2" a="1"/>
  <c r="L2158" i="2" s="1"/>
  <c r="L2159" i="2" a="1"/>
  <c r="L2159" i="2" s="1"/>
  <c r="L2160" i="2" a="1"/>
  <c r="L2160" i="2" s="1"/>
  <c r="L2161" i="2" a="1"/>
  <c r="L2161" i="2" s="1"/>
  <c r="L2162" i="2" a="1"/>
  <c r="L2162" i="2" s="1"/>
  <c r="L2163" i="2" a="1"/>
  <c r="L2163" i="2" s="1"/>
  <c r="L2164" i="2" a="1"/>
  <c r="L2164" i="2" s="1"/>
  <c r="L2165" i="2" a="1"/>
  <c r="L2165" i="2" s="1"/>
  <c r="L2166" i="2" a="1"/>
  <c r="L2166" i="2" s="1"/>
  <c r="L2167" i="2" a="1"/>
  <c r="L2167" i="2" s="1"/>
  <c r="L2168" i="2" a="1"/>
  <c r="L2168" i="2" s="1"/>
  <c r="L2169" i="2" a="1"/>
  <c r="L2169" i="2" s="1"/>
  <c r="L2170" i="2" a="1"/>
  <c r="L2170" i="2" s="1"/>
  <c r="L2171" i="2" a="1"/>
  <c r="L2171" i="2" s="1"/>
  <c r="L2172" i="2" a="1"/>
  <c r="L2172" i="2" s="1"/>
  <c r="L2173" i="2" a="1"/>
  <c r="L2173" i="2" s="1"/>
  <c r="L2174" i="2" a="1"/>
  <c r="L2174" i="2" s="1"/>
  <c r="L2175" i="2" a="1"/>
  <c r="L2175" i="2" s="1"/>
  <c r="L2176" i="2" a="1"/>
  <c r="L2176" i="2" s="1"/>
  <c r="L2177" i="2" a="1"/>
  <c r="L2177" i="2" s="1"/>
  <c r="L2178" i="2" a="1"/>
  <c r="L2178" i="2" s="1"/>
  <c r="L2179" i="2" a="1"/>
  <c r="L2179" i="2" s="1"/>
  <c r="L2180" i="2" a="1"/>
  <c r="L2180" i="2" s="1"/>
  <c r="L2181" i="2" a="1"/>
  <c r="L2181" i="2" s="1"/>
  <c r="L2182" i="2" a="1"/>
  <c r="L2182" i="2" s="1"/>
  <c r="L2183" i="2" a="1"/>
  <c r="L2183" i="2" s="1"/>
  <c r="L2184" i="2" a="1"/>
  <c r="L2184" i="2" s="1"/>
  <c r="L2185" i="2" a="1"/>
  <c r="L2185" i="2" s="1"/>
  <c r="L2186" i="2" a="1"/>
  <c r="L2186" i="2" s="1"/>
  <c r="L2187" i="2" a="1"/>
  <c r="L2187" i="2" s="1"/>
  <c r="L2188" i="2" a="1"/>
  <c r="L2188" i="2" s="1"/>
  <c r="L2189" i="2" a="1"/>
  <c r="L2189" i="2" s="1"/>
  <c r="L2190" i="2" a="1"/>
  <c r="L2190" i="2" s="1"/>
  <c r="L2191" i="2" a="1"/>
  <c r="L2191" i="2" s="1"/>
  <c r="L2192" i="2" a="1"/>
  <c r="L2192" i="2" s="1"/>
  <c r="L2193" i="2" a="1"/>
  <c r="L2193" i="2" s="1"/>
  <c r="L2194" i="2" a="1"/>
  <c r="L2194" i="2" s="1"/>
  <c r="L2195" i="2" a="1"/>
  <c r="L2195" i="2" s="1"/>
  <c r="L2196" i="2" a="1"/>
  <c r="L2196" i="2" s="1"/>
  <c r="L2197" i="2" a="1"/>
  <c r="L2197" i="2" s="1"/>
  <c r="L2198" i="2" a="1"/>
  <c r="L2198" i="2" s="1"/>
  <c r="L2199" i="2" a="1"/>
  <c r="L2199" i="2" s="1"/>
  <c r="L2200" i="2" a="1"/>
  <c r="L2200" i="2" s="1"/>
  <c r="L2201" i="2" a="1"/>
  <c r="L2201" i="2" s="1"/>
  <c r="L2202" i="2" a="1"/>
  <c r="L2202" i="2" s="1"/>
  <c r="L2203" i="2" a="1"/>
  <c r="L2203" i="2" s="1"/>
  <c r="L2204" i="2" a="1"/>
  <c r="L2204" i="2" s="1"/>
  <c r="L2205" i="2" a="1"/>
  <c r="L2205" i="2" s="1"/>
  <c r="L2206" i="2" a="1"/>
  <c r="L2206" i="2" s="1"/>
  <c r="L2207" i="2" a="1"/>
  <c r="L2207" i="2" s="1"/>
  <c r="L2208" i="2" a="1"/>
  <c r="L2208" i="2" s="1"/>
  <c r="L2209" i="2" a="1"/>
  <c r="L2209" i="2" s="1"/>
  <c r="L2210" i="2" a="1"/>
  <c r="L2210" i="2" s="1"/>
  <c r="L2211" i="2" a="1"/>
  <c r="L2211" i="2" s="1"/>
  <c r="L2212" i="2" a="1"/>
  <c r="L2212" i="2" s="1"/>
  <c r="L2213" i="2" a="1"/>
  <c r="L2213" i="2" s="1"/>
  <c r="L2214" i="2" a="1"/>
  <c r="L2214" i="2" s="1"/>
  <c r="L2215" i="2" a="1"/>
  <c r="L2215" i="2" s="1"/>
  <c r="L2216" i="2" a="1"/>
  <c r="L2216" i="2" s="1"/>
  <c r="L2217" i="2" a="1"/>
  <c r="L2217" i="2" s="1"/>
  <c r="L2218" i="2" a="1"/>
  <c r="L2218" i="2" s="1"/>
  <c r="L2219" i="2" a="1"/>
  <c r="L2219" i="2" s="1"/>
  <c r="L2220" i="2" a="1"/>
  <c r="L2220" i="2" s="1"/>
  <c r="L2221" i="2" a="1"/>
  <c r="L2221" i="2" s="1"/>
  <c r="L2222" i="2" a="1"/>
  <c r="L2222" i="2" s="1"/>
  <c r="L2223" i="2" a="1"/>
  <c r="L2223" i="2" s="1"/>
  <c r="L2224" i="2" a="1"/>
  <c r="L2224" i="2" s="1"/>
  <c r="L2225" i="2" a="1"/>
  <c r="L2225" i="2" s="1"/>
  <c r="L2226" i="2" a="1"/>
  <c r="L2226" i="2" s="1"/>
  <c r="L2227" i="2" a="1"/>
  <c r="L2227" i="2" s="1"/>
  <c r="L2228" i="2" a="1"/>
  <c r="L2228" i="2" s="1"/>
  <c r="L2229" i="2" a="1"/>
  <c r="L2229" i="2" s="1"/>
  <c r="L2230" i="2" a="1"/>
  <c r="L2230" i="2" s="1"/>
  <c r="L2231" i="2" a="1"/>
  <c r="L2231" i="2" s="1"/>
  <c r="L2232" i="2" a="1"/>
  <c r="L2232" i="2" s="1"/>
  <c r="L2233" i="2" a="1"/>
  <c r="L2233" i="2" s="1"/>
  <c r="L2234" i="2" a="1"/>
  <c r="L2234" i="2" s="1"/>
  <c r="L2235" i="2" a="1"/>
  <c r="L2235" i="2" s="1"/>
  <c r="L2236" i="2" a="1"/>
  <c r="L2236" i="2" s="1"/>
  <c r="L2237" i="2" a="1"/>
  <c r="L2237" i="2" s="1"/>
  <c r="L2238" i="2" a="1"/>
  <c r="L2238" i="2" s="1"/>
  <c r="L2239" i="2" a="1"/>
  <c r="L2239" i="2" s="1"/>
  <c r="L2240" i="2" a="1"/>
  <c r="L2240" i="2" s="1"/>
  <c r="L2241" i="2" a="1"/>
  <c r="L2241" i="2" s="1"/>
  <c r="L2242" i="2" a="1"/>
  <c r="L2242" i="2" s="1"/>
  <c r="L2243" i="2" a="1"/>
  <c r="L2243" i="2" s="1"/>
  <c r="L2244" i="2" a="1"/>
  <c r="L2244" i="2" s="1"/>
  <c r="L2245" i="2" a="1"/>
  <c r="L2245" i="2" s="1"/>
  <c r="L2246" i="2" a="1"/>
  <c r="L2246" i="2" s="1"/>
  <c r="L2247" i="2" a="1"/>
  <c r="L2247" i="2" s="1"/>
  <c r="L2248" i="2" a="1"/>
  <c r="L2248" i="2" s="1"/>
  <c r="L2249" i="2" a="1"/>
  <c r="L2249" i="2" s="1"/>
  <c r="L2250" i="2" a="1"/>
  <c r="L2250" i="2" s="1"/>
  <c r="L2251" i="2" a="1"/>
  <c r="L2251" i="2" s="1"/>
  <c r="L2252" i="2" a="1"/>
  <c r="L2252" i="2" s="1"/>
  <c r="L2253" i="2" a="1"/>
  <c r="L2253" i="2" s="1"/>
  <c r="L2254" i="2" a="1"/>
  <c r="L2254" i="2" s="1"/>
  <c r="L2255" i="2" a="1"/>
  <c r="L2255" i="2" s="1"/>
  <c r="L2256" i="2" a="1"/>
  <c r="L2256" i="2" s="1"/>
  <c r="L2257" i="2" a="1"/>
  <c r="L2257" i="2" s="1"/>
  <c r="L2258" i="2" a="1"/>
  <c r="L2258" i="2" s="1"/>
  <c r="L2259" i="2" a="1"/>
  <c r="L2259" i="2" s="1"/>
  <c r="L2260" i="2" a="1"/>
  <c r="L2260" i="2" s="1"/>
  <c r="L2261" i="2" a="1"/>
  <c r="L2261" i="2" s="1"/>
  <c r="L2262" i="2" a="1"/>
  <c r="L2262" i="2" s="1"/>
  <c r="L2263" i="2" a="1"/>
  <c r="L2263" i="2" s="1"/>
  <c r="L2264" i="2" a="1"/>
  <c r="L2264" i="2" s="1"/>
  <c r="L2265" i="2" a="1"/>
  <c r="L2265" i="2" s="1"/>
  <c r="L2266" i="2" a="1"/>
  <c r="L2266" i="2" s="1"/>
  <c r="L2267" i="2" a="1"/>
  <c r="L2267" i="2" s="1"/>
  <c r="L2268" i="2" a="1"/>
  <c r="L2268" i="2" s="1"/>
  <c r="L2269" i="2" a="1"/>
  <c r="L2269" i="2" s="1"/>
  <c r="L2270" i="2" a="1"/>
  <c r="L2270" i="2" s="1"/>
  <c r="L2271" i="2" a="1"/>
  <c r="L2271" i="2" s="1"/>
  <c r="L2272" i="2" a="1"/>
  <c r="L2272" i="2" s="1"/>
  <c r="L2273" i="2" a="1"/>
  <c r="L2273" i="2" s="1"/>
  <c r="L2274" i="2" a="1"/>
  <c r="L2274" i="2" s="1"/>
  <c r="L2275" i="2" a="1"/>
  <c r="L2275" i="2" s="1"/>
  <c r="L2276" i="2" a="1"/>
  <c r="L2276" i="2" s="1"/>
  <c r="L2277" i="2" a="1"/>
  <c r="L2277" i="2" s="1"/>
  <c r="L2278" i="2" a="1"/>
  <c r="L2278" i="2" s="1"/>
  <c r="L2279" i="2" a="1"/>
  <c r="L2279" i="2" s="1"/>
  <c r="L2280" i="2" a="1"/>
  <c r="L2280" i="2" s="1"/>
  <c r="L2281" i="2" a="1"/>
  <c r="L2281" i="2" s="1"/>
  <c r="L2282" i="2" a="1"/>
  <c r="L2282" i="2" s="1"/>
  <c r="L2283" i="2" a="1"/>
  <c r="L2283" i="2" s="1"/>
  <c r="L2284" i="2" a="1"/>
  <c r="L2284" i="2" s="1"/>
  <c r="L2285" i="2" a="1"/>
  <c r="L2285" i="2" s="1"/>
  <c r="L2286" i="2" a="1"/>
  <c r="L2286" i="2" s="1"/>
  <c r="L2287" i="2" a="1"/>
  <c r="L2287" i="2" s="1"/>
  <c r="L2288" i="2" a="1"/>
  <c r="L2288" i="2" s="1"/>
  <c r="L2289" i="2" a="1"/>
  <c r="L2289" i="2" s="1"/>
  <c r="L2290" i="2" a="1"/>
  <c r="L2290" i="2" s="1"/>
  <c r="L2291" i="2" a="1"/>
  <c r="L2291" i="2" s="1"/>
  <c r="L2292" i="2" a="1"/>
  <c r="L2292" i="2" s="1"/>
  <c r="L2293" i="2" a="1"/>
  <c r="L2293" i="2" s="1"/>
  <c r="L2294" i="2" a="1"/>
  <c r="L2294" i="2" s="1"/>
  <c r="L2295" i="2" a="1"/>
  <c r="L2295" i="2" s="1"/>
  <c r="L2296" i="2" a="1"/>
  <c r="L2296" i="2" s="1"/>
  <c r="L2297" i="2" a="1"/>
  <c r="L2297" i="2" s="1"/>
  <c r="L2298" i="2" a="1"/>
  <c r="L2298" i="2" s="1"/>
  <c r="L2299" i="2" a="1"/>
  <c r="L2299" i="2" s="1"/>
  <c r="L2300" i="2" a="1"/>
  <c r="L2300" i="2" s="1"/>
  <c r="L2301" i="2" a="1"/>
  <c r="L2301" i="2" s="1"/>
  <c r="L2302" i="2" a="1"/>
  <c r="L2302" i="2" s="1"/>
  <c r="L2303" i="2" a="1"/>
  <c r="L2303" i="2" s="1"/>
  <c r="L2304" i="2" a="1"/>
  <c r="L2304" i="2" s="1"/>
  <c r="L2305" i="2" a="1"/>
  <c r="L2305" i="2" s="1"/>
  <c r="L2306" i="2" a="1"/>
  <c r="L2306" i="2" s="1"/>
  <c r="L2307" i="2" a="1"/>
  <c r="L2307" i="2" s="1"/>
  <c r="L2308" i="2" a="1"/>
  <c r="L2308" i="2" s="1"/>
  <c r="L2309" i="2" a="1"/>
  <c r="L2309" i="2" s="1"/>
  <c r="L2310" i="2" a="1"/>
  <c r="L2310" i="2" s="1"/>
  <c r="L2311" i="2" a="1"/>
  <c r="L2311" i="2" s="1"/>
  <c r="L2312" i="2" a="1"/>
  <c r="L2312" i="2" s="1"/>
  <c r="L2313" i="2" a="1"/>
  <c r="L2313" i="2" s="1"/>
  <c r="L2314" i="2" a="1"/>
  <c r="L2314" i="2" s="1"/>
  <c r="L2315" i="2" a="1"/>
  <c r="L2315" i="2" s="1"/>
  <c r="L2316" i="2" a="1"/>
  <c r="L2316" i="2" s="1"/>
  <c r="L2317" i="2" a="1"/>
  <c r="L2317" i="2" s="1"/>
  <c r="L2318" i="2" a="1"/>
  <c r="L2318" i="2" s="1"/>
  <c r="L2319" i="2" a="1"/>
  <c r="L2319" i="2" s="1"/>
  <c r="L2320" i="2" a="1"/>
  <c r="L2320" i="2" s="1"/>
  <c r="L2321" i="2" a="1"/>
  <c r="L2321" i="2" s="1"/>
  <c r="L2322" i="2" a="1"/>
  <c r="L2322" i="2" s="1"/>
  <c r="L2323" i="2" a="1"/>
  <c r="L2323" i="2" s="1"/>
  <c r="L2324" i="2" a="1"/>
  <c r="L2324" i="2" s="1"/>
  <c r="L2325" i="2" a="1"/>
  <c r="L2325" i="2" s="1"/>
  <c r="L2326" i="2" a="1"/>
  <c r="L2326" i="2" s="1"/>
  <c r="L2327" i="2" a="1"/>
  <c r="L2327" i="2" s="1"/>
  <c r="L2328" i="2" a="1"/>
  <c r="L2328" i="2" s="1"/>
  <c r="L2329" i="2" a="1"/>
  <c r="L2329" i="2" s="1"/>
  <c r="L2330" i="2" a="1"/>
  <c r="L2330" i="2" s="1"/>
  <c r="L2331" i="2" a="1"/>
  <c r="L2331" i="2" s="1"/>
  <c r="L2332" i="2" a="1"/>
  <c r="L2332" i="2" s="1"/>
  <c r="L2333" i="2" a="1"/>
  <c r="L2333" i="2" s="1"/>
  <c r="L2334" i="2" a="1"/>
  <c r="L2334" i="2" s="1"/>
  <c r="L2335" i="2" a="1"/>
  <c r="L2335" i="2" s="1"/>
  <c r="L2336" i="2" a="1"/>
  <c r="L2336" i="2" s="1"/>
  <c r="L2337" i="2" a="1"/>
  <c r="L2337" i="2" s="1"/>
  <c r="L2338" i="2" a="1"/>
  <c r="L2338" i="2" s="1"/>
  <c r="L2339" i="2" a="1"/>
  <c r="L2339" i="2" s="1"/>
  <c r="L2340" i="2" a="1"/>
  <c r="L2340" i="2" s="1"/>
  <c r="L2341" i="2" a="1"/>
  <c r="L2341" i="2" s="1"/>
  <c r="L2342" i="2" a="1"/>
  <c r="L2342" i="2" s="1"/>
  <c r="L2343" i="2" a="1"/>
  <c r="L2343" i="2" s="1"/>
  <c r="L2344" i="2" a="1"/>
  <c r="L2344" i="2" s="1"/>
  <c r="L2345" i="2" a="1"/>
  <c r="L2345" i="2" s="1"/>
  <c r="L2346" i="2" a="1"/>
  <c r="L2346" i="2" s="1"/>
  <c r="L2347" i="2" a="1"/>
  <c r="L2347" i="2" s="1"/>
  <c r="L2348" i="2" a="1"/>
  <c r="L2348" i="2" s="1"/>
  <c r="L2349" i="2" a="1"/>
  <c r="L2349" i="2" s="1"/>
  <c r="L2350" i="2" a="1"/>
  <c r="L2350" i="2" s="1"/>
  <c r="L2351" i="2" a="1"/>
  <c r="L2351" i="2" s="1"/>
  <c r="L2352" i="2" a="1"/>
  <c r="L2352" i="2" s="1"/>
  <c r="L2353" i="2" a="1"/>
  <c r="L2353" i="2" s="1"/>
  <c r="L2354" i="2" a="1"/>
  <c r="L2354" i="2" s="1"/>
  <c r="L2355" i="2" a="1"/>
  <c r="L2355" i="2" s="1"/>
  <c r="L2356" i="2" a="1"/>
  <c r="L2356" i="2" s="1"/>
  <c r="L2357" i="2" a="1"/>
  <c r="L2357" i="2" s="1"/>
  <c r="L2358" i="2" a="1"/>
  <c r="L2358" i="2" s="1"/>
  <c r="L2359" i="2" a="1"/>
  <c r="L2359" i="2" s="1"/>
  <c r="L2360" i="2" a="1"/>
  <c r="L2360" i="2" s="1"/>
  <c r="L2361" i="2" a="1"/>
  <c r="L2361" i="2" s="1"/>
  <c r="L2362" i="2" a="1"/>
  <c r="L2362" i="2" s="1"/>
  <c r="L2363" i="2" a="1"/>
  <c r="L2363" i="2" s="1"/>
  <c r="L2364" i="2" a="1"/>
  <c r="L2364" i="2" s="1"/>
  <c r="L2365" i="2" a="1"/>
  <c r="L2365" i="2" s="1"/>
  <c r="L2366" i="2" a="1"/>
  <c r="L2366" i="2" s="1"/>
  <c r="L2367" i="2" a="1"/>
  <c r="L2367" i="2" s="1"/>
  <c r="L2368" i="2" a="1"/>
  <c r="L2368" i="2" s="1"/>
  <c r="L2369" i="2" a="1"/>
  <c r="L2369" i="2" s="1"/>
  <c r="L2370" i="2" a="1"/>
  <c r="L2370" i="2" s="1"/>
  <c r="L2371" i="2" a="1"/>
  <c r="L2371" i="2" s="1"/>
  <c r="L2372" i="2" a="1"/>
  <c r="L2372" i="2" s="1"/>
  <c r="L2373" i="2" a="1"/>
  <c r="L2373" i="2" s="1"/>
  <c r="L2374" i="2" a="1"/>
  <c r="L2374" i="2" s="1"/>
  <c r="L2375" i="2" a="1"/>
  <c r="L2375" i="2" s="1"/>
  <c r="L2376" i="2" a="1"/>
  <c r="L2376" i="2" s="1"/>
  <c r="L2377" i="2" a="1"/>
  <c r="L2377" i="2" s="1"/>
  <c r="L2378" i="2" a="1"/>
  <c r="L2378" i="2" s="1"/>
  <c r="L2379" i="2" a="1"/>
  <c r="L2379" i="2" s="1"/>
  <c r="L2380" i="2" a="1"/>
  <c r="L2380" i="2" s="1"/>
  <c r="L2381" i="2" a="1"/>
  <c r="L2381" i="2" s="1"/>
  <c r="L2382" i="2" a="1"/>
  <c r="L2382" i="2" s="1"/>
  <c r="L2383" i="2" a="1"/>
  <c r="L2383" i="2" s="1"/>
  <c r="L2384" i="2" a="1"/>
  <c r="L2384" i="2" s="1"/>
  <c r="L2385" i="2" a="1"/>
  <c r="L2385" i="2" s="1"/>
  <c r="L2386" i="2" a="1"/>
  <c r="L2386" i="2" s="1"/>
  <c r="L2387" i="2" a="1"/>
  <c r="L2387" i="2" s="1"/>
  <c r="L2388" i="2" a="1"/>
  <c r="L2388" i="2" s="1"/>
  <c r="L2389" i="2" a="1"/>
  <c r="L2389" i="2" s="1"/>
  <c r="L2390" i="2" a="1"/>
  <c r="L2390" i="2" s="1"/>
  <c r="L2391" i="2" a="1"/>
  <c r="L2391" i="2" s="1"/>
  <c r="L2392" i="2" a="1"/>
  <c r="L2392" i="2" s="1"/>
  <c r="L2393" i="2" a="1"/>
  <c r="L2393" i="2" s="1"/>
  <c r="L2394" i="2" a="1"/>
  <c r="L2394" i="2" s="1"/>
  <c r="L2395" i="2" a="1"/>
  <c r="L2395" i="2" s="1"/>
  <c r="L2396" i="2" a="1"/>
  <c r="L2396" i="2" s="1"/>
  <c r="L2397" i="2" a="1"/>
  <c r="L2397" i="2" s="1"/>
  <c r="L2398" i="2" a="1"/>
  <c r="L2398" i="2" s="1"/>
  <c r="L2399" i="2" a="1"/>
  <c r="L2399" i="2" s="1"/>
  <c r="L2400" i="2" a="1"/>
  <c r="L2400" i="2" s="1"/>
  <c r="L2401" i="2" a="1"/>
  <c r="L2401" i="2" s="1"/>
  <c r="L2402" i="2" a="1"/>
  <c r="L2402" i="2" s="1"/>
  <c r="L2403" i="2" a="1"/>
  <c r="L2403" i="2" s="1"/>
  <c r="L2404" i="2" a="1"/>
  <c r="L2404" i="2" s="1"/>
  <c r="L2405" i="2" a="1"/>
  <c r="L2405" i="2" s="1"/>
  <c r="L2406" i="2" a="1"/>
  <c r="L2406" i="2" s="1"/>
  <c r="L2407" i="2" a="1"/>
  <c r="L2407" i="2" s="1"/>
  <c r="L2408" i="2" a="1"/>
  <c r="L2408" i="2" s="1"/>
  <c r="L2409" i="2" a="1"/>
  <c r="L2409" i="2" s="1"/>
  <c r="L2410" i="2" a="1"/>
  <c r="L2410" i="2" s="1"/>
  <c r="L2411" i="2" a="1"/>
  <c r="L2411" i="2" s="1"/>
  <c r="L2412" i="2" a="1"/>
  <c r="L2412" i="2" s="1"/>
  <c r="L2413" i="2" a="1"/>
  <c r="L2413" i="2" s="1"/>
  <c r="L2414" i="2" a="1"/>
  <c r="L2414" i="2" s="1"/>
  <c r="L2415" i="2" a="1"/>
  <c r="L2415" i="2" s="1"/>
  <c r="L2416" i="2" a="1"/>
  <c r="L2416" i="2" s="1"/>
  <c r="L2417" i="2" a="1"/>
  <c r="L2417" i="2" s="1"/>
  <c r="L2418" i="2" a="1"/>
  <c r="L2418" i="2" s="1"/>
  <c r="L2419" i="2" a="1"/>
  <c r="L2419" i="2" s="1"/>
  <c r="L2420" i="2" a="1"/>
  <c r="L2420" i="2" s="1"/>
  <c r="L2421" i="2" a="1"/>
  <c r="L2421" i="2" s="1"/>
  <c r="L2422" i="2" a="1"/>
  <c r="L2422" i="2" s="1"/>
  <c r="L2423" i="2" a="1"/>
  <c r="L2423" i="2" s="1"/>
  <c r="L2424" i="2" a="1"/>
  <c r="L2424" i="2" s="1"/>
  <c r="L2425" i="2" a="1"/>
  <c r="L2425" i="2" s="1"/>
  <c r="L2426" i="2" a="1"/>
  <c r="L2426" i="2" s="1"/>
  <c r="L2427" i="2" a="1"/>
  <c r="L2427" i="2" s="1"/>
  <c r="L2428" i="2" a="1"/>
  <c r="L2428" i="2" s="1"/>
  <c r="L2429" i="2" a="1"/>
  <c r="L2429" i="2" s="1"/>
  <c r="L2430" i="2" a="1"/>
  <c r="L2430" i="2" s="1"/>
  <c r="L2431" i="2" a="1"/>
  <c r="L2431" i="2" s="1"/>
  <c r="L2432" i="2" a="1"/>
  <c r="L2432" i="2" s="1"/>
  <c r="L2433" i="2" a="1"/>
  <c r="L2433" i="2" s="1"/>
  <c r="L2434" i="2" a="1"/>
  <c r="L2434" i="2" s="1"/>
  <c r="L2435" i="2" a="1"/>
  <c r="L2435" i="2" s="1"/>
  <c r="L2436" i="2" a="1"/>
  <c r="L2436" i="2" s="1"/>
  <c r="L2437" i="2" a="1"/>
  <c r="L2437" i="2" s="1"/>
  <c r="L2438" i="2" a="1"/>
  <c r="L2438" i="2" s="1"/>
  <c r="L2439" i="2" a="1"/>
  <c r="L2439" i="2" s="1"/>
  <c r="L2440" i="2" a="1"/>
  <c r="L2440" i="2" s="1"/>
  <c r="L2441" i="2" a="1"/>
  <c r="L2441" i="2" s="1"/>
  <c r="L2442" i="2" a="1"/>
  <c r="L2442" i="2" s="1"/>
  <c r="L2443" i="2" a="1"/>
  <c r="L2443" i="2" s="1"/>
  <c r="L2444" i="2" a="1"/>
  <c r="L2444" i="2" s="1"/>
  <c r="L2445" i="2" a="1"/>
  <c r="L2445" i="2" s="1"/>
  <c r="L2446" i="2" a="1"/>
  <c r="L2446" i="2" s="1"/>
  <c r="L2447" i="2" a="1"/>
  <c r="L2447" i="2" s="1"/>
  <c r="L2448" i="2" a="1"/>
  <c r="L2448" i="2" s="1"/>
  <c r="L2449" i="2" a="1"/>
  <c r="L2449" i="2" s="1"/>
  <c r="L2450" i="2" a="1"/>
  <c r="L2450" i="2" s="1"/>
  <c r="L2451" i="2" a="1"/>
  <c r="L2451" i="2" s="1"/>
  <c r="L2452" i="2" a="1"/>
  <c r="L2452" i="2" s="1"/>
  <c r="L2453" i="2" a="1"/>
  <c r="L2453" i="2" s="1"/>
  <c r="L2454" i="2" a="1"/>
  <c r="L2454" i="2" s="1"/>
  <c r="L2455" i="2" a="1"/>
  <c r="L2455" i="2" s="1"/>
  <c r="L2456" i="2" a="1"/>
  <c r="L2456" i="2" s="1"/>
  <c r="L2457" i="2" a="1"/>
  <c r="L2457" i="2" s="1"/>
  <c r="L2458" i="2" a="1"/>
  <c r="L2458" i="2" s="1"/>
  <c r="L2459" i="2" a="1"/>
  <c r="L2459" i="2" s="1"/>
  <c r="L2460" i="2" a="1"/>
  <c r="L2460" i="2" s="1"/>
  <c r="L2461" i="2" a="1"/>
  <c r="L2461" i="2" s="1"/>
  <c r="L2462" i="2" a="1"/>
  <c r="L2462" i="2" s="1"/>
  <c r="L2463" i="2" a="1"/>
  <c r="L2463" i="2" s="1"/>
  <c r="L2464" i="2" a="1"/>
  <c r="L2464" i="2" s="1"/>
  <c r="L2465" i="2" a="1"/>
  <c r="L2465" i="2" s="1"/>
  <c r="L2466" i="2" a="1"/>
  <c r="L2466" i="2" s="1"/>
  <c r="L2467" i="2" a="1"/>
  <c r="L2467" i="2" s="1"/>
  <c r="L2468" i="2" a="1"/>
  <c r="L2468" i="2" s="1"/>
  <c r="L2469" i="2" a="1"/>
  <c r="L2469" i="2" s="1"/>
  <c r="L2470" i="2" a="1"/>
  <c r="L2470" i="2" s="1"/>
  <c r="L2471" i="2" a="1"/>
  <c r="L2471" i="2" s="1"/>
  <c r="L2472" i="2" a="1"/>
  <c r="L2472" i="2" s="1"/>
  <c r="L2473" i="2" a="1"/>
  <c r="L2473" i="2" s="1"/>
  <c r="L2474" i="2" a="1"/>
  <c r="L2474" i="2" s="1"/>
  <c r="L2475" i="2" a="1"/>
  <c r="L2475" i="2" s="1"/>
  <c r="L2476" i="2" a="1"/>
  <c r="L2476" i="2" s="1"/>
  <c r="L2477" i="2" a="1"/>
  <c r="L2477" i="2" s="1"/>
  <c r="L2478" i="2" a="1"/>
  <c r="L2478" i="2" s="1"/>
  <c r="L2479" i="2" a="1"/>
  <c r="L2479" i="2" s="1"/>
  <c r="L2480" i="2" a="1"/>
  <c r="L2480" i="2" s="1"/>
  <c r="L2481" i="2" a="1"/>
  <c r="L2481" i="2" s="1"/>
  <c r="L2482" i="2" a="1"/>
  <c r="L2482" i="2" s="1"/>
  <c r="L2483" i="2" a="1"/>
  <c r="L2483" i="2" s="1"/>
  <c r="L2484" i="2" a="1"/>
  <c r="L2484" i="2" s="1"/>
  <c r="L2485" i="2" a="1"/>
  <c r="L2485" i="2" s="1"/>
  <c r="L2486" i="2" a="1"/>
  <c r="L2486" i="2" s="1"/>
  <c r="L2487" i="2" a="1"/>
  <c r="L2487" i="2" s="1"/>
  <c r="L2488" i="2" a="1"/>
  <c r="L2488" i="2" s="1"/>
  <c r="L2489" i="2" a="1"/>
  <c r="L2489" i="2" s="1"/>
  <c r="L2490" i="2" a="1"/>
  <c r="L2490" i="2" s="1"/>
  <c r="L2491" i="2" a="1"/>
  <c r="L2491" i="2" s="1"/>
  <c r="L2492" i="2" a="1"/>
  <c r="L2492" i="2" s="1"/>
  <c r="L2493" i="2" a="1"/>
  <c r="L2493" i="2" s="1"/>
  <c r="L2494" i="2" a="1"/>
  <c r="L2494" i="2" s="1"/>
  <c r="L2495" i="2" a="1"/>
  <c r="L2495" i="2" s="1"/>
  <c r="L2496" i="2" a="1"/>
  <c r="L2496" i="2" s="1"/>
  <c r="L2497" i="2" a="1"/>
  <c r="L2497" i="2" s="1"/>
  <c r="L2498" i="2" a="1"/>
  <c r="L2498" i="2" s="1"/>
  <c r="L2499" i="2" a="1"/>
  <c r="L2499" i="2" s="1"/>
  <c r="L2500" i="2" a="1"/>
  <c r="L2500" i="2" s="1"/>
  <c r="L2501" i="2" a="1"/>
  <c r="L2501" i="2" s="1"/>
  <c r="L2502" i="2" a="1"/>
  <c r="L2502" i="2" s="1"/>
  <c r="L2503" i="2" a="1"/>
  <c r="L2503" i="2" s="1"/>
  <c r="L2504" i="2" a="1"/>
  <c r="L2504" i="2" s="1"/>
  <c r="L2505" i="2" a="1"/>
  <c r="L2505" i="2" s="1"/>
  <c r="L2506" i="2" a="1"/>
  <c r="L2506" i="2" s="1"/>
  <c r="L2507" i="2" a="1"/>
  <c r="L2507" i="2" s="1"/>
  <c r="L2508" i="2" a="1"/>
  <c r="L2508" i="2" s="1"/>
  <c r="L2509" i="2" a="1"/>
  <c r="L2509" i="2" s="1"/>
  <c r="L2510" i="2" a="1"/>
  <c r="L2510" i="2" s="1"/>
  <c r="L2511" i="2" a="1"/>
  <c r="L2511" i="2" s="1"/>
  <c r="L2512" i="2" a="1"/>
  <c r="L2512" i="2" s="1"/>
  <c r="L2513" i="2" a="1"/>
  <c r="L2513" i="2" s="1"/>
  <c r="L2514" i="2" a="1"/>
  <c r="L2514" i="2" s="1"/>
  <c r="L2515" i="2" a="1"/>
  <c r="L2515" i="2" s="1"/>
  <c r="L2516" i="2" a="1"/>
  <c r="L2516" i="2" s="1"/>
  <c r="L2517" i="2" a="1"/>
  <c r="L2517" i="2" s="1"/>
  <c r="L2518" i="2" a="1"/>
  <c r="L2518" i="2" s="1"/>
  <c r="L2519" i="2" a="1"/>
  <c r="L2519" i="2" s="1"/>
  <c r="L2520" i="2" a="1"/>
  <c r="L2520" i="2" s="1"/>
  <c r="L2521" i="2" a="1"/>
  <c r="L2521" i="2" s="1"/>
  <c r="L2522" i="2" a="1"/>
  <c r="L2522" i="2" s="1"/>
  <c r="L2523" i="2" a="1"/>
  <c r="L2523" i="2" s="1"/>
  <c r="L2524" i="2" a="1"/>
  <c r="L2524" i="2" s="1"/>
  <c r="L2525" i="2" a="1"/>
  <c r="L2525" i="2" s="1"/>
  <c r="L2526" i="2" a="1"/>
  <c r="L2526" i="2" s="1"/>
  <c r="L2527" i="2" a="1"/>
  <c r="L2527" i="2" s="1"/>
  <c r="L2528" i="2" a="1"/>
  <c r="L2528" i="2" s="1"/>
  <c r="L2529" i="2" a="1"/>
  <c r="L2529" i="2" s="1"/>
  <c r="L2530" i="2" a="1"/>
  <c r="L2530" i="2" s="1"/>
  <c r="L2531" i="2" a="1"/>
  <c r="L2531" i="2" s="1"/>
  <c r="L2532" i="2" a="1"/>
  <c r="L2532" i="2" s="1"/>
  <c r="L2533" i="2" a="1"/>
  <c r="L2533" i="2" s="1"/>
  <c r="L2534" i="2" a="1"/>
  <c r="L2534" i="2" s="1"/>
  <c r="L2535" i="2" a="1"/>
  <c r="L2535" i="2" s="1"/>
  <c r="L2536" i="2" a="1"/>
  <c r="L2536" i="2" s="1"/>
  <c r="L2537" i="2" a="1"/>
  <c r="L2537" i="2" s="1"/>
  <c r="L2538" i="2" a="1"/>
  <c r="L2538" i="2" s="1"/>
  <c r="L2539" i="2" a="1"/>
  <c r="L2539" i="2" s="1"/>
  <c r="L2540" i="2" a="1"/>
  <c r="L2540" i="2" s="1"/>
  <c r="L2541" i="2" a="1"/>
  <c r="L2541" i="2" s="1"/>
  <c r="L2542" i="2" a="1"/>
  <c r="L2542" i="2" s="1"/>
  <c r="L2543" i="2" a="1"/>
  <c r="L2543" i="2" s="1"/>
  <c r="L2544" i="2" a="1"/>
  <c r="L2544" i="2" s="1"/>
  <c r="L2545" i="2" a="1"/>
  <c r="L2545" i="2" s="1"/>
  <c r="L2546" i="2" a="1"/>
  <c r="L2546" i="2" s="1"/>
  <c r="L2547" i="2" a="1"/>
  <c r="L2547" i="2" s="1"/>
  <c r="L2548" i="2" a="1"/>
  <c r="L2548" i="2" s="1"/>
  <c r="L2549" i="2" a="1"/>
  <c r="L2549" i="2" s="1"/>
  <c r="L2550" i="2" a="1"/>
  <c r="L2550" i="2" s="1"/>
  <c r="L2551" i="2" a="1"/>
  <c r="L2551" i="2" s="1"/>
  <c r="L2552" i="2" a="1"/>
  <c r="L2552" i="2" s="1"/>
  <c r="L2553" i="2" a="1"/>
  <c r="L2553" i="2" s="1"/>
  <c r="L2554" i="2" a="1"/>
  <c r="L2554" i="2" s="1"/>
  <c r="L2555" i="2" a="1"/>
  <c r="L2555" i="2" s="1"/>
  <c r="L2556" i="2" a="1"/>
  <c r="L2556" i="2" s="1"/>
  <c r="L2557" i="2" a="1"/>
  <c r="L2557" i="2" s="1"/>
  <c r="L2558" i="2" a="1"/>
  <c r="L2558" i="2" s="1"/>
  <c r="L2559" i="2" a="1"/>
  <c r="L2559" i="2" s="1"/>
  <c r="L2560" i="2" a="1"/>
  <c r="L2560" i="2" s="1"/>
  <c r="L2561" i="2" a="1"/>
  <c r="L2561" i="2" s="1"/>
  <c r="L2562" i="2" a="1"/>
  <c r="L2562" i="2" s="1"/>
  <c r="L2563" i="2" a="1"/>
  <c r="L2563" i="2" s="1"/>
  <c r="L2564" i="2" a="1"/>
  <c r="L2564" i="2" s="1"/>
  <c r="L2565" i="2" a="1"/>
  <c r="L2565" i="2" s="1"/>
  <c r="L2566" i="2" a="1"/>
  <c r="L2566" i="2" s="1"/>
  <c r="L2567" i="2" a="1"/>
  <c r="L2567" i="2" s="1"/>
  <c r="L2568" i="2" a="1"/>
  <c r="L2568" i="2" s="1"/>
  <c r="L2569" i="2" a="1"/>
  <c r="L2569" i="2" s="1"/>
  <c r="L2570" i="2" a="1"/>
  <c r="L2570" i="2" s="1"/>
  <c r="L2571" i="2" a="1"/>
  <c r="L2571" i="2" s="1"/>
  <c r="L2572" i="2" a="1"/>
  <c r="L2572" i="2" s="1"/>
  <c r="L2573" i="2" a="1"/>
  <c r="L2573" i="2" s="1"/>
  <c r="L2574" i="2" a="1"/>
  <c r="L2574" i="2" s="1"/>
  <c r="L2575" i="2" a="1"/>
  <c r="L2575" i="2" s="1"/>
  <c r="L2576" i="2" a="1"/>
  <c r="L2576" i="2" s="1"/>
  <c r="L2577" i="2" a="1"/>
  <c r="L2577" i="2" s="1"/>
  <c r="L2578" i="2" a="1"/>
  <c r="L2578" i="2" s="1"/>
  <c r="L2579" i="2" a="1"/>
  <c r="L2579" i="2" s="1"/>
  <c r="L2580" i="2" a="1"/>
  <c r="L2580" i="2" s="1"/>
  <c r="L2581" i="2" a="1"/>
  <c r="L2581" i="2" s="1"/>
  <c r="L2582" i="2" a="1"/>
  <c r="L2582" i="2" s="1"/>
  <c r="L2583" i="2" a="1"/>
  <c r="L2583" i="2" s="1"/>
  <c r="L2584" i="2" a="1"/>
  <c r="L2584" i="2" s="1"/>
  <c r="L2585" i="2" a="1"/>
  <c r="L2585" i="2" s="1"/>
  <c r="L2586" i="2" a="1"/>
  <c r="L2586" i="2" s="1"/>
  <c r="L2587" i="2" a="1"/>
  <c r="L2587" i="2" s="1"/>
  <c r="L2588" i="2" a="1"/>
  <c r="L2588" i="2" s="1"/>
  <c r="L2589" i="2" a="1"/>
  <c r="L2589" i="2" s="1"/>
  <c r="L2590" i="2" a="1"/>
  <c r="L2590" i="2" s="1"/>
  <c r="L2591" i="2" a="1"/>
  <c r="L2591" i="2" s="1"/>
  <c r="L2592" i="2" a="1"/>
  <c r="L2592" i="2" s="1"/>
  <c r="L2593" i="2" a="1"/>
  <c r="L2593" i="2" s="1"/>
  <c r="L2594" i="2" a="1"/>
  <c r="L2594" i="2" s="1"/>
  <c r="L2595" i="2" a="1"/>
  <c r="L2595" i="2" s="1"/>
  <c r="L2596" i="2" a="1"/>
  <c r="L2596" i="2" s="1"/>
  <c r="L2597" i="2" a="1"/>
  <c r="L2597" i="2" s="1"/>
  <c r="L2598" i="2" a="1"/>
  <c r="L2598" i="2" s="1"/>
  <c r="L2599" i="2" a="1"/>
  <c r="L2599" i="2" s="1"/>
  <c r="L2600" i="2" a="1"/>
  <c r="L2600" i="2" s="1"/>
  <c r="L2601" i="2" a="1"/>
  <c r="L2601" i="2" s="1"/>
  <c r="L2602" i="2" a="1"/>
  <c r="L2602" i="2" s="1"/>
  <c r="L2603" i="2" a="1"/>
  <c r="L2603" i="2" s="1"/>
  <c r="L2604" i="2" a="1"/>
  <c r="L2604" i="2" s="1"/>
  <c r="L2605" i="2" a="1"/>
  <c r="L2605" i="2" s="1"/>
  <c r="L2606" i="2" a="1"/>
  <c r="L2606" i="2" s="1"/>
  <c r="L2607" i="2" a="1"/>
  <c r="L2607" i="2" s="1"/>
  <c r="L2608" i="2" a="1"/>
  <c r="L2608" i="2" s="1"/>
  <c r="L2609" i="2" a="1"/>
  <c r="L2609" i="2" s="1"/>
  <c r="L2610" i="2" a="1"/>
  <c r="L2610" i="2" s="1"/>
  <c r="L2611" i="2" a="1"/>
  <c r="L2611" i="2" s="1"/>
  <c r="L2612" i="2" a="1"/>
  <c r="L2612" i="2" s="1"/>
  <c r="L2613" i="2" a="1"/>
  <c r="L2613" i="2" s="1"/>
  <c r="L2614" i="2" a="1"/>
  <c r="L2614" i="2" s="1"/>
  <c r="L2615" i="2" a="1"/>
  <c r="L2615" i="2" s="1"/>
  <c r="L2616" i="2" a="1"/>
  <c r="L2616" i="2" s="1"/>
  <c r="L2617" i="2" a="1"/>
  <c r="L2617" i="2" s="1"/>
  <c r="L2618" i="2" a="1"/>
  <c r="L2618" i="2" s="1"/>
  <c r="L2619" i="2" a="1"/>
  <c r="L2619" i="2" s="1"/>
  <c r="L2620" i="2" a="1"/>
  <c r="L2620" i="2" s="1"/>
  <c r="L2621" i="2" a="1"/>
  <c r="L2621" i="2" s="1"/>
  <c r="L2622" i="2" a="1"/>
  <c r="L2622" i="2" s="1"/>
  <c r="L2623" i="2" a="1"/>
  <c r="L2623" i="2" s="1"/>
  <c r="L2624" i="2" a="1"/>
  <c r="L2624" i="2" s="1"/>
  <c r="L2625" i="2" a="1"/>
  <c r="L2625" i="2" s="1"/>
  <c r="L2626" i="2" a="1"/>
  <c r="L2626" i="2" s="1"/>
  <c r="L2627" i="2" a="1"/>
  <c r="L2627" i="2" s="1"/>
  <c r="L2628" i="2" a="1"/>
  <c r="L2628" i="2" s="1"/>
  <c r="L2629" i="2" a="1"/>
  <c r="L2629" i="2" s="1"/>
  <c r="L2630" i="2" a="1"/>
  <c r="L2630" i="2" s="1"/>
  <c r="L2631" i="2" a="1"/>
  <c r="L2631" i="2" s="1"/>
  <c r="L2632" i="2" a="1"/>
  <c r="L2632" i="2" s="1"/>
  <c r="L2633" i="2" a="1"/>
  <c r="L2633" i="2" s="1"/>
  <c r="L2634" i="2" a="1"/>
  <c r="L2634" i="2" s="1"/>
  <c r="L2635" i="2" a="1"/>
  <c r="L2635" i="2" s="1"/>
  <c r="L2636" i="2" a="1"/>
  <c r="L2636" i="2" s="1"/>
  <c r="L2637" i="2" a="1"/>
  <c r="L2637" i="2" s="1"/>
  <c r="L2638" i="2" a="1"/>
  <c r="L2638" i="2" s="1"/>
  <c r="L2639" i="2" a="1"/>
  <c r="L2639" i="2" s="1"/>
  <c r="L2640" i="2" a="1"/>
  <c r="L2640" i="2" s="1"/>
  <c r="L2641" i="2" a="1"/>
  <c r="L2641" i="2" s="1"/>
  <c r="L2642" i="2" a="1"/>
  <c r="L2642" i="2" s="1"/>
  <c r="L2643" i="2" a="1"/>
  <c r="L2643" i="2" s="1"/>
  <c r="L2644" i="2" a="1"/>
  <c r="L2644" i="2" s="1"/>
  <c r="L2645" i="2" a="1"/>
  <c r="L2645" i="2" s="1"/>
  <c r="L2646" i="2" a="1"/>
  <c r="L2646" i="2" s="1"/>
  <c r="L2647" i="2" a="1"/>
  <c r="L2647" i="2" s="1"/>
  <c r="L2648" i="2" a="1"/>
  <c r="L2648" i="2" s="1"/>
  <c r="L2649" i="2" a="1"/>
  <c r="L2649" i="2" s="1"/>
  <c r="L2650" i="2" a="1"/>
  <c r="L2650" i="2" s="1"/>
  <c r="L2651" i="2" a="1"/>
  <c r="L2651" i="2" s="1"/>
  <c r="L2652" i="2" a="1"/>
  <c r="L2652" i="2" s="1"/>
  <c r="L2653" i="2" a="1"/>
  <c r="L2653" i="2" s="1"/>
  <c r="L2654" i="2" a="1"/>
  <c r="L2654" i="2" s="1"/>
  <c r="L2655" i="2" a="1"/>
  <c r="L2655" i="2" s="1"/>
  <c r="L2656" i="2" a="1"/>
  <c r="L2656" i="2" s="1"/>
  <c r="L2657" i="2" a="1"/>
  <c r="L2657" i="2" s="1"/>
  <c r="L2658" i="2" a="1"/>
  <c r="L2658" i="2" s="1"/>
  <c r="L2659" i="2" a="1"/>
  <c r="L2659" i="2" s="1"/>
  <c r="L2660" i="2" a="1"/>
  <c r="L2660" i="2" s="1"/>
  <c r="L2661" i="2" a="1"/>
  <c r="L2661" i="2" s="1"/>
  <c r="L2662" i="2" a="1"/>
  <c r="L2662" i="2" s="1"/>
  <c r="L2663" i="2" a="1"/>
  <c r="L2663" i="2" s="1"/>
  <c r="L2664" i="2" a="1"/>
  <c r="L2664" i="2" s="1"/>
  <c r="L2665" i="2" a="1"/>
  <c r="L2665" i="2" s="1"/>
  <c r="L2666" i="2" a="1"/>
  <c r="L2666" i="2" s="1"/>
  <c r="L2667" i="2" a="1"/>
  <c r="L2667" i="2" s="1"/>
  <c r="L2668" i="2" a="1"/>
  <c r="L2668" i="2" s="1"/>
  <c r="L2669" i="2" a="1"/>
  <c r="L2669" i="2" s="1"/>
  <c r="L2670" i="2" a="1"/>
  <c r="L2670" i="2" s="1"/>
  <c r="L2671" i="2" a="1"/>
  <c r="L2671" i="2" s="1"/>
  <c r="L2672" i="2" a="1"/>
  <c r="L2672" i="2" s="1"/>
  <c r="L2673" i="2" a="1"/>
  <c r="L2673" i="2" s="1"/>
  <c r="L2674" i="2" a="1"/>
  <c r="L2674" i="2" s="1"/>
  <c r="L2675" i="2" a="1"/>
  <c r="L2675" i="2" s="1"/>
  <c r="L2676" i="2" a="1"/>
  <c r="L2676" i="2" s="1"/>
  <c r="L2677" i="2" a="1"/>
  <c r="L2677" i="2" s="1"/>
  <c r="L2678" i="2" a="1"/>
  <c r="L2678" i="2" s="1"/>
  <c r="L2679" i="2" a="1"/>
  <c r="L2679" i="2" s="1"/>
  <c r="L2680" i="2" a="1"/>
  <c r="L2680" i="2" s="1"/>
  <c r="L2681" i="2" a="1"/>
  <c r="L2681" i="2" s="1"/>
  <c r="L2682" i="2" a="1"/>
  <c r="L2682" i="2" s="1"/>
  <c r="L2683" i="2" a="1"/>
  <c r="L2683" i="2" s="1"/>
  <c r="L2684" i="2" a="1"/>
  <c r="L2684" i="2" s="1"/>
  <c r="L2685" i="2" a="1"/>
  <c r="L2685" i="2" s="1"/>
  <c r="L2686" i="2" a="1"/>
  <c r="L2686" i="2" s="1"/>
  <c r="L2687" i="2" a="1"/>
  <c r="L2687" i="2" s="1"/>
  <c r="L2688" i="2" a="1"/>
  <c r="L2688" i="2" s="1"/>
  <c r="L2689" i="2" a="1"/>
  <c r="L2689" i="2" s="1"/>
  <c r="L2690" i="2" a="1"/>
  <c r="L2690" i="2" s="1"/>
  <c r="L2691" i="2" a="1"/>
  <c r="L2691" i="2" s="1"/>
  <c r="L2692" i="2" a="1"/>
  <c r="L2692" i="2" s="1"/>
  <c r="L2693" i="2" a="1"/>
  <c r="L2693" i="2" s="1"/>
  <c r="L2694" i="2" a="1"/>
  <c r="L2694" i="2" s="1"/>
  <c r="L2695" i="2" a="1"/>
  <c r="L2695" i="2" s="1"/>
  <c r="L2696" i="2" a="1"/>
  <c r="L2696" i="2" s="1"/>
  <c r="L2697" i="2" a="1"/>
  <c r="L2697" i="2" s="1"/>
  <c r="L2698" i="2" a="1"/>
  <c r="L2698" i="2" s="1"/>
  <c r="L2699" i="2" a="1"/>
  <c r="L2699" i="2" s="1"/>
  <c r="L2700" i="2" a="1"/>
  <c r="L2700" i="2" s="1"/>
  <c r="L2701" i="2" a="1"/>
  <c r="L2701" i="2" s="1"/>
  <c r="L2702" i="2" a="1"/>
  <c r="L2702" i="2" s="1"/>
  <c r="L2703" i="2" a="1"/>
  <c r="L2703" i="2" s="1"/>
  <c r="L2704" i="2" a="1"/>
  <c r="L2704" i="2" s="1"/>
  <c r="L2705" i="2" a="1"/>
  <c r="L2705" i="2" s="1"/>
  <c r="L2706" i="2" a="1"/>
  <c r="L2706" i="2" s="1"/>
  <c r="L2707" i="2" a="1"/>
  <c r="L2707" i="2" s="1"/>
  <c r="L2708" i="2" a="1"/>
  <c r="L2708" i="2" s="1"/>
  <c r="L2709" i="2" a="1"/>
  <c r="L2709" i="2" s="1"/>
  <c r="L2710" i="2" a="1"/>
  <c r="L2710" i="2" s="1"/>
  <c r="L2711" i="2" a="1"/>
  <c r="L2711" i="2" s="1"/>
  <c r="L2712" i="2" a="1"/>
  <c r="L2712" i="2" s="1"/>
  <c r="L2713" i="2" a="1"/>
  <c r="L2713" i="2" s="1"/>
  <c r="L2714" i="2" a="1"/>
  <c r="L2714" i="2" s="1"/>
  <c r="L2715" i="2" a="1"/>
  <c r="L2715" i="2" s="1"/>
  <c r="L2716" i="2" a="1"/>
  <c r="L2716" i="2" s="1"/>
  <c r="L2717" i="2" a="1"/>
  <c r="L2717" i="2" s="1"/>
  <c r="L2718" i="2" a="1"/>
  <c r="L2718" i="2" s="1"/>
  <c r="L2719" i="2" a="1"/>
  <c r="L2719" i="2" s="1"/>
  <c r="L2720" i="2" a="1"/>
  <c r="L2720" i="2" s="1"/>
  <c r="L2721" i="2" a="1"/>
  <c r="L2721" i="2" s="1"/>
  <c r="L2722" i="2" a="1"/>
  <c r="L2722" i="2" s="1"/>
  <c r="L2723" i="2" a="1"/>
  <c r="L2723" i="2" s="1"/>
  <c r="L2724" i="2" a="1"/>
  <c r="L2724" i="2" s="1"/>
  <c r="L2725" i="2" a="1"/>
  <c r="L2725" i="2" s="1"/>
  <c r="L2726" i="2" a="1"/>
  <c r="L2726" i="2" s="1"/>
  <c r="L2727" i="2" a="1"/>
  <c r="L2727" i="2" s="1"/>
  <c r="L2728" i="2" a="1"/>
  <c r="L2728" i="2" s="1"/>
  <c r="L2729" i="2" a="1"/>
  <c r="L2729" i="2" s="1"/>
  <c r="L2730" i="2" a="1"/>
  <c r="L2730" i="2" s="1"/>
  <c r="L2731" i="2" a="1"/>
  <c r="L2731" i="2" s="1"/>
  <c r="L2732" i="2" a="1"/>
  <c r="L2732" i="2" s="1"/>
  <c r="L2733" i="2" a="1"/>
  <c r="L2733" i="2" s="1"/>
  <c r="L2734" i="2" a="1"/>
  <c r="L2734" i="2" s="1"/>
  <c r="L2735" i="2" a="1"/>
  <c r="L2735" i="2" s="1"/>
  <c r="L2736" i="2" a="1"/>
  <c r="L2736" i="2" s="1"/>
  <c r="L2737" i="2" a="1"/>
  <c r="L2737" i="2" s="1"/>
  <c r="L2738" i="2" a="1"/>
  <c r="L2738" i="2" s="1"/>
  <c r="L2739" i="2" a="1"/>
  <c r="L2739" i="2" s="1"/>
  <c r="L2740" i="2" a="1"/>
  <c r="L2740" i="2" s="1"/>
  <c r="L2741" i="2" a="1"/>
  <c r="L2741" i="2" s="1"/>
  <c r="L2742" i="2" a="1"/>
  <c r="L2742" i="2" s="1"/>
  <c r="L2743" i="2" a="1"/>
  <c r="L2743" i="2" s="1"/>
  <c r="L2744" i="2" a="1"/>
  <c r="L2744" i="2" s="1"/>
  <c r="L2745" i="2" a="1"/>
  <c r="L2745" i="2" s="1"/>
  <c r="L2746" i="2" a="1"/>
  <c r="L2746" i="2" s="1"/>
  <c r="L2747" i="2" a="1"/>
  <c r="L2747" i="2" s="1"/>
  <c r="L2748" i="2" a="1"/>
  <c r="L2748" i="2" s="1"/>
  <c r="L2749" i="2" a="1"/>
  <c r="L2749" i="2" s="1"/>
  <c r="L2750" i="2" a="1"/>
  <c r="L2750" i="2" s="1"/>
  <c r="L2751" i="2" a="1"/>
  <c r="L2751" i="2" s="1"/>
  <c r="L2752" i="2" a="1"/>
  <c r="L2752" i="2" s="1"/>
  <c r="L2753" i="2" a="1"/>
  <c r="L2753" i="2" s="1"/>
  <c r="L2754" i="2" a="1"/>
  <c r="L2754" i="2" s="1"/>
  <c r="L2755" i="2" a="1"/>
  <c r="L2755" i="2" s="1"/>
  <c r="L2756" i="2" a="1"/>
  <c r="L2756" i="2" s="1"/>
  <c r="L2757" i="2" a="1"/>
  <c r="L2757" i="2" s="1"/>
  <c r="L2758" i="2" a="1"/>
  <c r="L2758" i="2" s="1"/>
  <c r="L2759" i="2" a="1"/>
  <c r="L2759" i="2" s="1"/>
  <c r="L2760" i="2" a="1"/>
  <c r="L2760" i="2" s="1"/>
  <c r="L2761" i="2" a="1"/>
  <c r="L2761" i="2" s="1"/>
  <c r="L2762" i="2" a="1"/>
  <c r="L2762" i="2" s="1"/>
  <c r="L2763" i="2" a="1"/>
  <c r="L2763" i="2" s="1"/>
  <c r="L2764" i="2" a="1"/>
  <c r="L2764" i="2" s="1"/>
  <c r="L2765" i="2" a="1"/>
  <c r="L2765" i="2" s="1"/>
  <c r="L2766" i="2" a="1"/>
  <c r="L2766" i="2" s="1"/>
  <c r="L2767" i="2" a="1"/>
  <c r="L2767" i="2" s="1"/>
  <c r="L2768" i="2" a="1"/>
  <c r="L2768" i="2" s="1"/>
  <c r="L2769" i="2" a="1"/>
  <c r="L2769" i="2" s="1"/>
  <c r="L2770" i="2" a="1"/>
  <c r="L2770" i="2" s="1"/>
  <c r="L2771" i="2" a="1"/>
  <c r="L2771" i="2" s="1"/>
  <c r="L2772" i="2" a="1"/>
  <c r="L2772" i="2" s="1"/>
  <c r="L2773" i="2" a="1"/>
  <c r="L2773" i="2" s="1"/>
  <c r="L2774" i="2" a="1"/>
  <c r="L2774" i="2" s="1"/>
  <c r="L2775" i="2" a="1"/>
  <c r="L2775" i="2" s="1"/>
  <c r="L2776" i="2" a="1"/>
  <c r="L2776" i="2" s="1"/>
  <c r="L2777" i="2" a="1"/>
  <c r="L2777" i="2" s="1"/>
  <c r="L2778" i="2" a="1"/>
  <c r="L2778" i="2" s="1"/>
  <c r="L2779" i="2" a="1"/>
  <c r="L2779" i="2" s="1"/>
  <c r="L2780" i="2" a="1"/>
  <c r="L2780" i="2" s="1"/>
  <c r="L2781" i="2" a="1"/>
  <c r="L2781" i="2" s="1"/>
  <c r="L2782" i="2" a="1"/>
  <c r="L2782" i="2" s="1"/>
  <c r="L2783" i="2" a="1"/>
  <c r="L2783" i="2" s="1"/>
  <c r="L2784" i="2" a="1"/>
  <c r="L2784" i="2" s="1"/>
  <c r="L2785" i="2" a="1"/>
  <c r="L2785" i="2" s="1"/>
  <c r="L2786" i="2" a="1"/>
  <c r="L2786" i="2" s="1"/>
  <c r="L2787" i="2" a="1"/>
  <c r="L2787" i="2" s="1"/>
  <c r="L2788" i="2" a="1"/>
  <c r="L2788" i="2" s="1"/>
  <c r="L2789" i="2" a="1"/>
  <c r="L2789" i="2" s="1"/>
  <c r="L2790" i="2" a="1"/>
  <c r="L2790" i="2" s="1"/>
  <c r="L2791" i="2" a="1"/>
  <c r="L2791" i="2" s="1"/>
  <c r="L2792" i="2" a="1"/>
  <c r="L2792" i="2" s="1"/>
  <c r="L2793" i="2" a="1"/>
  <c r="L2793" i="2" s="1"/>
  <c r="L2794" i="2" a="1"/>
  <c r="L2794" i="2" s="1"/>
  <c r="L2795" i="2" a="1"/>
  <c r="L2795" i="2" s="1"/>
  <c r="L2796" i="2" a="1"/>
  <c r="L2796" i="2" s="1"/>
  <c r="L2797" i="2" a="1"/>
  <c r="L2797" i="2" s="1"/>
  <c r="L2798" i="2" a="1"/>
  <c r="L2798" i="2" s="1"/>
  <c r="L2799" i="2" a="1"/>
  <c r="L2799" i="2" s="1"/>
  <c r="L2800" i="2" a="1"/>
  <c r="L2800" i="2" s="1"/>
  <c r="L2801" i="2" a="1"/>
  <c r="L2801" i="2" s="1"/>
  <c r="L2802" i="2" a="1"/>
  <c r="L2802" i="2" s="1"/>
  <c r="L2803" i="2" a="1"/>
  <c r="L2803" i="2" s="1"/>
  <c r="L2804" i="2" a="1"/>
  <c r="L2804" i="2" s="1"/>
  <c r="L2805" i="2" a="1"/>
  <c r="L2805" i="2" s="1"/>
  <c r="L2806" i="2" a="1"/>
  <c r="L2806" i="2" s="1"/>
  <c r="L2807" i="2" a="1"/>
  <c r="L2807" i="2" s="1"/>
  <c r="L2808" i="2" a="1"/>
  <c r="L2808" i="2" s="1"/>
  <c r="L2809" i="2" a="1"/>
  <c r="L2809" i="2" s="1"/>
  <c r="L2810" i="2" a="1"/>
  <c r="L2810" i="2" s="1"/>
  <c r="L2811" i="2" a="1"/>
  <c r="L2811" i="2" s="1"/>
  <c r="L2812" i="2" a="1"/>
  <c r="L2812" i="2" s="1"/>
  <c r="L2813" i="2" a="1"/>
  <c r="L2813" i="2" s="1"/>
  <c r="L2814" i="2" a="1"/>
  <c r="L2814" i="2" s="1"/>
  <c r="L2815" i="2" a="1"/>
  <c r="L2815" i="2" s="1"/>
  <c r="L2816" i="2" a="1"/>
  <c r="L2816" i="2" s="1"/>
  <c r="L2817" i="2" a="1"/>
  <c r="L2817" i="2" s="1"/>
  <c r="L2818" i="2" a="1"/>
  <c r="L2818" i="2" s="1"/>
  <c r="L2819" i="2" a="1"/>
  <c r="L2819" i="2" s="1"/>
  <c r="L2820" i="2" a="1"/>
  <c r="L2820" i="2" s="1"/>
  <c r="L2821" i="2" a="1"/>
  <c r="L2821" i="2" s="1"/>
  <c r="L2822" i="2" a="1"/>
  <c r="L2822" i="2" s="1"/>
  <c r="L2823" i="2" a="1"/>
  <c r="L2823" i="2" s="1"/>
  <c r="L2824" i="2" a="1"/>
  <c r="L2824" i="2" s="1"/>
  <c r="L2825" i="2" a="1"/>
  <c r="L2825" i="2" s="1"/>
  <c r="L2826" i="2" a="1"/>
  <c r="L2826" i="2" s="1"/>
  <c r="L2827" i="2" a="1"/>
  <c r="L2827" i="2" s="1"/>
  <c r="L2828" i="2" a="1"/>
  <c r="L2828" i="2" s="1"/>
  <c r="L2829" i="2" a="1"/>
  <c r="L2829" i="2" s="1"/>
  <c r="L2830" i="2" a="1"/>
  <c r="L2830" i="2" s="1"/>
  <c r="L2831" i="2" a="1"/>
  <c r="L2831" i="2" s="1"/>
  <c r="L2832" i="2" a="1"/>
  <c r="L2832" i="2" s="1"/>
  <c r="L2833" i="2" a="1"/>
  <c r="L2833" i="2" s="1"/>
  <c r="L2834" i="2" a="1"/>
  <c r="L2834" i="2" s="1"/>
  <c r="L2835" i="2" a="1"/>
  <c r="L2835" i="2" s="1"/>
  <c r="L2836" i="2" a="1"/>
  <c r="L2836" i="2" s="1"/>
  <c r="L2837" i="2" a="1"/>
  <c r="L2837" i="2" s="1"/>
  <c r="L2838" i="2" a="1"/>
  <c r="L2838" i="2" s="1"/>
  <c r="L2839" i="2" a="1"/>
  <c r="L2839" i="2" s="1"/>
  <c r="L2840" i="2" a="1"/>
  <c r="L2840" i="2" s="1"/>
  <c r="L2841" i="2" a="1"/>
  <c r="L2841" i="2" s="1"/>
  <c r="L2842" i="2" a="1"/>
  <c r="L2842" i="2" s="1"/>
  <c r="L2843" i="2" a="1"/>
  <c r="L2843" i="2" s="1"/>
  <c r="L2844" i="2" a="1"/>
  <c r="L2844" i="2" s="1"/>
  <c r="L2845" i="2" a="1"/>
  <c r="L2845" i="2" s="1"/>
  <c r="L2846" i="2" a="1"/>
  <c r="L2846" i="2" s="1"/>
  <c r="L2847" i="2" a="1"/>
  <c r="L2847" i="2" s="1"/>
  <c r="L2848" i="2" a="1"/>
  <c r="L2848" i="2" s="1"/>
  <c r="L2849" i="2" a="1"/>
  <c r="L2849" i="2" s="1"/>
  <c r="L2850" i="2" a="1"/>
  <c r="L2850" i="2" s="1"/>
  <c r="L2851" i="2" a="1"/>
  <c r="L2851" i="2" s="1"/>
  <c r="L2852" i="2" a="1"/>
  <c r="L2852" i="2" s="1"/>
  <c r="L2853" i="2" a="1"/>
  <c r="L2853" i="2" s="1"/>
  <c r="L2854" i="2" a="1"/>
  <c r="L2854" i="2" s="1"/>
  <c r="L2855" i="2" a="1"/>
  <c r="L2855" i="2" s="1"/>
  <c r="L2856" i="2" a="1"/>
  <c r="L2856" i="2" s="1"/>
  <c r="L2857" i="2" a="1"/>
  <c r="L2857" i="2" s="1"/>
  <c r="L2858" i="2" a="1"/>
  <c r="L2858" i="2" s="1"/>
  <c r="L2859" i="2" a="1"/>
  <c r="L2859" i="2" s="1"/>
  <c r="L2860" i="2" a="1"/>
  <c r="L2860" i="2" s="1"/>
  <c r="L2861" i="2" a="1"/>
  <c r="L2861" i="2" s="1"/>
  <c r="L2862" i="2" a="1"/>
  <c r="L2862" i="2" s="1"/>
  <c r="L2863" i="2" a="1"/>
  <c r="L2863" i="2" s="1"/>
  <c r="L2864" i="2" a="1"/>
  <c r="L2864" i="2" s="1"/>
  <c r="L2865" i="2" a="1"/>
  <c r="L2865" i="2" s="1"/>
  <c r="L2866" i="2" a="1"/>
  <c r="L2866" i="2" s="1"/>
  <c r="L2867" i="2" a="1"/>
  <c r="L2867" i="2" s="1"/>
  <c r="L2868" i="2" a="1"/>
  <c r="L2868" i="2" s="1"/>
  <c r="L2869" i="2" a="1"/>
  <c r="L2869" i="2" s="1"/>
  <c r="L2870" i="2" a="1"/>
  <c r="L2870" i="2" s="1"/>
  <c r="L2871" i="2" a="1"/>
  <c r="L2871" i="2" s="1"/>
  <c r="L2872" i="2" a="1"/>
  <c r="L2872" i="2" s="1"/>
  <c r="L2873" i="2" a="1"/>
  <c r="L2873" i="2" s="1"/>
  <c r="L2874" i="2" a="1"/>
  <c r="L2874" i="2" s="1"/>
  <c r="L2875" i="2" a="1"/>
  <c r="L2875" i="2" s="1"/>
  <c r="L2876" i="2" a="1"/>
  <c r="L2876" i="2" s="1"/>
  <c r="L2877" i="2" a="1"/>
  <c r="L2877" i="2" s="1"/>
  <c r="L2878" i="2" a="1"/>
  <c r="L2878" i="2" s="1"/>
  <c r="L2879" i="2" a="1"/>
  <c r="L2879" i="2" s="1"/>
  <c r="L2880" i="2" a="1"/>
  <c r="L2880" i="2" s="1"/>
  <c r="L2881" i="2" a="1"/>
  <c r="L2881" i="2" s="1"/>
  <c r="L2882" i="2" a="1"/>
  <c r="L2882" i="2" s="1"/>
  <c r="L2883" i="2" a="1"/>
  <c r="L2883" i="2" s="1"/>
  <c r="L2884" i="2" a="1"/>
  <c r="L2884" i="2" s="1"/>
  <c r="L2885" i="2" a="1"/>
  <c r="L2885" i="2" s="1"/>
  <c r="L2886" i="2" a="1"/>
  <c r="L2886" i="2" s="1"/>
  <c r="L2887" i="2" a="1"/>
  <c r="L2887" i="2" s="1"/>
  <c r="L2888" i="2" a="1"/>
  <c r="L2888" i="2" s="1"/>
  <c r="L2889" i="2" a="1"/>
  <c r="L2889" i="2" s="1"/>
  <c r="L2890" i="2" a="1"/>
  <c r="L2890" i="2" s="1"/>
  <c r="L2891" i="2" a="1"/>
  <c r="L2891" i="2" s="1"/>
  <c r="L2892" i="2" a="1"/>
  <c r="L2892" i="2" s="1"/>
  <c r="L2893" i="2" a="1"/>
  <c r="L2893" i="2" s="1"/>
  <c r="L2894" i="2" a="1"/>
  <c r="L2894" i="2" s="1"/>
  <c r="L2895" i="2" a="1"/>
  <c r="L2895" i="2" s="1"/>
  <c r="L2896" i="2" a="1"/>
  <c r="L2896" i="2" s="1"/>
  <c r="L2897" i="2" a="1"/>
  <c r="L2897" i="2" s="1"/>
  <c r="L2898" i="2" a="1"/>
  <c r="L2898" i="2" s="1"/>
  <c r="L2899" i="2" a="1"/>
  <c r="L2899" i="2" s="1"/>
  <c r="L2900" i="2" a="1"/>
  <c r="L2900" i="2" s="1"/>
  <c r="L2901" i="2" a="1"/>
  <c r="L2901" i="2" s="1"/>
  <c r="L2902" i="2" a="1"/>
  <c r="L2902" i="2" s="1"/>
  <c r="L2903" i="2" a="1"/>
  <c r="L2903" i="2" s="1"/>
  <c r="L2904" i="2" a="1"/>
  <c r="L2904" i="2" s="1"/>
  <c r="L2905" i="2" a="1"/>
  <c r="L2905" i="2" s="1"/>
  <c r="L2906" i="2" a="1"/>
  <c r="L2906" i="2" s="1"/>
  <c r="L2907" i="2" a="1"/>
  <c r="L2907" i="2" s="1"/>
  <c r="L2908" i="2" a="1"/>
  <c r="L2908" i="2" s="1"/>
  <c r="L2909" i="2" a="1"/>
  <c r="L2909" i="2" s="1"/>
  <c r="L2910" i="2" a="1"/>
  <c r="L2910" i="2" s="1"/>
  <c r="L2911" i="2" a="1"/>
  <c r="L2911" i="2" s="1"/>
  <c r="L2912" i="2" a="1"/>
  <c r="L2912" i="2" s="1"/>
  <c r="L2913" i="2" a="1"/>
  <c r="L2913" i="2" s="1"/>
  <c r="L2914" i="2" a="1"/>
  <c r="L2914" i="2" s="1"/>
  <c r="L2915" i="2" a="1"/>
  <c r="L2915" i="2" s="1"/>
  <c r="L2916" i="2" a="1"/>
  <c r="L2916" i="2" s="1"/>
  <c r="L2917" i="2" a="1"/>
  <c r="L2917" i="2" s="1"/>
  <c r="L2918" i="2" a="1"/>
  <c r="L2918" i="2" s="1"/>
  <c r="L2919" i="2" a="1"/>
  <c r="L2919" i="2" s="1"/>
  <c r="L2920" i="2" a="1"/>
  <c r="L2920" i="2" s="1"/>
  <c r="L2921" i="2" a="1"/>
  <c r="L2921" i="2" s="1"/>
  <c r="L2922" i="2" a="1"/>
  <c r="L2922" i="2" s="1"/>
  <c r="L2923" i="2" a="1"/>
  <c r="L2923" i="2" s="1"/>
  <c r="L2924" i="2" a="1"/>
  <c r="L2924" i="2" s="1"/>
  <c r="L2925" i="2" a="1"/>
  <c r="L2925" i="2" s="1"/>
  <c r="L2926" i="2" a="1"/>
  <c r="L2926" i="2" s="1"/>
  <c r="L2927" i="2" a="1"/>
  <c r="L2927" i="2" s="1"/>
  <c r="L2928" i="2" a="1"/>
  <c r="L2928" i="2" s="1"/>
  <c r="L2929" i="2" a="1"/>
  <c r="L2929" i="2" s="1"/>
  <c r="L2930" i="2" a="1"/>
  <c r="L2930" i="2" s="1"/>
  <c r="L2931" i="2" a="1"/>
  <c r="L2931" i="2" s="1"/>
  <c r="L2932" i="2" a="1"/>
  <c r="L2932" i="2" s="1"/>
  <c r="L2933" i="2" a="1"/>
  <c r="L2933" i="2" s="1"/>
  <c r="L2934" i="2" a="1"/>
  <c r="L2934" i="2" s="1"/>
  <c r="L2935" i="2" a="1"/>
  <c r="L2935" i="2" s="1"/>
  <c r="L2936" i="2" a="1"/>
  <c r="L2936" i="2" s="1"/>
  <c r="L2937" i="2" a="1"/>
  <c r="L2937" i="2" s="1"/>
  <c r="L2938" i="2" a="1"/>
  <c r="L2938" i="2" s="1"/>
  <c r="L2939" i="2" a="1"/>
  <c r="L2939" i="2" s="1"/>
  <c r="L2940" i="2" a="1"/>
  <c r="L2940" i="2" s="1"/>
  <c r="L2941" i="2" a="1"/>
  <c r="L2941" i="2" s="1"/>
  <c r="L2942" i="2" a="1"/>
  <c r="L2942" i="2" s="1"/>
  <c r="L2943" i="2" a="1"/>
  <c r="L2943" i="2" s="1"/>
  <c r="L2944" i="2" a="1"/>
  <c r="L2944" i="2" s="1"/>
  <c r="L2945" i="2" a="1"/>
  <c r="L2945" i="2" s="1"/>
  <c r="L2946" i="2" a="1"/>
  <c r="L2946" i="2" s="1"/>
  <c r="L2947" i="2" a="1"/>
  <c r="L2947" i="2" s="1"/>
  <c r="L2948" i="2" a="1"/>
  <c r="L2948" i="2" s="1"/>
  <c r="L2949" i="2" a="1"/>
  <c r="L2949" i="2" s="1"/>
  <c r="L2950" i="2" a="1"/>
  <c r="L2950" i="2" s="1"/>
  <c r="L2951" i="2" a="1"/>
  <c r="L2951" i="2" s="1"/>
  <c r="L2952" i="2" a="1"/>
  <c r="L2952" i="2" s="1"/>
  <c r="L2953" i="2" a="1"/>
  <c r="L2953" i="2" s="1"/>
  <c r="L2954" i="2" a="1"/>
  <c r="L2954" i="2" s="1"/>
  <c r="L2955" i="2" a="1"/>
  <c r="L2955" i="2" s="1"/>
  <c r="L2956" i="2" a="1"/>
  <c r="L2956" i="2" s="1"/>
  <c r="L2957" i="2" a="1"/>
  <c r="L2957" i="2" s="1"/>
  <c r="L2958" i="2" a="1"/>
  <c r="L2958" i="2" s="1"/>
  <c r="L2959" i="2" a="1"/>
  <c r="L2959" i="2" s="1"/>
  <c r="L2960" i="2" a="1"/>
  <c r="L2960" i="2" s="1"/>
  <c r="L2961" i="2" a="1"/>
  <c r="L2961" i="2" s="1"/>
  <c r="L2962" i="2" a="1"/>
  <c r="L2962" i="2" s="1"/>
  <c r="L2963" i="2" a="1"/>
  <c r="L2963" i="2" s="1"/>
  <c r="L2964" i="2" a="1"/>
  <c r="L2964" i="2" s="1"/>
  <c r="L2965" i="2" a="1"/>
  <c r="L2965" i="2" s="1"/>
  <c r="L2966" i="2" a="1"/>
  <c r="L2966" i="2" s="1"/>
  <c r="L2967" i="2" a="1"/>
  <c r="L2967" i="2" s="1"/>
  <c r="L2968" i="2" a="1"/>
  <c r="L2968" i="2" s="1"/>
  <c r="L2969" i="2" a="1"/>
  <c r="L2969" i="2" s="1"/>
  <c r="L2970" i="2" a="1"/>
  <c r="L2970" i="2" s="1"/>
  <c r="L2971" i="2" a="1"/>
  <c r="L2971" i="2" s="1"/>
  <c r="L2972" i="2" a="1"/>
  <c r="L2972" i="2" s="1"/>
  <c r="L2973" i="2" a="1"/>
  <c r="L2973" i="2" s="1"/>
  <c r="L2974" i="2" a="1"/>
  <c r="L2974" i="2" s="1"/>
  <c r="L2975" i="2" a="1"/>
  <c r="L2975" i="2" s="1"/>
  <c r="L2976" i="2" a="1"/>
  <c r="L2976" i="2" s="1"/>
  <c r="L2977" i="2" a="1"/>
  <c r="L2977" i="2" s="1"/>
  <c r="L2978" i="2" a="1"/>
  <c r="L2978" i="2" s="1"/>
  <c r="L2979" i="2" a="1"/>
  <c r="L2979" i="2" s="1"/>
  <c r="L2980" i="2" a="1"/>
  <c r="L2980" i="2" s="1"/>
  <c r="L2981" i="2" a="1"/>
  <c r="L2981" i="2" s="1"/>
  <c r="L2982" i="2" a="1"/>
  <c r="L2982" i="2" s="1"/>
  <c r="L2983" i="2" a="1"/>
  <c r="L2983" i="2" s="1"/>
  <c r="L2984" i="2" a="1"/>
  <c r="L2984" i="2" s="1"/>
  <c r="L2985" i="2" a="1"/>
  <c r="L2985" i="2" s="1"/>
  <c r="L2986" i="2" a="1"/>
  <c r="L2986" i="2" s="1"/>
  <c r="L2987" i="2" a="1"/>
  <c r="L2987" i="2" s="1"/>
  <c r="L2988" i="2" a="1"/>
  <c r="L2988" i="2" s="1"/>
  <c r="L2989" i="2" a="1"/>
  <c r="L2989" i="2" s="1"/>
  <c r="L2990" i="2" a="1"/>
  <c r="L2990" i="2" s="1"/>
  <c r="L2991" i="2" a="1"/>
  <c r="L2991" i="2" s="1"/>
  <c r="L2992" i="2" a="1"/>
  <c r="L2992" i="2" s="1"/>
  <c r="L2993" i="2" a="1"/>
  <c r="L2993" i="2" s="1"/>
  <c r="L2994" i="2" a="1"/>
  <c r="L2994" i="2" s="1"/>
  <c r="L2995" i="2" a="1"/>
  <c r="L2995" i="2" s="1"/>
  <c r="L2996" i="2" a="1"/>
  <c r="L2996" i="2" s="1"/>
  <c r="L2997" i="2" a="1"/>
  <c r="L2997" i="2" s="1"/>
  <c r="L2998" i="2" a="1"/>
  <c r="L2998" i="2" s="1"/>
  <c r="L2999" i="2" a="1"/>
  <c r="L2999" i="2" s="1"/>
  <c r="L3000" i="2" a="1"/>
  <c r="L3000" i="2" s="1"/>
  <c r="L3001" i="2" a="1"/>
  <c r="L3001" i="2" s="1"/>
  <c r="L3002" i="2" a="1"/>
  <c r="L3002" i="2" s="1"/>
  <c r="L3003" i="2" a="1"/>
  <c r="L3003" i="2" s="1"/>
  <c r="L3004" i="2" a="1"/>
  <c r="L3004" i="2" s="1"/>
  <c r="L3005" i="2" a="1"/>
  <c r="L3005" i="2" s="1"/>
  <c r="L3006" i="2" a="1"/>
  <c r="L3006" i="2" s="1"/>
  <c r="L3007" i="2" a="1"/>
  <c r="L3007" i="2" s="1"/>
  <c r="L3008" i="2" a="1"/>
  <c r="L3008" i="2" s="1"/>
  <c r="L3009" i="2" a="1"/>
  <c r="L3009" i="2" s="1"/>
  <c r="L3010" i="2" a="1"/>
  <c r="L3010" i="2" s="1"/>
  <c r="L3011" i="2" a="1"/>
  <c r="L3011" i="2" s="1"/>
  <c r="L3012" i="2" a="1"/>
  <c r="L3012" i="2" s="1"/>
  <c r="L3013" i="2" a="1"/>
  <c r="L3013" i="2" s="1"/>
  <c r="L3014" i="2" a="1"/>
  <c r="L3014" i="2" s="1"/>
  <c r="L3015" i="2" a="1"/>
  <c r="L3015" i="2" s="1"/>
  <c r="L3016" i="2" a="1"/>
  <c r="L3016" i="2" s="1"/>
  <c r="L3017" i="2" a="1"/>
  <c r="L3017" i="2" s="1"/>
  <c r="L3018" i="2" a="1"/>
  <c r="L3018" i="2" s="1"/>
  <c r="L3019" i="2" a="1"/>
  <c r="L3019" i="2" s="1"/>
  <c r="L3020" i="2" a="1"/>
  <c r="L3020" i="2" s="1"/>
  <c r="L3021" i="2" a="1"/>
  <c r="L3021" i="2" s="1"/>
  <c r="L3022" i="2" a="1"/>
  <c r="L3022" i="2" s="1"/>
  <c r="L3023" i="2" a="1"/>
  <c r="L3023" i="2" s="1"/>
  <c r="L3024" i="2" a="1"/>
  <c r="L3024" i="2" s="1"/>
  <c r="L3025" i="2" a="1"/>
  <c r="L3025" i="2" s="1"/>
  <c r="L3026" i="2" a="1"/>
  <c r="L3026" i="2" s="1"/>
  <c r="L3027" i="2" a="1"/>
  <c r="L3027" i="2" s="1"/>
  <c r="L3028" i="2" a="1"/>
  <c r="L3028" i="2" s="1"/>
  <c r="L3029" i="2" a="1"/>
  <c r="L3029" i="2" s="1"/>
  <c r="L3030" i="2" a="1"/>
  <c r="L3030" i="2" s="1"/>
  <c r="L3031" i="2" a="1"/>
  <c r="L3031" i="2" s="1"/>
  <c r="L3032" i="2" a="1"/>
  <c r="L3032" i="2" s="1"/>
  <c r="L3033" i="2" a="1"/>
  <c r="L3033" i="2" s="1"/>
  <c r="L3034" i="2" a="1"/>
  <c r="L3034" i="2" s="1"/>
  <c r="L3035" i="2" a="1"/>
  <c r="L3035" i="2" s="1"/>
  <c r="L3036" i="2" a="1"/>
  <c r="L3036" i="2" s="1"/>
  <c r="L3037" i="2" a="1"/>
  <c r="L3037" i="2" s="1"/>
  <c r="L3038" i="2" a="1"/>
  <c r="L3038" i="2" s="1"/>
  <c r="L3039" i="2" a="1"/>
  <c r="L3039" i="2" s="1"/>
  <c r="L3040" i="2" a="1"/>
  <c r="L3040" i="2" s="1"/>
  <c r="L3041" i="2" a="1"/>
  <c r="L3041" i="2" s="1"/>
  <c r="L3042" i="2" a="1"/>
  <c r="L3042" i="2" s="1"/>
  <c r="L3043" i="2" a="1"/>
  <c r="L3043" i="2" s="1"/>
  <c r="L3044" i="2" a="1"/>
  <c r="L3044" i="2" s="1"/>
  <c r="L3045" i="2" a="1"/>
  <c r="L3045" i="2" s="1"/>
  <c r="L3046" i="2" a="1"/>
  <c r="L3046" i="2" s="1"/>
  <c r="L3047" i="2" a="1"/>
  <c r="L3047" i="2" s="1"/>
  <c r="L3048" i="2" a="1"/>
  <c r="L3048" i="2" s="1"/>
  <c r="L3049" i="2" a="1"/>
  <c r="L3049" i="2" s="1"/>
  <c r="L3050" i="2" a="1"/>
  <c r="L3050" i="2" s="1"/>
  <c r="L3051" i="2" a="1"/>
  <c r="L3051" i="2" s="1"/>
  <c r="L3052" i="2" a="1"/>
  <c r="L3052" i="2" s="1"/>
  <c r="L3053" i="2" a="1"/>
  <c r="L3053" i="2" s="1"/>
  <c r="L3054" i="2" a="1"/>
  <c r="L3054" i="2" s="1"/>
  <c r="L3055" i="2" a="1"/>
  <c r="L3055" i="2" s="1"/>
  <c r="L3056" i="2" a="1"/>
  <c r="L3056" i="2" s="1"/>
  <c r="L3057" i="2" a="1"/>
  <c r="L3057" i="2" s="1"/>
  <c r="L3058" i="2" a="1"/>
  <c r="L3058" i="2" s="1"/>
  <c r="L3059" i="2" a="1"/>
  <c r="L3059" i="2" s="1"/>
  <c r="L3060" i="2" a="1"/>
  <c r="L3060" i="2" s="1"/>
  <c r="L3061" i="2" a="1"/>
  <c r="L3061" i="2" s="1"/>
  <c r="L3062" i="2" a="1"/>
  <c r="L3062" i="2" s="1"/>
  <c r="L3063" i="2" a="1"/>
  <c r="L3063" i="2" s="1"/>
  <c r="L3064" i="2" a="1"/>
  <c r="L3064" i="2" s="1"/>
  <c r="L3065" i="2" a="1"/>
  <c r="L3065" i="2" s="1"/>
  <c r="L3066" i="2" a="1"/>
  <c r="L3066" i="2" s="1"/>
  <c r="L3067" i="2" a="1"/>
  <c r="L3067" i="2" s="1"/>
  <c r="L3068" i="2" a="1"/>
  <c r="L3068" i="2" s="1"/>
  <c r="L3069" i="2" a="1"/>
  <c r="L3069" i="2" s="1"/>
  <c r="L3070" i="2" a="1"/>
  <c r="L3070" i="2" s="1"/>
  <c r="L3071" i="2" a="1"/>
  <c r="L3071" i="2" s="1"/>
  <c r="L3072" i="2" a="1"/>
  <c r="L3072" i="2" s="1"/>
  <c r="L3073" i="2" a="1"/>
  <c r="L3073" i="2" s="1"/>
  <c r="L3074" i="2" a="1"/>
  <c r="L3074" i="2" s="1"/>
  <c r="L3075" i="2" a="1"/>
  <c r="L3075" i="2" s="1"/>
  <c r="L3076" i="2" a="1"/>
  <c r="L3076" i="2" s="1"/>
  <c r="L3077" i="2" a="1"/>
  <c r="L3077" i="2" s="1"/>
  <c r="L3078" i="2" a="1"/>
  <c r="L3078" i="2" s="1"/>
  <c r="L3079" i="2" a="1"/>
  <c r="L3079" i="2" s="1"/>
  <c r="L3080" i="2" a="1"/>
  <c r="L3080" i="2" s="1"/>
  <c r="L3081" i="2" a="1"/>
  <c r="L3081" i="2" s="1"/>
  <c r="L3082" i="2" a="1"/>
  <c r="L3082" i="2" s="1"/>
  <c r="L3083" i="2" a="1"/>
  <c r="L3083" i="2" s="1"/>
  <c r="L3084" i="2" a="1"/>
  <c r="L3084" i="2" s="1"/>
  <c r="L3085" i="2" a="1"/>
  <c r="L3085" i="2" s="1"/>
  <c r="L3086" i="2" a="1"/>
  <c r="L3086" i="2" s="1"/>
  <c r="L3087" i="2" a="1"/>
  <c r="L3087" i="2" s="1"/>
  <c r="L3088" i="2" a="1"/>
  <c r="L3088" i="2" s="1"/>
  <c r="L3089" i="2" a="1"/>
  <c r="L3089" i="2" s="1"/>
  <c r="L3090" i="2" a="1"/>
  <c r="L3090" i="2" s="1"/>
  <c r="L3091" i="2" a="1"/>
  <c r="L3091" i="2" s="1"/>
  <c r="L3092" i="2" a="1"/>
  <c r="L3092" i="2" s="1"/>
  <c r="L3093" i="2" a="1"/>
  <c r="L3093" i="2" s="1"/>
  <c r="L3094" i="2" a="1"/>
  <c r="L3094" i="2" s="1"/>
  <c r="L3095" i="2" a="1"/>
  <c r="L3095" i="2" s="1"/>
  <c r="L3096" i="2" a="1"/>
  <c r="L3096" i="2" s="1"/>
  <c r="L3097" i="2" a="1"/>
  <c r="L3097" i="2" s="1"/>
  <c r="L3098" i="2" a="1"/>
  <c r="L3098" i="2" s="1"/>
  <c r="L3099" i="2" a="1"/>
  <c r="L3099" i="2" s="1"/>
  <c r="L3100" i="2" a="1"/>
  <c r="L3100" i="2" s="1"/>
  <c r="L3101" i="2" a="1"/>
  <c r="L3101" i="2" s="1"/>
  <c r="L3102" i="2" a="1"/>
  <c r="L3102" i="2" s="1"/>
  <c r="L3103" i="2" a="1"/>
  <c r="L3103" i="2" s="1"/>
  <c r="L3104" i="2" a="1"/>
  <c r="L3104" i="2" s="1"/>
  <c r="L3105" i="2" a="1"/>
  <c r="L3105" i="2" s="1"/>
  <c r="L3106" i="2" a="1"/>
  <c r="L3106" i="2" s="1"/>
  <c r="L3107" i="2" a="1"/>
  <c r="L3107" i="2" s="1"/>
  <c r="L3108" i="2" a="1"/>
  <c r="L3108" i="2" s="1"/>
  <c r="L3109" i="2" a="1"/>
  <c r="L3109" i="2" s="1"/>
  <c r="L3110" i="2" a="1"/>
  <c r="L3110" i="2" s="1"/>
  <c r="L3111" i="2" a="1"/>
  <c r="L3111" i="2" s="1"/>
  <c r="L3112" i="2" a="1"/>
  <c r="L3112" i="2" s="1"/>
  <c r="L3113" i="2" a="1"/>
  <c r="L3113" i="2" s="1"/>
  <c r="L3114" i="2" a="1"/>
  <c r="L3114" i="2" s="1"/>
  <c r="L3115" i="2" a="1"/>
  <c r="L3115" i="2" s="1"/>
  <c r="L3116" i="2" a="1"/>
  <c r="L3116" i="2" s="1"/>
  <c r="L3117" i="2" a="1"/>
  <c r="L3117" i="2" s="1"/>
  <c r="L3118" i="2" a="1"/>
  <c r="L3118" i="2" s="1"/>
  <c r="L3119" i="2" a="1"/>
  <c r="L3119" i="2" s="1"/>
  <c r="L3120" i="2" a="1"/>
  <c r="L3120" i="2" s="1"/>
  <c r="L3121" i="2" a="1"/>
  <c r="L3121" i="2" s="1"/>
  <c r="L3122" i="2" a="1"/>
  <c r="L3122" i="2" s="1"/>
  <c r="L3123" i="2" a="1"/>
  <c r="L3123" i="2" s="1"/>
  <c r="L3124" i="2" a="1"/>
  <c r="L3124" i="2" s="1"/>
  <c r="L3125" i="2" a="1"/>
  <c r="L3125" i="2" s="1"/>
  <c r="L3126" i="2" a="1"/>
  <c r="L3126" i="2" s="1"/>
  <c r="L3127" i="2" a="1"/>
  <c r="L3127" i="2" s="1"/>
  <c r="L3128" i="2" a="1"/>
  <c r="L3128" i="2" s="1"/>
  <c r="L3129" i="2" a="1"/>
  <c r="L3129" i="2" s="1"/>
  <c r="L3130" i="2" a="1"/>
  <c r="L3130" i="2" s="1"/>
  <c r="L3131" i="2" a="1"/>
  <c r="L3131" i="2" s="1"/>
  <c r="L3132" i="2" a="1"/>
  <c r="L3132" i="2" s="1"/>
  <c r="L3133" i="2" a="1"/>
  <c r="L3133" i="2" s="1"/>
  <c r="L3134" i="2" a="1"/>
  <c r="L3134" i="2" s="1"/>
  <c r="L3135" i="2" a="1"/>
  <c r="L3135" i="2" s="1"/>
  <c r="L3136" i="2" a="1"/>
  <c r="L3136" i="2" s="1"/>
  <c r="L3137" i="2" a="1"/>
  <c r="L3137" i="2" s="1"/>
  <c r="L3138" i="2" a="1"/>
  <c r="L3138" i="2" s="1"/>
  <c r="L3139" i="2" a="1"/>
  <c r="L3139" i="2" s="1"/>
  <c r="L3140" i="2" a="1"/>
  <c r="L3140" i="2" s="1"/>
  <c r="L3141" i="2" a="1"/>
  <c r="L3141" i="2" s="1"/>
  <c r="L3142" i="2" a="1"/>
  <c r="L3142" i="2" s="1"/>
  <c r="L3143" i="2" a="1"/>
  <c r="L3143" i="2" s="1"/>
  <c r="L3144" i="2" a="1"/>
  <c r="L3144" i="2" s="1"/>
  <c r="L3145" i="2" a="1"/>
  <c r="L3145" i="2" s="1"/>
  <c r="L3146" i="2" a="1"/>
  <c r="L3146" i="2" s="1"/>
  <c r="L3147" i="2" a="1"/>
  <c r="L3147" i="2" s="1"/>
  <c r="L3148" i="2" a="1"/>
  <c r="L3148" i="2" s="1"/>
  <c r="L3149" i="2" a="1"/>
  <c r="L3149" i="2" s="1"/>
  <c r="L3150" i="2" a="1"/>
  <c r="L3150" i="2" s="1"/>
  <c r="L3151" i="2" a="1"/>
  <c r="L3151" i="2" s="1"/>
  <c r="L3152" i="2" a="1"/>
  <c r="L3152" i="2" s="1"/>
  <c r="L3153" i="2" a="1"/>
  <c r="L3153" i="2" s="1"/>
  <c r="L3154" i="2" a="1"/>
  <c r="L3154" i="2" s="1"/>
  <c r="L3155" i="2" a="1"/>
  <c r="L3155" i="2" s="1"/>
  <c r="L3156" i="2" a="1"/>
  <c r="L3156" i="2" s="1"/>
  <c r="L3157" i="2" a="1"/>
  <c r="L3157" i="2" s="1"/>
  <c r="L3158" i="2" a="1"/>
  <c r="L3158" i="2" s="1"/>
  <c r="L3159" i="2" a="1"/>
  <c r="L3159" i="2" s="1"/>
  <c r="L3160" i="2" a="1"/>
  <c r="L3160" i="2" s="1"/>
  <c r="L3161" i="2" a="1"/>
  <c r="L3161" i="2" s="1"/>
  <c r="L3162" i="2" a="1"/>
  <c r="L3162" i="2" s="1"/>
  <c r="L3163" i="2" a="1"/>
  <c r="L3163" i="2" s="1"/>
  <c r="L3164" i="2" a="1"/>
  <c r="L3164" i="2" s="1"/>
  <c r="L3165" i="2" a="1"/>
  <c r="L3165" i="2" s="1"/>
  <c r="L3166" i="2" a="1"/>
  <c r="L3166" i="2" s="1"/>
  <c r="L3167" i="2" a="1"/>
  <c r="L3167" i="2" s="1"/>
  <c r="L3168" i="2" a="1"/>
  <c r="L3168" i="2" s="1"/>
  <c r="L3169" i="2" a="1"/>
  <c r="L3169" i="2" s="1"/>
  <c r="L3170" i="2" a="1"/>
  <c r="L3170" i="2" s="1"/>
  <c r="L3171" i="2" a="1"/>
  <c r="L3171" i="2" s="1"/>
  <c r="L3172" i="2" a="1"/>
  <c r="L3172" i="2" s="1"/>
  <c r="L3173" i="2" a="1"/>
  <c r="L3173" i="2" s="1"/>
  <c r="L3174" i="2" a="1"/>
  <c r="L3174" i="2" s="1"/>
  <c r="L3175" i="2" a="1"/>
  <c r="L3175" i="2" s="1"/>
  <c r="L3176" i="2" a="1"/>
  <c r="L3176" i="2" s="1"/>
  <c r="L3177" i="2" a="1"/>
  <c r="L3177" i="2" s="1"/>
  <c r="L3178" i="2" a="1"/>
  <c r="L3178" i="2" s="1"/>
  <c r="L3179" i="2" a="1"/>
  <c r="L3179" i="2" s="1"/>
  <c r="L3180" i="2" a="1"/>
  <c r="L3180" i="2" s="1"/>
  <c r="L3181" i="2" a="1"/>
  <c r="L3181" i="2" s="1"/>
  <c r="L3182" i="2" a="1"/>
  <c r="L3182" i="2" s="1"/>
  <c r="L3183" i="2" a="1"/>
  <c r="L3183" i="2" s="1"/>
  <c r="L3184" i="2" a="1"/>
  <c r="L3184" i="2" s="1"/>
  <c r="L3185" i="2" a="1"/>
  <c r="L3185" i="2" s="1"/>
  <c r="L3186" i="2" a="1"/>
  <c r="L3186" i="2" s="1"/>
  <c r="L3187" i="2" a="1"/>
  <c r="L3187" i="2" s="1"/>
  <c r="L3188" i="2" a="1"/>
  <c r="L3188" i="2" s="1"/>
  <c r="L3189" i="2" a="1"/>
  <c r="L3189" i="2" s="1"/>
  <c r="L3190" i="2" a="1"/>
  <c r="L3190" i="2" s="1"/>
  <c r="L3191" i="2" a="1"/>
  <c r="L3191" i="2" s="1"/>
  <c r="L3192" i="2" a="1"/>
  <c r="L3192" i="2" s="1"/>
  <c r="L3193" i="2" a="1"/>
  <c r="L3193" i="2" s="1"/>
  <c r="L3194" i="2" a="1"/>
  <c r="L3194" i="2" s="1"/>
  <c r="L3195" i="2" a="1"/>
  <c r="L3195" i="2" s="1"/>
  <c r="L3196" i="2" a="1"/>
  <c r="L3196" i="2" s="1"/>
  <c r="L3197" i="2" a="1"/>
  <c r="L3197" i="2" s="1"/>
  <c r="L3198" i="2" a="1"/>
  <c r="L3198" i="2" s="1"/>
  <c r="L3199" i="2" a="1"/>
  <c r="L3199" i="2" s="1"/>
  <c r="L3200" i="2" a="1"/>
  <c r="L3200" i="2" s="1"/>
  <c r="L3201" i="2" a="1"/>
  <c r="L3201" i="2" s="1"/>
  <c r="L3202" i="2" a="1"/>
  <c r="L3202" i="2" s="1"/>
  <c r="L3203" i="2" a="1"/>
  <c r="L3203" i="2" s="1"/>
  <c r="L3204" i="2" a="1"/>
  <c r="L3204" i="2" s="1"/>
  <c r="L3205" i="2" a="1"/>
  <c r="L3205" i="2" s="1"/>
  <c r="L3206" i="2" a="1"/>
  <c r="L3206" i="2" s="1"/>
  <c r="L3207" i="2" a="1"/>
  <c r="L3207" i="2" s="1"/>
  <c r="L3208" i="2" a="1"/>
  <c r="L3208" i="2" s="1"/>
  <c r="L3209" i="2" a="1"/>
  <c r="L3209" i="2" s="1"/>
  <c r="L3210" i="2" a="1"/>
  <c r="L3210" i="2" s="1"/>
  <c r="L3211" i="2" a="1"/>
  <c r="L3211" i="2" s="1"/>
  <c r="L3212" i="2" a="1"/>
  <c r="L3212" i="2" s="1"/>
  <c r="L3213" i="2" a="1"/>
  <c r="L3213" i="2" s="1"/>
  <c r="L3214" i="2" a="1"/>
  <c r="L3214" i="2" s="1"/>
  <c r="L3215" i="2" a="1"/>
  <c r="L3215" i="2" s="1"/>
  <c r="L3216" i="2" a="1"/>
  <c r="L3216" i="2" s="1"/>
  <c r="L3217" i="2" a="1"/>
  <c r="L3217" i="2" s="1"/>
  <c r="L3218" i="2" a="1"/>
  <c r="L3218" i="2" s="1"/>
  <c r="L3219" i="2" a="1"/>
  <c r="L3219" i="2" s="1"/>
  <c r="L3220" i="2" a="1"/>
  <c r="L3220" i="2" s="1"/>
  <c r="L3221" i="2" a="1"/>
  <c r="L3221" i="2" s="1"/>
  <c r="L3222" i="2" a="1"/>
  <c r="L3222" i="2" s="1"/>
  <c r="L3223" i="2" a="1"/>
  <c r="L3223" i="2" s="1"/>
  <c r="L3224" i="2" a="1"/>
  <c r="L3224" i="2" s="1"/>
  <c r="L3225" i="2" a="1"/>
  <c r="L3225" i="2" s="1"/>
  <c r="L3226" i="2" a="1"/>
  <c r="L3226" i="2" s="1"/>
  <c r="L3227" i="2" a="1"/>
  <c r="L3227" i="2" s="1"/>
  <c r="L3228" i="2" a="1"/>
  <c r="L3228" i="2" s="1"/>
  <c r="L3229" i="2" a="1"/>
  <c r="L3229" i="2" s="1"/>
  <c r="L3230" i="2" a="1"/>
  <c r="L3230" i="2" s="1"/>
  <c r="L3231" i="2" a="1"/>
  <c r="L3231" i="2" s="1"/>
  <c r="L3232" i="2" a="1"/>
  <c r="L3232" i="2" s="1"/>
  <c r="L3233" i="2" a="1"/>
  <c r="L3233" i="2" s="1"/>
  <c r="L3234" i="2" a="1"/>
  <c r="L3234" i="2" s="1"/>
  <c r="L3235" i="2" a="1"/>
  <c r="L3235" i="2" s="1"/>
  <c r="L3236" i="2" a="1"/>
  <c r="L3236" i="2" s="1"/>
  <c r="L3237" i="2" a="1"/>
  <c r="L3237" i="2" s="1"/>
  <c r="L3238" i="2" a="1"/>
  <c r="L3238" i="2" s="1"/>
  <c r="L3239" i="2" a="1"/>
  <c r="L3239" i="2" s="1"/>
  <c r="L3240" i="2" a="1"/>
  <c r="L3240" i="2" s="1"/>
  <c r="L3241" i="2" a="1"/>
  <c r="L3241" i="2" s="1"/>
  <c r="L3242" i="2" a="1"/>
  <c r="L3242" i="2" s="1"/>
  <c r="L3243" i="2" a="1"/>
  <c r="L3243" i="2" s="1"/>
  <c r="L3244" i="2" a="1"/>
  <c r="L3244" i="2" s="1"/>
  <c r="L3245" i="2" a="1"/>
  <c r="L3245" i="2" s="1"/>
  <c r="L3246" i="2" a="1"/>
  <c r="L3246" i="2" s="1"/>
  <c r="L3247" i="2" a="1"/>
  <c r="L3247" i="2" s="1"/>
  <c r="L3248" i="2" a="1"/>
  <c r="L3248" i="2" s="1"/>
  <c r="L3249" i="2" a="1"/>
  <c r="L3249" i="2" s="1"/>
  <c r="L3250" i="2" a="1"/>
  <c r="L3250" i="2" s="1"/>
  <c r="L3251" i="2" a="1"/>
  <c r="L3251" i="2" s="1"/>
  <c r="L3252" i="2" a="1"/>
  <c r="L3252" i="2" s="1"/>
  <c r="L3253" i="2" a="1"/>
  <c r="L3253" i="2" s="1"/>
  <c r="L3254" i="2" a="1"/>
  <c r="L3254" i="2" s="1"/>
  <c r="L3255" i="2" a="1"/>
  <c r="L3255" i="2" s="1"/>
  <c r="L3256" i="2" a="1"/>
  <c r="L3256" i="2" s="1"/>
  <c r="L3257" i="2" a="1"/>
  <c r="L3257" i="2" s="1"/>
  <c r="L3258" i="2" a="1"/>
  <c r="L3258" i="2" s="1"/>
  <c r="L3259" i="2" a="1"/>
  <c r="L3259" i="2" s="1"/>
  <c r="L3260" i="2" a="1"/>
  <c r="L3260" i="2" s="1"/>
  <c r="L3261" i="2" a="1"/>
  <c r="L3261" i="2" s="1"/>
  <c r="L3262" i="2" a="1"/>
  <c r="L3262" i="2" s="1"/>
  <c r="L3263" i="2" a="1"/>
  <c r="L3263" i="2" s="1"/>
  <c r="L3264" i="2" a="1"/>
  <c r="L3264" i="2" s="1"/>
  <c r="L3265" i="2" a="1"/>
  <c r="L3265" i="2" s="1"/>
  <c r="L3266" i="2" a="1"/>
  <c r="L3266" i="2" s="1"/>
  <c r="L3267" i="2" a="1"/>
  <c r="L3267" i="2" s="1"/>
  <c r="L3268" i="2" a="1"/>
  <c r="L3268" i="2" s="1"/>
  <c r="L3269" i="2" a="1"/>
  <c r="L3269" i="2" s="1"/>
  <c r="L3270" i="2" a="1"/>
  <c r="L3270" i="2" s="1"/>
  <c r="L3271" i="2" a="1"/>
  <c r="L3271" i="2" s="1"/>
  <c r="L3272" i="2" a="1"/>
  <c r="L3272" i="2" s="1"/>
  <c r="L3273" i="2" a="1"/>
  <c r="L3273" i="2" s="1"/>
  <c r="L3274" i="2" a="1"/>
  <c r="L3274" i="2" s="1"/>
  <c r="L3275" i="2" a="1"/>
  <c r="L3275" i="2" s="1"/>
  <c r="L3276" i="2" a="1"/>
  <c r="L3276" i="2" s="1"/>
  <c r="L3277" i="2" a="1"/>
  <c r="L3277" i="2" s="1"/>
  <c r="L3278" i="2" a="1"/>
  <c r="L3278" i="2" s="1"/>
  <c r="L3279" i="2" a="1"/>
  <c r="L3279" i="2" s="1"/>
  <c r="L3280" i="2" a="1"/>
  <c r="L3280" i="2" s="1"/>
  <c r="L3281" i="2" a="1"/>
  <c r="L3281" i="2" s="1"/>
  <c r="L3282" i="2" a="1"/>
  <c r="L3282" i="2" s="1"/>
  <c r="L3283" i="2" a="1"/>
  <c r="L3283" i="2" s="1"/>
  <c r="L3284" i="2" a="1"/>
  <c r="L3284" i="2" s="1"/>
  <c r="L3285" i="2" a="1"/>
  <c r="L3285" i="2" s="1"/>
  <c r="L3286" i="2" a="1"/>
  <c r="L3286" i="2" s="1"/>
  <c r="L3287" i="2" a="1"/>
  <c r="L3287" i="2" s="1"/>
  <c r="L3288" i="2" a="1"/>
  <c r="L3288" i="2" s="1"/>
  <c r="L3289" i="2" a="1"/>
  <c r="L3289" i="2" s="1"/>
  <c r="L3290" i="2" a="1"/>
  <c r="L3290" i="2" s="1"/>
  <c r="L3291" i="2" a="1"/>
  <c r="L3291" i="2" s="1"/>
  <c r="L3292" i="2" a="1"/>
  <c r="L3292" i="2" s="1"/>
  <c r="L3293" i="2" a="1"/>
  <c r="L3293" i="2" s="1"/>
  <c r="L3294" i="2" a="1"/>
  <c r="L3294" i="2" s="1"/>
  <c r="L3295" i="2" a="1"/>
  <c r="L3295" i="2" s="1"/>
  <c r="L3296" i="2" a="1"/>
  <c r="L3296" i="2" s="1"/>
  <c r="L3297" i="2" a="1"/>
  <c r="L3297" i="2" s="1"/>
  <c r="L3298" i="2" a="1"/>
  <c r="L3298" i="2" s="1"/>
  <c r="L3299" i="2" a="1"/>
  <c r="L3299" i="2" s="1"/>
  <c r="L3300" i="2" a="1"/>
  <c r="L3300" i="2" s="1"/>
  <c r="L3301" i="2" a="1"/>
  <c r="L3301" i="2" s="1"/>
  <c r="L3302" i="2" a="1"/>
  <c r="L3302" i="2" s="1"/>
  <c r="L3303" i="2" a="1"/>
  <c r="L3303" i="2" s="1"/>
  <c r="L3304" i="2" a="1"/>
  <c r="L3304" i="2" s="1"/>
  <c r="L3305" i="2" a="1"/>
  <c r="L3305" i="2" s="1"/>
  <c r="L3306" i="2" a="1"/>
  <c r="L3306" i="2" s="1"/>
  <c r="L3307" i="2" a="1"/>
  <c r="L3307" i="2" s="1"/>
  <c r="L3308" i="2" a="1"/>
  <c r="L3308" i="2" s="1"/>
  <c r="L3309" i="2" a="1"/>
  <c r="L3309" i="2" s="1"/>
  <c r="L3310" i="2" a="1"/>
  <c r="L3310" i="2" s="1"/>
  <c r="L3311" i="2" a="1"/>
  <c r="L3311" i="2" s="1"/>
  <c r="L3312" i="2" a="1"/>
  <c r="L3312" i="2" s="1"/>
  <c r="L3313" i="2" a="1"/>
  <c r="L3313" i="2" s="1"/>
  <c r="L3314" i="2" a="1"/>
  <c r="L3314" i="2" s="1"/>
  <c r="L3315" i="2" a="1"/>
  <c r="L3315" i="2" s="1"/>
  <c r="L3316" i="2" a="1"/>
  <c r="L3316" i="2" s="1"/>
  <c r="L3317" i="2" a="1"/>
  <c r="L3317" i="2" s="1"/>
  <c r="L3318" i="2" a="1"/>
  <c r="L3318" i="2" s="1"/>
  <c r="L3319" i="2" a="1"/>
  <c r="L3319" i="2" s="1"/>
  <c r="L3320" i="2" a="1"/>
  <c r="L3320" i="2" s="1"/>
  <c r="L3321" i="2" a="1"/>
  <c r="L3321" i="2" s="1"/>
  <c r="L3322" i="2" a="1"/>
  <c r="L3322" i="2" s="1"/>
  <c r="L3323" i="2" a="1"/>
  <c r="L3323" i="2" s="1"/>
  <c r="L3324" i="2" a="1"/>
  <c r="L3324" i="2" s="1"/>
  <c r="L3325" i="2" a="1"/>
  <c r="L3325" i="2" s="1"/>
  <c r="L3326" i="2" a="1"/>
  <c r="L3326" i="2" s="1"/>
  <c r="L3327" i="2" a="1"/>
  <c r="L3327" i="2" s="1"/>
  <c r="L3328" i="2" a="1"/>
  <c r="L3328" i="2" s="1"/>
  <c r="L3329" i="2" a="1"/>
  <c r="L3329" i="2" s="1"/>
  <c r="L3330" i="2" a="1"/>
  <c r="L3330" i="2" s="1"/>
  <c r="L3331" i="2" a="1"/>
  <c r="L3331" i="2" s="1"/>
  <c r="L3332" i="2" a="1"/>
  <c r="L3332" i="2" s="1"/>
  <c r="L3333" i="2" a="1"/>
  <c r="L3333" i="2" s="1"/>
  <c r="L3334" i="2" a="1"/>
  <c r="L3334" i="2" s="1"/>
  <c r="L3335" i="2" a="1"/>
  <c r="L3335" i="2" s="1"/>
  <c r="L3336" i="2" a="1"/>
  <c r="L3336" i="2" s="1"/>
  <c r="L3337" i="2" a="1"/>
  <c r="L3337" i="2" s="1"/>
  <c r="L3338" i="2" a="1"/>
  <c r="L3338" i="2" s="1"/>
  <c r="L3339" i="2" a="1"/>
  <c r="L3339" i="2" s="1"/>
  <c r="L3340" i="2" a="1"/>
  <c r="L3340" i="2" s="1"/>
  <c r="L3341" i="2" a="1"/>
  <c r="L3341" i="2" s="1"/>
  <c r="L3342" i="2" a="1"/>
  <c r="L3342" i="2" s="1"/>
  <c r="L3343" i="2" a="1"/>
  <c r="L3343" i="2" s="1"/>
  <c r="L3344" i="2" a="1"/>
  <c r="L3344" i="2" s="1"/>
  <c r="L3345" i="2" a="1"/>
  <c r="L3345" i="2" s="1"/>
  <c r="L3346" i="2" a="1"/>
  <c r="L3346" i="2" s="1"/>
  <c r="L3347" i="2" a="1"/>
  <c r="L3347" i="2" s="1"/>
  <c r="L3348" i="2" a="1"/>
  <c r="L3348" i="2" s="1"/>
  <c r="L3349" i="2" a="1"/>
  <c r="L3349" i="2" s="1"/>
  <c r="L3350" i="2" a="1"/>
  <c r="L3350" i="2" s="1"/>
  <c r="L3351" i="2" a="1"/>
  <c r="L3351" i="2" s="1"/>
  <c r="L3352" i="2" a="1"/>
  <c r="L3352" i="2" s="1"/>
  <c r="L3353" i="2" a="1"/>
  <c r="L3353" i="2" s="1"/>
  <c r="L3354" i="2" a="1"/>
  <c r="L3354" i="2" s="1"/>
  <c r="L3355" i="2" a="1"/>
  <c r="L3355" i="2" s="1"/>
  <c r="L3356" i="2" a="1"/>
  <c r="L3356" i="2" s="1"/>
  <c r="L3357" i="2" a="1"/>
  <c r="L3357" i="2" s="1"/>
  <c r="L3358" i="2" a="1"/>
  <c r="L3358" i="2" s="1"/>
  <c r="L3359" i="2" a="1"/>
  <c r="L3359" i="2" s="1"/>
  <c r="L3360" i="2" a="1"/>
  <c r="L3360" i="2" s="1"/>
  <c r="L3361" i="2" a="1"/>
  <c r="L3361" i="2" s="1"/>
  <c r="L3362" i="2" a="1"/>
  <c r="L3362" i="2" s="1"/>
  <c r="L3363" i="2" a="1"/>
  <c r="L3363" i="2" s="1"/>
  <c r="L3364" i="2" a="1"/>
  <c r="L3364" i="2" s="1"/>
  <c r="L3365" i="2" a="1"/>
  <c r="L3365" i="2" s="1"/>
  <c r="L3366" i="2" a="1"/>
  <c r="L3366" i="2" s="1"/>
  <c r="L3367" i="2" a="1"/>
  <c r="L3367" i="2" s="1"/>
  <c r="L3368" i="2" a="1"/>
  <c r="L3368" i="2" s="1"/>
  <c r="L3369" i="2" a="1"/>
  <c r="L3369" i="2" s="1"/>
  <c r="L3370" i="2" a="1"/>
  <c r="L3370" i="2" s="1"/>
  <c r="L3371" i="2" a="1"/>
  <c r="L3371" i="2" s="1"/>
  <c r="L3372" i="2" a="1"/>
  <c r="L3372" i="2" s="1"/>
  <c r="L3373" i="2" a="1"/>
  <c r="L3373" i="2" s="1"/>
  <c r="L3374" i="2" a="1"/>
  <c r="L3374" i="2" s="1"/>
  <c r="L3375" i="2" a="1"/>
  <c r="L3375" i="2" s="1"/>
  <c r="L3376" i="2" a="1"/>
  <c r="L3376" i="2" s="1"/>
  <c r="L3377" i="2" a="1"/>
  <c r="L3377" i="2" s="1"/>
  <c r="L3378" i="2" a="1"/>
  <c r="L3378" i="2" s="1"/>
  <c r="L3379" i="2" a="1"/>
  <c r="L3379" i="2" s="1"/>
  <c r="L3380" i="2" a="1"/>
  <c r="L3380" i="2" s="1"/>
  <c r="L3381" i="2" a="1"/>
  <c r="L3381" i="2" s="1"/>
  <c r="L3382" i="2" a="1"/>
  <c r="L3382" i="2" s="1"/>
  <c r="L3383" i="2" a="1"/>
  <c r="L3383" i="2" s="1"/>
  <c r="L3384" i="2" a="1"/>
  <c r="L3384" i="2" s="1"/>
  <c r="L3385" i="2" a="1"/>
  <c r="L3385" i="2" s="1"/>
  <c r="L3386" i="2" a="1"/>
  <c r="L3386" i="2" s="1"/>
  <c r="L3387" i="2" a="1"/>
  <c r="L3387" i="2" s="1"/>
  <c r="L3388" i="2" a="1"/>
  <c r="L3388" i="2" s="1"/>
  <c r="L3389" i="2" a="1"/>
  <c r="L3389" i="2" s="1"/>
  <c r="L3390" i="2" a="1"/>
  <c r="L3390" i="2" s="1"/>
  <c r="L3391" i="2" a="1"/>
  <c r="L3391" i="2" s="1"/>
  <c r="L3392" i="2" a="1"/>
  <c r="L3392" i="2" s="1"/>
  <c r="L3393" i="2" a="1"/>
  <c r="L3393" i="2" s="1"/>
  <c r="L3394" i="2" a="1"/>
  <c r="L3394" i="2" s="1"/>
  <c r="L3395" i="2" a="1"/>
  <c r="L3395" i="2" s="1"/>
  <c r="L3396" i="2" a="1"/>
  <c r="L3396" i="2" s="1"/>
  <c r="L3397" i="2" a="1"/>
  <c r="L3397" i="2" s="1"/>
  <c r="L3398" i="2" a="1"/>
  <c r="L3398" i="2" s="1"/>
  <c r="L3399" i="2" a="1"/>
  <c r="L3399" i="2" s="1"/>
  <c r="L3400" i="2" a="1"/>
  <c r="L3400" i="2" s="1"/>
  <c r="L3401" i="2" a="1"/>
  <c r="L3401" i="2" s="1"/>
  <c r="L3402" i="2" a="1"/>
  <c r="L3402" i="2" s="1"/>
  <c r="L3403" i="2" a="1"/>
  <c r="L3403" i="2" s="1"/>
  <c r="L3404" i="2" a="1"/>
  <c r="L3404" i="2" s="1"/>
  <c r="L3405" i="2" a="1"/>
  <c r="L3405" i="2" s="1"/>
  <c r="L3406" i="2" a="1"/>
  <c r="L3406" i="2" s="1"/>
  <c r="L3407" i="2" a="1"/>
  <c r="L3407" i="2" s="1"/>
  <c r="L3408" i="2" a="1"/>
  <c r="L3408" i="2" s="1"/>
  <c r="L3409" i="2" a="1"/>
  <c r="L3409" i="2" s="1"/>
  <c r="L3410" i="2" a="1"/>
  <c r="L3410" i="2" s="1"/>
  <c r="L3411" i="2" a="1"/>
  <c r="L3411" i="2" s="1"/>
  <c r="L3412" i="2" a="1"/>
  <c r="L3412" i="2" s="1"/>
  <c r="L3413" i="2" a="1"/>
  <c r="L3413" i="2" s="1"/>
  <c r="L3414" i="2" a="1"/>
  <c r="L3414" i="2" s="1"/>
  <c r="L3415" i="2" a="1"/>
  <c r="L3415" i="2" s="1"/>
  <c r="L3416" i="2" a="1"/>
  <c r="L3416" i="2" s="1"/>
  <c r="L3417" i="2" a="1"/>
  <c r="L3417" i="2" s="1"/>
  <c r="L3418" i="2" a="1"/>
  <c r="L3418" i="2" s="1"/>
  <c r="L3419" i="2" a="1"/>
  <c r="L3419" i="2" s="1"/>
  <c r="L3420" i="2" a="1"/>
  <c r="L3420" i="2" s="1"/>
  <c r="L3421" i="2" a="1"/>
  <c r="L3421" i="2" s="1"/>
  <c r="L3422" i="2" a="1"/>
  <c r="L3422" i="2" s="1"/>
  <c r="L3423" i="2" a="1"/>
  <c r="L3423" i="2" s="1"/>
  <c r="L3424" i="2" a="1"/>
  <c r="L3424" i="2" s="1"/>
  <c r="L3425" i="2" a="1"/>
  <c r="L3425" i="2" s="1"/>
  <c r="L3426" i="2" a="1"/>
  <c r="L3426" i="2" s="1"/>
  <c r="L3427" i="2" a="1"/>
  <c r="L3427" i="2" s="1"/>
  <c r="L3428" i="2" a="1"/>
  <c r="L3428" i="2" s="1"/>
  <c r="L3429" i="2" a="1"/>
  <c r="L3429" i="2" s="1"/>
  <c r="L3430" i="2" a="1"/>
  <c r="L3430" i="2" s="1"/>
  <c r="L3431" i="2" a="1"/>
  <c r="L3431" i="2" s="1"/>
  <c r="L3432" i="2" a="1"/>
  <c r="L3432" i="2" s="1"/>
  <c r="L3433" i="2" a="1"/>
  <c r="L3433" i="2" s="1"/>
  <c r="L3434" i="2" a="1"/>
  <c r="L3434" i="2" s="1"/>
  <c r="L3435" i="2" a="1"/>
  <c r="L3435" i="2" s="1"/>
  <c r="L3436" i="2" a="1"/>
  <c r="L3436" i="2" s="1"/>
  <c r="L3437" i="2" a="1"/>
  <c r="L3437" i="2" s="1"/>
  <c r="L3438" i="2" a="1"/>
  <c r="L3438" i="2" s="1"/>
  <c r="L3439" i="2" a="1"/>
  <c r="L3439" i="2" s="1"/>
  <c r="L3440" i="2" a="1"/>
  <c r="L3440" i="2" s="1"/>
  <c r="L3441" i="2" a="1"/>
  <c r="L3441" i="2" s="1"/>
  <c r="L3442" i="2" a="1"/>
  <c r="L3442" i="2" s="1"/>
  <c r="L3443" i="2" a="1"/>
  <c r="L3443" i="2" s="1"/>
  <c r="L3444" i="2" a="1"/>
  <c r="L3444" i="2" s="1"/>
  <c r="L3445" i="2" a="1"/>
  <c r="L3445" i="2" s="1"/>
  <c r="L3446" i="2" a="1"/>
  <c r="L3446" i="2" s="1"/>
  <c r="L3447" i="2" a="1"/>
  <c r="L3447" i="2" s="1"/>
  <c r="L3448" i="2" a="1"/>
  <c r="L3448" i="2" s="1"/>
  <c r="L3449" i="2" a="1"/>
  <c r="L3449" i="2" s="1"/>
  <c r="L3450" i="2" a="1"/>
  <c r="L3450" i="2" s="1"/>
  <c r="L3451" i="2" a="1"/>
  <c r="L3451" i="2" s="1"/>
  <c r="L3452" i="2" a="1"/>
  <c r="L3452" i="2" s="1"/>
  <c r="L3453" i="2" a="1"/>
  <c r="L3453" i="2" s="1"/>
  <c r="L3454" i="2" a="1"/>
  <c r="L3454" i="2" s="1"/>
  <c r="L3455" i="2" a="1"/>
  <c r="L3455" i="2" s="1"/>
  <c r="L3456" i="2" a="1"/>
  <c r="L3456" i="2" s="1"/>
  <c r="L3457" i="2" a="1"/>
  <c r="L3457" i="2" s="1"/>
  <c r="L3458" i="2" a="1"/>
  <c r="L3458" i="2" s="1"/>
  <c r="L3459" i="2" a="1"/>
  <c r="L3459" i="2" s="1"/>
  <c r="L3460" i="2" a="1"/>
  <c r="L3460" i="2" s="1"/>
  <c r="L3461" i="2" a="1"/>
  <c r="L3461" i="2" s="1"/>
  <c r="L3462" i="2" a="1"/>
  <c r="L3462" i="2" s="1"/>
  <c r="L3463" i="2" a="1"/>
  <c r="L3463" i="2" s="1"/>
  <c r="L3464" i="2" a="1"/>
  <c r="L3464" i="2" s="1"/>
  <c r="L3465" i="2" a="1"/>
  <c r="L3465" i="2" s="1"/>
  <c r="L3466" i="2" a="1"/>
  <c r="L3466" i="2" s="1"/>
  <c r="L3467" i="2" a="1"/>
  <c r="L3467" i="2" s="1"/>
  <c r="L3468" i="2" a="1"/>
  <c r="L3468" i="2" s="1"/>
  <c r="L3469" i="2" a="1"/>
  <c r="L3469" i="2" s="1"/>
  <c r="L3470" i="2" a="1"/>
  <c r="L3470" i="2" s="1"/>
  <c r="L3471" i="2" a="1"/>
  <c r="L3471" i="2" s="1"/>
  <c r="L3472" i="2" a="1"/>
  <c r="L3472" i="2" s="1"/>
  <c r="L3473" i="2" a="1"/>
  <c r="L3473" i="2" s="1"/>
  <c r="L3474" i="2" a="1"/>
  <c r="L3474" i="2" s="1"/>
  <c r="L3475" i="2" a="1"/>
  <c r="L3475" i="2" s="1"/>
  <c r="L3476" i="2" a="1"/>
  <c r="L3476" i="2" s="1"/>
  <c r="L3477" i="2" a="1"/>
  <c r="L3477" i="2" s="1"/>
  <c r="L3478" i="2" a="1"/>
  <c r="L3478" i="2" s="1"/>
  <c r="L3479" i="2" a="1"/>
  <c r="L3479" i="2" s="1"/>
  <c r="L3480" i="2" a="1"/>
  <c r="L3480" i="2" s="1"/>
  <c r="L3481" i="2" a="1"/>
  <c r="L3481" i="2" s="1"/>
  <c r="L3482" i="2" a="1"/>
  <c r="L3482" i="2" s="1"/>
  <c r="L3483" i="2" a="1"/>
  <c r="L3483" i="2" s="1"/>
  <c r="L3484" i="2" a="1"/>
  <c r="L3484" i="2" s="1"/>
  <c r="L3485" i="2" a="1"/>
  <c r="L3485" i="2" s="1"/>
  <c r="L3486" i="2" a="1"/>
  <c r="L3486" i="2" s="1"/>
  <c r="L3487" i="2" a="1"/>
  <c r="L3487" i="2" s="1"/>
  <c r="L3488" i="2" a="1"/>
  <c r="L3488" i="2" s="1"/>
  <c r="L3489" i="2" a="1"/>
  <c r="L3489" i="2" s="1"/>
  <c r="L3490" i="2" a="1"/>
  <c r="L3490" i="2" s="1"/>
  <c r="L3491" i="2" a="1"/>
  <c r="L3491" i="2" s="1"/>
  <c r="L3492" i="2" a="1"/>
  <c r="L3492" i="2" s="1"/>
  <c r="L3493" i="2" a="1"/>
  <c r="L3493" i="2" s="1"/>
  <c r="L3494" i="2" a="1"/>
  <c r="L3494" i="2" s="1"/>
  <c r="L3495" i="2" a="1"/>
  <c r="L3495" i="2" s="1"/>
  <c r="L3496" i="2" a="1"/>
  <c r="L3496" i="2" s="1"/>
  <c r="L3497" i="2" a="1"/>
  <c r="L3497" i="2" s="1"/>
  <c r="L3498" i="2" a="1"/>
  <c r="L3498" i="2" s="1"/>
  <c r="L3499" i="2" a="1"/>
  <c r="L3499" i="2" s="1"/>
  <c r="L3500" i="2" a="1"/>
  <c r="L3500" i="2" s="1"/>
  <c r="L3501" i="2" a="1"/>
  <c r="L3501" i="2" s="1"/>
  <c r="L3502" i="2" a="1"/>
  <c r="L3502" i="2" s="1"/>
  <c r="L3503" i="2" a="1"/>
  <c r="L3503" i="2" s="1"/>
  <c r="L3504" i="2" a="1"/>
  <c r="L3504" i="2" s="1"/>
  <c r="L3505" i="2" a="1"/>
  <c r="L3505" i="2" s="1"/>
  <c r="L3506" i="2" a="1"/>
  <c r="L3506" i="2" s="1"/>
  <c r="L3507" i="2" a="1"/>
  <c r="L3507" i="2" s="1"/>
  <c r="L3508" i="2" a="1"/>
  <c r="L3508" i="2" s="1"/>
  <c r="L3509" i="2" a="1"/>
  <c r="L3509" i="2" s="1"/>
  <c r="L3510" i="2" a="1"/>
  <c r="L3510" i="2" s="1"/>
  <c r="L3511" i="2" a="1"/>
  <c r="L3511" i="2" s="1"/>
  <c r="L3512" i="2" a="1"/>
  <c r="L3512" i="2" s="1"/>
  <c r="L3513" i="2" a="1"/>
  <c r="L3513" i="2" s="1"/>
  <c r="L3514" i="2" a="1"/>
  <c r="L3514" i="2" s="1"/>
  <c r="L3515" i="2" a="1"/>
  <c r="L3515" i="2" s="1"/>
  <c r="L3516" i="2" a="1"/>
  <c r="L3516" i="2" s="1"/>
  <c r="L3517" i="2" a="1"/>
  <c r="L3517" i="2" s="1"/>
  <c r="L3518" i="2" a="1"/>
  <c r="L3518" i="2" s="1"/>
  <c r="L3519" i="2" a="1"/>
  <c r="L3519" i="2" s="1"/>
  <c r="L3520" i="2" a="1"/>
  <c r="L3520" i="2" s="1"/>
  <c r="L3521" i="2" a="1"/>
  <c r="L3521" i="2" s="1"/>
  <c r="L3522" i="2" a="1"/>
  <c r="L3522" i="2" s="1"/>
  <c r="L3523" i="2" a="1"/>
  <c r="L3523" i="2" s="1"/>
  <c r="L3524" i="2" a="1"/>
  <c r="L3524" i="2" s="1"/>
  <c r="L3525" i="2" a="1"/>
  <c r="L3525" i="2" s="1"/>
  <c r="L3526" i="2" a="1"/>
  <c r="L3526" i="2" s="1"/>
  <c r="L3527" i="2" a="1"/>
  <c r="L3527" i="2" s="1"/>
  <c r="L3528" i="2" a="1"/>
  <c r="L3528" i="2" s="1"/>
  <c r="L3529" i="2" a="1"/>
  <c r="L3529" i="2" s="1"/>
  <c r="L3530" i="2" a="1"/>
  <c r="L3530" i="2" s="1"/>
  <c r="L3531" i="2" a="1"/>
  <c r="L3531" i="2" s="1"/>
  <c r="L3532" i="2" a="1"/>
  <c r="L3532" i="2" s="1"/>
  <c r="L3533" i="2" a="1"/>
  <c r="L3533" i="2" s="1"/>
  <c r="L3534" i="2" a="1"/>
  <c r="L3534" i="2" s="1"/>
  <c r="L3535" i="2" a="1"/>
  <c r="L3535" i="2" s="1"/>
  <c r="L3536" i="2" a="1"/>
  <c r="L3536" i="2" s="1"/>
  <c r="L3537" i="2" a="1"/>
  <c r="L3537" i="2" s="1"/>
  <c r="L3538" i="2" a="1"/>
  <c r="L3538" i="2" s="1"/>
  <c r="L3539" i="2" a="1"/>
  <c r="L3539" i="2" s="1"/>
  <c r="L3540" i="2" a="1"/>
  <c r="L3540" i="2" s="1"/>
  <c r="L3541" i="2" a="1"/>
  <c r="L3541" i="2" s="1"/>
  <c r="L3542" i="2" a="1"/>
  <c r="L3542" i="2" s="1"/>
  <c r="L3543" i="2" a="1"/>
  <c r="L3543" i="2" s="1"/>
  <c r="L3544" i="2" a="1"/>
  <c r="L3544" i="2" s="1"/>
  <c r="L3545" i="2" a="1"/>
  <c r="L3545" i="2" s="1"/>
  <c r="L3546" i="2" a="1"/>
  <c r="L3546" i="2" s="1"/>
  <c r="L3547" i="2" a="1"/>
  <c r="L3547" i="2" s="1"/>
  <c r="L3548" i="2" a="1"/>
  <c r="L3548" i="2" s="1"/>
  <c r="L3549" i="2" a="1"/>
  <c r="L3549" i="2" s="1"/>
  <c r="L3550" i="2" a="1"/>
  <c r="L3550" i="2" s="1"/>
  <c r="L3551" i="2" a="1"/>
  <c r="L3551" i="2" s="1"/>
  <c r="L3552" i="2" a="1"/>
  <c r="L3552" i="2" s="1"/>
  <c r="L3553" i="2" a="1"/>
  <c r="L3553" i="2" s="1"/>
  <c r="L3554" i="2" a="1"/>
  <c r="L3554" i="2" s="1"/>
  <c r="L3555" i="2" a="1"/>
  <c r="L3555" i="2" s="1"/>
  <c r="L3556" i="2" a="1"/>
  <c r="L3556" i="2" s="1"/>
  <c r="L3557" i="2" a="1"/>
  <c r="L3557" i="2" s="1"/>
  <c r="L3558" i="2" a="1"/>
  <c r="L3558" i="2" s="1"/>
  <c r="L3559" i="2" a="1"/>
  <c r="L3559" i="2" s="1"/>
  <c r="L3560" i="2" a="1"/>
  <c r="L3560" i="2" s="1"/>
  <c r="L3561" i="2" a="1"/>
  <c r="L3561" i="2" s="1"/>
  <c r="L3562" i="2" a="1"/>
  <c r="L3562" i="2" s="1"/>
  <c r="L3563" i="2" a="1"/>
  <c r="L3563" i="2" s="1"/>
  <c r="L3564" i="2" a="1"/>
  <c r="L3564" i="2" s="1"/>
  <c r="L3565" i="2" a="1"/>
  <c r="L3565" i="2" s="1"/>
  <c r="L3566" i="2" a="1"/>
  <c r="L3566" i="2" s="1"/>
  <c r="L3567" i="2" a="1"/>
  <c r="L3567" i="2" s="1"/>
  <c r="L3568" i="2" a="1"/>
  <c r="L3568" i="2" s="1"/>
  <c r="L3569" i="2" a="1"/>
  <c r="L3569" i="2" s="1"/>
  <c r="L3570" i="2" a="1"/>
  <c r="L3570" i="2" s="1"/>
  <c r="L3571" i="2" a="1"/>
  <c r="L3571" i="2" s="1"/>
  <c r="L3572" i="2" a="1"/>
  <c r="L3572" i="2" s="1"/>
  <c r="L3573" i="2" a="1"/>
  <c r="L3573" i="2" s="1"/>
  <c r="L3574" i="2" a="1"/>
  <c r="L3574" i="2" s="1"/>
  <c r="L3575" i="2" a="1"/>
  <c r="L3575" i="2" s="1"/>
  <c r="L3576" i="2" a="1"/>
  <c r="L3576" i="2" s="1"/>
  <c r="L3577" i="2" a="1"/>
  <c r="L3577" i="2" s="1"/>
  <c r="L3578" i="2" a="1"/>
  <c r="L3578" i="2" s="1"/>
  <c r="L3579" i="2" a="1"/>
  <c r="L3579" i="2" s="1"/>
  <c r="L3580" i="2" a="1"/>
  <c r="L3580" i="2" s="1"/>
  <c r="L3581" i="2" a="1"/>
  <c r="L3581" i="2" s="1"/>
  <c r="L3582" i="2" a="1"/>
  <c r="L3582" i="2" s="1"/>
  <c r="L3583" i="2" a="1"/>
  <c r="L3583" i="2" s="1"/>
  <c r="L3584" i="2" a="1"/>
  <c r="L3584" i="2" s="1"/>
  <c r="L3585" i="2" a="1"/>
  <c r="L3585" i="2" s="1"/>
  <c r="L3586" i="2" a="1"/>
  <c r="L3586" i="2" s="1"/>
  <c r="L3587" i="2" a="1"/>
  <c r="L3587" i="2" s="1"/>
  <c r="L3588" i="2" a="1"/>
  <c r="L3588" i="2" s="1"/>
  <c r="L3589" i="2" a="1"/>
  <c r="L3589" i="2" s="1"/>
  <c r="L3590" i="2" a="1"/>
  <c r="L3590" i="2" s="1"/>
  <c r="L3591" i="2" a="1"/>
  <c r="L3591" i="2" s="1"/>
  <c r="L3592" i="2" a="1"/>
  <c r="L3592" i="2" s="1"/>
  <c r="L3593" i="2" a="1"/>
  <c r="L3593" i="2" s="1"/>
  <c r="L3594" i="2" a="1"/>
  <c r="L3594" i="2" s="1"/>
  <c r="L3595" i="2" a="1"/>
  <c r="L3595" i="2" s="1"/>
  <c r="L3596" i="2" a="1"/>
  <c r="L3596" i="2" s="1"/>
  <c r="L3597" i="2" a="1"/>
  <c r="L3597" i="2" s="1"/>
  <c r="L3598" i="2" a="1"/>
  <c r="L3598" i="2" s="1"/>
  <c r="L3599" i="2" a="1"/>
  <c r="L3599" i="2" s="1"/>
  <c r="L3600" i="2" a="1"/>
  <c r="L3600" i="2" s="1"/>
  <c r="L3601" i="2" a="1"/>
  <c r="L3601" i="2" s="1"/>
  <c r="L3602" i="2" a="1"/>
  <c r="L3602" i="2" s="1"/>
  <c r="L3603" i="2" a="1"/>
  <c r="L3603" i="2" s="1"/>
  <c r="L3604" i="2" a="1"/>
  <c r="L3604" i="2" s="1"/>
  <c r="L3605" i="2" a="1"/>
  <c r="L3605" i="2" s="1"/>
  <c r="L3606" i="2" a="1"/>
  <c r="L3606" i="2" s="1"/>
  <c r="L3607" i="2" a="1"/>
  <c r="L3607" i="2" s="1"/>
  <c r="L3608" i="2" a="1"/>
  <c r="L3608" i="2" s="1"/>
  <c r="L3609" i="2" a="1"/>
  <c r="L3609" i="2" s="1"/>
  <c r="L3610" i="2" a="1"/>
  <c r="L3610" i="2" s="1"/>
  <c r="L3611" i="2" a="1"/>
  <c r="L3611" i="2" s="1"/>
  <c r="L3612" i="2" a="1"/>
  <c r="L3612" i="2" s="1"/>
  <c r="L3613" i="2" a="1"/>
  <c r="L3613" i="2" s="1"/>
  <c r="L3614" i="2" a="1"/>
  <c r="L3614" i="2" s="1"/>
  <c r="L3615" i="2" a="1"/>
  <c r="L3615" i="2" s="1"/>
  <c r="L3616" i="2" a="1"/>
  <c r="L3616" i="2" s="1"/>
  <c r="L3617" i="2" a="1"/>
  <c r="L3617" i="2" s="1"/>
  <c r="L3618" i="2" a="1"/>
  <c r="L3618" i="2" s="1"/>
  <c r="L3619" i="2" a="1"/>
  <c r="L3619" i="2" s="1"/>
  <c r="L3620" i="2" a="1"/>
  <c r="L3620" i="2" s="1"/>
  <c r="L3621" i="2" a="1"/>
  <c r="L3621" i="2" s="1"/>
  <c r="L3622" i="2" a="1"/>
  <c r="L3622" i="2" s="1"/>
  <c r="L3623" i="2" a="1"/>
  <c r="L3623" i="2" s="1"/>
  <c r="L3624" i="2" a="1"/>
  <c r="L3624" i="2" s="1"/>
  <c r="L3625" i="2" a="1"/>
  <c r="L3625" i="2" s="1"/>
  <c r="L3626" i="2" a="1"/>
  <c r="L3626" i="2" s="1"/>
  <c r="L3627" i="2" a="1"/>
  <c r="L3627" i="2" s="1"/>
  <c r="L3628" i="2" a="1"/>
  <c r="L3628" i="2" s="1"/>
  <c r="L3629" i="2" a="1"/>
  <c r="L3629" i="2" s="1"/>
  <c r="L3630" i="2" a="1"/>
  <c r="L3630" i="2" s="1"/>
  <c r="L3631" i="2" a="1"/>
  <c r="L3631" i="2" s="1"/>
  <c r="L3632" i="2" a="1"/>
  <c r="L3632" i="2" s="1"/>
  <c r="L3633" i="2" a="1"/>
  <c r="L3633" i="2" s="1"/>
  <c r="L3634" i="2" a="1"/>
  <c r="L3634" i="2" s="1"/>
  <c r="L3635" i="2" a="1"/>
  <c r="L3635" i="2" s="1"/>
  <c r="L3636" i="2" a="1"/>
  <c r="L3636" i="2" s="1"/>
  <c r="L3637" i="2" a="1"/>
  <c r="L3637" i="2" s="1"/>
  <c r="L3638" i="2" a="1"/>
  <c r="L3638" i="2" s="1"/>
  <c r="L3639" i="2" a="1"/>
  <c r="L3639" i="2" s="1"/>
  <c r="L3640" i="2" a="1"/>
  <c r="L3640" i="2" s="1"/>
  <c r="L3641" i="2" a="1"/>
  <c r="L3641" i="2" s="1"/>
  <c r="L3642" i="2" a="1"/>
  <c r="L3642" i="2" s="1"/>
  <c r="L3643" i="2" a="1"/>
  <c r="L3643" i="2" s="1"/>
  <c r="L3644" i="2" a="1"/>
  <c r="L3644" i="2" s="1"/>
  <c r="L3645" i="2" a="1"/>
  <c r="L3645" i="2" s="1"/>
  <c r="L3646" i="2" a="1"/>
  <c r="L3646" i="2" s="1"/>
  <c r="L3647" i="2" a="1"/>
  <c r="L3647" i="2" s="1"/>
  <c r="L3648" i="2" a="1"/>
  <c r="L3648" i="2" s="1"/>
  <c r="L3649" i="2" a="1"/>
  <c r="L3649" i="2" s="1"/>
  <c r="L3650" i="2" a="1"/>
  <c r="L3650" i="2" s="1"/>
  <c r="L3651" i="2" a="1"/>
  <c r="L3651" i="2" s="1"/>
  <c r="L3652" i="2" a="1"/>
  <c r="L3652" i="2" s="1"/>
  <c r="L3653" i="2" a="1"/>
  <c r="L3653" i="2" s="1"/>
  <c r="L3654" i="2" a="1"/>
  <c r="L3654" i="2" s="1"/>
  <c r="L3655" i="2" a="1"/>
  <c r="L3655" i="2" s="1"/>
  <c r="L3656" i="2" a="1"/>
  <c r="L3656" i="2" s="1"/>
  <c r="L3657" i="2" a="1"/>
  <c r="L3657" i="2" s="1"/>
  <c r="L3658" i="2" a="1"/>
  <c r="L3658" i="2" s="1"/>
  <c r="L3659" i="2" a="1"/>
  <c r="L3659" i="2" s="1"/>
  <c r="L3660" i="2" a="1"/>
  <c r="L3660" i="2" s="1"/>
  <c r="L3661" i="2" a="1"/>
  <c r="L3661" i="2" s="1"/>
  <c r="L3662" i="2" a="1"/>
  <c r="L3662" i="2" s="1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A7" i="10" l="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L4" i="16" l="1" a="1"/>
  <c r="L4" i="16" s="1"/>
  <c r="I3" i="15"/>
  <c r="I4" i="15"/>
  <c r="I5" i="15"/>
  <c r="I6" i="15"/>
  <c r="I7" i="15"/>
  <c r="I8" i="15"/>
  <c r="I9" i="15"/>
  <c r="I10" i="15"/>
  <c r="I11" i="15"/>
  <c r="I12" i="15"/>
  <c r="I13" i="15"/>
  <c r="S116" i="12"/>
  <c r="U116" i="12" s="1"/>
  <c r="R116" i="12"/>
  <c r="H116" i="12"/>
  <c r="J116" i="12" s="1"/>
  <c r="G116" i="12"/>
  <c r="S115" i="12"/>
  <c r="U115" i="12" s="1"/>
  <c r="R115" i="12"/>
  <c r="H115" i="12"/>
  <c r="J115" i="12" s="1"/>
  <c r="G115" i="12"/>
  <c r="S114" i="12"/>
  <c r="U114" i="12" s="1"/>
  <c r="R114" i="12"/>
  <c r="Q114" i="12"/>
  <c r="Q115" i="12" s="1"/>
  <c r="Q116" i="12" s="1"/>
  <c r="H114" i="12"/>
  <c r="J114" i="12" s="1"/>
  <c r="G114" i="12"/>
  <c r="F114" i="12"/>
  <c r="F115" i="12" s="1"/>
  <c r="F116" i="12" s="1"/>
  <c r="S113" i="12"/>
  <c r="T116" i="12" s="1"/>
  <c r="R113" i="12"/>
  <c r="H113" i="12"/>
  <c r="I115" i="12" s="1"/>
  <c r="G113" i="12"/>
  <c r="T1" i="2"/>
  <c r="T113" i="12" l="1"/>
  <c r="I116" i="12"/>
  <c r="U113" i="12"/>
  <c r="O4" i="16"/>
  <c r="T115" i="12"/>
  <c r="T114" i="12"/>
  <c r="I114" i="12"/>
  <c r="J113" i="12"/>
  <c r="I113" i="12"/>
  <c r="E18" i="9"/>
  <c r="E17" i="9"/>
  <c r="E16" i="9"/>
  <c r="AN28" i="10" l="1"/>
  <c r="AD20" i="10"/>
  <c r="E5" i="9"/>
  <c r="E4" i="9"/>
  <c r="G44" i="14"/>
  <c r="G43" i="14"/>
  <c r="G42" i="14"/>
  <c r="G41" i="14"/>
  <c r="G40" i="14"/>
  <c r="G39" i="14"/>
  <c r="G38" i="14"/>
  <c r="G37" i="14"/>
  <c r="G36" i="14"/>
  <c r="G35" i="14"/>
  <c r="G34" i="14"/>
  <c r="G33" i="14"/>
  <c r="G32" i="14"/>
  <c r="G31" i="14"/>
  <c r="G30" i="14"/>
  <c r="G29" i="14"/>
  <c r="G28" i="14"/>
  <c r="G27" i="14"/>
  <c r="G26" i="14"/>
  <c r="G25" i="14"/>
  <c r="G24" i="14"/>
  <c r="G23" i="14"/>
  <c r="G22" i="14"/>
  <c r="G21" i="14"/>
  <c r="G20" i="14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/>
  <c r="G4" i="14"/>
  <c r="E6" i="9" l="1"/>
  <c r="S116" i="11"/>
  <c r="U116" i="11" s="1"/>
  <c r="R116" i="11"/>
  <c r="H116" i="11"/>
  <c r="J116" i="11" s="1"/>
  <c r="G116" i="11"/>
  <c r="S115" i="11"/>
  <c r="U115" i="11" s="1"/>
  <c r="R115" i="11"/>
  <c r="H115" i="11"/>
  <c r="J115" i="11" s="1"/>
  <c r="G115" i="11"/>
  <c r="S114" i="11"/>
  <c r="U114" i="11" s="1"/>
  <c r="R114" i="11"/>
  <c r="Q114" i="11"/>
  <c r="Q115" i="11" s="1"/>
  <c r="Q116" i="11" s="1"/>
  <c r="H114" i="11"/>
  <c r="J114" i="11" s="1"/>
  <c r="G114" i="11"/>
  <c r="F114" i="11"/>
  <c r="F115" i="11" s="1"/>
  <c r="F116" i="11" s="1"/>
  <c r="S113" i="11"/>
  <c r="T116" i="11" s="1"/>
  <c r="R113" i="11"/>
  <c r="H113" i="11"/>
  <c r="I115" i="11" s="1"/>
  <c r="G113" i="11"/>
  <c r="X7" i="10"/>
  <c r="X6" i="10"/>
  <c r="W7" i="10"/>
  <c r="W6" i="10"/>
  <c r="V7" i="10"/>
  <c r="V6" i="10"/>
  <c r="E8" i="10" a="1"/>
  <c r="E8" i="10" s="1"/>
  <c r="E7" i="10"/>
  <c r="E6" i="10"/>
  <c r="Q17" i="10"/>
  <c r="P17" i="10"/>
  <c r="Q16" i="10"/>
  <c r="P16" i="10"/>
  <c r="Q15" i="10"/>
  <c r="P15" i="10"/>
  <c r="Q14" i="10"/>
  <c r="P14" i="10"/>
  <c r="Q13" i="10"/>
  <c r="P13" i="10"/>
  <c r="Q12" i="10"/>
  <c r="P12" i="10"/>
  <c r="Q11" i="10"/>
  <c r="P11" i="10"/>
  <c r="Q10" i="10"/>
  <c r="P10" i="10"/>
  <c r="Q9" i="10"/>
  <c r="P9" i="10"/>
  <c r="Q8" i="10"/>
  <c r="P8" i="10"/>
  <c r="Y7" i="10" l="1"/>
  <c r="Y6" i="10"/>
  <c r="T113" i="11"/>
  <c r="T114" i="11"/>
  <c r="T115" i="11"/>
  <c r="U113" i="11"/>
  <c r="I116" i="11"/>
  <c r="I113" i="11"/>
  <c r="J113" i="11"/>
  <c r="I114" i="11"/>
  <c r="E9" i="10"/>
  <c r="Q18" i="10"/>
  <c r="O3643" i="2" l="1"/>
  <c r="O3644" i="2"/>
  <c r="O3645" i="2"/>
  <c r="O3646" i="2"/>
  <c r="O2" i="2"/>
  <c r="O3647" i="2"/>
  <c r="O3648" i="2"/>
  <c r="O3649" i="2"/>
  <c r="O3650" i="2"/>
  <c r="O9" i="2"/>
  <c r="O10" i="2"/>
  <c r="O3651" i="2"/>
  <c r="O14" i="2"/>
  <c r="O3652" i="2"/>
  <c r="O3653" i="2"/>
  <c r="O3654" i="2"/>
  <c r="O3655" i="2"/>
  <c r="O15" i="2"/>
  <c r="O16" i="2"/>
  <c r="O3656" i="2"/>
  <c r="O17" i="2"/>
  <c r="O3634" i="2"/>
  <c r="O3635" i="2"/>
  <c r="O3636" i="2"/>
  <c r="O3637" i="2"/>
  <c r="O3638" i="2"/>
  <c r="O3639" i="2"/>
  <c r="O3640" i="2"/>
  <c r="O3641" i="2"/>
  <c r="O3629" i="2"/>
  <c r="O18" i="2"/>
  <c r="O3630" i="2"/>
  <c r="O3631" i="2"/>
  <c r="O3632" i="2"/>
  <c r="O3617" i="2"/>
  <c r="O3618" i="2"/>
  <c r="O19" i="2"/>
  <c r="O20" i="2"/>
  <c r="O21" i="2"/>
  <c r="O22" i="2"/>
  <c r="O23" i="2"/>
  <c r="O24" i="2"/>
  <c r="O25" i="2"/>
  <c r="O52" i="2"/>
  <c r="O53" i="2"/>
  <c r="O3619" i="2"/>
  <c r="O54" i="2"/>
  <c r="O3609" i="2"/>
  <c r="O3610" i="2"/>
  <c r="O61" i="2"/>
  <c r="O66" i="2"/>
  <c r="O67" i="2"/>
  <c r="O68" i="2"/>
  <c r="O69" i="2"/>
  <c r="O70" i="2"/>
  <c r="O79" i="2"/>
  <c r="O3599" i="2"/>
  <c r="O80" i="2"/>
  <c r="O81" i="2"/>
  <c r="O82" i="2"/>
  <c r="O83" i="2"/>
  <c r="O3600" i="2"/>
  <c r="O99" i="2"/>
  <c r="O3601" i="2"/>
  <c r="O3582" i="2"/>
  <c r="O106" i="2"/>
  <c r="O3583" i="2"/>
  <c r="O107" i="2"/>
  <c r="O108" i="2"/>
  <c r="O109" i="2"/>
  <c r="O110" i="2"/>
  <c r="O111" i="2"/>
  <c r="O112" i="2"/>
  <c r="O3584" i="2"/>
  <c r="O113" i="2"/>
  <c r="O115" i="2"/>
  <c r="O3585" i="2"/>
  <c r="O3586" i="2"/>
  <c r="O116" i="2"/>
  <c r="O117" i="2"/>
  <c r="O3587" i="2"/>
  <c r="O126" i="2"/>
  <c r="O127" i="2"/>
  <c r="O128" i="2"/>
  <c r="O129" i="2"/>
  <c r="O3565" i="2"/>
  <c r="O130" i="2"/>
  <c r="O131" i="2"/>
  <c r="O132" i="2"/>
  <c r="O133" i="2"/>
  <c r="O134" i="2"/>
  <c r="O135" i="2"/>
  <c r="O3566" i="2"/>
  <c r="O3567" i="2"/>
  <c r="O3568" i="2"/>
  <c r="O140" i="2"/>
  <c r="O141" i="2"/>
  <c r="O142" i="2"/>
  <c r="O3552" i="2"/>
  <c r="O143" i="2"/>
  <c r="O144" i="2"/>
  <c r="O145" i="2"/>
  <c r="O146" i="2"/>
  <c r="O3553" i="2"/>
  <c r="O3554" i="2"/>
  <c r="O3555" i="2"/>
  <c r="O3556" i="2"/>
  <c r="O148" i="2"/>
  <c r="O3557" i="2"/>
  <c r="O3558" i="2"/>
  <c r="O3559" i="2"/>
  <c r="O3547" i="2"/>
  <c r="O149" i="2"/>
  <c r="O150" i="2"/>
  <c r="O3548" i="2"/>
  <c r="O3549" i="2"/>
  <c r="O151" i="2"/>
  <c r="O3506" i="2"/>
  <c r="O152" i="2"/>
  <c r="O153" i="2"/>
  <c r="O167" i="2"/>
  <c r="O168" i="2"/>
  <c r="O169" i="2"/>
  <c r="O170" i="2"/>
  <c r="O3507" i="2"/>
  <c r="O3508" i="2"/>
  <c r="O171" i="2"/>
  <c r="O172" i="2"/>
  <c r="O3509" i="2"/>
  <c r="O3510" i="2"/>
  <c r="O173" i="2"/>
  <c r="O174" i="2"/>
  <c r="O3511" i="2"/>
  <c r="O175" i="2"/>
  <c r="O184" i="2"/>
  <c r="O3512" i="2"/>
  <c r="O3513" i="2"/>
  <c r="O186" i="2"/>
  <c r="O187" i="2"/>
  <c r="O3514" i="2"/>
  <c r="O3515" i="2"/>
  <c r="O188" i="2"/>
  <c r="O189" i="2"/>
  <c r="O190" i="2"/>
  <c r="O196" i="2"/>
  <c r="O197" i="2"/>
  <c r="O198" i="2"/>
  <c r="O200" i="2"/>
  <c r="O3516" i="2"/>
  <c r="O201" i="2"/>
  <c r="O202" i="2"/>
  <c r="O3517" i="2"/>
  <c r="O3518" i="2"/>
  <c r="O203" i="2"/>
  <c r="O3519" i="2"/>
  <c r="O204" i="2"/>
  <c r="O205" i="2"/>
  <c r="O3504" i="2"/>
  <c r="O206" i="2"/>
  <c r="O207" i="2"/>
  <c r="O3498" i="2"/>
  <c r="O208" i="2"/>
  <c r="O209" i="2"/>
  <c r="O3499" i="2"/>
  <c r="O3500" i="2"/>
  <c r="O213" i="2"/>
  <c r="O214" i="2"/>
  <c r="O215" i="2"/>
  <c r="O216" i="2"/>
  <c r="O217" i="2"/>
  <c r="O218" i="2"/>
  <c r="O219" i="2"/>
  <c r="O3482" i="2"/>
  <c r="O3483" i="2"/>
  <c r="O3484" i="2"/>
  <c r="O3485" i="2"/>
  <c r="O3486" i="2"/>
  <c r="O3487" i="2"/>
  <c r="O220" i="2"/>
  <c r="O225" i="2"/>
  <c r="O3488" i="2"/>
  <c r="O3472" i="2"/>
  <c r="O3473" i="2"/>
  <c r="O3474" i="2"/>
  <c r="O226" i="2"/>
  <c r="O227" i="2"/>
  <c r="O228" i="2"/>
  <c r="O3475" i="2"/>
  <c r="O3476" i="2"/>
  <c r="O229" i="2"/>
  <c r="O230" i="2"/>
  <c r="O3461" i="2"/>
  <c r="O3462" i="2"/>
  <c r="O3463" i="2"/>
  <c r="O3464" i="2"/>
  <c r="O3465" i="2"/>
  <c r="O3466" i="2"/>
  <c r="O3467" i="2"/>
  <c r="O3468" i="2"/>
  <c r="O3469" i="2"/>
  <c r="O3470" i="2"/>
  <c r="O3471" i="2"/>
  <c r="O231" i="2"/>
  <c r="O232" i="2"/>
  <c r="O3453" i="2"/>
  <c r="O3454" i="2"/>
  <c r="O240" i="2"/>
  <c r="O241" i="2"/>
  <c r="O3455" i="2"/>
  <c r="O3456" i="2"/>
  <c r="O3436" i="2"/>
  <c r="O242" i="2"/>
  <c r="O243" i="2"/>
  <c r="O244" i="2"/>
  <c r="O245" i="2"/>
  <c r="O246" i="2"/>
  <c r="O247" i="2"/>
  <c r="O251" i="2"/>
  <c r="O252" i="2"/>
  <c r="O3437" i="2"/>
  <c r="O253" i="2"/>
  <c r="O254" i="2"/>
  <c r="O255" i="2"/>
  <c r="O256" i="2"/>
  <c r="O257" i="2"/>
  <c r="O3438" i="2"/>
  <c r="O3439" i="2"/>
  <c r="O258" i="2"/>
  <c r="O259" i="2"/>
  <c r="O260" i="2"/>
  <c r="O3423" i="2"/>
  <c r="O261" i="2"/>
  <c r="O262" i="2"/>
  <c r="O263" i="2"/>
  <c r="O264" i="2"/>
  <c r="O265" i="2"/>
  <c r="O266" i="2"/>
  <c r="O3424" i="2"/>
  <c r="O273" i="2"/>
  <c r="O3425" i="2"/>
  <c r="O281" i="2"/>
  <c r="O282" i="2"/>
  <c r="O283" i="2"/>
  <c r="O3413" i="2"/>
  <c r="O284" i="2"/>
  <c r="O285" i="2"/>
  <c r="O3414" i="2"/>
  <c r="O3415" i="2"/>
  <c r="O286" i="2"/>
  <c r="O3416" i="2"/>
  <c r="O3405" i="2"/>
  <c r="O287" i="2"/>
  <c r="O3406" i="2"/>
  <c r="O3407" i="2"/>
  <c r="O288" i="2"/>
  <c r="O3408" i="2"/>
  <c r="O3409" i="2"/>
  <c r="O3410" i="2"/>
  <c r="O3386" i="2"/>
  <c r="O3387" i="2"/>
  <c r="O3388" i="2"/>
  <c r="O289" i="2"/>
  <c r="O290" i="2"/>
  <c r="O3389" i="2"/>
  <c r="O291" i="2"/>
  <c r="O304" i="2"/>
  <c r="O315" i="2"/>
  <c r="O316" i="2"/>
  <c r="O317" i="2"/>
  <c r="O318" i="2"/>
  <c r="O319" i="2"/>
  <c r="O320" i="2"/>
  <c r="O3390" i="2"/>
  <c r="O321" i="2"/>
  <c r="O322" i="2"/>
  <c r="O3391" i="2"/>
  <c r="O3392" i="2"/>
  <c r="O323" i="2"/>
  <c r="O3368" i="2"/>
  <c r="O3369" i="2"/>
  <c r="O3370" i="2"/>
  <c r="O3371" i="2"/>
  <c r="O3372" i="2"/>
  <c r="O324" i="2"/>
  <c r="O325" i="2"/>
  <c r="O338" i="2"/>
  <c r="O339" i="2"/>
  <c r="O3373" i="2"/>
  <c r="O3374" i="2"/>
  <c r="O3375" i="2"/>
  <c r="O340" i="2"/>
  <c r="O345" i="2"/>
  <c r="O3376" i="2"/>
  <c r="O346" i="2"/>
  <c r="O347" i="2"/>
  <c r="O3363" i="2"/>
  <c r="O3364" i="2"/>
  <c r="O3365" i="2"/>
  <c r="O3366" i="2"/>
  <c r="O3367" i="2"/>
  <c r="O3342" i="2"/>
  <c r="O348" i="2"/>
  <c r="O349" i="2"/>
  <c r="O350" i="2"/>
  <c r="O351" i="2"/>
  <c r="O352" i="2"/>
  <c r="O353" i="2"/>
  <c r="O354" i="2"/>
  <c r="O3343" i="2"/>
  <c r="O3344" i="2"/>
  <c r="O355" i="2"/>
  <c r="O356" i="2"/>
  <c r="O357" i="2"/>
  <c r="O361" i="2"/>
  <c r="O362" i="2"/>
  <c r="O3345" i="2"/>
  <c r="O3346" i="2"/>
  <c r="O363" i="2"/>
  <c r="O364" i="2"/>
  <c r="O3347" i="2"/>
  <c r="O3348" i="2"/>
  <c r="O365" i="2"/>
  <c r="O367" i="2"/>
  <c r="O368" i="2"/>
  <c r="O369" i="2"/>
  <c r="O370" i="2"/>
  <c r="O371" i="2"/>
  <c r="O3327" i="2"/>
  <c r="O3328" i="2"/>
  <c r="O372" i="2"/>
  <c r="O376" i="2"/>
  <c r="O3329" i="2"/>
  <c r="O3330" i="2"/>
  <c r="O3331" i="2"/>
  <c r="O3332" i="2"/>
  <c r="O3333" i="2"/>
  <c r="O377" i="2"/>
  <c r="O378" i="2"/>
  <c r="O379" i="2"/>
  <c r="O3321" i="2"/>
  <c r="O380" i="2"/>
  <c r="O381" i="2"/>
  <c r="O3314" i="2"/>
  <c r="O3315" i="2"/>
  <c r="O382" i="2"/>
  <c r="O383" i="2"/>
  <c r="O3316" i="2"/>
  <c r="O3317" i="2"/>
  <c r="O3318" i="2"/>
  <c r="O3305" i="2"/>
  <c r="O3306" i="2"/>
  <c r="O3307" i="2"/>
  <c r="O3308" i="2"/>
  <c r="O3309" i="2"/>
  <c r="O384" i="2"/>
  <c r="O385" i="2"/>
  <c r="O386" i="2"/>
  <c r="O3310" i="2"/>
  <c r="O3292" i="2"/>
  <c r="O3293" i="2"/>
  <c r="O3294" i="2"/>
  <c r="O3295" i="2"/>
  <c r="O387" i="2"/>
  <c r="O395" i="2"/>
  <c r="O3296" i="2"/>
  <c r="O3297" i="2"/>
  <c r="O3298" i="2"/>
  <c r="O396" i="2"/>
  <c r="O397" i="2"/>
  <c r="O3299" i="2"/>
  <c r="O3300" i="2"/>
  <c r="O398" i="2"/>
  <c r="O3290" i="2"/>
  <c r="O3288" i="2"/>
  <c r="O3289" i="2"/>
  <c r="O3283" i="2"/>
  <c r="O3284" i="2"/>
  <c r="O3285" i="2"/>
  <c r="O3286" i="2"/>
  <c r="O3287" i="2"/>
  <c r="O3276" i="2"/>
  <c r="O399" i="2"/>
  <c r="O400" i="2"/>
  <c r="O413" i="2"/>
  <c r="O414" i="2"/>
  <c r="O3277" i="2"/>
  <c r="O3278" i="2"/>
  <c r="O3274" i="2"/>
  <c r="O3275" i="2"/>
  <c r="O415" i="2"/>
  <c r="O416" i="2"/>
  <c r="O417" i="2"/>
  <c r="O3268" i="2"/>
  <c r="O418" i="2"/>
  <c r="O419" i="2"/>
  <c r="O3255" i="2"/>
  <c r="O3256" i="2"/>
  <c r="O3257" i="2"/>
  <c r="O3258" i="2"/>
  <c r="O3259" i="2"/>
  <c r="O3260" i="2"/>
  <c r="O420" i="2"/>
  <c r="O3261" i="2"/>
  <c r="O421" i="2"/>
  <c r="O422" i="2"/>
  <c r="O423" i="2"/>
  <c r="O424" i="2"/>
  <c r="O425" i="2"/>
  <c r="O3250" i="2"/>
  <c r="O450" i="2"/>
  <c r="O451" i="2"/>
  <c r="O452" i="2"/>
  <c r="O3251" i="2"/>
  <c r="O3237" i="2"/>
  <c r="O3238" i="2"/>
  <c r="O3239" i="2"/>
  <c r="O3240" i="2"/>
  <c r="O3241" i="2"/>
  <c r="O453" i="2"/>
  <c r="O454" i="2"/>
  <c r="O3242" i="2"/>
  <c r="O455" i="2"/>
  <c r="O456" i="2"/>
  <c r="O3243" i="2"/>
  <c r="O3244" i="2"/>
  <c r="O3245" i="2"/>
  <c r="O3236" i="2"/>
  <c r="O457" i="2"/>
  <c r="O3213" i="2"/>
  <c r="O3214" i="2"/>
  <c r="O3215" i="2"/>
  <c r="O3216" i="2"/>
  <c r="O458" i="2"/>
  <c r="O464" i="2"/>
  <c r="O465" i="2"/>
  <c r="O3217" i="2"/>
  <c r="O466" i="2"/>
  <c r="O467" i="2"/>
  <c r="O468" i="2"/>
  <c r="O476" i="2"/>
  <c r="O477" i="2"/>
  <c r="O3218" i="2"/>
  <c r="O3219" i="2"/>
  <c r="O478" i="2"/>
  <c r="O479" i="2"/>
  <c r="O480" i="2"/>
  <c r="O486" i="2"/>
  <c r="O487" i="2"/>
  <c r="O489" i="2"/>
  <c r="O3220" i="2"/>
  <c r="O3193" i="2"/>
  <c r="O490" i="2"/>
  <c r="O491" i="2"/>
  <c r="O3194" i="2"/>
  <c r="O3195" i="2"/>
  <c r="O3196" i="2"/>
  <c r="O3197" i="2"/>
  <c r="O3198" i="2"/>
  <c r="O3199" i="2"/>
  <c r="O3200" i="2"/>
  <c r="O3201" i="2"/>
  <c r="O3202" i="2"/>
  <c r="O503" i="2"/>
  <c r="O504" i="2"/>
  <c r="O3203" i="2"/>
  <c r="O3204" i="2"/>
  <c r="O3205" i="2"/>
  <c r="O3206" i="2"/>
  <c r="O3207" i="2"/>
  <c r="O3208" i="2"/>
  <c r="O3188" i="2"/>
  <c r="O3189" i="2"/>
  <c r="O3190" i="2"/>
  <c r="O3191" i="2"/>
  <c r="O3192" i="2"/>
  <c r="O3183" i="2"/>
  <c r="O506" i="2"/>
  <c r="O3184" i="2"/>
  <c r="O3185" i="2"/>
  <c r="O3186" i="2"/>
  <c r="O507" i="2"/>
  <c r="O3178" i="2"/>
  <c r="O508" i="2"/>
  <c r="O519" i="2"/>
  <c r="O520" i="2"/>
  <c r="O521" i="2"/>
  <c r="O522" i="2"/>
  <c r="O523" i="2"/>
  <c r="O3162" i="2"/>
  <c r="O3163" i="2"/>
  <c r="O3164" i="2"/>
  <c r="O3165" i="2"/>
  <c r="O528" i="2"/>
  <c r="O529" i="2"/>
  <c r="O530" i="2"/>
  <c r="O531" i="2"/>
  <c r="O532" i="2"/>
  <c r="O533" i="2"/>
  <c r="O3166" i="2"/>
  <c r="O534" i="2"/>
  <c r="O535" i="2"/>
  <c r="O536" i="2"/>
  <c r="O540" i="2"/>
  <c r="O557" i="2"/>
  <c r="O3155" i="2"/>
  <c r="O3156" i="2"/>
  <c r="O3157" i="2"/>
  <c r="O3158" i="2"/>
  <c r="O3143" i="2"/>
  <c r="O558" i="2"/>
  <c r="O559" i="2"/>
  <c r="O560" i="2"/>
  <c r="O561" i="2"/>
  <c r="O562" i="2"/>
  <c r="O3144" i="2"/>
  <c r="O3145" i="2"/>
  <c r="O563" i="2"/>
  <c r="O564" i="2"/>
  <c r="O569" i="2"/>
  <c r="O579" i="2"/>
  <c r="O580" i="2"/>
  <c r="O581" i="2"/>
  <c r="O582" i="2"/>
  <c r="O3132" i="2"/>
  <c r="O3133" i="2"/>
  <c r="O583" i="2"/>
  <c r="O584" i="2"/>
  <c r="O590" i="2"/>
  <c r="O591" i="2"/>
  <c r="O3134" i="2"/>
  <c r="O3135" i="2"/>
  <c r="O3125" i="2"/>
  <c r="O592" i="2"/>
  <c r="O593" i="2"/>
  <c r="O3126" i="2"/>
  <c r="O3127" i="2"/>
  <c r="O3128" i="2"/>
  <c r="O3129" i="2"/>
  <c r="O3116" i="2"/>
  <c r="O594" i="2"/>
  <c r="O3117" i="2"/>
  <c r="O3118" i="2"/>
  <c r="O3119" i="2"/>
  <c r="O3120" i="2"/>
  <c r="O3121" i="2"/>
  <c r="O3122" i="2"/>
  <c r="O595" i="2"/>
  <c r="O3115" i="2"/>
  <c r="O3105" i="2"/>
  <c r="O602" i="2"/>
  <c r="O603" i="2"/>
  <c r="O604" i="2"/>
  <c r="O605" i="2"/>
  <c r="O606" i="2"/>
  <c r="O607" i="2"/>
  <c r="O3106" i="2"/>
  <c r="O3107" i="2"/>
  <c r="O3108" i="2"/>
  <c r="O3098" i="2"/>
  <c r="O3099" i="2"/>
  <c r="O610" i="2"/>
  <c r="O611" i="2"/>
  <c r="O612" i="2"/>
  <c r="O3100" i="2"/>
  <c r="O3101" i="2"/>
  <c r="O3093" i="2"/>
  <c r="O3094" i="2"/>
  <c r="O613" i="2"/>
  <c r="O614" i="2"/>
  <c r="O3095" i="2"/>
  <c r="O3083" i="2"/>
  <c r="O3084" i="2"/>
  <c r="O615" i="2"/>
  <c r="O3085" i="2"/>
  <c r="O616" i="2"/>
  <c r="O617" i="2"/>
  <c r="O3086" i="2"/>
  <c r="O618" i="2"/>
  <c r="O619" i="2"/>
  <c r="O625" i="2"/>
  <c r="O3076" i="2"/>
  <c r="O3077" i="2"/>
  <c r="O3078" i="2"/>
  <c r="O626" i="2"/>
  <c r="O627" i="2"/>
  <c r="O3079" i="2"/>
  <c r="O3080" i="2"/>
  <c r="O3072" i="2"/>
  <c r="O628" i="2"/>
  <c r="O629" i="2"/>
  <c r="O630" i="2"/>
  <c r="O3067" i="2"/>
  <c r="O3068" i="2"/>
  <c r="O3069" i="2"/>
  <c r="O631" i="2"/>
  <c r="O638" i="2"/>
  <c r="O3063" i="2"/>
  <c r="O639" i="2"/>
  <c r="O3064" i="2"/>
  <c r="O3065" i="2"/>
  <c r="O3058" i="2"/>
  <c r="O644" i="2"/>
  <c r="O645" i="2"/>
  <c r="O646" i="2"/>
  <c r="O3059" i="2"/>
  <c r="O3055" i="2"/>
  <c r="O647" i="2"/>
  <c r="O3056" i="2"/>
  <c r="O3041" i="2"/>
  <c r="O3042" i="2"/>
  <c r="O657" i="2"/>
  <c r="O658" i="2"/>
  <c r="O659" i="2"/>
  <c r="O660" i="2"/>
  <c r="O667" i="2"/>
  <c r="O3043" i="2"/>
  <c r="O3044" i="2"/>
  <c r="O3045" i="2"/>
  <c r="O3046" i="2"/>
  <c r="O3047" i="2"/>
  <c r="O3048" i="2"/>
  <c r="O3049" i="2"/>
  <c r="O3023" i="2"/>
  <c r="O668" i="2"/>
  <c r="O669" i="2"/>
  <c r="O3024" i="2"/>
  <c r="O3025" i="2"/>
  <c r="O3026" i="2"/>
  <c r="O3027" i="2"/>
  <c r="O3028" i="2"/>
  <c r="O3029" i="2"/>
  <c r="O3030" i="2"/>
  <c r="O3031" i="2"/>
  <c r="O3032" i="2"/>
  <c r="O3033" i="2"/>
  <c r="O670" i="2"/>
  <c r="O671" i="2"/>
  <c r="O3034" i="2"/>
  <c r="O3035" i="2"/>
  <c r="O3036" i="2"/>
  <c r="O3014" i="2"/>
  <c r="O3015" i="2"/>
  <c r="O3016" i="2"/>
  <c r="O3017" i="2"/>
  <c r="O672" i="2"/>
  <c r="O673" i="2"/>
  <c r="O3018" i="2"/>
  <c r="O3019" i="2"/>
  <c r="O3020" i="2"/>
  <c r="O3011" i="2"/>
  <c r="O3012" i="2"/>
  <c r="O3013" i="2"/>
  <c r="O3004" i="2"/>
  <c r="O3005" i="2"/>
  <c r="O3006" i="2"/>
  <c r="O3007" i="2"/>
  <c r="O3008" i="2"/>
  <c r="O3009" i="2"/>
  <c r="O3010" i="2"/>
  <c r="O2995" i="2"/>
  <c r="O674" i="2"/>
  <c r="O675" i="2"/>
  <c r="O676" i="2"/>
  <c r="O677" i="2"/>
  <c r="O678" i="2"/>
  <c r="O2996" i="2"/>
  <c r="O2997" i="2"/>
  <c r="O2998" i="2"/>
  <c r="O690" i="2"/>
  <c r="O691" i="2"/>
  <c r="O2992" i="2"/>
  <c r="O2980" i="2"/>
  <c r="O2981" i="2"/>
  <c r="O2982" i="2"/>
  <c r="O692" i="2"/>
  <c r="O704" i="2"/>
  <c r="O2983" i="2"/>
  <c r="O705" i="2"/>
  <c r="O706" i="2"/>
  <c r="O2984" i="2"/>
  <c r="O707" i="2"/>
  <c r="O708" i="2"/>
  <c r="O2985" i="2"/>
  <c r="O2962" i="2"/>
  <c r="O709" i="2"/>
  <c r="O721" i="2"/>
  <c r="O722" i="2"/>
  <c r="O725" i="2"/>
  <c r="O726" i="2"/>
  <c r="O2963" i="2"/>
  <c r="O2964" i="2"/>
  <c r="O2965" i="2"/>
  <c r="O2966" i="2"/>
  <c r="O2967" i="2"/>
  <c r="O2968" i="2"/>
  <c r="O2969" i="2"/>
  <c r="O2970" i="2"/>
  <c r="O2971" i="2"/>
  <c r="O727" i="2"/>
  <c r="O737" i="2"/>
  <c r="O2972" i="2"/>
  <c r="O2958" i="2"/>
  <c r="O2959" i="2"/>
  <c r="O2960" i="2"/>
  <c r="O2961" i="2"/>
  <c r="O2953" i="2"/>
  <c r="O2954" i="2"/>
  <c r="O2955" i="2"/>
  <c r="O741" i="2"/>
  <c r="O750" i="2"/>
  <c r="O2941" i="2"/>
  <c r="O751" i="2"/>
  <c r="O757" i="2"/>
  <c r="O2942" i="2"/>
  <c r="O2943" i="2"/>
  <c r="O768" i="2"/>
  <c r="O2944" i="2"/>
  <c r="O769" i="2"/>
  <c r="O770" i="2"/>
  <c r="O771" i="2"/>
  <c r="O778" i="2"/>
  <c r="O2945" i="2"/>
  <c r="O2935" i="2"/>
  <c r="O2936" i="2"/>
  <c r="O2937" i="2"/>
  <c r="O779" i="2"/>
  <c r="O780" i="2"/>
  <c r="O2938" i="2"/>
  <c r="O2928" i="2"/>
  <c r="O2929" i="2"/>
  <c r="O2930" i="2"/>
  <c r="O2931" i="2"/>
  <c r="O2932" i="2"/>
  <c r="O2933" i="2"/>
  <c r="O2934" i="2"/>
  <c r="O2916" i="2"/>
  <c r="O2917" i="2"/>
  <c r="O2918" i="2"/>
  <c r="O781" i="2"/>
  <c r="O782" i="2"/>
  <c r="O787" i="2"/>
  <c r="O788" i="2"/>
  <c r="O789" i="2"/>
  <c r="O790" i="2"/>
  <c r="O791" i="2"/>
  <c r="O792" i="2"/>
  <c r="O793" i="2"/>
  <c r="O2910" i="2"/>
  <c r="O794" i="2"/>
  <c r="O2911" i="2"/>
  <c r="O2912" i="2"/>
  <c r="O2913" i="2"/>
  <c r="O2914" i="2"/>
  <c r="O795" i="2"/>
  <c r="O2902" i="2"/>
  <c r="O2903" i="2"/>
  <c r="O2904" i="2"/>
  <c r="O2905" i="2"/>
  <c r="O2906" i="2"/>
  <c r="O2907" i="2"/>
  <c r="O2908" i="2"/>
  <c r="O796" i="2"/>
  <c r="O2880" i="2"/>
  <c r="O2881" i="2"/>
  <c r="O2882" i="2"/>
  <c r="O2883" i="2"/>
  <c r="O797" i="2"/>
  <c r="O798" i="2"/>
  <c r="O799" i="2"/>
  <c r="O2884" i="2"/>
  <c r="O800" i="2"/>
  <c r="O801" i="2"/>
  <c r="O802" i="2"/>
  <c r="O803" i="2"/>
  <c r="O2885" i="2"/>
  <c r="O2886" i="2"/>
  <c r="O804" i="2"/>
  <c r="O807" i="2"/>
  <c r="O2887" i="2"/>
  <c r="O808" i="2"/>
  <c r="O809" i="2"/>
  <c r="O810" i="2"/>
  <c r="O811" i="2"/>
  <c r="O815" i="2"/>
  <c r="O816" i="2"/>
  <c r="O2877" i="2"/>
  <c r="O819" i="2"/>
  <c r="O2875" i="2"/>
  <c r="O2873" i="2"/>
  <c r="O2874" i="2"/>
  <c r="O2865" i="2"/>
  <c r="O820" i="2"/>
  <c r="O821" i="2"/>
  <c r="O2866" i="2"/>
  <c r="O2867" i="2"/>
  <c r="O2868" i="2"/>
  <c r="O2869" i="2"/>
  <c r="O2870" i="2"/>
  <c r="O2864" i="2"/>
  <c r="O2857" i="2"/>
  <c r="O2858" i="2"/>
  <c r="O2859" i="2"/>
  <c r="O2860" i="2"/>
  <c r="O2861" i="2"/>
  <c r="O2862" i="2"/>
  <c r="O2863" i="2"/>
  <c r="O2853" i="2"/>
  <c r="O2854" i="2"/>
  <c r="O822" i="2"/>
  <c r="O823" i="2"/>
  <c r="O2849" i="2"/>
  <c r="O2850" i="2"/>
  <c r="O2851" i="2"/>
  <c r="O2852" i="2"/>
  <c r="O824" i="2"/>
  <c r="O2846" i="2"/>
  <c r="O2847" i="2"/>
  <c r="O828" i="2"/>
  <c r="O829" i="2"/>
  <c r="O830" i="2"/>
  <c r="O2828" i="2"/>
  <c r="O831" i="2"/>
  <c r="O832" i="2"/>
  <c r="O833" i="2"/>
  <c r="O834" i="2"/>
  <c r="O2829" i="2"/>
  <c r="O843" i="2"/>
  <c r="O844" i="2"/>
  <c r="O845" i="2"/>
  <c r="O846" i="2"/>
  <c r="O847" i="2"/>
  <c r="O848" i="2"/>
  <c r="O849" i="2"/>
  <c r="O856" i="2"/>
  <c r="O857" i="2"/>
  <c r="O858" i="2"/>
  <c r="O859" i="2"/>
  <c r="O860" i="2"/>
  <c r="O864" i="2"/>
  <c r="O2820" i="2"/>
  <c r="O865" i="2"/>
  <c r="O866" i="2"/>
  <c r="O867" i="2"/>
  <c r="O868" i="2"/>
  <c r="O869" i="2"/>
  <c r="O2815" i="2"/>
  <c r="O870" i="2"/>
  <c r="O2816" i="2"/>
  <c r="O2807" i="2"/>
  <c r="O2808" i="2"/>
  <c r="O2809" i="2"/>
  <c r="O871" i="2"/>
  <c r="O872" i="2"/>
  <c r="O873" i="2"/>
  <c r="O874" i="2"/>
  <c r="O883" i="2"/>
  <c r="O2803" i="2"/>
  <c r="O2804" i="2"/>
  <c r="O2805" i="2"/>
  <c r="O2806" i="2"/>
  <c r="O884" i="2"/>
  <c r="O2773" i="2"/>
  <c r="O885" i="2"/>
  <c r="O2774" i="2"/>
  <c r="O886" i="2"/>
  <c r="O887" i="2"/>
  <c r="O888" i="2"/>
  <c r="O889" i="2"/>
  <c r="O890" i="2"/>
  <c r="O891" i="2"/>
  <c r="O892" i="2"/>
  <c r="O893" i="2"/>
  <c r="O2775" i="2"/>
  <c r="O913" i="2"/>
  <c r="O914" i="2"/>
  <c r="O2776" i="2"/>
  <c r="O915" i="2"/>
  <c r="O916" i="2"/>
  <c r="O2777" i="2"/>
  <c r="O917" i="2"/>
  <c r="O918" i="2"/>
  <c r="O919" i="2"/>
  <c r="O929" i="2"/>
  <c r="O2778" i="2"/>
  <c r="O930" i="2"/>
  <c r="O931" i="2"/>
  <c r="O2779" i="2"/>
  <c r="O2780" i="2"/>
  <c r="O932" i="2"/>
  <c r="O934" i="2"/>
  <c r="O2749" i="2"/>
  <c r="O2750" i="2"/>
  <c r="O935" i="2"/>
  <c r="O936" i="2"/>
  <c r="O937" i="2"/>
  <c r="O938" i="2"/>
  <c r="O939" i="2"/>
  <c r="O940" i="2"/>
  <c r="O941" i="2"/>
  <c r="O942" i="2"/>
  <c r="O943" i="2"/>
  <c r="O2751" i="2"/>
  <c r="O2752" i="2"/>
  <c r="O944" i="2"/>
  <c r="O945" i="2"/>
  <c r="O946" i="2"/>
  <c r="O947" i="2"/>
  <c r="O2753" i="2"/>
  <c r="O948" i="2"/>
  <c r="O949" i="2"/>
  <c r="O955" i="2"/>
  <c r="O956" i="2"/>
  <c r="O2754" i="2"/>
  <c r="O2755" i="2"/>
  <c r="O2746" i="2"/>
  <c r="O2747" i="2"/>
  <c r="O957" i="2"/>
  <c r="O2738" i="2"/>
  <c r="O958" i="2"/>
  <c r="O959" i="2"/>
  <c r="O960" i="2"/>
  <c r="O2739" i="2"/>
  <c r="O2740" i="2"/>
  <c r="O2741" i="2"/>
  <c r="O2742" i="2"/>
  <c r="O2719" i="2"/>
  <c r="O2720" i="2"/>
  <c r="O961" i="2"/>
  <c r="O962" i="2"/>
  <c r="O963" i="2"/>
  <c r="O964" i="2"/>
  <c r="O965" i="2"/>
  <c r="O2721" i="2"/>
  <c r="O2722" i="2"/>
  <c r="O966" i="2"/>
  <c r="O978" i="2"/>
  <c r="O979" i="2"/>
  <c r="O980" i="2"/>
  <c r="O981" i="2"/>
  <c r="O2723" i="2"/>
  <c r="O2724" i="2"/>
  <c r="O2725" i="2"/>
  <c r="O2726" i="2"/>
  <c r="O2727" i="2"/>
  <c r="O2716" i="2"/>
  <c r="O2717" i="2"/>
  <c r="O2718" i="2"/>
  <c r="O2696" i="2"/>
  <c r="O2697" i="2"/>
  <c r="O982" i="2"/>
  <c r="O2698" i="2"/>
  <c r="O984" i="2"/>
  <c r="O985" i="2"/>
  <c r="O2699" i="2"/>
  <c r="O986" i="2"/>
  <c r="O987" i="2"/>
  <c r="O2700" i="2"/>
  <c r="O988" i="2"/>
  <c r="O989" i="2"/>
  <c r="O2701" i="2"/>
  <c r="O990" i="2"/>
  <c r="O1002" i="2"/>
  <c r="O2702" i="2"/>
  <c r="O1003" i="2"/>
  <c r="O1004" i="2"/>
  <c r="O2703" i="2"/>
  <c r="O2704" i="2"/>
  <c r="O2691" i="2"/>
  <c r="O2692" i="2"/>
  <c r="O2693" i="2"/>
  <c r="O2694" i="2"/>
  <c r="O2695" i="2"/>
  <c r="O2674" i="2"/>
  <c r="O2675" i="2"/>
  <c r="O1005" i="2"/>
  <c r="O1013" i="2"/>
  <c r="O2676" i="2"/>
  <c r="O1014" i="2"/>
  <c r="O1015" i="2"/>
  <c r="O2677" i="2"/>
  <c r="O1018" i="2"/>
  <c r="O1019" i="2"/>
  <c r="O1020" i="2"/>
  <c r="O2678" i="2"/>
  <c r="O1021" i="2"/>
  <c r="O1026" i="2"/>
  <c r="O2679" i="2"/>
  <c r="O2680" i="2"/>
  <c r="O2681" i="2"/>
  <c r="O2648" i="2"/>
  <c r="O1027" i="2"/>
  <c r="O1028" i="2"/>
  <c r="O1029" i="2"/>
  <c r="O1030" i="2"/>
  <c r="O2649" i="2"/>
  <c r="O1031" i="2"/>
  <c r="O1032" i="2"/>
  <c r="O2650" i="2"/>
  <c r="O2651" i="2"/>
  <c r="O2652" i="2"/>
  <c r="O1033" i="2"/>
  <c r="O1034" i="2"/>
  <c r="O2653" i="2"/>
  <c r="O1036" i="2"/>
  <c r="O1037" i="2"/>
  <c r="O1038" i="2"/>
  <c r="O1039" i="2"/>
  <c r="O2654" i="2"/>
  <c r="O1040" i="2"/>
  <c r="O1041" i="2"/>
  <c r="O1051" i="2"/>
  <c r="O1052" i="2"/>
  <c r="O2655" i="2"/>
  <c r="O1053" i="2"/>
  <c r="O1054" i="2"/>
  <c r="O1055" i="2"/>
  <c r="O1056" i="2"/>
  <c r="O1057" i="2"/>
  <c r="O1058" i="2"/>
  <c r="O2628" i="2"/>
  <c r="O2629" i="2"/>
  <c r="O1059" i="2"/>
  <c r="O1060" i="2"/>
  <c r="O1066" i="2"/>
  <c r="O1067" i="2"/>
  <c r="O2630" i="2"/>
  <c r="O2631" i="2"/>
  <c r="O2632" i="2"/>
  <c r="O2633" i="2"/>
  <c r="O1068" i="2"/>
  <c r="O1069" i="2"/>
  <c r="O2634" i="2"/>
  <c r="O2635" i="2"/>
  <c r="O1070" i="2"/>
  <c r="O2636" i="2"/>
  <c r="O1076" i="2"/>
  <c r="O1077" i="2"/>
  <c r="O2600" i="2"/>
  <c r="O1078" i="2"/>
  <c r="O1079" i="2"/>
  <c r="O1080" i="2"/>
  <c r="O1081" i="2"/>
  <c r="O2601" i="2"/>
  <c r="O2602" i="2"/>
  <c r="O2603" i="2"/>
  <c r="O2604" i="2"/>
  <c r="O1082" i="2"/>
  <c r="O1083" i="2"/>
  <c r="O2605" i="2"/>
  <c r="O1084" i="2"/>
  <c r="O1085" i="2"/>
  <c r="O2606" i="2"/>
  <c r="O1086" i="2"/>
  <c r="O1087" i="2"/>
  <c r="O2607" i="2"/>
  <c r="O1088" i="2"/>
  <c r="O1089" i="2"/>
  <c r="O1090" i="2"/>
  <c r="O1091" i="2"/>
  <c r="O1095" i="2"/>
  <c r="O1103" i="2"/>
  <c r="O2608" i="2"/>
  <c r="O2609" i="2"/>
  <c r="O2588" i="2"/>
  <c r="O1104" i="2"/>
  <c r="O1106" i="2"/>
  <c r="O2589" i="2"/>
  <c r="O2590" i="2"/>
  <c r="O1108" i="2"/>
  <c r="O2591" i="2"/>
  <c r="O2592" i="2"/>
  <c r="O2593" i="2"/>
  <c r="O2594" i="2"/>
  <c r="O2595" i="2"/>
  <c r="O2596" i="2"/>
  <c r="O2556" i="2"/>
  <c r="O1109" i="2"/>
  <c r="O1110" i="2"/>
  <c r="O1113" i="2"/>
  <c r="O2557" i="2"/>
  <c r="O1114" i="2"/>
  <c r="O1115" i="2"/>
  <c r="O2558" i="2"/>
  <c r="O1128" i="2"/>
  <c r="O1129" i="2"/>
  <c r="O1130" i="2"/>
  <c r="O1131" i="2"/>
  <c r="O2559" i="2"/>
  <c r="O2560" i="2"/>
  <c r="O1132" i="2"/>
  <c r="O1139" i="2"/>
  <c r="O2561" i="2"/>
  <c r="O1140" i="2"/>
  <c r="O1141" i="2"/>
  <c r="O2562" i="2"/>
  <c r="O1142" i="2"/>
  <c r="O1143" i="2"/>
  <c r="O1144" i="2"/>
  <c r="O1145" i="2"/>
  <c r="O2563" i="2"/>
  <c r="O1146" i="2"/>
  <c r="O1147" i="2"/>
  <c r="O1148" i="2"/>
  <c r="O2564" i="2"/>
  <c r="O2565" i="2"/>
  <c r="O1149" i="2"/>
  <c r="O2566" i="2"/>
  <c r="O2526" i="2"/>
  <c r="O1150" i="2"/>
  <c r="O1151" i="2"/>
  <c r="O1152" i="2"/>
  <c r="O1153" i="2"/>
  <c r="O1154" i="2"/>
  <c r="O1155" i="2"/>
  <c r="O1165" i="2"/>
  <c r="O1175" i="2"/>
  <c r="O2527" i="2"/>
  <c r="O1176" i="2"/>
  <c r="O2528" i="2"/>
  <c r="O2529" i="2"/>
  <c r="O2530" i="2"/>
  <c r="O2531" i="2"/>
  <c r="O1186" i="2"/>
  <c r="O1187" i="2"/>
  <c r="O2532" i="2"/>
  <c r="O1188" i="2"/>
  <c r="O1189" i="2"/>
  <c r="O2533" i="2"/>
  <c r="O2534" i="2"/>
  <c r="O1190" i="2"/>
  <c r="O1191" i="2"/>
  <c r="O1192" i="2"/>
  <c r="O1198" i="2"/>
  <c r="O1199" i="2"/>
  <c r="O1200" i="2"/>
  <c r="O1201" i="2"/>
  <c r="O1202" i="2"/>
  <c r="O2507" i="2"/>
  <c r="O2508" i="2"/>
  <c r="O2509" i="2"/>
  <c r="O2510" i="2"/>
  <c r="O1203" i="2"/>
  <c r="O1204" i="2"/>
  <c r="O1205" i="2"/>
  <c r="O1206" i="2"/>
  <c r="O2511" i="2"/>
  <c r="O2512" i="2"/>
  <c r="O1207" i="2"/>
  <c r="O1208" i="2"/>
  <c r="O2513" i="2"/>
  <c r="O1209" i="2"/>
  <c r="O1210" i="2"/>
  <c r="O2514" i="2"/>
  <c r="O1222" i="2"/>
  <c r="O1227" i="2"/>
  <c r="O2515" i="2"/>
  <c r="O2490" i="2"/>
  <c r="O1228" i="2"/>
  <c r="O1229" i="2"/>
  <c r="O1230" i="2"/>
  <c r="O1231" i="2"/>
  <c r="O1232" i="2"/>
  <c r="O1238" i="2"/>
  <c r="O1239" i="2"/>
  <c r="O1240" i="2"/>
  <c r="O1241" i="2"/>
  <c r="O1242" i="2"/>
  <c r="O1243" i="2"/>
  <c r="O1244" i="2"/>
  <c r="O2491" i="2"/>
  <c r="O1245" i="2"/>
  <c r="O1246" i="2"/>
  <c r="O2492" i="2"/>
  <c r="O1247" i="2"/>
  <c r="O1248" i="2"/>
  <c r="O1249" i="2"/>
  <c r="O1250" i="2"/>
  <c r="O1251" i="2"/>
  <c r="O1252" i="2"/>
  <c r="O2466" i="2"/>
  <c r="O2467" i="2"/>
  <c r="O2468" i="2"/>
  <c r="O2469" i="2"/>
  <c r="O1253" i="2"/>
  <c r="O1254" i="2"/>
  <c r="O2470" i="2"/>
  <c r="O1255" i="2"/>
  <c r="O1256" i="2"/>
  <c r="O2471" i="2"/>
  <c r="O2472" i="2"/>
  <c r="O1257" i="2"/>
  <c r="O1265" i="2"/>
  <c r="O1269" i="2"/>
  <c r="O1270" i="2"/>
  <c r="O1271" i="2"/>
  <c r="O1278" i="2"/>
  <c r="O1279" i="2"/>
  <c r="O2461" i="2"/>
  <c r="O1280" i="2"/>
  <c r="O1281" i="2"/>
  <c r="O1282" i="2"/>
  <c r="O2462" i="2"/>
  <c r="O2452" i="2"/>
  <c r="O1283" i="2"/>
  <c r="O2453" i="2"/>
  <c r="O2454" i="2"/>
  <c r="O2455" i="2"/>
  <c r="O2456" i="2"/>
  <c r="O2457" i="2"/>
  <c r="O2458" i="2"/>
  <c r="O2459" i="2"/>
  <c r="O1287" i="2"/>
  <c r="O1291" i="2"/>
  <c r="O1292" i="2"/>
  <c r="O2447" i="2"/>
  <c r="O2448" i="2"/>
  <c r="O2415" i="2"/>
  <c r="O2416" i="2"/>
  <c r="O1293" i="2"/>
  <c r="O1294" i="2"/>
  <c r="O2417" i="2"/>
  <c r="O1295" i="2"/>
  <c r="O1296" i="2"/>
  <c r="O2418" i="2"/>
  <c r="O1297" i="2"/>
  <c r="O1298" i="2"/>
  <c r="O2419" i="2"/>
  <c r="O1299" i="2"/>
  <c r="O1310" i="2"/>
  <c r="O2420" i="2"/>
  <c r="O1311" i="2"/>
  <c r="O1323" i="2"/>
  <c r="O1324" i="2"/>
  <c r="O1325" i="2"/>
  <c r="O1326" i="2"/>
  <c r="O1327" i="2"/>
  <c r="O2421" i="2"/>
  <c r="O2422" i="2"/>
  <c r="O2423" i="2"/>
  <c r="O1330" i="2"/>
  <c r="O1331" i="2"/>
  <c r="O1332" i="2"/>
  <c r="O1340" i="2"/>
  <c r="O2424" i="2"/>
  <c r="O2425" i="2"/>
  <c r="O2426" i="2"/>
  <c r="O2427" i="2"/>
  <c r="O2428" i="2"/>
  <c r="O2404" i="2"/>
  <c r="O1343" i="2"/>
  <c r="O1344" i="2"/>
  <c r="O1345" i="2"/>
  <c r="O1346" i="2"/>
  <c r="O2405" i="2"/>
  <c r="O2406" i="2"/>
  <c r="O1347" i="2"/>
  <c r="O1348" i="2"/>
  <c r="O1350" i="2"/>
  <c r="O2407" i="2"/>
  <c r="O1351" i="2"/>
  <c r="O2398" i="2"/>
  <c r="O2399" i="2"/>
  <c r="O2400" i="2"/>
  <c r="O2401" i="2"/>
  <c r="O2402" i="2"/>
  <c r="O1357" i="2"/>
  <c r="O1358" i="2"/>
  <c r="O1359" i="2"/>
  <c r="O2392" i="2"/>
  <c r="O2393" i="2"/>
  <c r="O2394" i="2"/>
  <c r="O2350" i="2"/>
  <c r="O1360" i="2"/>
  <c r="O1361" i="2"/>
  <c r="O2351" i="2"/>
  <c r="O1362" i="2"/>
  <c r="O1363" i="2"/>
  <c r="O1364" i="2"/>
  <c r="O2352" i="2"/>
  <c r="O1365" i="2"/>
  <c r="O1366" i="2"/>
  <c r="O2353" i="2"/>
  <c r="O1367" i="2"/>
  <c r="O1375" i="2"/>
  <c r="O2354" i="2"/>
  <c r="O1383" i="2"/>
  <c r="O1384" i="2"/>
  <c r="O2355" i="2"/>
  <c r="O2356" i="2"/>
  <c r="O1388" i="2"/>
  <c r="O1389" i="2"/>
  <c r="O1390" i="2"/>
  <c r="O1401" i="2"/>
  <c r="O1402" i="2"/>
  <c r="O1407" i="2"/>
  <c r="O1408" i="2"/>
  <c r="O1409" i="2"/>
  <c r="O1410" i="2"/>
  <c r="O1411" i="2"/>
  <c r="O1412" i="2"/>
  <c r="O1413" i="2"/>
  <c r="O1414" i="2"/>
  <c r="O1415" i="2"/>
  <c r="O1416" i="2"/>
  <c r="O2357" i="2"/>
  <c r="O2358" i="2"/>
  <c r="O2359" i="2"/>
  <c r="O1417" i="2"/>
  <c r="O1418" i="2"/>
  <c r="O1419" i="2"/>
  <c r="O2360" i="2"/>
  <c r="O2361" i="2"/>
  <c r="O1420" i="2"/>
  <c r="O2333" i="2"/>
  <c r="O2334" i="2"/>
  <c r="O2335" i="2"/>
  <c r="O1421" i="2"/>
  <c r="O1422" i="2"/>
  <c r="O1429" i="2"/>
  <c r="O2336" i="2"/>
  <c r="O1430" i="2"/>
  <c r="O1431" i="2"/>
  <c r="O2337" i="2"/>
  <c r="O1432" i="2"/>
  <c r="O1436" i="2"/>
  <c r="O2338" i="2"/>
  <c r="O1437" i="2"/>
  <c r="O1438" i="2"/>
  <c r="O2339" i="2"/>
  <c r="O2340" i="2"/>
  <c r="O2305" i="2"/>
  <c r="O2306" i="2"/>
  <c r="O1439" i="2"/>
  <c r="O1440" i="2"/>
  <c r="O2307" i="2"/>
  <c r="O1441" i="2"/>
  <c r="O1442" i="2"/>
  <c r="O2308" i="2"/>
  <c r="O1443" i="2"/>
  <c r="O1444" i="2"/>
  <c r="O2309" i="2"/>
  <c r="O1445" i="2"/>
  <c r="O1446" i="2"/>
  <c r="O2310" i="2"/>
  <c r="O1447" i="2"/>
  <c r="O1459" i="2"/>
  <c r="O1460" i="2"/>
  <c r="O1461" i="2"/>
  <c r="O2311" i="2"/>
  <c r="O1462" i="2"/>
  <c r="O2312" i="2"/>
  <c r="O2313" i="2"/>
  <c r="O1463" i="2"/>
  <c r="O1482" i="2"/>
  <c r="O1483" i="2"/>
  <c r="O1484" i="2"/>
  <c r="O1485" i="2"/>
  <c r="O2314" i="2"/>
  <c r="O2289" i="2"/>
  <c r="O2290" i="2"/>
  <c r="O1486" i="2"/>
  <c r="O2291" i="2"/>
  <c r="O1487" i="2"/>
  <c r="O1488" i="2"/>
  <c r="O2292" i="2"/>
  <c r="O1495" i="2"/>
  <c r="O1496" i="2"/>
  <c r="O2293" i="2"/>
  <c r="O1497" i="2"/>
  <c r="O1498" i="2"/>
  <c r="O2294" i="2"/>
  <c r="O2295" i="2"/>
  <c r="O1500" i="2"/>
  <c r="O1501" i="2"/>
  <c r="O2267" i="2"/>
  <c r="O1502" i="2"/>
  <c r="O1503" i="2"/>
  <c r="O1504" i="2"/>
  <c r="O2268" i="2"/>
  <c r="O1510" i="2"/>
  <c r="O1511" i="2"/>
  <c r="O2269" i="2"/>
  <c r="O1512" i="2"/>
  <c r="O1513" i="2"/>
  <c r="O2270" i="2"/>
  <c r="O1515" i="2"/>
  <c r="O1516" i="2"/>
  <c r="O2271" i="2"/>
  <c r="O2272" i="2"/>
  <c r="O2273" i="2"/>
  <c r="O1517" i="2"/>
  <c r="O2274" i="2"/>
  <c r="O2275" i="2"/>
  <c r="O2276" i="2"/>
  <c r="O1518" i="2"/>
  <c r="O2277" i="2"/>
  <c r="O2251" i="2"/>
  <c r="O2252" i="2"/>
  <c r="O2253" i="2"/>
  <c r="O1519" i="2"/>
  <c r="O1520" i="2"/>
  <c r="O1521" i="2"/>
  <c r="O2254" i="2"/>
  <c r="O2255" i="2"/>
  <c r="O2256" i="2"/>
  <c r="O1522" i="2"/>
  <c r="O1534" i="2"/>
  <c r="O2257" i="2"/>
  <c r="O1535" i="2"/>
  <c r="O1536" i="2"/>
  <c r="O2258" i="2"/>
  <c r="O2259" i="2"/>
  <c r="O2226" i="2"/>
  <c r="O1537" i="2"/>
  <c r="O1538" i="2"/>
  <c r="O1539" i="2"/>
  <c r="O2227" i="2"/>
  <c r="O2228" i="2"/>
  <c r="O1540" i="2"/>
  <c r="O1541" i="2"/>
  <c r="O2229" i="2"/>
  <c r="O1545" i="2"/>
  <c r="O1546" i="2"/>
  <c r="O2230" i="2"/>
  <c r="O1547" i="2"/>
  <c r="O1548" i="2"/>
  <c r="O2231" i="2"/>
  <c r="O1549" i="2"/>
  <c r="O1552" i="2"/>
  <c r="O1553" i="2"/>
  <c r="O1554" i="2"/>
  <c r="O2232" i="2"/>
  <c r="O1555" i="2"/>
  <c r="O2233" i="2"/>
  <c r="O1556" i="2"/>
  <c r="O1557" i="2"/>
  <c r="O2234" i="2"/>
  <c r="O1563" i="2"/>
  <c r="O1564" i="2"/>
  <c r="O2214" i="2"/>
  <c r="O2215" i="2"/>
  <c r="O2216" i="2"/>
  <c r="O2217" i="2"/>
  <c r="O2218" i="2"/>
  <c r="O2219" i="2"/>
  <c r="O2220" i="2"/>
  <c r="O1565" i="2"/>
  <c r="O1574" i="2"/>
  <c r="O2221" i="2"/>
  <c r="O2211" i="2"/>
  <c r="O2212" i="2"/>
  <c r="O2213" i="2"/>
  <c r="O1575" i="2"/>
  <c r="O1576" i="2"/>
  <c r="O1585" i="2"/>
  <c r="O2189" i="2"/>
  <c r="O2190" i="2"/>
  <c r="O1586" i="2"/>
  <c r="O1587" i="2"/>
  <c r="O1588" i="2"/>
  <c r="O1589" i="2"/>
  <c r="O1590" i="2"/>
  <c r="O2191" i="2"/>
  <c r="O1591" i="2"/>
  <c r="O1592" i="2"/>
  <c r="O2192" i="2"/>
  <c r="O1593" i="2"/>
  <c r="O1594" i="2"/>
  <c r="O2193" i="2"/>
  <c r="O1595" i="2"/>
  <c r="O1601" i="2"/>
  <c r="O2194" i="2"/>
  <c r="O2195" i="2"/>
  <c r="O2196" i="2"/>
  <c r="O1602" i="2"/>
  <c r="O1603" i="2"/>
  <c r="O1612" i="2"/>
  <c r="O1613" i="2"/>
  <c r="O1614" i="2"/>
  <c r="O2181" i="2"/>
  <c r="O1615" i="2"/>
  <c r="O1616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1617" i="2"/>
  <c r="O2153" i="2"/>
  <c r="O2154" i="2"/>
  <c r="O2155" i="2"/>
  <c r="O2156" i="2"/>
  <c r="O1618" i="2"/>
  <c r="O1619" i="2"/>
  <c r="O2157" i="2"/>
  <c r="O2158" i="2"/>
  <c r="O2130" i="2"/>
  <c r="O2131" i="2"/>
  <c r="O2132" i="2"/>
  <c r="O1620" i="2"/>
  <c r="O1621" i="2"/>
  <c r="O1624" i="2"/>
  <c r="O1625" i="2"/>
  <c r="O1626" i="2"/>
  <c r="O1627" i="2"/>
  <c r="O1628" i="2"/>
  <c r="O2133" i="2"/>
  <c r="O1629" i="2"/>
  <c r="O1630" i="2"/>
  <c r="O1631" i="2"/>
  <c r="O2134" i="2"/>
  <c r="O2135" i="2"/>
  <c r="O2136" i="2"/>
  <c r="O2137" i="2"/>
  <c r="O1632" i="2"/>
  <c r="O1633" i="2"/>
  <c r="O1634" i="2"/>
  <c r="O2138" i="2"/>
  <c r="O2139" i="2"/>
  <c r="O1635" i="2"/>
  <c r="O1636" i="2"/>
  <c r="O1637" i="2"/>
  <c r="O2123" i="2"/>
  <c r="O2124" i="2"/>
  <c r="O2125" i="2"/>
  <c r="O2126" i="2"/>
  <c r="O2113" i="2"/>
  <c r="O2114" i="2"/>
  <c r="O1638" i="2"/>
  <c r="O2115" i="2"/>
  <c r="O2116" i="2"/>
  <c r="O2117" i="2"/>
  <c r="O2118" i="2"/>
  <c r="O2119" i="2"/>
  <c r="O2120" i="2"/>
  <c r="O2121" i="2"/>
  <c r="O1639" i="2"/>
  <c r="O1644" i="2"/>
  <c r="O2101" i="2"/>
  <c r="O1645" i="2"/>
  <c r="O1646" i="2"/>
  <c r="O1647" i="2"/>
  <c r="O1648" i="2"/>
  <c r="O1649" i="2"/>
  <c r="O2102" i="2"/>
  <c r="O2103" i="2"/>
  <c r="O2104" i="2"/>
  <c r="O2105" i="2"/>
  <c r="O1650" i="2"/>
  <c r="O1651" i="2"/>
  <c r="O1652" i="2"/>
  <c r="O1658" i="2"/>
  <c r="O1674" i="2"/>
  <c r="O1675" i="2"/>
  <c r="O1676" i="2"/>
  <c r="O1682" i="2"/>
  <c r="O1683" i="2"/>
  <c r="O2057" i="2"/>
  <c r="O2058" i="2"/>
  <c r="O2059" i="2"/>
  <c r="O2060" i="2"/>
  <c r="O1684" i="2"/>
  <c r="O1685" i="2"/>
  <c r="O1691" i="2"/>
  <c r="O1692" i="2"/>
  <c r="O1693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19" i="2"/>
  <c r="O1720" i="2"/>
  <c r="O1721" i="2"/>
  <c r="O1722" i="2"/>
  <c r="O2061" i="2"/>
  <c r="O2062" i="2"/>
  <c r="O2063" i="2"/>
  <c r="O1723" i="2"/>
  <c r="O1724" i="2"/>
  <c r="O2064" i="2"/>
  <c r="O1725" i="2"/>
  <c r="O1726" i="2"/>
  <c r="O1727" i="2"/>
  <c r="O2065" i="2"/>
  <c r="O2049" i="2"/>
  <c r="O1728" i="2"/>
  <c r="O1729" i="2"/>
  <c r="O1730" i="2"/>
  <c r="O1731" i="2"/>
  <c r="O2050" i="2"/>
  <c r="O2051" i="2"/>
  <c r="O2052" i="2"/>
  <c r="O2037" i="2"/>
  <c r="O2038" i="2"/>
  <c r="O1732" i="2"/>
  <c r="O1736" i="2"/>
  <c r="O1739" i="2"/>
  <c r="O1740" i="2"/>
  <c r="O2039" i="2"/>
  <c r="O1741" i="2"/>
  <c r="O2040" i="2"/>
  <c r="O2041" i="2"/>
  <c r="O1742" i="2"/>
  <c r="O2042" i="2"/>
  <c r="O1760" i="2"/>
  <c r="O1761" i="2"/>
  <c r="O1762" i="2"/>
  <c r="O2033" i="2"/>
  <c r="O2006" i="2"/>
  <c r="O1763" i="2"/>
  <c r="O1764" i="2"/>
  <c r="O1765" i="2"/>
  <c r="O1766" i="2"/>
  <c r="O2007" i="2"/>
  <c r="O2008" i="2"/>
  <c r="O1767" i="2"/>
  <c r="O1790" i="2"/>
  <c r="O1791" i="2"/>
  <c r="O2009" i="2"/>
  <c r="O1792" i="2"/>
  <c r="O1799" i="2"/>
  <c r="O1800" i="2"/>
  <c r="O1801" i="2"/>
  <c r="O2010" i="2"/>
  <c r="O2011" i="2"/>
  <c r="O2012" i="2"/>
  <c r="O1802" i="2"/>
  <c r="O2013" i="2"/>
  <c r="O1803" i="2"/>
  <c r="O1804" i="2"/>
  <c r="O2014" i="2"/>
  <c r="O2015" i="2"/>
  <c r="O2016" i="2"/>
  <c r="O2017" i="2"/>
  <c r="O2018" i="2"/>
  <c r="O1997" i="2"/>
  <c r="O1805" i="2"/>
  <c r="O1998" i="2"/>
  <c r="O1999" i="2"/>
  <c r="O2000" i="2"/>
  <c r="O2001" i="2"/>
  <c r="O2002" i="2"/>
  <c r="O2003" i="2"/>
  <c r="O2004" i="2"/>
  <c r="O1810" i="2"/>
  <c r="O1811" i="2"/>
  <c r="O1812" i="2"/>
  <c r="O1818" i="2"/>
  <c r="O1828" i="2"/>
  <c r="O1829" i="2"/>
  <c r="O1830" i="2"/>
  <c r="O1989" i="2"/>
  <c r="O1977" i="2"/>
  <c r="O1831" i="2"/>
  <c r="O1853" i="2"/>
  <c r="O1855" i="2"/>
  <c r="O1856" i="2"/>
  <c r="O1857" i="2"/>
  <c r="O1978" i="2"/>
  <c r="O1979" i="2"/>
  <c r="O1980" i="2"/>
  <c r="O1981" i="2"/>
  <c r="O1858" i="2"/>
  <c r="O1982" i="2"/>
  <c r="O1859" i="2"/>
  <c r="O1860" i="2"/>
  <c r="O1861" i="2"/>
  <c r="O1960" i="2"/>
  <c r="O1862" i="2"/>
  <c r="O1863" i="2"/>
  <c r="O1864" i="2"/>
  <c r="O1865" i="2"/>
  <c r="O1866" i="2"/>
  <c r="O1961" i="2"/>
  <c r="O1962" i="2"/>
  <c r="O1963" i="2"/>
  <c r="O1964" i="2"/>
  <c r="O1965" i="2"/>
  <c r="O1966" i="2"/>
  <c r="O1967" i="2"/>
  <c r="O1968" i="2"/>
  <c r="O1954" i="2"/>
  <c r="O1955" i="2"/>
  <c r="O1956" i="2"/>
  <c r="O1867" i="2"/>
  <c r="O1957" i="2"/>
  <c r="O1875" i="2"/>
  <c r="O1942" i="2"/>
  <c r="O1943" i="2"/>
  <c r="O1899" i="2"/>
  <c r="O1910" i="2"/>
  <c r="O1911" i="2"/>
  <c r="O1912" i="2"/>
  <c r="O1913" i="2"/>
  <c r="O1914" i="2"/>
  <c r="O1915" i="2"/>
  <c r="O1916" i="2"/>
  <c r="O1917" i="2"/>
  <c r="O1944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45" i="2"/>
  <c r="O1946" i="2"/>
  <c r="O1936" i="2"/>
  <c r="O1947" i="2"/>
  <c r="O1948" i="2"/>
  <c r="O1949" i="2"/>
  <c r="O1937" i="2"/>
  <c r="O1950" i="2"/>
  <c r="O1938" i="2"/>
  <c r="O1951" i="2"/>
  <c r="O1952" i="2"/>
  <c r="O1939" i="2"/>
  <c r="O1940" i="2"/>
  <c r="O1941" i="2"/>
  <c r="O1953" i="2"/>
  <c r="O1900" i="2"/>
  <c r="O1901" i="2"/>
  <c r="O1902" i="2"/>
  <c r="O1903" i="2"/>
  <c r="O1904" i="2"/>
  <c r="O1905" i="2"/>
  <c r="O1906" i="2"/>
  <c r="O1907" i="2"/>
  <c r="O1908" i="2"/>
  <c r="O1909" i="2"/>
  <c r="O1894" i="2"/>
  <c r="O1895" i="2"/>
  <c r="O1896" i="2"/>
  <c r="O1897" i="2"/>
  <c r="O1898" i="2"/>
  <c r="O1890" i="2"/>
  <c r="O1891" i="2"/>
  <c r="O1892" i="2"/>
  <c r="O1893" i="2"/>
  <c r="O1876" i="2"/>
  <c r="O1877" i="2"/>
  <c r="O1878" i="2"/>
  <c r="O1879" i="2"/>
  <c r="O1880" i="2"/>
  <c r="O1881" i="2"/>
  <c r="O1882" i="2"/>
  <c r="O1958" i="2"/>
  <c r="O1883" i="2"/>
  <c r="O1884" i="2"/>
  <c r="O1885" i="2"/>
  <c r="O1886" i="2"/>
  <c r="O1887" i="2"/>
  <c r="O1888" i="2"/>
  <c r="O1889" i="2"/>
  <c r="O1959" i="2"/>
  <c r="O1969" i="2"/>
  <c r="O1970" i="2"/>
  <c r="O1971" i="2"/>
  <c r="O1868" i="2"/>
  <c r="O1869" i="2"/>
  <c r="O1972" i="2"/>
  <c r="O1973" i="2"/>
  <c r="O1974" i="2"/>
  <c r="O1870" i="2"/>
  <c r="O1871" i="2"/>
  <c r="O1872" i="2"/>
  <c r="O1975" i="2"/>
  <c r="O1976" i="2"/>
  <c r="O1983" i="2"/>
  <c r="O1984" i="2"/>
  <c r="O1873" i="2"/>
  <c r="O1874" i="2"/>
  <c r="O1985" i="2"/>
  <c r="O1986" i="2"/>
  <c r="O1987" i="2"/>
  <c r="O1854" i="2"/>
  <c r="O1849" i="2"/>
  <c r="O1850" i="2"/>
  <c r="O1851" i="2"/>
  <c r="O1852" i="2"/>
  <c r="O1846" i="2"/>
  <c r="O1847" i="2"/>
  <c r="O1848" i="2"/>
  <c r="O1832" i="2"/>
  <c r="O1833" i="2"/>
  <c r="O1834" i="2"/>
  <c r="O1988" i="2"/>
  <c r="O1990" i="2"/>
  <c r="O1991" i="2"/>
  <c r="O1835" i="2"/>
  <c r="O1836" i="2"/>
  <c r="O1837" i="2"/>
  <c r="O1838" i="2"/>
  <c r="O1839" i="2"/>
  <c r="O1840" i="2"/>
  <c r="O1841" i="2"/>
  <c r="O1842" i="2"/>
  <c r="O1843" i="2"/>
  <c r="O1844" i="2"/>
  <c r="O1992" i="2"/>
  <c r="O1845" i="2"/>
  <c r="O1819" i="2"/>
  <c r="O1820" i="2"/>
  <c r="O1821" i="2"/>
  <c r="O1822" i="2"/>
  <c r="O1993" i="2"/>
  <c r="O1823" i="2"/>
  <c r="O1824" i="2"/>
  <c r="O1825" i="2"/>
  <c r="O1826" i="2"/>
  <c r="O1827" i="2"/>
  <c r="O1813" i="2"/>
  <c r="O1994" i="2"/>
  <c r="O1995" i="2"/>
  <c r="O1996" i="2"/>
  <c r="O1814" i="2"/>
  <c r="O1815" i="2"/>
  <c r="O1816" i="2"/>
  <c r="O1817" i="2"/>
  <c r="O2005" i="2"/>
  <c r="O2019" i="2"/>
  <c r="O2020" i="2"/>
  <c r="O2021" i="2"/>
  <c r="O2022" i="2"/>
  <c r="O2023" i="2"/>
  <c r="O1806" i="2"/>
  <c r="O2024" i="2"/>
  <c r="O1807" i="2"/>
  <c r="O1808" i="2"/>
  <c r="O1809" i="2"/>
  <c r="O2025" i="2"/>
  <c r="O2026" i="2"/>
  <c r="O1793" i="2"/>
  <c r="O1794" i="2"/>
  <c r="O1795" i="2"/>
  <c r="O1796" i="2"/>
  <c r="O1797" i="2"/>
  <c r="O2027" i="2"/>
  <c r="O1798" i="2"/>
  <c r="O1768" i="2"/>
  <c r="O1769" i="2"/>
  <c r="O1770" i="2"/>
  <c r="O2028" i="2"/>
  <c r="O2029" i="2"/>
  <c r="O2030" i="2"/>
  <c r="O2031" i="2"/>
  <c r="O2032" i="2"/>
  <c r="O2034" i="2"/>
  <c r="O2035" i="2"/>
  <c r="O1771" i="2"/>
  <c r="O1772" i="2"/>
  <c r="O2036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2043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2044" i="2"/>
  <c r="O2045" i="2"/>
  <c r="O2046" i="2"/>
  <c r="O1756" i="2"/>
  <c r="O1757" i="2"/>
  <c r="O1758" i="2"/>
  <c r="O1759" i="2"/>
  <c r="O1737" i="2"/>
  <c r="O1738" i="2"/>
  <c r="O2047" i="2"/>
  <c r="O2048" i="2"/>
  <c r="O2053" i="2"/>
  <c r="O2054" i="2"/>
  <c r="O2055" i="2"/>
  <c r="O2056" i="2"/>
  <c r="O1733" i="2"/>
  <c r="O2066" i="2"/>
  <c r="O2067" i="2"/>
  <c r="O2068" i="2"/>
  <c r="O2069" i="2"/>
  <c r="O2070" i="2"/>
  <c r="O2071" i="2"/>
  <c r="O1734" i="2"/>
  <c r="O2072" i="2"/>
  <c r="O2073" i="2"/>
  <c r="O2074" i="2"/>
  <c r="O1735" i="2"/>
  <c r="O2075" i="2"/>
  <c r="O2076" i="2"/>
  <c r="O1709" i="2"/>
  <c r="O1710" i="2"/>
  <c r="O1711" i="2"/>
  <c r="O1712" i="2"/>
  <c r="O1713" i="2"/>
  <c r="O1714" i="2"/>
  <c r="O1715" i="2"/>
  <c r="O2077" i="2"/>
  <c r="O1716" i="2"/>
  <c r="O2078" i="2"/>
  <c r="O2079" i="2"/>
  <c r="O2080" i="2"/>
  <c r="O2081" i="2"/>
  <c r="O2082" i="2"/>
  <c r="O2083" i="2"/>
  <c r="O2084" i="2"/>
  <c r="O2085" i="2"/>
  <c r="O1717" i="2"/>
  <c r="O1718" i="2"/>
  <c r="O2086" i="2"/>
  <c r="O1694" i="2"/>
  <c r="O1695" i="2"/>
  <c r="O2087" i="2"/>
  <c r="O2088" i="2"/>
  <c r="O1696" i="2"/>
  <c r="O2089" i="2"/>
  <c r="O1686" i="2"/>
  <c r="O1687" i="2"/>
  <c r="O1688" i="2"/>
  <c r="O1689" i="2"/>
  <c r="O1690" i="2"/>
  <c r="O2090" i="2"/>
  <c r="O2091" i="2"/>
  <c r="O2092" i="2"/>
  <c r="O2093" i="2"/>
  <c r="O1677" i="2"/>
  <c r="O1678" i="2"/>
  <c r="O2094" i="2"/>
  <c r="O2095" i="2"/>
  <c r="O2096" i="2"/>
  <c r="O1679" i="2"/>
  <c r="O1680" i="2"/>
  <c r="O1681" i="2"/>
  <c r="O1659" i="2"/>
  <c r="O2097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2098" i="2"/>
  <c r="O2099" i="2"/>
  <c r="O2100" i="2"/>
  <c r="O2106" i="2"/>
  <c r="O2107" i="2"/>
  <c r="O2108" i="2"/>
  <c r="O1653" i="2"/>
  <c r="O2109" i="2"/>
  <c r="O2110" i="2"/>
  <c r="O2111" i="2"/>
  <c r="O1654" i="2"/>
  <c r="O1655" i="2"/>
  <c r="O1656" i="2"/>
  <c r="O1657" i="2"/>
  <c r="O1640" i="2"/>
  <c r="O2112" i="2"/>
  <c r="O2122" i="2"/>
  <c r="O2127" i="2"/>
  <c r="O2128" i="2"/>
  <c r="O2129" i="2"/>
  <c r="O2140" i="2"/>
  <c r="O2141" i="2"/>
  <c r="O2142" i="2"/>
  <c r="O2143" i="2"/>
  <c r="O2144" i="2"/>
  <c r="O1641" i="2"/>
  <c r="O2145" i="2"/>
  <c r="O2146" i="2"/>
  <c r="O2147" i="2"/>
  <c r="O2148" i="2"/>
  <c r="O2149" i="2"/>
  <c r="O1642" i="2"/>
  <c r="O1643" i="2"/>
  <c r="O2150" i="2"/>
  <c r="O1622" i="2"/>
  <c r="O2151" i="2"/>
  <c r="O2152" i="2"/>
  <c r="O2159" i="2"/>
  <c r="O2160" i="2"/>
  <c r="O2161" i="2"/>
  <c r="O2182" i="2"/>
  <c r="O2183" i="2"/>
  <c r="O2184" i="2"/>
  <c r="O2185" i="2"/>
  <c r="O2186" i="2"/>
  <c r="O1623" i="2"/>
  <c r="O1604" i="2"/>
  <c r="O2187" i="2"/>
  <c r="O2188" i="2"/>
  <c r="O2197" i="2"/>
  <c r="O1605" i="2"/>
  <c r="O1606" i="2"/>
  <c r="O1607" i="2"/>
  <c r="O1608" i="2"/>
  <c r="O1609" i="2"/>
  <c r="O1610" i="2"/>
  <c r="O1611" i="2"/>
  <c r="O1598" i="2"/>
  <c r="O1599" i="2"/>
  <c r="O1600" i="2"/>
  <c r="O2198" i="2"/>
  <c r="O2199" i="2"/>
  <c r="O2200" i="2"/>
  <c r="O2201" i="2"/>
  <c r="O2202" i="2"/>
  <c r="O2203" i="2"/>
  <c r="O2204" i="2"/>
  <c r="O2205" i="2"/>
  <c r="O2206" i="2"/>
  <c r="O2207" i="2"/>
  <c r="O2208" i="2"/>
  <c r="O1596" i="2"/>
  <c r="O1597" i="2"/>
  <c r="O1577" i="2"/>
  <c r="O1578" i="2"/>
  <c r="O2209" i="2"/>
  <c r="O1579" i="2"/>
  <c r="O1580" i="2"/>
  <c r="O1581" i="2"/>
  <c r="O1582" i="2"/>
  <c r="O1583" i="2"/>
  <c r="O1584" i="2"/>
  <c r="O2210" i="2"/>
  <c r="O2222" i="2"/>
  <c r="O1569" i="2"/>
  <c r="O1570" i="2"/>
  <c r="O1571" i="2"/>
  <c r="O1572" i="2"/>
  <c r="O1573" i="2"/>
  <c r="O1568" i="2"/>
  <c r="O2223" i="2"/>
  <c r="O1566" i="2"/>
  <c r="O2224" i="2"/>
  <c r="O2225" i="2"/>
  <c r="O1567" i="2"/>
  <c r="O2235" i="2"/>
  <c r="O2236" i="2"/>
  <c r="O1558" i="2"/>
  <c r="O1559" i="2"/>
  <c r="O2237" i="2"/>
  <c r="O2238" i="2"/>
  <c r="O2239" i="2"/>
  <c r="O2240" i="2"/>
  <c r="O1560" i="2"/>
  <c r="O1561" i="2"/>
  <c r="O1562" i="2"/>
  <c r="O1550" i="2"/>
  <c r="O2241" i="2"/>
  <c r="O2242" i="2"/>
  <c r="O2243" i="2"/>
  <c r="O2244" i="2"/>
  <c r="O1551" i="2"/>
  <c r="O2245" i="2"/>
  <c r="O1544" i="2"/>
  <c r="O1542" i="2"/>
  <c r="O2246" i="2"/>
  <c r="O2247" i="2"/>
  <c r="O1543" i="2"/>
  <c r="O2248" i="2"/>
  <c r="O2249" i="2"/>
  <c r="O2250" i="2"/>
  <c r="O2260" i="2"/>
  <c r="O2261" i="2"/>
  <c r="O2262" i="2"/>
  <c r="O2263" i="2"/>
  <c r="O2264" i="2"/>
  <c r="O1523" i="2"/>
  <c r="O1524" i="2"/>
  <c r="O1525" i="2"/>
  <c r="O1526" i="2"/>
  <c r="O1527" i="2"/>
  <c r="O1528" i="2"/>
  <c r="O2265" i="2"/>
  <c r="O2266" i="2"/>
  <c r="O2278" i="2"/>
  <c r="O2279" i="2"/>
  <c r="O1529" i="2"/>
  <c r="O1530" i="2"/>
  <c r="O1531" i="2"/>
  <c r="O2280" i="2"/>
  <c r="O2281" i="2"/>
  <c r="O1532" i="2"/>
  <c r="O1533" i="2"/>
  <c r="O1514" i="2"/>
  <c r="O2282" i="2"/>
  <c r="O2283" i="2"/>
  <c r="O2284" i="2"/>
  <c r="O2285" i="2"/>
  <c r="O2286" i="2"/>
  <c r="O1505" i="2"/>
  <c r="O1506" i="2"/>
  <c r="O1507" i="2"/>
  <c r="O2287" i="2"/>
  <c r="O2288" i="2"/>
  <c r="O1508" i="2"/>
  <c r="O2296" i="2"/>
  <c r="O2297" i="2"/>
  <c r="O1509" i="2"/>
  <c r="O1499" i="2"/>
  <c r="O2298" i="2"/>
  <c r="O2299" i="2"/>
  <c r="O2300" i="2"/>
  <c r="O2301" i="2"/>
  <c r="O1489" i="2"/>
  <c r="O2302" i="2"/>
  <c r="O2303" i="2"/>
  <c r="O1490" i="2"/>
  <c r="O1491" i="2"/>
  <c r="O2304" i="2"/>
  <c r="O2315" i="2"/>
  <c r="O2316" i="2"/>
  <c r="O2317" i="2"/>
  <c r="O1492" i="2"/>
  <c r="O2318" i="2"/>
  <c r="O1493" i="2"/>
  <c r="O1494" i="2"/>
  <c r="O1475" i="2"/>
  <c r="O1476" i="2"/>
  <c r="O1477" i="2"/>
  <c r="O1478" i="2"/>
  <c r="O1479" i="2"/>
  <c r="O1480" i="2"/>
  <c r="O1481" i="2"/>
  <c r="O1464" i="2"/>
  <c r="O1465" i="2"/>
  <c r="O1466" i="2"/>
  <c r="O2319" i="2"/>
  <c r="O1467" i="2"/>
  <c r="O1468" i="2"/>
  <c r="O1469" i="2"/>
  <c r="O2320" i="2"/>
  <c r="O2321" i="2"/>
  <c r="O2322" i="2"/>
  <c r="O2323" i="2"/>
  <c r="O1470" i="2"/>
  <c r="O1471" i="2"/>
  <c r="O1472" i="2"/>
  <c r="O1473" i="2"/>
  <c r="O1474" i="2"/>
  <c r="O1448" i="2"/>
  <c r="O1449" i="2"/>
  <c r="O2324" i="2"/>
  <c r="O2325" i="2"/>
  <c r="O2326" i="2"/>
  <c r="O2327" i="2"/>
  <c r="O2328" i="2"/>
  <c r="O2329" i="2"/>
  <c r="O1450" i="2"/>
  <c r="O1451" i="2"/>
  <c r="O1452" i="2"/>
  <c r="O1453" i="2"/>
  <c r="O1454" i="2"/>
  <c r="O2330" i="2"/>
  <c r="O1455" i="2"/>
  <c r="O1456" i="2"/>
  <c r="O2331" i="2"/>
  <c r="O2332" i="2"/>
  <c r="O2341" i="2"/>
  <c r="O2342" i="2"/>
  <c r="O2343" i="2"/>
  <c r="O1457" i="2"/>
  <c r="O1458" i="2"/>
  <c r="O1433" i="2"/>
  <c r="O2344" i="2"/>
  <c r="O2345" i="2"/>
  <c r="O2346" i="2"/>
  <c r="O2347" i="2"/>
  <c r="O1434" i="2"/>
  <c r="O1435" i="2"/>
  <c r="O1423" i="2"/>
  <c r="O2348" i="2"/>
  <c r="O2349" i="2"/>
  <c r="O2362" i="2"/>
  <c r="O2363" i="2"/>
  <c r="O1424" i="2"/>
  <c r="O2364" i="2"/>
  <c r="O2365" i="2"/>
  <c r="O2366" i="2"/>
  <c r="O2367" i="2"/>
  <c r="O2368" i="2"/>
  <c r="O2369" i="2"/>
  <c r="O2370" i="2"/>
  <c r="O1425" i="2"/>
  <c r="O1426" i="2"/>
  <c r="O1427" i="2"/>
  <c r="O2371" i="2"/>
  <c r="O2372" i="2"/>
  <c r="O1428" i="2"/>
  <c r="O2373" i="2"/>
  <c r="O2374" i="2"/>
  <c r="O2375" i="2"/>
  <c r="O1403" i="2"/>
  <c r="O2376" i="2"/>
  <c r="O2377" i="2"/>
  <c r="O1404" i="2"/>
  <c r="O1405" i="2"/>
  <c r="O1406" i="2"/>
  <c r="O1391" i="2"/>
  <c r="O1392" i="2"/>
  <c r="O1393" i="2"/>
  <c r="O1394" i="2"/>
  <c r="O2378" i="2"/>
  <c r="O1395" i="2"/>
  <c r="O2379" i="2"/>
  <c r="O2380" i="2"/>
  <c r="O1396" i="2"/>
  <c r="O1397" i="2"/>
  <c r="O1398" i="2"/>
  <c r="O1399" i="2"/>
  <c r="O1400" i="2"/>
  <c r="O2381" i="2"/>
  <c r="O2382" i="2"/>
  <c r="O1385" i="2"/>
  <c r="O1386" i="2"/>
  <c r="O1387" i="2"/>
  <c r="O1376" i="2"/>
  <c r="O2383" i="2"/>
  <c r="O1377" i="2"/>
  <c r="O1378" i="2"/>
  <c r="O1379" i="2"/>
  <c r="O1380" i="2"/>
  <c r="O1381" i="2"/>
  <c r="O1382" i="2"/>
  <c r="O2384" i="2"/>
  <c r="O1368" i="2"/>
  <c r="O2385" i="2"/>
  <c r="O1369" i="2"/>
  <c r="O1370" i="2"/>
  <c r="O2386" i="2"/>
  <c r="O2387" i="2"/>
  <c r="O2388" i="2"/>
  <c r="O2389" i="2"/>
  <c r="O1371" i="2"/>
  <c r="O2390" i="2"/>
  <c r="O2391" i="2"/>
  <c r="O1372" i="2"/>
  <c r="O1373" i="2"/>
  <c r="O2395" i="2"/>
  <c r="O2396" i="2"/>
  <c r="O2397" i="2"/>
  <c r="O1374" i="2"/>
  <c r="O1352" i="2"/>
  <c r="O2403" i="2"/>
  <c r="O2408" i="2"/>
  <c r="O1353" i="2"/>
  <c r="O1354" i="2"/>
  <c r="O1355" i="2"/>
  <c r="O1356" i="2"/>
  <c r="O2409" i="2"/>
  <c r="O2410" i="2"/>
  <c r="O2411" i="2"/>
  <c r="O2412" i="2"/>
  <c r="O2413" i="2"/>
  <c r="O2414" i="2"/>
  <c r="O1349" i="2"/>
  <c r="O1341" i="2"/>
  <c r="O2429" i="2"/>
  <c r="O1342" i="2"/>
  <c r="O1333" i="2"/>
  <c r="O1334" i="2"/>
  <c r="O2430" i="2"/>
  <c r="O1335" i="2"/>
  <c r="O1336" i="2"/>
  <c r="O1337" i="2"/>
  <c r="O1338" i="2"/>
  <c r="O2431" i="2"/>
  <c r="O2432" i="2"/>
  <c r="O1339" i="2"/>
  <c r="O2433" i="2"/>
  <c r="O2434" i="2"/>
  <c r="O2435" i="2"/>
  <c r="O2436" i="2"/>
  <c r="O2437" i="2"/>
  <c r="O1328" i="2"/>
  <c r="O1329" i="2"/>
  <c r="O1312" i="2"/>
  <c r="O1313" i="2"/>
  <c r="O2438" i="2"/>
  <c r="O2439" i="2"/>
  <c r="O1314" i="2"/>
  <c r="O1315" i="2"/>
  <c r="O1316" i="2"/>
  <c r="O1317" i="2"/>
  <c r="O1318" i="2"/>
  <c r="O1319" i="2"/>
  <c r="O1320" i="2"/>
  <c r="O1321" i="2"/>
  <c r="O1322" i="2"/>
  <c r="O1300" i="2"/>
  <c r="O2440" i="2"/>
  <c r="O2441" i="2"/>
  <c r="O1301" i="2"/>
  <c r="O1302" i="2"/>
  <c r="O2442" i="2"/>
  <c r="O1303" i="2"/>
  <c r="O2443" i="2"/>
  <c r="O1304" i="2"/>
  <c r="O1305" i="2"/>
  <c r="O1306" i="2"/>
  <c r="O1307" i="2"/>
  <c r="O1308" i="2"/>
  <c r="O2444" i="2"/>
  <c r="O2445" i="2"/>
  <c r="O2446" i="2"/>
  <c r="O1309" i="2"/>
  <c r="O2449" i="2"/>
  <c r="O2450" i="2"/>
  <c r="O1288" i="2"/>
  <c r="O1289" i="2"/>
  <c r="O1290" i="2"/>
  <c r="O2451" i="2"/>
  <c r="O2460" i="2"/>
  <c r="O2463" i="2"/>
  <c r="O2464" i="2"/>
  <c r="O2465" i="2"/>
  <c r="O2473" i="2"/>
  <c r="O2474" i="2"/>
  <c r="O1284" i="2"/>
  <c r="O1285" i="2"/>
  <c r="O1286" i="2"/>
  <c r="O1272" i="2"/>
  <c r="O1273" i="2"/>
  <c r="O1274" i="2"/>
  <c r="O1275" i="2"/>
  <c r="O1276" i="2"/>
  <c r="O2475" i="2"/>
  <c r="O2476" i="2"/>
  <c r="O2477" i="2"/>
  <c r="O1277" i="2"/>
  <c r="O1268" i="2"/>
  <c r="O1266" i="2"/>
  <c r="O1267" i="2"/>
  <c r="O2478" i="2"/>
  <c r="O1258" i="2"/>
  <c r="O2479" i="2"/>
  <c r="O2480" i="2"/>
  <c r="O2481" i="2"/>
  <c r="O2482" i="2"/>
  <c r="O1259" i="2"/>
  <c r="O2483" i="2"/>
  <c r="O2484" i="2"/>
  <c r="O2485" i="2"/>
  <c r="O2486" i="2"/>
  <c r="O2487" i="2"/>
  <c r="O2488" i="2"/>
  <c r="O2489" i="2"/>
  <c r="O1260" i="2"/>
  <c r="O1261" i="2"/>
  <c r="O1262" i="2"/>
  <c r="O1263" i="2"/>
  <c r="O1264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1233" i="2"/>
  <c r="O1234" i="2"/>
  <c r="O2505" i="2"/>
  <c r="O2506" i="2"/>
  <c r="O2516" i="2"/>
  <c r="O1235" i="2"/>
  <c r="O1236" i="2"/>
  <c r="O1237" i="2"/>
  <c r="O1223" i="2"/>
  <c r="O1224" i="2"/>
  <c r="O2517" i="2"/>
  <c r="O1225" i="2"/>
  <c r="O1226" i="2"/>
  <c r="O2518" i="2"/>
  <c r="O1211" i="2"/>
  <c r="O1212" i="2"/>
  <c r="O1213" i="2"/>
  <c r="O1214" i="2"/>
  <c r="O1215" i="2"/>
  <c r="O1216" i="2"/>
  <c r="O2519" i="2"/>
  <c r="O1217" i="2"/>
  <c r="O2520" i="2"/>
  <c r="O2521" i="2"/>
  <c r="O1218" i="2"/>
  <c r="O2522" i="2"/>
  <c r="O2523" i="2"/>
  <c r="O2524" i="2"/>
  <c r="O2525" i="2"/>
  <c r="O1219" i="2"/>
  <c r="O1220" i="2"/>
  <c r="O1221" i="2"/>
  <c r="O2535" i="2"/>
  <c r="O2536" i="2"/>
  <c r="O2537" i="2"/>
  <c r="O2538" i="2"/>
  <c r="O2539" i="2"/>
  <c r="O1196" i="2"/>
  <c r="O1197" i="2"/>
  <c r="O1195" i="2"/>
  <c r="O1193" i="2"/>
  <c r="O1194" i="2"/>
  <c r="O2540" i="2"/>
  <c r="O2541" i="2"/>
  <c r="O2542" i="2"/>
  <c r="O2543" i="2"/>
  <c r="O2544" i="2"/>
  <c r="O2545" i="2"/>
  <c r="O2546" i="2"/>
  <c r="O1185" i="2"/>
  <c r="O1177" i="2"/>
  <c r="O1178" i="2"/>
  <c r="O1179" i="2"/>
  <c r="O1180" i="2"/>
  <c r="O1181" i="2"/>
  <c r="O1182" i="2"/>
  <c r="O2547" i="2"/>
  <c r="O2548" i="2"/>
  <c r="O1183" i="2"/>
  <c r="O1184" i="2"/>
  <c r="O1166" i="2"/>
  <c r="O1167" i="2"/>
  <c r="O1168" i="2"/>
  <c r="O2549" i="2"/>
  <c r="O1169" i="2"/>
  <c r="O1170" i="2"/>
  <c r="O1171" i="2"/>
  <c r="O1172" i="2"/>
  <c r="O1173" i="2"/>
  <c r="O1174" i="2"/>
  <c r="O1156" i="2"/>
  <c r="O1157" i="2"/>
  <c r="O2550" i="2"/>
  <c r="O2551" i="2"/>
  <c r="O2552" i="2"/>
  <c r="O2553" i="2"/>
  <c r="O2554" i="2"/>
  <c r="O2555" i="2"/>
  <c r="O1158" i="2"/>
  <c r="O1159" i="2"/>
  <c r="O1160" i="2"/>
  <c r="O2567" i="2"/>
  <c r="O2568" i="2"/>
  <c r="O2569" i="2"/>
  <c r="O1161" i="2"/>
  <c r="O1162" i="2"/>
  <c r="O2570" i="2"/>
  <c r="O2571" i="2"/>
  <c r="O2572" i="2"/>
  <c r="O2573" i="2"/>
  <c r="O2574" i="2"/>
  <c r="O2575" i="2"/>
  <c r="O2576" i="2"/>
  <c r="O2577" i="2"/>
  <c r="O1163" i="2"/>
  <c r="O1164" i="2"/>
  <c r="O1133" i="2"/>
  <c r="O2578" i="2"/>
  <c r="O2579" i="2"/>
  <c r="O2580" i="2"/>
  <c r="O2581" i="2"/>
  <c r="O1134" i="2"/>
  <c r="O1135" i="2"/>
  <c r="O1136" i="2"/>
  <c r="O1137" i="2"/>
  <c r="O2582" i="2"/>
  <c r="O1138" i="2"/>
  <c r="O1126" i="2"/>
  <c r="O1127" i="2"/>
  <c r="O1122" i="2"/>
  <c r="O1123" i="2"/>
  <c r="O1124" i="2"/>
  <c r="O1125" i="2"/>
  <c r="O1116" i="2"/>
  <c r="O1117" i="2"/>
  <c r="O1118" i="2"/>
  <c r="O1119" i="2"/>
  <c r="O1120" i="2"/>
  <c r="O1121" i="2"/>
  <c r="O2583" i="2"/>
  <c r="O2584" i="2"/>
  <c r="O2585" i="2"/>
  <c r="O1111" i="2"/>
  <c r="O1112" i="2"/>
  <c r="O2586" i="2"/>
  <c r="O2587" i="2"/>
  <c r="O2597" i="2"/>
  <c r="O1107" i="2"/>
  <c r="O2598" i="2"/>
  <c r="O1105" i="2"/>
  <c r="O2599" i="2"/>
  <c r="O2610" i="2"/>
  <c r="O1096" i="2"/>
  <c r="O2611" i="2"/>
  <c r="O1097" i="2"/>
  <c r="O1098" i="2"/>
  <c r="O1099" i="2"/>
  <c r="O1100" i="2"/>
  <c r="O1101" i="2"/>
  <c r="O1102" i="2"/>
  <c r="O1092" i="2"/>
  <c r="O1093" i="2"/>
  <c r="O2612" i="2"/>
  <c r="O2613" i="2"/>
  <c r="O2614" i="2"/>
  <c r="O109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1075" i="2"/>
  <c r="O1071" i="2"/>
  <c r="O2637" i="2"/>
  <c r="O2638" i="2"/>
  <c r="O2639" i="2"/>
  <c r="O1072" i="2"/>
  <c r="O2640" i="2"/>
  <c r="O2641" i="2"/>
  <c r="O1073" i="2"/>
  <c r="O1074" i="2"/>
  <c r="O1061" i="2"/>
  <c r="O2642" i="2"/>
  <c r="O2643" i="2"/>
  <c r="O2644" i="2"/>
  <c r="O2645" i="2"/>
  <c r="O2646" i="2"/>
  <c r="O2647" i="2"/>
  <c r="O2656" i="2"/>
  <c r="O2657" i="2"/>
  <c r="O1062" i="2"/>
  <c r="O2658" i="2"/>
  <c r="O1063" i="2"/>
  <c r="O1064" i="2"/>
  <c r="O2659" i="2"/>
  <c r="O1065" i="2"/>
  <c r="O1042" i="2"/>
  <c r="O1043" i="2"/>
  <c r="O2660" i="2"/>
  <c r="O2661" i="2"/>
  <c r="O2662" i="2"/>
  <c r="O1044" i="2"/>
  <c r="O1045" i="2"/>
  <c r="O1046" i="2"/>
  <c r="O1047" i="2"/>
  <c r="O1048" i="2"/>
  <c r="O1049" i="2"/>
  <c r="O2663" i="2"/>
  <c r="O2664" i="2"/>
  <c r="O2665" i="2"/>
  <c r="O1050" i="2"/>
  <c r="O2666" i="2"/>
  <c r="O2667" i="2"/>
  <c r="O2668" i="2"/>
  <c r="O2669" i="2"/>
  <c r="O1035" i="2"/>
  <c r="O2670" i="2"/>
  <c r="O2671" i="2"/>
  <c r="O2672" i="2"/>
  <c r="O2673" i="2"/>
  <c r="O2682" i="2"/>
  <c r="O2683" i="2"/>
  <c r="O2684" i="2"/>
  <c r="O2685" i="2"/>
  <c r="O1022" i="2"/>
  <c r="O1023" i="2"/>
  <c r="O1024" i="2"/>
  <c r="O1025" i="2"/>
  <c r="O2686" i="2"/>
  <c r="O2687" i="2"/>
  <c r="O2688" i="2"/>
  <c r="O2689" i="2"/>
  <c r="O1016" i="2"/>
  <c r="O1017" i="2"/>
  <c r="O1006" i="2"/>
  <c r="O1007" i="2"/>
  <c r="O1008" i="2"/>
  <c r="O2690" i="2"/>
  <c r="O1009" i="2"/>
  <c r="O1010" i="2"/>
  <c r="O1011" i="2"/>
  <c r="O1012" i="2"/>
  <c r="O2705" i="2"/>
  <c r="O2706" i="2"/>
  <c r="O2707" i="2"/>
  <c r="O998" i="2"/>
  <c r="O999" i="2"/>
  <c r="O1000" i="2"/>
  <c r="O1001" i="2"/>
  <c r="O2708" i="2"/>
  <c r="O2709" i="2"/>
  <c r="O2710" i="2"/>
  <c r="O991" i="2"/>
  <c r="O992" i="2"/>
  <c r="O2711" i="2"/>
  <c r="O2712" i="2"/>
  <c r="O993" i="2"/>
  <c r="O2713" i="2"/>
  <c r="O2714" i="2"/>
  <c r="O994" i="2"/>
  <c r="O995" i="2"/>
  <c r="O996" i="2"/>
  <c r="O997" i="2"/>
  <c r="O983" i="2"/>
  <c r="O2715" i="2"/>
  <c r="O2728" i="2"/>
  <c r="O2729" i="2"/>
  <c r="O2730" i="2"/>
  <c r="O2731" i="2"/>
  <c r="O967" i="2"/>
  <c r="O2732" i="2"/>
  <c r="O2733" i="2"/>
  <c r="O968" i="2"/>
  <c r="O969" i="2"/>
  <c r="O970" i="2"/>
  <c r="O971" i="2"/>
  <c r="O2734" i="2"/>
  <c r="O2735" i="2"/>
  <c r="O2736" i="2"/>
  <c r="O2737" i="2"/>
  <c r="O972" i="2"/>
  <c r="O973" i="2"/>
  <c r="O2743" i="2"/>
  <c r="O2744" i="2"/>
  <c r="O2745" i="2"/>
  <c r="O2748" i="2"/>
  <c r="O974" i="2"/>
  <c r="O2756" i="2"/>
  <c r="O2757" i="2"/>
  <c r="O975" i="2"/>
  <c r="O976" i="2"/>
  <c r="O977" i="2"/>
  <c r="O2758" i="2"/>
  <c r="O2759" i="2"/>
  <c r="O2760" i="2"/>
  <c r="O950" i="2"/>
  <c r="O2761" i="2"/>
  <c r="O2762" i="2"/>
  <c r="O951" i="2"/>
  <c r="O952" i="2"/>
  <c r="O2763" i="2"/>
  <c r="O2764" i="2"/>
  <c r="O2765" i="2"/>
  <c r="O953" i="2"/>
  <c r="O954" i="2"/>
  <c r="O2766" i="2"/>
  <c r="O2767" i="2"/>
  <c r="O2768" i="2"/>
  <c r="O2769" i="2"/>
  <c r="O2770" i="2"/>
  <c r="O2771" i="2"/>
  <c r="O2772" i="2"/>
  <c r="O2781" i="2"/>
  <c r="O2782" i="2"/>
  <c r="O2783" i="2"/>
  <c r="O2784" i="2"/>
  <c r="O2785" i="2"/>
  <c r="O933" i="2"/>
  <c r="O923" i="2"/>
  <c r="O924" i="2"/>
  <c r="O925" i="2"/>
  <c r="O926" i="2"/>
  <c r="O927" i="2"/>
  <c r="O928" i="2"/>
  <c r="O2786" i="2"/>
  <c r="O2787" i="2"/>
  <c r="O2788" i="2"/>
  <c r="O920" i="2"/>
  <c r="O2789" i="2"/>
  <c r="O921" i="2"/>
  <c r="O2790" i="2"/>
  <c r="O2791" i="2"/>
  <c r="O2792" i="2"/>
  <c r="O922" i="2"/>
  <c r="O894" i="2"/>
  <c r="O2793" i="2"/>
  <c r="O895" i="2"/>
  <c r="O896" i="2"/>
  <c r="O2794" i="2"/>
  <c r="O2795" i="2"/>
  <c r="O2796" i="2"/>
  <c r="O2797" i="2"/>
  <c r="O2798" i="2"/>
  <c r="O897" i="2"/>
  <c r="O898" i="2"/>
  <c r="O899" i="2"/>
  <c r="O900" i="2"/>
  <c r="O901" i="2"/>
  <c r="O902" i="2"/>
  <c r="O903" i="2"/>
  <c r="O2799" i="2"/>
  <c r="O2800" i="2"/>
  <c r="O2801" i="2"/>
  <c r="O904" i="2"/>
  <c r="O905" i="2"/>
  <c r="O906" i="2"/>
  <c r="O907" i="2"/>
  <c r="O908" i="2"/>
  <c r="O909" i="2"/>
  <c r="O910" i="2"/>
  <c r="O2802" i="2"/>
  <c r="O2810" i="2"/>
  <c r="O911" i="2"/>
  <c r="O912" i="2"/>
  <c r="O875" i="2"/>
  <c r="O876" i="2"/>
  <c r="O877" i="2"/>
  <c r="O878" i="2"/>
  <c r="O2811" i="2"/>
  <c r="O2812" i="2"/>
  <c r="O2813" i="2"/>
  <c r="O879" i="2"/>
  <c r="O2814" i="2"/>
  <c r="O2817" i="2"/>
  <c r="O2818" i="2"/>
  <c r="O2819" i="2"/>
  <c r="O2821" i="2"/>
  <c r="O2822" i="2"/>
  <c r="O2823" i="2"/>
  <c r="O2824" i="2"/>
  <c r="O880" i="2"/>
  <c r="O881" i="2"/>
  <c r="O882" i="2"/>
  <c r="O861" i="2"/>
  <c r="O862" i="2"/>
  <c r="O2825" i="2"/>
  <c r="O2826" i="2"/>
  <c r="O2827" i="2"/>
  <c r="O2830" i="2"/>
  <c r="O2831" i="2"/>
  <c r="O863" i="2"/>
  <c r="O850" i="2"/>
  <c r="O851" i="2"/>
  <c r="O2832" i="2"/>
  <c r="O2833" i="2"/>
  <c r="O852" i="2"/>
  <c r="O2834" i="2"/>
  <c r="O2835" i="2"/>
  <c r="O2836" i="2"/>
  <c r="O2837" i="2"/>
  <c r="O2838" i="2"/>
  <c r="O853" i="2"/>
  <c r="O854" i="2"/>
  <c r="O855" i="2"/>
  <c r="O835" i="2"/>
  <c r="O836" i="2"/>
  <c r="O837" i="2"/>
  <c r="O2839" i="2"/>
  <c r="O2840" i="2"/>
  <c r="O2841" i="2"/>
  <c r="O2842" i="2"/>
  <c r="O838" i="2"/>
  <c r="O2843" i="2"/>
  <c r="O2844" i="2"/>
  <c r="O2845" i="2"/>
  <c r="O839" i="2"/>
  <c r="O840" i="2"/>
  <c r="O841" i="2"/>
  <c r="O842" i="2"/>
  <c r="O825" i="2"/>
  <c r="O2848" i="2"/>
  <c r="O2855" i="2"/>
  <c r="O2856" i="2"/>
  <c r="O2871" i="2"/>
  <c r="O826" i="2"/>
  <c r="O827" i="2"/>
  <c r="O2872" i="2"/>
  <c r="O2876" i="2"/>
  <c r="O817" i="2"/>
  <c r="O2878" i="2"/>
  <c r="O2879" i="2"/>
  <c r="O818" i="2"/>
  <c r="O2888" i="2"/>
  <c r="O2889" i="2"/>
  <c r="O2890" i="2"/>
  <c r="O2891" i="2"/>
  <c r="O2892" i="2"/>
  <c r="O812" i="2"/>
  <c r="O813" i="2"/>
  <c r="O814" i="2"/>
  <c r="O2893" i="2"/>
  <c r="O2894" i="2"/>
  <c r="O2895" i="2"/>
  <c r="O2896" i="2"/>
  <c r="O2897" i="2"/>
  <c r="O2898" i="2"/>
  <c r="O805" i="2"/>
  <c r="O806" i="2"/>
  <c r="O2899" i="2"/>
  <c r="O2900" i="2"/>
  <c r="O2901" i="2"/>
  <c r="O2909" i="2"/>
  <c r="O2915" i="2"/>
  <c r="O2919" i="2"/>
  <c r="O2920" i="2"/>
  <c r="O2921" i="2"/>
  <c r="O2922" i="2"/>
  <c r="O2923" i="2"/>
  <c r="O2924" i="2"/>
  <c r="O2925" i="2"/>
  <c r="O783" i="2"/>
  <c r="O784" i="2"/>
  <c r="O2926" i="2"/>
  <c r="O2927" i="2"/>
  <c r="O2939" i="2"/>
  <c r="O2940" i="2"/>
  <c r="O785" i="2"/>
  <c r="O2946" i="2"/>
  <c r="O786" i="2"/>
  <c r="O772" i="2"/>
  <c r="O2947" i="2"/>
  <c r="O2948" i="2"/>
  <c r="O2949" i="2"/>
  <c r="O2950" i="2"/>
  <c r="O773" i="2"/>
  <c r="O774" i="2"/>
  <c r="O775" i="2"/>
  <c r="O776" i="2"/>
  <c r="O777" i="2"/>
  <c r="O758" i="2"/>
  <c r="O2951" i="2"/>
  <c r="O759" i="2"/>
  <c r="O760" i="2"/>
  <c r="O761" i="2"/>
  <c r="O762" i="2"/>
  <c r="O763" i="2"/>
  <c r="O764" i="2"/>
  <c r="O765" i="2"/>
  <c r="O766" i="2"/>
  <c r="O767" i="2"/>
  <c r="O752" i="2"/>
  <c r="O2952" i="2"/>
  <c r="O2956" i="2"/>
  <c r="O753" i="2"/>
  <c r="O754" i="2"/>
  <c r="O755" i="2"/>
  <c r="O756" i="2"/>
  <c r="O748" i="2"/>
  <c r="O749" i="2"/>
  <c r="O746" i="2"/>
  <c r="O747" i="2"/>
  <c r="O745" i="2"/>
  <c r="O744" i="2"/>
  <c r="O742" i="2"/>
  <c r="O2957" i="2"/>
  <c r="O743" i="2"/>
  <c r="O738" i="2"/>
  <c r="O739" i="2"/>
  <c r="O2973" i="2"/>
  <c r="O740" i="2"/>
  <c r="O732" i="2"/>
  <c r="O733" i="2"/>
  <c r="O734" i="2"/>
  <c r="O735" i="2"/>
  <c r="O736" i="2"/>
  <c r="O2974" i="2"/>
  <c r="O2975" i="2"/>
  <c r="O2976" i="2"/>
  <c r="O728" i="2"/>
  <c r="O729" i="2"/>
  <c r="O730" i="2"/>
  <c r="O731" i="2"/>
  <c r="O2977" i="2"/>
  <c r="O2978" i="2"/>
  <c r="O723" i="2"/>
  <c r="O724" i="2"/>
  <c r="O717" i="2"/>
  <c r="O718" i="2"/>
  <c r="O719" i="2"/>
  <c r="O720" i="2"/>
  <c r="O713" i="2"/>
  <c r="O714" i="2"/>
  <c r="O715" i="2"/>
  <c r="O716" i="2"/>
  <c r="O710" i="2"/>
  <c r="O711" i="2"/>
  <c r="O2979" i="2"/>
  <c r="O2986" i="2"/>
  <c r="O2987" i="2"/>
  <c r="O712" i="2"/>
  <c r="O2988" i="2"/>
  <c r="O2989" i="2"/>
  <c r="O2990" i="2"/>
  <c r="O693" i="2"/>
  <c r="O694" i="2"/>
  <c r="O695" i="2"/>
  <c r="O696" i="2"/>
  <c r="O697" i="2"/>
  <c r="O698" i="2"/>
  <c r="O2991" i="2"/>
  <c r="O2993" i="2"/>
  <c r="O2994" i="2"/>
  <c r="O699" i="2"/>
  <c r="O700" i="2"/>
  <c r="O701" i="2"/>
  <c r="O702" i="2"/>
  <c r="O703" i="2"/>
  <c r="O679" i="2"/>
  <c r="O2999" i="2"/>
  <c r="O3000" i="2"/>
  <c r="O3001" i="2"/>
  <c r="O3002" i="2"/>
  <c r="O3003" i="2"/>
  <c r="O680" i="2"/>
  <c r="O681" i="2"/>
  <c r="O3021" i="2"/>
  <c r="O3022" i="2"/>
  <c r="O682" i="2"/>
  <c r="O683" i="2"/>
  <c r="O684" i="2"/>
  <c r="O3037" i="2"/>
  <c r="O3038" i="2"/>
  <c r="O3039" i="2"/>
  <c r="O685" i="2"/>
  <c r="O686" i="2"/>
  <c r="O687" i="2"/>
  <c r="O3040" i="2"/>
  <c r="O3050" i="2"/>
  <c r="O688" i="2"/>
  <c r="O689" i="2"/>
  <c r="O664" i="2"/>
  <c r="O665" i="2"/>
  <c r="O666" i="2"/>
  <c r="O663" i="2"/>
  <c r="O3051" i="2"/>
  <c r="O3052" i="2"/>
  <c r="O3053" i="2"/>
  <c r="O3054" i="2"/>
  <c r="O661" i="2"/>
  <c r="O662" i="2"/>
  <c r="O648" i="2"/>
  <c r="O649" i="2"/>
  <c r="O650" i="2"/>
  <c r="O651" i="2"/>
  <c r="O652" i="2"/>
  <c r="O653" i="2"/>
  <c r="O3057" i="2"/>
  <c r="O3060" i="2"/>
  <c r="O3061" i="2"/>
  <c r="O3062" i="2"/>
  <c r="O654" i="2"/>
  <c r="O655" i="2"/>
  <c r="O656" i="2"/>
  <c r="O641" i="2"/>
  <c r="O642" i="2"/>
  <c r="O643" i="2"/>
  <c r="O3066" i="2"/>
  <c r="O3070" i="2"/>
  <c r="O640" i="2"/>
  <c r="O3071" i="2"/>
  <c r="O3073" i="2"/>
  <c r="O3074" i="2"/>
  <c r="O3075" i="2"/>
  <c r="O3081" i="2"/>
  <c r="O3082" i="2"/>
  <c r="O3087" i="2"/>
  <c r="O632" i="2"/>
  <c r="O633" i="2"/>
  <c r="O634" i="2"/>
  <c r="O635" i="2"/>
  <c r="O636" i="2"/>
  <c r="O637" i="2"/>
  <c r="O3088" i="2"/>
  <c r="O3089" i="2"/>
  <c r="O3090" i="2"/>
  <c r="O620" i="2"/>
  <c r="O621" i="2"/>
  <c r="O3091" i="2"/>
  <c r="O3092" i="2"/>
  <c r="O3096" i="2"/>
  <c r="O3097" i="2"/>
  <c r="O3102" i="2"/>
  <c r="O3103" i="2"/>
  <c r="O3104" i="2"/>
  <c r="O622" i="2"/>
  <c r="O623" i="2"/>
  <c r="O624" i="2"/>
  <c r="O3109" i="2"/>
  <c r="O3110" i="2"/>
  <c r="O608" i="2"/>
  <c r="O3111" i="2"/>
  <c r="O3112" i="2"/>
  <c r="O3113" i="2"/>
  <c r="O3114" i="2"/>
  <c r="O609" i="2"/>
  <c r="O600" i="2"/>
  <c r="O601" i="2"/>
  <c r="O596" i="2"/>
  <c r="O597" i="2"/>
  <c r="O3123" i="2"/>
  <c r="O3124" i="2"/>
  <c r="O3130" i="2"/>
  <c r="O3131" i="2"/>
  <c r="O3136" i="2"/>
  <c r="O3137" i="2"/>
  <c r="O598" i="2"/>
  <c r="O599" i="2"/>
  <c r="O585" i="2"/>
  <c r="O3138" i="2"/>
  <c r="O586" i="2"/>
  <c r="O587" i="2"/>
  <c r="O588" i="2"/>
  <c r="O589" i="2"/>
  <c r="O3139" i="2"/>
  <c r="O3140" i="2"/>
  <c r="O3141" i="2"/>
  <c r="O3142" i="2"/>
  <c r="O3146" i="2"/>
  <c r="O570" i="2"/>
  <c r="O571" i="2"/>
  <c r="O572" i="2"/>
  <c r="O573" i="2"/>
  <c r="O574" i="2"/>
  <c r="O575" i="2"/>
  <c r="O3147" i="2"/>
  <c r="O576" i="2"/>
  <c r="O577" i="2"/>
  <c r="O578" i="2"/>
  <c r="O565" i="2"/>
  <c r="O566" i="2"/>
  <c r="O567" i="2"/>
  <c r="O3148" i="2"/>
  <c r="O3149" i="2"/>
  <c r="O3150" i="2"/>
  <c r="O3151" i="2"/>
  <c r="O3152" i="2"/>
  <c r="O568" i="2"/>
  <c r="O3153" i="2"/>
  <c r="O3154" i="2"/>
  <c r="O3159" i="2"/>
  <c r="O551" i="2"/>
  <c r="O552" i="2"/>
  <c r="O553" i="2"/>
  <c r="O554" i="2"/>
  <c r="O555" i="2"/>
  <c r="O556" i="2"/>
  <c r="O541" i="2"/>
  <c r="O542" i="2"/>
  <c r="O543" i="2"/>
  <c r="O3160" i="2"/>
  <c r="O544" i="2"/>
  <c r="O545" i="2"/>
  <c r="O546" i="2"/>
  <c r="O547" i="2"/>
  <c r="O548" i="2"/>
  <c r="O549" i="2"/>
  <c r="O550" i="2"/>
  <c r="O3161" i="2"/>
  <c r="O3167" i="2"/>
  <c r="O3168" i="2"/>
  <c r="O537" i="2"/>
  <c r="O3169" i="2"/>
  <c r="O3170" i="2"/>
  <c r="O3171" i="2"/>
  <c r="O3172" i="2"/>
  <c r="O3173" i="2"/>
  <c r="O3174" i="2"/>
  <c r="O538" i="2"/>
  <c r="O539" i="2"/>
  <c r="O3175" i="2"/>
  <c r="O3176" i="2"/>
  <c r="O3177" i="2"/>
  <c r="O3179" i="2"/>
  <c r="O3180" i="2"/>
  <c r="O524" i="2"/>
  <c r="O525" i="2"/>
  <c r="O526" i="2"/>
  <c r="O527" i="2"/>
  <c r="O3181" i="2"/>
  <c r="O3182" i="2"/>
  <c r="O3187" i="2"/>
  <c r="O509" i="2"/>
  <c r="O510" i="2"/>
  <c r="O511" i="2"/>
  <c r="O512" i="2"/>
  <c r="O513" i="2"/>
  <c r="O514" i="2"/>
  <c r="O515" i="2"/>
  <c r="O516" i="2"/>
  <c r="O517" i="2"/>
  <c r="O518" i="2"/>
  <c r="O3209" i="2"/>
  <c r="O3210" i="2"/>
  <c r="O505" i="2"/>
  <c r="O501" i="2"/>
  <c r="O502" i="2"/>
  <c r="O496" i="2"/>
  <c r="O497" i="2"/>
  <c r="O498" i="2"/>
  <c r="O499" i="2"/>
  <c r="O500" i="2"/>
  <c r="O492" i="2"/>
  <c r="O3211" i="2"/>
  <c r="O493" i="2"/>
  <c r="O494" i="2"/>
  <c r="O495" i="2"/>
  <c r="O3212" i="2"/>
  <c r="O3221" i="2"/>
  <c r="O488" i="2"/>
  <c r="O3222" i="2"/>
  <c r="O3223" i="2"/>
  <c r="O481" i="2"/>
  <c r="O3224" i="2"/>
  <c r="O3225" i="2"/>
  <c r="O3226" i="2"/>
  <c r="O3227" i="2"/>
  <c r="O3228" i="2"/>
  <c r="O482" i="2"/>
  <c r="O483" i="2"/>
  <c r="O484" i="2"/>
  <c r="O485" i="2"/>
  <c r="O469" i="2"/>
  <c r="O470" i="2"/>
  <c r="O471" i="2"/>
  <c r="O3229" i="2"/>
  <c r="O3230" i="2"/>
  <c r="O3231" i="2"/>
  <c r="O3232" i="2"/>
  <c r="O3233" i="2"/>
  <c r="O472" i="2"/>
  <c r="O473" i="2"/>
  <c r="O474" i="2"/>
  <c r="O475" i="2"/>
  <c r="O3234" i="2"/>
  <c r="O3235" i="2"/>
  <c r="O3246" i="2"/>
  <c r="O3247" i="2"/>
  <c r="O3248" i="2"/>
  <c r="O3249" i="2"/>
  <c r="O3252" i="2"/>
  <c r="O459" i="2"/>
  <c r="O460" i="2"/>
  <c r="O3253" i="2"/>
  <c r="O3254" i="2"/>
  <c r="O461" i="2"/>
  <c r="O462" i="2"/>
  <c r="O463" i="2"/>
  <c r="O442" i="2"/>
  <c r="O443" i="2"/>
  <c r="O444" i="2"/>
  <c r="O445" i="2"/>
  <c r="O446" i="2"/>
  <c r="O447" i="2"/>
  <c r="O448" i="2"/>
  <c r="O449" i="2"/>
  <c r="O437" i="2"/>
  <c r="O438" i="2"/>
  <c r="O439" i="2"/>
  <c r="O440" i="2"/>
  <c r="O441" i="2"/>
  <c r="O426" i="2"/>
  <c r="O3262" i="2"/>
  <c r="O3263" i="2"/>
  <c r="O3264" i="2"/>
  <c r="O3265" i="2"/>
  <c r="O427" i="2"/>
  <c r="O428" i="2"/>
  <c r="O3266" i="2"/>
  <c r="O429" i="2"/>
  <c r="O430" i="2"/>
  <c r="O431" i="2"/>
  <c r="O3267" i="2"/>
  <c r="O3269" i="2"/>
  <c r="O3270" i="2"/>
  <c r="O3271" i="2"/>
  <c r="O3272" i="2"/>
  <c r="O3273" i="2"/>
  <c r="O432" i="2"/>
  <c r="O433" i="2"/>
  <c r="O434" i="2"/>
  <c r="O3279" i="2"/>
  <c r="O3280" i="2"/>
  <c r="O435" i="2"/>
  <c r="O436" i="2"/>
  <c r="O411" i="2"/>
  <c r="O412" i="2"/>
  <c r="O401" i="2"/>
  <c r="O402" i="2"/>
  <c r="O3281" i="2"/>
  <c r="O3282" i="2"/>
  <c r="O3291" i="2"/>
  <c r="O3301" i="2"/>
  <c r="O403" i="2"/>
  <c r="O404" i="2"/>
  <c r="O405" i="2"/>
  <c r="O406" i="2"/>
  <c r="O407" i="2"/>
  <c r="O3302" i="2"/>
  <c r="O3303" i="2"/>
  <c r="O408" i="2"/>
  <c r="O409" i="2"/>
  <c r="O410" i="2"/>
  <c r="O394" i="2"/>
  <c r="O388" i="2"/>
  <c r="O389" i="2"/>
  <c r="O3304" i="2"/>
  <c r="O3311" i="2"/>
  <c r="O3312" i="2"/>
  <c r="O3313" i="2"/>
  <c r="O3319" i="2"/>
  <c r="O3320" i="2"/>
  <c r="O3322" i="2"/>
  <c r="O3323" i="2"/>
  <c r="O3324" i="2"/>
  <c r="O3325" i="2"/>
  <c r="O390" i="2"/>
  <c r="O391" i="2"/>
  <c r="O392" i="2"/>
  <c r="O3326" i="2"/>
  <c r="O3334" i="2"/>
  <c r="O393" i="2"/>
  <c r="O3335" i="2"/>
  <c r="O373" i="2"/>
  <c r="O3336" i="2"/>
  <c r="O3337" i="2"/>
  <c r="O3338" i="2"/>
  <c r="O3339" i="2"/>
  <c r="O374" i="2"/>
  <c r="O375" i="2"/>
  <c r="O3340" i="2"/>
  <c r="O3341" i="2"/>
  <c r="O3349" i="2"/>
  <c r="O366" i="2"/>
  <c r="O3350" i="2"/>
  <c r="O3351" i="2"/>
  <c r="O3352" i="2"/>
  <c r="O3353" i="2"/>
  <c r="O3354" i="2"/>
  <c r="O3355" i="2"/>
  <c r="O3356" i="2"/>
  <c r="O3357" i="2"/>
  <c r="O3358" i="2"/>
  <c r="O3359" i="2"/>
  <c r="O358" i="2"/>
  <c r="O3360" i="2"/>
  <c r="O3361" i="2"/>
  <c r="O3362" i="2"/>
  <c r="O3377" i="2"/>
  <c r="O3378" i="2"/>
  <c r="O3379" i="2"/>
  <c r="O359" i="2"/>
  <c r="O360" i="2"/>
  <c r="O3380" i="2"/>
  <c r="O3381" i="2"/>
  <c r="O3382" i="2"/>
  <c r="O341" i="2"/>
  <c r="O342" i="2"/>
  <c r="O343" i="2"/>
  <c r="O344" i="2"/>
  <c r="O326" i="2"/>
  <c r="O3383" i="2"/>
  <c r="O327" i="2"/>
  <c r="O3384" i="2"/>
  <c r="O3385" i="2"/>
  <c r="O3393" i="2"/>
  <c r="O3394" i="2"/>
  <c r="O3395" i="2"/>
  <c r="O328" i="2"/>
  <c r="O329" i="2"/>
  <c r="O330" i="2"/>
  <c r="O331" i="2"/>
  <c r="O332" i="2"/>
  <c r="O333" i="2"/>
  <c r="O334" i="2"/>
  <c r="O335" i="2"/>
  <c r="O3396" i="2"/>
  <c r="O3397" i="2"/>
  <c r="O336" i="2"/>
  <c r="O337" i="2"/>
  <c r="O3398" i="2"/>
  <c r="O3399" i="2"/>
  <c r="O3400" i="2"/>
  <c r="O312" i="2"/>
  <c r="O313" i="2"/>
  <c r="O314" i="2"/>
  <c r="O309" i="2"/>
  <c r="O310" i="2"/>
  <c r="O311" i="2"/>
  <c r="O305" i="2"/>
  <c r="O3401" i="2"/>
  <c r="O306" i="2"/>
  <c r="O307" i="2"/>
  <c r="O308" i="2"/>
  <c r="O292" i="2"/>
  <c r="O293" i="2"/>
  <c r="O294" i="2"/>
  <c r="O295" i="2"/>
  <c r="O296" i="2"/>
  <c r="O297" i="2"/>
  <c r="O3402" i="2"/>
  <c r="O3403" i="2"/>
  <c r="O3404" i="2"/>
  <c r="O3411" i="2"/>
  <c r="O3412" i="2"/>
  <c r="O3417" i="2"/>
  <c r="O3418" i="2"/>
  <c r="O3419" i="2"/>
  <c r="O3420" i="2"/>
  <c r="O3421" i="2"/>
  <c r="O298" i="2"/>
  <c r="O299" i="2"/>
  <c r="O300" i="2"/>
  <c r="O301" i="2"/>
  <c r="O302" i="2"/>
  <c r="O3422" i="2"/>
  <c r="O303" i="2"/>
  <c r="O275" i="2"/>
  <c r="O276" i="2"/>
  <c r="O277" i="2"/>
  <c r="O278" i="2"/>
  <c r="O279" i="2"/>
  <c r="O280" i="2"/>
  <c r="O274" i="2"/>
  <c r="O3426" i="2"/>
  <c r="O3427" i="2"/>
  <c r="O3428" i="2"/>
  <c r="O267" i="2"/>
  <c r="O3429" i="2"/>
  <c r="O3430" i="2"/>
  <c r="O268" i="2"/>
  <c r="O3431" i="2"/>
  <c r="O3432" i="2"/>
  <c r="O269" i="2"/>
  <c r="O3433" i="2"/>
  <c r="O3434" i="2"/>
  <c r="O3435" i="2"/>
  <c r="O270" i="2"/>
  <c r="O3440" i="2"/>
  <c r="O3441" i="2"/>
  <c r="O3442" i="2"/>
  <c r="O3443" i="2"/>
  <c r="O3444" i="2"/>
  <c r="O3445" i="2"/>
  <c r="O3446" i="2"/>
  <c r="O271" i="2"/>
  <c r="O272" i="2"/>
  <c r="O248" i="2"/>
  <c r="O3447" i="2"/>
  <c r="O3448" i="2"/>
  <c r="O3449" i="2"/>
  <c r="O3450" i="2"/>
  <c r="O3451" i="2"/>
  <c r="O249" i="2"/>
  <c r="O250" i="2"/>
  <c r="O3452" i="2"/>
  <c r="O3457" i="2"/>
  <c r="O3458" i="2"/>
  <c r="O233" i="2"/>
  <c r="O234" i="2"/>
  <c r="O3459" i="2"/>
  <c r="O235" i="2"/>
  <c r="O3460" i="2"/>
  <c r="O3477" i="2"/>
  <c r="O3478" i="2"/>
  <c r="O236" i="2"/>
  <c r="O3479" i="2"/>
  <c r="O3480" i="2"/>
  <c r="O3481" i="2"/>
  <c r="O3489" i="2"/>
  <c r="O237" i="2"/>
  <c r="O238" i="2"/>
  <c r="O239" i="2"/>
  <c r="O3490" i="2"/>
  <c r="O3491" i="2"/>
  <c r="O3492" i="2"/>
  <c r="O3493" i="2"/>
  <c r="O3494" i="2"/>
  <c r="O3495" i="2"/>
  <c r="O221" i="2"/>
  <c r="O3496" i="2"/>
  <c r="O222" i="2"/>
  <c r="O3497" i="2"/>
  <c r="O223" i="2"/>
  <c r="O224" i="2"/>
  <c r="O3501" i="2"/>
  <c r="O3502" i="2"/>
  <c r="O3503" i="2"/>
  <c r="O3505" i="2"/>
  <c r="O3520" i="2"/>
  <c r="O210" i="2"/>
  <c r="O211" i="2"/>
  <c r="O3521" i="2"/>
  <c r="O3522" i="2"/>
  <c r="O3523" i="2"/>
  <c r="O3524" i="2"/>
  <c r="O3525" i="2"/>
  <c r="O212" i="2"/>
  <c r="O3526" i="2"/>
  <c r="O3527" i="2"/>
  <c r="O3528" i="2"/>
  <c r="O199" i="2"/>
  <c r="O192" i="2"/>
  <c r="O193" i="2"/>
  <c r="O194" i="2"/>
  <c r="O195" i="2"/>
  <c r="O3529" i="2"/>
  <c r="O3530" i="2"/>
  <c r="O3531" i="2"/>
  <c r="O3532" i="2"/>
  <c r="O3533" i="2"/>
  <c r="O191" i="2"/>
  <c r="O3534" i="2"/>
  <c r="O185" i="2"/>
  <c r="O179" i="2"/>
  <c r="O180" i="2"/>
  <c r="O181" i="2"/>
  <c r="O182" i="2"/>
  <c r="O183" i="2"/>
  <c r="O176" i="2"/>
  <c r="O3535" i="2"/>
  <c r="O3536" i="2"/>
  <c r="O3537" i="2"/>
  <c r="O177" i="2"/>
  <c r="O3538" i="2"/>
  <c r="O178" i="2"/>
  <c r="O3539" i="2"/>
  <c r="O3540" i="2"/>
  <c r="O3541" i="2"/>
  <c r="O3542" i="2"/>
  <c r="O354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3544" i="2"/>
  <c r="O3545" i="2"/>
  <c r="O3546" i="2"/>
  <c r="O3550" i="2"/>
  <c r="O3551" i="2"/>
  <c r="O3560" i="2"/>
  <c r="O147" i="2"/>
  <c r="O3561" i="2"/>
  <c r="O3562" i="2"/>
  <c r="O3563" i="2"/>
  <c r="O3564" i="2"/>
  <c r="O3569" i="2"/>
  <c r="O3570" i="2"/>
  <c r="O3571" i="2"/>
  <c r="O3572" i="2"/>
  <c r="O3573" i="2"/>
  <c r="O3574" i="2"/>
  <c r="O3575" i="2"/>
  <c r="O136" i="2"/>
  <c r="O137" i="2"/>
  <c r="O138" i="2"/>
  <c r="O3576" i="2"/>
  <c r="O3577" i="2"/>
  <c r="O3578" i="2"/>
  <c r="O3579" i="2"/>
  <c r="O3580" i="2"/>
  <c r="O3581" i="2"/>
  <c r="O139" i="2"/>
  <c r="O118" i="2"/>
  <c r="O119" i="2"/>
  <c r="O120" i="2"/>
  <c r="O3588" i="2"/>
  <c r="O3589" i="2"/>
  <c r="O3590" i="2"/>
  <c r="O121" i="2"/>
  <c r="O122" i="2"/>
  <c r="O123" i="2"/>
  <c r="O124" i="2"/>
  <c r="O125" i="2"/>
  <c r="O114" i="2"/>
  <c r="O3591" i="2"/>
  <c r="O3592" i="2"/>
  <c r="O3593" i="2"/>
  <c r="O3594" i="2"/>
  <c r="O3595" i="2"/>
  <c r="O3596" i="2"/>
  <c r="O3597" i="2"/>
  <c r="O3598" i="2"/>
  <c r="O103" i="2"/>
  <c r="O104" i="2"/>
  <c r="O105" i="2"/>
  <c r="O100" i="2"/>
  <c r="O101" i="2"/>
  <c r="O102" i="2"/>
  <c r="O3602" i="2"/>
  <c r="O98" i="2"/>
  <c r="O94" i="2"/>
  <c r="O95" i="2"/>
  <c r="O96" i="2"/>
  <c r="O97" i="2"/>
  <c r="O3603" i="2"/>
  <c r="O84" i="2"/>
  <c r="O85" i="2"/>
  <c r="O86" i="2"/>
  <c r="O87" i="2"/>
  <c r="O88" i="2"/>
  <c r="O89" i="2"/>
  <c r="O90" i="2"/>
  <c r="O3604" i="2"/>
  <c r="O3605" i="2"/>
  <c r="O3606" i="2"/>
  <c r="O3607" i="2"/>
  <c r="O91" i="2"/>
  <c r="O92" i="2"/>
  <c r="O93" i="2"/>
  <c r="O75" i="2"/>
  <c r="O76" i="2"/>
  <c r="O77" i="2"/>
  <c r="O78" i="2"/>
  <c r="O3608" i="2"/>
  <c r="O3611" i="2"/>
  <c r="O71" i="2"/>
  <c r="O72" i="2"/>
  <c r="O3612" i="2"/>
  <c r="O3613" i="2"/>
  <c r="O3614" i="2"/>
  <c r="O73" i="2"/>
  <c r="O74" i="2"/>
  <c r="O64" i="2"/>
  <c r="O65" i="2"/>
  <c r="O62" i="2"/>
  <c r="O3615" i="2"/>
  <c r="O63" i="2"/>
  <c r="O58" i="2"/>
  <c r="O59" i="2"/>
  <c r="O60" i="2"/>
  <c r="O55" i="2"/>
  <c r="O3616" i="2"/>
  <c r="O3620" i="2"/>
  <c r="O56" i="2"/>
  <c r="O3621" i="2"/>
  <c r="O57" i="2"/>
  <c r="O47" i="2"/>
  <c r="O48" i="2"/>
  <c r="O49" i="2"/>
  <c r="O50" i="2"/>
  <c r="O51" i="2"/>
  <c r="O39" i="2"/>
  <c r="O40" i="2"/>
  <c r="O41" i="2"/>
  <c r="O42" i="2"/>
  <c r="O43" i="2"/>
  <c r="O44" i="2"/>
  <c r="O45" i="2"/>
  <c r="O46" i="2"/>
  <c r="O36" i="2"/>
  <c r="O37" i="2"/>
  <c r="O38" i="2"/>
  <c r="O26" i="2"/>
  <c r="O3622" i="2"/>
  <c r="O3623" i="2"/>
  <c r="O3624" i="2"/>
  <c r="O27" i="2"/>
  <c r="O28" i="2"/>
  <c r="O3625" i="2"/>
  <c r="O3626" i="2"/>
  <c r="O3627" i="2"/>
  <c r="O3628" i="2"/>
  <c r="O3633" i="2"/>
  <c r="O3642" i="2"/>
  <c r="O3657" i="2"/>
  <c r="O3658" i="2"/>
  <c r="O29" i="2"/>
  <c r="O30" i="2"/>
  <c r="O31" i="2"/>
  <c r="O32" i="2"/>
  <c r="O3659" i="2"/>
  <c r="O33" i="2"/>
  <c r="O34" i="2"/>
  <c r="O35" i="2"/>
  <c r="O3660" i="2"/>
  <c r="O3661" i="2"/>
  <c r="O11" i="2"/>
  <c r="O12" i="2"/>
  <c r="O13" i="2"/>
  <c r="O4" i="2"/>
  <c r="O5" i="2"/>
  <c r="O6" i="2"/>
  <c r="O7" i="2"/>
  <c r="O8" i="2"/>
  <c r="O3" i="2"/>
  <c r="O3662" i="2"/>
  <c r="S116" i="4" l="1"/>
  <c r="R116" i="4"/>
  <c r="H116" i="4"/>
  <c r="G116" i="4"/>
  <c r="S115" i="4"/>
  <c r="R115" i="4"/>
  <c r="H115" i="4"/>
  <c r="G115" i="4"/>
  <c r="S114" i="4"/>
  <c r="R114" i="4"/>
  <c r="Q114" i="4"/>
  <c r="Q115" i="4" s="1"/>
  <c r="Q116" i="4" s="1"/>
  <c r="H114" i="4"/>
  <c r="G114" i="4"/>
  <c r="F114" i="4"/>
  <c r="F115" i="4" s="1"/>
  <c r="F116" i="4" s="1"/>
  <c r="S113" i="4"/>
  <c r="R113" i="4"/>
  <c r="H113" i="4"/>
  <c r="G113" i="4"/>
  <c r="H47" i="4"/>
  <c r="J47" i="4" s="1"/>
  <c r="H46" i="4"/>
  <c r="H45" i="4"/>
  <c r="H44" i="4"/>
  <c r="H43" i="4"/>
  <c r="H42" i="4"/>
  <c r="U116" i="4" l="1"/>
  <c r="U114" i="4"/>
  <c r="J45" i="4"/>
  <c r="I44" i="4"/>
  <c r="T116" i="4"/>
  <c r="T115" i="4"/>
  <c r="I42" i="4"/>
  <c r="J116" i="4"/>
  <c r="I45" i="4"/>
  <c r="J115" i="4"/>
  <c r="J114" i="4"/>
  <c r="J42" i="4"/>
  <c r="J43" i="4"/>
  <c r="U115" i="4"/>
  <c r="I43" i="4"/>
  <c r="J44" i="4"/>
  <c r="I113" i="4"/>
  <c r="J113" i="4"/>
  <c r="I114" i="4"/>
  <c r="I46" i="4"/>
  <c r="J46" i="4"/>
  <c r="I115" i="4"/>
  <c r="T113" i="4"/>
  <c r="U113" i="4"/>
  <c r="I116" i="4"/>
  <c r="T114" i="4"/>
  <c r="K3643" i="2" l="1"/>
  <c r="K3644" i="2"/>
  <c r="K3645" i="2"/>
  <c r="K3646" i="2"/>
  <c r="K3657" i="2"/>
  <c r="K3647" i="2"/>
  <c r="K3648" i="2"/>
  <c r="K3649" i="2"/>
  <c r="K3650" i="2"/>
  <c r="K3658" i="2"/>
  <c r="K3659" i="2"/>
  <c r="K3651" i="2"/>
  <c r="K3660" i="2"/>
  <c r="K3652" i="2"/>
  <c r="K3653" i="2"/>
  <c r="K3654" i="2"/>
  <c r="K3655" i="2"/>
  <c r="K3661" i="2"/>
  <c r="K3662" i="2"/>
  <c r="K3656" i="2"/>
  <c r="K3642" i="2"/>
  <c r="K3634" i="2"/>
  <c r="K3635" i="2"/>
  <c r="K3636" i="2"/>
  <c r="K3637" i="2"/>
  <c r="K3638" i="2"/>
  <c r="K3639" i="2"/>
  <c r="K3640" i="2"/>
  <c r="K3641" i="2"/>
  <c r="K3629" i="2"/>
  <c r="K3633" i="2"/>
  <c r="K3630" i="2"/>
  <c r="K3631" i="2"/>
  <c r="K3632" i="2"/>
  <c r="K3617" i="2"/>
  <c r="K3618" i="2"/>
  <c r="K3620" i="2"/>
  <c r="K3621" i="2"/>
  <c r="K3622" i="2"/>
  <c r="K3623" i="2"/>
  <c r="K3624" i="2"/>
  <c r="K3625" i="2"/>
  <c r="K3626" i="2"/>
  <c r="K3627" i="2"/>
  <c r="K3628" i="2"/>
  <c r="K3619" i="2"/>
  <c r="K3611" i="2"/>
  <c r="K3609" i="2"/>
  <c r="K3610" i="2"/>
  <c r="K3612" i="2"/>
  <c r="K3613" i="2"/>
  <c r="K3614" i="2"/>
  <c r="K3615" i="2"/>
  <c r="K3616" i="2"/>
  <c r="K3602" i="2"/>
  <c r="K3603" i="2"/>
  <c r="K3599" i="2"/>
  <c r="K3604" i="2"/>
  <c r="K3605" i="2"/>
  <c r="K3606" i="2"/>
  <c r="K3607" i="2"/>
  <c r="K3600" i="2"/>
  <c r="K3608" i="2"/>
  <c r="K3601" i="2"/>
  <c r="K3582" i="2"/>
  <c r="K3588" i="2"/>
  <c r="K3583" i="2"/>
  <c r="K3589" i="2"/>
  <c r="K3590" i="2"/>
  <c r="K3591" i="2"/>
  <c r="K3592" i="2"/>
  <c r="K3593" i="2"/>
  <c r="K3594" i="2"/>
  <c r="K3584" i="2"/>
  <c r="K3595" i="2"/>
  <c r="K3596" i="2"/>
  <c r="K3585" i="2"/>
  <c r="K3586" i="2"/>
  <c r="K3597" i="2"/>
  <c r="K3598" i="2"/>
  <c r="K3587" i="2"/>
  <c r="K3569" i="2"/>
  <c r="K3570" i="2"/>
  <c r="K3571" i="2"/>
  <c r="K3572" i="2"/>
  <c r="K3565" i="2"/>
  <c r="K3573" i="2"/>
  <c r="K3574" i="2"/>
  <c r="K3575" i="2"/>
  <c r="K3576" i="2"/>
  <c r="K3577" i="2"/>
  <c r="K3578" i="2"/>
  <c r="K3566" i="2"/>
  <c r="K3567" i="2"/>
  <c r="K3568" i="2"/>
  <c r="K3579" i="2"/>
  <c r="K3580" i="2"/>
  <c r="K3581" i="2"/>
  <c r="K3552" i="2"/>
  <c r="K3560" i="2"/>
  <c r="K3561" i="2"/>
  <c r="K3562" i="2"/>
  <c r="K3563" i="2"/>
  <c r="K3553" i="2"/>
  <c r="K3554" i="2"/>
  <c r="K3555" i="2"/>
  <c r="K3556" i="2"/>
  <c r="K3564" i="2"/>
  <c r="K3557" i="2"/>
  <c r="K3558" i="2"/>
  <c r="K3559" i="2"/>
  <c r="K3547" i="2"/>
  <c r="K3550" i="2"/>
  <c r="K3551" i="2"/>
  <c r="K3548" i="2"/>
  <c r="K3549" i="2"/>
  <c r="K3520" i="2"/>
  <c r="K3506" i="2"/>
  <c r="K3521" i="2"/>
  <c r="K3522" i="2"/>
  <c r="K3523" i="2"/>
  <c r="K3524" i="2"/>
  <c r="K3525" i="2"/>
  <c r="K3526" i="2"/>
  <c r="K3507" i="2"/>
  <c r="K3508" i="2"/>
  <c r="K3527" i="2"/>
  <c r="K3528" i="2"/>
  <c r="K3509" i="2"/>
  <c r="K3510" i="2"/>
  <c r="K3529" i="2"/>
  <c r="K3530" i="2"/>
  <c r="K3511" i="2"/>
  <c r="K3531" i="2"/>
  <c r="K3532" i="2"/>
  <c r="K3512" i="2"/>
  <c r="K3513" i="2"/>
  <c r="K3533" i="2"/>
  <c r="K3534" i="2"/>
  <c r="K3514" i="2"/>
  <c r="K3515" i="2"/>
  <c r="K3535" i="2"/>
  <c r="K3536" i="2"/>
  <c r="K3537" i="2"/>
  <c r="K3538" i="2"/>
  <c r="K3539" i="2"/>
  <c r="K3540" i="2"/>
  <c r="K3541" i="2"/>
  <c r="K3516" i="2"/>
  <c r="K3542" i="2"/>
  <c r="K3543" i="2"/>
  <c r="K3517" i="2"/>
  <c r="K3518" i="2"/>
  <c r="K3544" i="2"/>
  <c r="K3519" i="2"/>
  <c r="K3545" i="2"/>
  <c r="K3546" i="2"/>
  <c r="K3504" i="2"/>
  <c r="K3505" i="2"/>
  <c r="K3501" i="2"/>
  <c r="K3498" i="2"/>
  <c r="K3502" i="2"/>
  <c r="K3503" i="2"/>
  <c r="K3499" i="2"/>
  <c r="K3500" i="2"/>
  <c r="K3489" i="2"/>
  <c r="K3490" i="2"/>
  <c r="K3491" i="2"/>
  <c r="K3492" i="2"/>
  <c r="K3493" i="2"/>
  <c r="K3494" i="2"/>
  <c r="K3495" i="2"/>
  <c r="K3482" i="2"/>
  <c r="K3483" i="2"/>
  <c r="K3484" i="2"/>
  <c r="K3485" i="2"/>
  <c r="K3486" i="2"/>
  <c r="K3487" i="2"/>
  <c r="K3496" i="2"/>
  <c r="K3497" i="2"/>
  <c r="K3488" i="2"/>
  <c r="K3472" i="2"/>
  <c r="K3473" i="2"/>
  <c r="K3474" i="2"/>
  <c r="K3477" i="2"/>
  <c r="K3478" i="2"/>
  <c r="K3479" i="2"/>
  <c r="K3475" i="2"/>
  <c r="K3476" i="2"/>
  <c r="K3480" i="2"/>
  <c r="K3481" i="2"/>
  <c r="K3461" i="2"/>
  <c r="K3462" i="2"/>
  <c r="K3463" i="2"/>
  <c r="K3464" i="2"/>
  <c r="K3465" i="2"/>
  <c r="K3466" i="2"/>
  <c r="K3467" i="2"/>
  <c r="K3468" i="2"/>
  <c r="K3469" i="2"/>
  <c r="K3470" i="2"/>
  <c r="K3471" i="2"/>
  <c r="K3457" i="2"/>
  <c r="K3458" i="2"/>
  <c r="K3453" i="2"/>
  <c r="K3454" i="2"/>
  <c r="K3459" i="2"/>
  <c r="K3460" i="2"/>
  <c r="K3455" i="2"/>
  <c r="K3456" i="2"/>
  <c r="K3436" i="2"/>
  <c r="K3440" i="2"/>
  <c r="K3441" i="2"/>
  <c r="K3442" i="2"/>
  <c r="K3443" i="2"/>
  <c r="K3444" i="2"/>
  <c r="K3445" i="2"/>
  <c r="K3446" i="2"/>
  <c r="K3447" i="2"/>
  <c r="K3437" i="2"/>
  <c r="K3448" i="2"/>
  <c r="K3449" i="2"/>
  <c r="K3450" i="2"/>
  <c r="K3451" i="2"/>
  <c r="K3452" i="2"/>
  <c r="K3438" i="2"/>
  <c r="K3439" i="2"/>
  <c r="K3426" i="2"/>
  <c r="K3427" i="2"/>
  <c r="K3428" i="2"/>
  <c r="K3423" i="2"/>
  <c r="K3429" i="2"/>
  <c r="K3430" i="2"/>
  <c r="K3431" i="2"/>
  <c r="K3432" i="2"/>
  <c r="K3433" i="2"/>
  <c r="K3434" i="2"/>
  <c r="K3424" i="2"/>
  <c r="K3435" i="2"/>
  <c r="K3425" i="2"/>
  <c r="K3417" i="2"/>
  <c r="K3418" i="2"/>
  <c r="K3419" i="2"/>
  <c r="K3413" i="2"/>
  <c r="K3420" i="2"/>
  <c r="K3421" i="2"/>
  <c r="K3414" i="2"/>
  <c r="K3415" i="2"/>
  <c r="K3422" i="2"/>
  <c r="K3416" i="2"/>
  <c r="K3405" i="2"/>
  <c r="K3411" i="2"/>
  <c r="K3406" i="2"/>
  <c r="K3407" i="2"/>
  <c r="K3412" i="2"/>
  <c r="K3408" i="2"/>
  <c r="K3409" i="2"/>
  <c r="K3410" i="2"/>
  <c r="K3386" i="2"/>
  <c r="K3387" i="2"/>
  <c r="K3388" i="2"/>
  <c r="K3393" i="2"/>
  <c r="K3394" i="2"/>
  <c r="K3389" i="2"/>
  <c r="K3395" i="2"/>
  <c r="K3396" i="2"/>
  <c r="K3397" i="2"/>
  <c r="K3398" i="2"/>
  <c r="K3399" i="2"/>
  <c r="K3400" i="2"/>
  <c r="K3401" i="2"/>
  <c r="K3402" i="2"/>
  <c r="K3390" i="2"/>
  <c r="K3403" i="2"/>
  <c r="K3404" i="2"/>
  <c r="K3391" i="2"/>
  <c r="K3392" i="2"/>
  <c r="K3377" i="2"/>
  <c r="K3368" i="2"/>
  <c r="K3369" i="2"/>
  <c r="K3370" i="2"/>
  <c r="K3371" i="2"/>
  <c r="K3372" i="2"/>
  <c r="K3378" i="2"/>
  <c r="K3379" i="2"/>
  <c r="K3380" i="2"/>
  <c r="K3381" i="2"/>
  <c r="K3373" i="2"/>
  <c r="K3374" i="2"/>
  <c r="K3375" i="2"/>
  <c r="K3382" i="2"/>
  <c r="K3383" i="2"/>
  <c r="K3376" i="2"/>
  <c r="K3384" i="2"/>
  <c r="K3385" i="2"/>
  <c r="K3363" i="2"/>
  <c r="K3364" i="2"/>
  <c r="K3365" i="2"/>
  <c r="K3366" i="2"/>
  <c r="K3367" i="2"/>
  <c r="K3342" i="2"/>
  <c r="K3349" i="2"/>
  <c r="K3350" i="2"/>
  <c r="K3351" i="2"/>
  <c r="K3352" i="2"/>
  <c r="K3353" i="2"/>
  <c r="K3354" i="2"/>
  <c r="K3355" i="2"/>
  <c r="K3343" i="2"/>
  <c r="K3344" i="2"/>
  <c r="K3356" i="2"/>
  <c r="K3357" i="2"/>
  <c r="K3358" i="2"/>
  <c r="K3359" i="2"/>
  <c r="K3360" i="2"/>
  <c r="K3345" i="2"/>
  <c r="K3346" i="2"/>
  <c r="K3361" i="2"/>
  <c r="K3362" i="2"/>
  <c r="K3347" i="2"/>
  <c r="K3348" i="2"/>
  <c r="K3334" i="2"/>
  <c r="K3335" i="2"/>
  <c r="K3336" i="2"/>
  <c r="K3337" i="2"/>
  <c r="K3338" i="2"/>
  <c r="K3339" i="2"/>
  <c r="K3327" i="2"/>
  <c r="K3328" i="2"/>
  <c r="K3340" i="2"/>
  <c r="K3341" i="2"/>
  <c r="K3329" i="2"/>
  <c r="K3330" i="2"/>
  <c r="K3331" i="2"/>
  <c r="K3332" i="2"/>
  <c r="K3333" i="2"/>
  <c r="K3322" i="2"/>
  <c r="K3323" i="2"/>
  <c r="K3324" i="2"/>
  <c r="K3321" i="2"/>
  <c r="K3325" i="2"/>
  <c r="K3326" i="2"/>
  <c r="K3314" i="2"/>
  <c r="K3315" i="2"/>
  <c r="K3319" i="2"/>
  <c r="K3320" i="2"/>
  <c r="K3316" i="2"/>
  <c r="K3317" i="2"/>
  <c r="K3318" i="2"/>
  <c r="K3305" i="2"/>
  <c r="K3306" i="2"/>
  <c r="K3307" i="2"/>
  <c r="K3308" i="2"/>
  <c r="K3309" i="2"/>
  <c r="K3311" i="2"/>
  <c r="K3312" i="2"/>
  <c r="K3313" i="2"/>
  <c r="K3310" i="2"/>
  <c r="K3292" i="2"/>
  <c r="K3293" i="2"/>
  <c r="K3294" i="2"/>
  <c r="K3295" i="2"/>
  <c r="K3301" i="2"/>
  <c r="K3302" i="2"/>
  <c r="K3296" i="2"/>
  <c r="K3297" i="2"/>
  <c r="K3298" i="2"/>
  <c r="K3303" i="2"/>
  <c r="K3304" i="2"/>
  <c r="K3299" i="2"/>
  <c r="K3300" i="2"/>
  <c r="K3291" i="2"/>
  <c r="K3290" i="2"/>
  <c r="K3288" i="2"/>
  <c r="K3289" i="2"/>
  <c r="K3283" i="2"/>
  <c r="K3284" i="2"/>
  <c r="K3285" i="2"/>
  <c r="K3286" i="2"/>
  <c r="K3287" i="2"/>
  <c r="K3276" i="2"/>
  <c r="K3279" i="2"/>
  <c r="K3280" i="2"/>
  <c r="K3281" i="2"/>
  <c r="K3282" i="2"/>
  <c r="K3277" i="2"/>
  <c r="K3278" i="2"/>
  <c r="K3274" i="2"/>
  <c r="K3275" i="2"/>
  <c r="K3269" i="2"/>
  <c r="K3270" i="2"/>
  <c r="K3271" i="2"/>
  <c r="K3268" i="2"/>
  <c r="K3272" i="2"/>
  <c r="K3273" i="2"/>
  <c r="K3255" i="2"/>
  <c r="K3256" i="2"/>
  <c r="K3257" i="2"/>
  <c r="K3258" i="2"/>
  <c r="K3259" i="2"/>
  <c r="K3260" i="2"/>
  <c r="K3262" i="2"/>
  <c r="K3261" i="2"/>
  <c r="K3263" i="2"/>
  <c r="K3264" i="2"/>
  <c r="K3265" i="2"/>
  <c r="K3266" i="2"/>
  <c r="K3267" i="2"/>
  <c r="K3250" i="2"/>
  <c r="K3252" i="2"/>
  <c r="K3253" i="2"/>
  <c r="K3254" i="2"/>
  <c r="K3251" i="2"/>
  <c r="K3237" i="2"/>
  <c r="K3238" i="2"/>
  <c r="K3239" i="2"/>
  <c r="K3240" i="2"/>
  <c r="K3241" i="2"/>
  <c r="K3246" i="2"/>
  <c r="K3247" i="2"/>
  <c r="K3242" i="2"/>
  <c r="K3248" i="2"/>
  <c r="K3249" i="2"/>
  <c r="K3243" i="2"/>
  <c r="K3244" i="2"/>
  <c r="K3245" i="2"/>
  <c r="K3236" i="2"/>
  <c r="K3221" i="2"/>
  <c r="K3213" i="2"/>
  <c r="K3214" i="2"/>
  <c r="K3215" i="2"/>
  <c r="K3216" i="2"/>
  <c r="K3222" i="2"/>
  <c r="K3223" i="2"/>
  <c r="K3224" i="2"/>
  <c r="K3217" i="2"/>
  <c r="K3225" i="2"/>
  <c r="K3226" i="2"/>
  <c r="K3227" i="2"/>
  <c r="K3228" i="2"/>
  <c r="K3229" i="2"/>
  <c r="K3218" i="2"/>
  <c r="K3219" i="2"/>
  <c r="K3230" i="2"/>
  <c r="K3231" i="2"/>
  <c r="K3232" i="2"/>
  <c r="K3233" i="2"/>
  <c r="K3234" i="2"/>
  <c r="K3235" i="2"/>
  <c r="K3220" i="2"/>
  <c r="K3193" i="2"/>
  <c r="K3209" i="2"/>
  <c r="K3210" i="2"/>
  <c r="K3194" i="2"/>
  <c r="K3195" i="2"/>
  <c r="K3196" i="2"/>
  <c r="K3197" i="2"/>
  <c r="K3198" i="2"/>
  <c r="K3199" i="2"/>
  <c r="K3200" i="2"/>
  <c r="K3201" i="2"/>
  <c r="K3202" i="2"/>
  <c r="K3211" i="2"/>
  <c r="K3212" i="2"/>
  <c r="K3203" i="2"/>
  <c r="K3204" i="2"/>
  <c r="K3205" i="2"/>
  <c r="K3206" i="2"/>
  <c r="K3207" i="2"/>
  <c r="K3208" i="2"/>
  <c r="K3188" i="2"/>
  <c r="K3189" i="2"/>
  <c r="K3190" i="2"/>
  <c r="K3191" i="2"/>
  <c r="K3192" i="2"/>
  <c r="K3183" i="2"/>
  <c r="K3187" i="2"/>
  <c r="K3184" i="2"/>
  <c r="K3185" i="2"/>
  <c r="K3186" i="2"/>
  <c r="K3179" i="2"/>
  <c r="K3178" i="2"/>
  <c r="K3180" i="2"/>
  <c r="K3181" i="2"/>
  <c r="K3182" i="2"/>
  <c r="K3167" i="2"/>
  <c r="K3168" i="2"/>
  <c r="K3169" i="2"/>
  <c r="K3162" i="2"/>
  <c r="K3163" i="2"/>
  <c r="K3164" i="2"/>
  <c r="K3165" i="2"/>
  <c r="K3170" i="2"/>
  <c r="K3171" i="2"/>
  <c r="K3172" i="2"/>
  <c r="K3173" i="2"/>
  <c r="K3174" i="2"/>
  <c r="K3175" i="2"/>
  <c r="K3166" i="2"/>
  <c r="K3176" i="2"/>
  <c r="K3177" i="2"/>
  <c r="K3159" i="2"/>
  <c r="K3160" i="2"/>
  <c r="K3161" i="2"/>
  <c r="K3155" i="2"/>
  <c r="K3156" i="2"/>
  <c r="K3157" i="2"/>
  <c r="K3158" i="2"/>
  <c r="K3143" i="2"/>
  <c r="K3146" i="2"/>
  <c r="K3147" i="2"/>
  <c r="K3148" i="2"/>
  <c r="K3149" i="2"/>
  <c r="K3150" i="2"/>
  <c r="K3144" i="2"/>
  <c r="K3145" i="2"/>
  <c r="K3151" i="2"/>
  <c r="K3152" i="2"/>
  <c r="K3153" i="2"/>
  <c r="K3154" i="2"/>
  <c r="K3136" i="2"/>
  <c r="K3137" i="2"/>
  <c r="K3138" i="2"/>
  <c r="K3132" i="2"/>
  <c r="K3133" i="2"/>
  <c r="K3139" i="2"/>
  <c r="K3140" i="2"/>
  <c r="K3141" i="2"/>
  <c r="K3142" i="2"/>
  <c r="K3134" i="2"/>
  <c r="K3135" i="2"/>
  <c r="K3125" i="2"/>
  <c r="K3130" i="2"/>
  <c r="K3131" i="2"/>
  <c r="K3126" i="2"/>
  <c r="K3127" i="2"/>
  <c r="K3128" i="2"/>
  <c r="K3129" i="2"/>
  <c r="K3116" i="2"/>
  <c r="K3123" i="2"/>
  <c r="K3117" i="2"/>
  <c r="K3118" i="2"/>
  <c r="K3119" i="2"/>
  <c r="K3120" i="2"/>
  <c r="K3121" i="2"/>
  <c r="K3122" i="2"/>
  <c r="K3124" i="2"/>
  <c r="K3115" i="2"/>
  <c r="K3105" i="2"/>
  <c r="K3109" i="2"/>
  <c r="K3110" i="2"/>
  <c r="K3111" i="2"/>
  <c r="K3112" i="2"/>
  <c r="K3113" i="2"/>
  <c r="K3114" i="2"/>
  <c r="K3106" i="2"/>
  <c r="K3107" i="2"/>
  <c r="K3108" i="2"/>
  <c r="K3098" i="2"/>
  <c r="K3099" i="2"/>
  <c r="K3102" i="2"/>
  <c r="K3103" i="2"/>
  <c r="K3104" i="2"/>
  <c r="K3100" i="2"/>
  <c r="K3101" i="2"/>
  <c r="K3093" i="2"/>
  <c r="K3094" i="2"/>
  <c r="K3096" i="2"/>
  <c r="K3097" i="2"/>
  <c r="K3095" i="2"/>
  <c r="K3083" i="2"/>
  <c r="K3084" i="2"/>
  <c r="K3087" i="2"/>
  <c r="K3085" i="2"/>
  <c r="K3088" i="2"/>
  <c r="K3089" i="2"/>
  <c r="K3086" i="2"/>
  <c r="K3090" i="2"/>
  <c r="K3091" i="2"/>
  <c r="K3092" i="2"/>
  <c r="K3076" i="2"/>
  <c r="K3077" i="2"/>
  <c r="K3078" i="2"/>
  <c r="K3081" i="2"/>
  <c r="K3082" i="2"/>
  <c r="K3079" i="2"/>
  <c r="K3080" i="2"/>
  <c r="K3072" i="2"/>
  <c r="K3073" i="2"/>
  <c r="K3074" i="2"/>
  <c r="K3075" i="2"/>
  <c r="K3067" i="2"/>
  <c r="K3068" i="2"/>
  <c r="K3069" i="2"/>
  <c r="K3070" i="2"/>
  <c r="K3071" i="2"/>
  <c r="K3063" i="2"/>
  <c r="K3066" i="2"/>
  <c r="K3064" i="2"/>
  <c r="K3065" i="2"/>
  <c r="K3058" i="2"/>
  <c r="K3060" i="2"/>
  <c r="K3061" i="2"/>
  <c r="K3062" i="2"/>
  <c r="K3059" i="2"/>
  <c r="K3055" i="2"/>
  <c r="K3057" i="2"/>
  <c r="K3056" i="2"/>
  <c r="K3041" i="2"/>
  <c r="K3042" i="2"/>
  <c r="K3050" i="2"/>
  <c r="K3051" i="2"/>
  <c r="K3052" i="2"/>
  <c r="K3053" i="2"/>
  <c r="K3054" i="2"/>
  <c r="K3043" i="2"/>
  <c r="K3044" i="2"/>
  <c r="K3045" i="2"/>
  <c r="K3046" i="2"/>
  <c r="K3047" i="2"/>
  <c r="K3048" i="2"/>
  <c r="K3049" i="2"/>
  <c r="K3023" i="2"/>
  <c r="K3037" i="2"/>
  <c r="K3038" i="2"/>
  <c r="K3024" i="2"/>
  <c r="K3025" i="2"/>
  <c r="K3026" i="2"/>
  <c r="K3027" i="2"/>
  <c r="K3028" i="2"/>
  <c r="K3029" i="2"/>
  <c r="K3030" i="2"/>
  <c r="K3031" i="2"/>
  <c r="K3032" i="2"/>
  <c r="K3033" i="2"/>
  <c r="K3039" i="2"/>
  <c r="K3040" i="2"/>
  <c r="K3034" i="2"/>
  <c r="K3035" i="2"/>
  <c r="K3036" i="2"/>
  <c r="K3014" i="2"/>
  <c r="K3015" i="2"/>
  <c r="K3016" i="2"/>
  <c r="K3017" i="2"/>
  <c r="K3021" i="2"/>
  <c r="K3022" i="2"/>
  <c r="K3018" i="2"/>
  <c r="K3019" i="2"/>
  <c r="K3020" i="2"/>
  <c r="K3011" i="2"/>
  <c r="K3012" i="2"/>
  <c r="K3013" i="2"/>
  <c r="K3004" i="2"/>
  <c r="K3005" i="2"/>
  <c r="K3006" i="2"/>
  <c r="K3007" i="2"/>
  <c r="K3008" i="2"/>
  <c r="K3009" i="2"/>
  <c r="K3010" i="2"/>
  <c r="K2995" i="2"/>
  <c r="K2999" i="2"/>
  <c r="K3000" i="2"/>
  <c r="K3001" i="2"/>
  <c r="K3002" i="2"/>
  <c r="K3003" i="2"/>
  <c r="K2996" i="2"/>
  <c r="K2997" i="2"/>
  <c r="K2998" i="2"/>
  <c r="K2993" i="2"/>
  <c r="K2994" i="2"/>
  <c r="K2992" i="2"/>
  <c r="K2980" i="2"/>
  <c r="K2981" i="2"/>
  <c r="K2982" i="2"/>
  <c r="K2986" i="2"/>
  <c r="K2987" i="2"/>
  <c r="K2983" i="2"/>
  <c r="K2988" i="2"/>
  <c r="K2989" i="2"/>
  <c r="K2984" i="2"/>
  <c r="K2990" i="2"/>
  <c r="K2991" i="2"/>
  <c r="K2985" i="2"/>
  <c r="K2962" i="2"/>
  <c r="K2973" i="2"/>
  <c r="K2974" i="2"/>
  <c r="K2975" i="2"/>
  <c r="K2976" i="2"/>
  <c r="K2977" i="2"/>
  <c r="K2963" i="2"/>
  <c r="K2964" i="2"/>
  <c r="K2965" i="2"/>
  <c r="K2966" i="2"/>
  <c r="K2967" i="2"/>
  <c r="K2968" i="2"/>
  <c r="K2969" i="2"/>
  <c r="K2970" i="2"/>
  <c r="K2971" i="2"/>
  <c r="K2978" i="2"/>
  <c r="K2979" i="2"/>
  <c r="K2972" i="2"/>
  <c r="K2958" i="2"/>
  <c r="K2959" i="2"/>
  <c r="K2960" i="2"/>
  <c r="K2961" i="2"/>
  <c r="K2953" i="2"/>
  <c r="K2954" i="2"/>
  <c r="K2955" i="2"/>
  <c r="K2956" i="2"/>
  <c r="K2957" i="2"/>
  <c r="K2941" i="2"/>
  <c r="K2946" i="2"/>
  <c r="K2947" i="2"/>
  <c r="K2942" i="2"/>
  <c r="K2943" i="2"/>
  <c r="K2948" i="2"/>
  <c r="K2944" i="2"/>
  <c r="K2949" i="2"/>
  <c r="K2950" i="2"/>
  <c r="K2951" i="2"/>
  <c r="K2952" i="2"/>
  <c r="K2945" i="2"/>
  <c r="K2935" i="2"/>
  <c r="K2936" i="2"/>
  <c r="K2937" i="2"/>
  <c r="K2939" i="2"/>
  <c r="K2940" i="2"/>
  <c r="K2938" i="2"/>
  <c r="K2928" i="2"/>
  <c r="K2929" i="2"/>
  <c r="K2930" i="2"/>
  <c r="K2931" i="2"/>
  <c r="K2932" i="2"/>
  <c r="K2933" i="2"/>
  <c r="K2934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10" i="2"/>
  <c r="K2915" i="2"/>
  <c r="K2911" i="2"/>
  <c r="K2912" i="2"/>
  <c r="K2913" i="2"/>
  <c r="K2914" i="2"/>
  <c r="K2909" i="2"/>
  <c r="K2902" i="2"/>
  <c r="K2903" i="2"/>
  <c r="K2904" i="2"/>
  <c r="K2905" i="2"/>
  <c r="K2906" i="2"/>
  <c r="K2907" i="2"/>
  <c r="K2908" i="2"/>
  <c r="K2888" i="2"/>
  <c r="K2880" i="2"/>
  <c r="K2881" i="2"/>
  <c r="K2882" i="2"/>
  <c r="K2883" i="2"/>
  <c r="K2889" i="2"/>
  <c r="K2890" i="2"/>
  <c r="K2891" i="2"/>
  <c r="K2884" i="2"/>
  <c r="K2892" i="2"/>
  <c r="K2893" i="2"/>
  <c r="K2894" i="2"/>
  <c r="K2895" i="2"/>
  <c r="K2885" i="2"/>
  <c r="K2886" i="2"/>
  <c r="K2896" i="2"/>
  <c r="K2897" i="2"/>
  <c r="K2887" i="2"/>
  <c r="K2898" i="2"/>
  <c r="K2899" i="2"/>
  <c r="K2900" i="2"/>
  <c r="K2901" i="2"/>
  <c r="K2878" i="2"/>
  <c r="K2879" i="2"/>
  <c r="K2877" i="2"/>
  <c r="K2876" i="2"/>
  <c r="K2875" i="2"/>
  <c r="K2873" i="2"/>
  <c r="K2874" i="2"/>
  <c r="K2865" i="2"/>
  <c r="K2871" i="2"/>
  <c r="K2872" i="2"/>
  <c r="K2866" i="2"/>
  <c r="K2867" i="2"/>
  <c r="K2868" i="2"/>
  <c r="K2869" i="2"/>
  <c r="K2870" i="2"/>
  <c r="K2864" i="2"/>
  <c r="K2857" i="2"/>
  <c r="K2858" i="2"/>
  <c r="K2859" i="2"/>
  <c r="K2860" i="2"/>
  <c r="K2861" i="2"/>
  <c r="K2862" i="2"/>
  <c r="K2863" i="2"/>
  <c r="K2853" i="2"/>
  <c r="K2854" i="2"/>
  <c r="K2855" i="2"/>
  <c r="K2856" i="2"/>
  <c r="K2849" i="2"/>
  <c r="K2850" i="2"/>
  <c r="K2851" i="2"/>
  <c r="K2852" i="2"/>
  <c r="K2848" i="2"/>
  <c r="K2846" i="2"/>
  <c r="K2847" i="2"/>
  <c r="K2830" i="2"/>
  <c r="K2831" i="2"/>
  <c r="K2832" i="2"/>
  <c r="K2828" i="2"/>
  <c r="K2833" i="2"/>
  <c r="K2834" i="2"/>
  <c r="K2835" i="2"/>
  <c r="K2836" i="2"/>
  <c r="K2829" i="2"/>
  <c r="K2837" i="2"/>
  <c r="K2838" i="2"/>
  <c r="K2839" i="2"/>
  <c r="K2840" i="2"/>
  <c r="K2841" i="2"/>
  <c r="K2842" i="2"/>
  <c r="K2843" i="2"/>
  <c r="K2844" i="2"/>
  <c r="K2845" i="2"/>
  <c r="K2821" i="2"/>
  <c r="K2822" i="2"/>
  <c r="K2823" i="2"/>
  <c r="K2824" i="2"/>
  <c r="K2820" i="2"/>
  <c r="K2825" i="2"/>
  <c r="K2826" i="2"/>
  <c r="K2827" i="2"/>
  <c r="K2817" i="2"/>
  <c r="K2818" i="2"/>
  <c r="K2815" i="2"/>
  <c r="K2819" i="2"/>
  <c r="K2816" i="2"/>
  <c r="K2807" i="2"/>
  <c r="K2808" i="2"/>
  <c r="K2809" i="2"/>
  <c r="K2810" i="2"/>
  <c r="K2811" i="2"/>
  <c r="K2812" i="2"/>
  <c r="K2813" i="2"/>
  <c r="K2814" i="2"/>
  <c r="K2803" i="2"/>
  <c r="K2804" i="2"/>
  <c r="K2805" i="2"/>
  <c r="K2806" i="2"/>
  <c r="K2781" i="2"/>
  <c r="K2773" i="2"/>
  <c r="K2782" i="2"/>
  <c r="K2774" i="2"/>
  <c r="K2783" i="2"/>
  <c r="K2784" i="2"/>
  <c r="K2785" i="2"/>
  <c r="K2786" i="2"/>
  <c r="K2787" i="2"/>
  <c r="K2788" i="2"/>
  <c r="K2789" i="2"/>
  <c r="K2790" i="2"/>
  <c r="K2775" i="2"/>
  <c r="K2791" i="2"/>
  <c r="K2792" i="2"/>
  <c r="K2776" i="2"/>
  <c r="K2793" i="2"/>
  <c r="K2794" i="2"/>
  <c r="K2777" i="2"/>
  <c r="K2795" i="2"/>
  <c r="K2796" i="2"/>
  <c r="K2797" i="2"/>
  <c r="K2798" i="2"/>
  <c r="K2778" i="2"/>
  <c r="K2799" i="2"/>
  <c r="K2800" i="2"/>
  <c r="K2779" i="2"/>
  <c r="K2780" i="2"/>
  <c r="K2801" i="2"/>
  <c r="K2802" i="2"/>
  <c r="K2749" i="2"/>
  <c r="K2750" i="2"/>
  <c r="K2756" i="2"/>
  <c r="K2757" i="2"/>
  <c r="K2758" i="2"/>
  <c r="K2759" i="2"/>
  <c r="K2760" i="2"/>
  <c r="K2761" i="2"/>
  <c r="K2762" i="2"/>
  <c r="K2763" i="2"/>
  <c r="K2764" i="2"/>
  <c r="K2751" i="2"/>
  <c r="K2752" i="2"/>
  <c r="K2765" i="2"/>
  <c r="K2766" i="2"/>
  <c r="K2767" i="2"/>
  <c r="K2768" i="2"/>
  <c r="K2753" i="2"/>
  <c r="K2769" i="2"/>
  <c r="K2770" i="2"/>
  <c r="K2771" i="2"/>
  <c r="K2772" i="2"/>
  <c r="K2754" i="2"/>
  <c r="K2755" i="2"/>
  <c r="K2746" i="2"/>
  <c r="K2747" i="2"/>
  <c r="K2748" i="2"/>
  <c r="K2738" i="2"/>
  <c r="K2743" i="2"/>
  <c r="K2744" i="2"/>
  <c r="K2745" i="2"/>
  <c r="K2739" i="2"/>
  <c r="K2740" i="2"/>
  <c r="K2741" i="2"/>
  <c r="K2742" i="2"/>
  <c r="K2719" i="2"/>
  <c r="K2720" i="2"/>
  <c r="K2728" i="2"/>
  <c r="K2729" i="2"/>
  <c r="K2730" i="2"/>
  <c r="K2731" i="2"/>
  <c r="K2732" i="2"/>
  <c r="K2721" i="2"/>
  <c r="K2722" i="2"/>
  <c r="K2733" i="2"/>
  <c r="K2734" i="2"/>
  <c r="K2735" i="2"/>
  <c r="K2736" i="2"/>
  <c r="K2737" i="2"/>
  <c r="K2723" i="2"/>
  <c r="K2724" i="2"/>
  <c r="K2725" i="2"/>
  <c r="K2726" i="2"/>
  <c r="K2727" i="2"/>
  <c r="K2716" i="2"/>
  <c r="K2717" i="2"/>
  <c r="K2718" i="2"/>
  <c r="K2696" i="2"/>
  <c r="K2697" i="2"/>
  <c r="K2705" i="2"/>
  <c r="K2698" i="2"/>
  <c r="K2706" i="2"/>
  <c r="K2707" i="2"/>
  <c r="K2699" i="2"/>
  <c r="K2708" i="2"/>
  <c r="K2709" i="2"/>
  <c r="K2700" i="2"/>
  <c r="K2710" i="2"/>
  <c r="K2711" i="2"/>
  <c r="K2701" i="2"/>
  <c r="K2712" i="2"/>
  <c r="K2713" i="2"/>
  <c r="K2702" i="2"/>
  <c r="K2714" i="2"/>
  <c r="K2715" i="2"/>
  <c r="K2703" i="2"/>
  <c r="K2704" i="2"/>
  <c r="K2691" i="2"/>
  <c r="K2692" i="2"/>
  <c r="K2693" i="2"/>
  <c r="K2694" i="2"/>
  <c r="K2695" i="2"/>
  <c r="K2674" i="2"/>
  <c r="K2675" i="2"/>
  <c r="K2682" i="2"/>
  <c r="K2683" i="2"/>
  <c r="K2676" i="2"/>
  <c r="K2684" i="2"/>
  <c r="K2685" i="2"/>
  <c r="K2677" i="2"/>
  <c r="K2686" i="2"/>
  <c r="K2687" i="2"/>
  <c r="K2688" i="2"/>
  <c r="K2678" i="2"/>
  <c r="K2689" i="2"/>
  <c r="K2690" i="2"/>
  <c r="K2679" i="2"/>
  <c r="K2680" i="2"/>
  <c r="K2681" i="2"/>
  <c r="K2648" i="2"/>
  <c r="K2656" i="2"/>
  <c r="K2657" i="2"/>
  <c r="K2658" i="2"/>
  <c r="K2659" i="2"/>
  <c r="K2649" i="2"/>
  <c r="K2660" i="2"/>
  <c r="K2661" i="2"/>
  <c r="K2650" i="2"/>
  <c r="K2651" i="2"/>
  <c r="K2652" i="2"/>
  <c r="K2662" i="2"/>
  <c r="K2663" i="2"/>
  <c r="K2653" i="2"/>
  <c r="K2664" i="2"/>
  <c r="K2665" i="2"/>
  <c r="K2666" i="2"/>
  <c r="K2667" i="2"/>
  <c r="K2654" i="2"/>
  <c r="K2668" i="2"/>
  <c r="K2669" i="2"/>
  <c r="K2670" i="2"/>
  <c r="K2671" i="2"/>
  <c r="K2655" i="2"/>
  <c r="K2672" i="2"/>
  <c r="K2673" i="2"/>
  <c r="K2637" i="2"/>
  <c r="K2638" i="2"/>
  <c r="K2639" i="2"/>
  <c r="K2640" i="2"/>
  <c r="K2628" i="2"/>
  <c r="K2629" i="2"/>
  <c r="K2641" i="2"/>
  <c r="K2642" i="2"/>
  <c r="K2643" i="2"/>
  <c r="K2644" i="2"/>
  <c r="K2630" i="2"/>
  <c r="K2631" i="2"/>
  <c r="K2632" i="2"/>
  <c r="K2633" i="2"/>
  <c r="K2645" i="2"/>
  <c r="K2646" i="2"/>
  <c r="K2634" i="2"/>
  <c r="K2635" i="2"/>
  <c r="K2647" i="2"/>
  <c r="K2636" i="2"/>
  <c r="K2610" i="2"/>
  <c r="K2611" i="2"/>
  <c r="K2600" i="2"/>
  <c r="K2612" i="2"/>
  <c r="K2613" i="2"/>
  <c r="K2614" i="2"/>
  <c r="K2615" i="2"/>
  <c r="K2601" i="2"/>
  <c r="K2602" i="2"/>
  <c r="K2603" i="2"/>
  <c r="K2604" i="2"/>
  <c r="K2616" i="2"/>
  <c r="K2617" i="2"/>
  <c r="K2605" i="2"/>
  <c r="K2618" i="2"/>
  <c r="K2619" i="2"/>
  <c r="K2606" i="2"/>
  <c r="K2620" i="2"/>
  <c r="K2621" i="2"/>
  <c r="K2607" i="2"/>
  <c r="K2622" i="2"/>
  <c r="K2623" i="2"/>
  <c r="K2624" i="2"/>
  <c r="K2625" i="2"/>
  <c r="K2626" i="2"/>
  <c r="K2627" i="2"/>
  <c r="K2608" i="2"/>
  <c r="K2609" i="2"/>
  <c r="K2588" i="2"/>
  <c r="K2597" i="2"/>
  <c r="K2598" i="2"/>
  <c r="K2589" i="2"/>
  <c r="K2590" i="2"/>
  <c r="K2599" i="2"/>
  <c r="K2591" i="2"/>
  <c r="K2592" i="2"/>
  <c r="K2593" i="2"/>
  <c r="K2594" i="2"/>
  <c r="K2595" i="2"/>
  <c r="K2596" i="2"/>
  <c r="K2556" i="2"/>
  <c r="K2567" i="2"/>
  <c r="K2568" i="2"/>
  <c r="K2569" i="2"/>
  <c r="K2557" i="2"/>
  <c r="K2570" i="2"/>
  <c r="K2571" i="2"/>
  <c r="K2558" i="2"/>
  <c r="K2572" i="2"/>
  <c r="K2573" i="2"/>
  <c r="K2574" i="2"/>
  <c r="K2575" i="2"/>
  <c r="K2559" i="2"/>
  <c r="K2560" i="2"/>
  <c r="K2576" i="2"/>
  <c r="K2577" i="2"/>
  <c r="K2561" i="2"/>
  <c r="K2578" i="2"/>
  <c r="K2579" i="2"/>
  <c r="K2562" i="2"/>
  <c r="K2580" i="2"/>
  <c r="K2581" i="2"/>
  <c r="K2582" i="2"/>
  <c r="K2583" i="2"/>
  <c r="K2563" i="2"/>
  <c r="K2584" i="2"/>
  <c r="K2585" i="2"/>
  <c r="K2586" i="2"/>
  <c r="K2564" i="2"/>
  <c r="K2565" i="2"/>
  <c r="K2587" i="2"/>
  <c r="K2566" i="2"/>
  <c r="K2526" i="2"/>
  <c r="K2535" i="2"/>
  <c r="K2536" i="2"/>
  <c r="K2537" i="2"/>
  <c r="K2538" i="2"/>
  <c r="K2539" i="2"/>
  <c r="K2540" i="2"/>
  <c r="K2541" i="2"/>
  <c r="K2542" i="2"/>
  <c r="K2527" i="2"/>
  <c r="K2543" i="2"/>
  <c r="K2528" i="2"/>
  <c r="K2529" i="2"/>
  <c r="K2530" i="2"/>
  <c r="K2531" i="2"/>
  <c r="K2544" i="2"/>
  <c r="K2545" i="2"/>
  <c r="K2532" i="2"/>
  <c r="K2546" i="2"/>
  <c r="K2547" i="2"/>
  <c r="K2533" i="2"/>
  <c r="K2534" i="2"/>
  <c r="K2548" i="2"/>
  <c r="K2549" i="2"/>
  <c r="K2550" i="2"/>
  <c r="K2551" i="2"/>
  <c r="K2552" i="2"/>
  <c r="K2553" i="2"/>
  <c r="K2554" i="2"/>
  <c r="K2555" i="2"/>
  <c r="K2507" i="2"/>
  <c r="K2508" i="2"/>
  <c r="K2509" i="2"/>
  <c r="K2510" i="2"/>
  <c r="K2516" i="2"/>
  <c r="K2517" i="2"/>
  <c r="K2518" i="2"/>
  <c r="K2519" i="2"/>
  <c r="K2511" i="2"/>
  <c r="K2512" i="2"/>
  <c r="K2520" i="2"/>
  <c r="K2521" i="2"/>
  <c r="K2513" i="2"/>
  <c r="K2522" i="2"/>
  <c r="K2523" i="2"/>
  <c r="K2514" i="2"/>
  <c r="K2524" i="2"/>
  <c r="K2525" i="2"/>
  <c r="K2515" i="2"/>
  <c r="K2490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491" i="2"/>
  <c r="K2505" i="2"/>
  <c r="K2506" i="2"/>
  <c r="K2492" i="2"/>
  <c r="K2473" i="2"/>
  <c r="K2474" i="2"/>
  <c r="K2475" i="2"/>
  <c r="K2476" i="2"/>
  <c r="K2477" i="2"/>
  <c r="K2478" i="2"/>
  <c r="K2466" i="2"/>
  <c r="K2467" i="2"/>
  <c r="K2468" i="2"/>
  <c r="K2469" i="2"/>
  <c r="K2479" i="2"/>
  <c r="K2480" i="2"/>
  <c r="K2470" i="2"/>
  <c r="K2481" i="2"/>
  <c r="K2482" i="2"/>
  <c r="K2471" i="2"/>
  <c r="K2472" i="2"/>
  <c r="K2483" i="2"/>
  <c r="K2484" i="2"/>
  <c r="K2485" i="2"/>
  <c r="K2486" i="2"/>
  <c r="K2487" i="2"/>
  <c r="K2488" i="2"/>
  <c r="K2489" i="2"/>
  <c r="K2461" i="2"/>
  <c r="K2463" i="2"/>
  <c r="K2464" i="2"/>
  <c r="K2465" i="2"/>
  <c r="K2462" i="2"/>
  <c r="K2452" i="2"/>
  <c r="K2460" i="2"/>
  <c r="K2453" i="2"/>
  <c r="K2454" i="2"/>
  <c r="K2455" i="2"/>
  <c r="K2456" i="2"/>
  <c r="K2457" i="2"/>
  <c r="K2458" i="2"/>
  <c r="K2459" i="2"/>
  <c r="K2449" i="2"/>
  <c r="K2450" i="2"/>
  <c r="K2451" i="2"/>
  <c r="K2447" i="2"/>
  <c r="K2448" i="2"/>
  <c r="K2415" i="2"/>
  <c r="K2416" i="2"/>
  <c r="K2429" i="2"/>
  <c r="K2430" i="2"/>
  <c r="K2417" i="2"/>
  <c r="K2431" i="2"/>
  <c r="K2432" i="2"/>
  <c r="K2418" i="2"/>
  <c r="K2433" i="2"/>
  <c r="K2434" i="2"/>
  <c r="K2419" i="2"/>
  <c r="K2435" i="2"/>
  <c r="K2436" i="2"/>
  <c r="K2420" i="2"/>
  <c r="K2437" i="2"/>
  <c r="K2438" i="2"/>
  <c r="K2439" i="2"/>
  <c r="K2440" i="2"/>
  <c r="K2441" i="2"/>
  <c r="K2442" i="2"/>
  <c r="K2421" i="2"/>
  <c r="K2422" i="2"/>
  <c r="K2423" i="2"/>
  <c r="K2443" i="2"/>
  <c r="K2444" i="2"/>
  <c r="K2445" i="2"/>
  <c r="K2446" i="2"/>
  <c r="K2424" i="2"/>
  <c r="K2425" i="2"/>
  <c r="K2426" i="2"/>
  <c r="K2427" i="2"/>
  <c r="K2428" i="2"/>
  <c r="K2404" i="2"/>
  <c r="K2408" i="2"/>
  <c r="K2409" i="2"/>
  <c r="K2410" i="2"/>
  <c r="K2411" i="2"/>
  <c r="K2405" i="2"/>
  <c r="K2406" i="2"/>
  <c r="K2412" i="2"/>
  <c r="K2413" i="2"/>
  <c r="K2414" i="2"/>
  <c r="K2407" i="2"/>
  <c r="K2403" i="2"/>
  <c r="K2398" i="2"/>
  <c r="K2399" i="2"/>
  <c r="K2400" i="2"/>
  <c r="K2401" i="2"/>
  <c r="K2402" i="2"/>
  <c r="K2395" i="2"/>
  <c r="K2396" i="2"/>
  <c r="K2397" i="2"/>
  <c r="K2392" i="2"/>
  <c r="K2393" i="2"/>
  <c r="K2394" i="2"/>
  <c r="K2350" i="2"/>
  <c r="K2362" i="2"/>
  <c r="K2363" i="2"/>
  <c r="K2351" i="2"/>
  <c r="K2364" i="2"/>
  <c r="K2365" i="2"/>
  <c r="K2366" i="2"/>
  <c r="K2352" i="2"/>
  <c r="K2367" i="2"/>
  <c r="K2368" i="2"/>
  <c r="K2353" i="2"/>
  <c r="K2369" i="2"/>
  <c r="K2370" i="2"/>
  <c r="K2354" i="2"/>
  <c r="K2371" i="2"/>
  <c r="K2372" i="2"/>
  <c r="K2355" i="2"/>
  <c r="K2356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57" i="2"/>
  <c r="K2358" i="2"/>
  <c r="K2359" i="2"/>
  <c r="K2388" i="2"/>
  <c r="K2389" i="2"/>
  <c r="K2390" i="2"/>
  <c r="K2360" i="2"/>
  <c r="K2361" i="2"/>
  <c r="K2391" i="2"/>
  <c r="K2333" i="2"/>
  <c r="K2334" i="2"/>
  <c r="K2335" i="2"/>
  <c r="K2341" i="2"/>
  <c r="K2342" i="2"/>
  <c r="K2343" i="2"/>
  <c r="K2336" i="2"/>
  <c r="K2344" i="2"/>
  <c r="K2345" i="2"/>
  <c r="K2337" i="2"/>
  <c r="K2346" i="2"/>
  <c r="K2347" i="2"/>
  <c r="K2338" i="2"/>
  <c r="K2348" i="2"/>
  <c r="K2349" i="2"/>
  <c r="K2339" i="2"/>
  <c r="K2340" i="2"/>
  <c r="K2305" i="2"/>
  <c r="K2306" i="2"/>
  <c r="K2315" i="2"/>
  <c r="K2316" i="2"/>
  <c r="K2307" i="2"/>
  <c r="K2317" i="2"/>
  <c r="K2318" i="2"/>
  <c r="K2308" i="2"/>
  <c r="K2319" i="2"/>
  <c r="K2320" i="2"/>
  <c r="K2309" i="2"/>
  <c r="K2321" i="2"/>
  <c r="K2322" i="2"/>
  <c r="K2310" i="2"/>
  <c r="K2323" i="2"/>
  <c r="K2324" i="2"/>
  <c r="K2325" i="2"/>
  <c r="K2326" i="2"/>
  <c r="K2311" i="2"/>
  <c r="K2327" i="2"/>
  <c r="K2312" i="2"/>
  <c r="K2313" i="2"/>
  <c r="K2328" i="2"/>
  <c r="K2329" i="2"/>
  <c r="K2330" i="2"/>
  <c r="K2331" i="2"/>
  <c r="K2332" i="2"/>
  <c r="K2314" i="2"/>
  <c r="K2289" i="2"/>
  <c r="K2290" i="2"/>
  <c r="K2296" i="2"/>
  <c r="K2291" i="2"/>
  <c r="K2297" i="2"/>
  <c r="K2298" i="2"/>
  <c r="K2292" i="2"/>
  <c r="K2299" i="2"/>
  <c r="K2300" i="2"/>
  <c r="K2293" i="2"/>
  <c r="K2301" i="2"/>
  <c r="K2302" i="2"/>
  <c r="K2294" i="2"/>
  <c r="K2295" i="2"/>
  <c r="K2303" i="2"/>
  <c r="K2304" i="2"/>
  <c r="K2267" i="2"/>
  <c r="K2278" i="2"/>
  <c r="K2279" i="2"/>
  <c r="K2280" i="2"/>
  <c r="K2268" i="2"/>
  <c r="K2281" i="2"/>
  <c r="K2282" i="2"/>
  <c r="K2269" i="2"/>
  <c r="K2283" i="2"/>
  <c r="K2284" i="2"/>
  <c r="K2270" i="2"/>
  <c r="K2285" i="2"/>
  <c r="K2286" i="2"/>
  <c r="K2271" i="2"/>
  <c r="K2272" i="2"/>
  <c r="K2273" i="2"/>
  <c r="K2287" i="2"/>
  <c r="K2274" i="2"/>
  <c r="K2275" i="2"/>
  <c r="K2276" i="2"/>
  <c r="K2288" i="2"/>
  <c r="K2277" i="2"/>
  <c r="K2251" i="2"/>
  <c r="K2252" i="2"/>
  <c r="K2253" i="2"/>
  <c r="K2260" i="2"/>
  <c r="K2261" i="2"/>
  <c r="K2262" i="2"/>
  <c r="K2254" i="2"/>
  <c r="K2255" i="2"/>
  <c r="K2256" i="2"/>
  <c r="K2263" i="2"/>
  <c r="K2264" i="2"/>
  <c r="K2257" i="2"/>
  <c r="K2265" i="2"/>
  <c r="K2266" i="2"/>
  <c r="K2258" i="2"/>
  <c r="K2259" i="2"/>
  <c r="K2226" i="2"/>
  <c r="K2235" i="2"/>
  <c r="K2236" i="2"/>
  <c r="K2237" i="2"/>
  <c r="K2227" i="2"/>
  <c r="K2228" i="2"/>
  <c r="K2238" i="2"/>
  <c r="K2239" i="2"/>
  <c r="K2229" i="2"/>
  <c r="K2240" i="2"/>
  <c r="K2241" i="2"/>
  <c r="K2230" i="2"/>
  <c r="K2242" i="2"/>
  <c r="K2243" i="2"/>
  <c r="K2231" i="2"/>
  <c r="K2244" i="2"/>
  <c r="K2245" i="2"/>
  <c r="K2246" i="2"/>
  <c r="K2247" i="2"/>
  <c r="K2232" i="2"/>
  <c r="K2248" i="2"/>
  <c r="K2233" i="2"/>
  <c r="K2249" i="2"/>
  <c r="K2250" i="2"/>
  <c r="K2234" i="2"/>
  <c r="K2222" i="2"/>
  <c r="K2223" i="2"/>
  <c r="K2214" i="2"/>
  <c r="K2215" i="2"/>
  <c r="K2216" i="2"/>
  <c r="K2217" i="2"/>
  <c r="K2218" i="2"/>
  <c r="K2219" i="2"/>
  <c r="K2220" i="2"/>
  <c r="K2224" i="2"/>
  <c r="K2225" i="2"/>
  <c r="K2221" i="2"/>
  <c r="K2211" i="2"/>
  <c r="K2212" i="2"/>
  <c r="K2213" i="2"/>
  <c r="K2197" i="2"/>
  <c r="K2198" i="2"/>
  <c r="K2199" i="2"/>
  <c r="K2189" i="2"/>
  <c r="K2190" i="2"/>
  <c r="K2200" i="2"/>
  <c r="K2201" i="2"/>
  <c r="K2202" i="2"/>
  <c r="K2203" i="2"/>
  <c r="K2204" i="2"/>
  <c r="K2191" i="2"/>
  <c r="K2205" i="2"/>
  <c r="K2206" i="2"/>
  <c r="K2192" i="2"/>
  <c r="K2207" i="2"/>
  <c r="K2208" i="2"/>
  <c r="K2193" i="2"/>
  <c r="K2209" i="2"/>
  <c r="K2210" i="2"/>
  <c r="K2194" i="2"/>
  <c r="K2195" i="2"/>
  <c r="K2196" i="2"/>
  <c r="K2182" i="2"/>
  <c r="K2183" i="2"/>
  <c r="K2184" i="2"/>
  <c r="K2185" i="2"/>
  <c r="K2186" i="2"/>
  <c r="K2181" i="2"/>
  <c r="K2187" i="2"/>
  <c r="K2188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59" i="2"/>
  <c r="K2153" i="2"/>
  <c r="K2154" i="2"/>
  <c r="K2155" i="2"/>
  <c r="K2156" i="2"/>
  <c r="K2160" i="2"/>
  <c r="K2161" i="2"/>
  <c r="K2157" i="2"/>
  <c r="K2158" i="2"/>
  <c r="K2130" i="2"/>
  <c r="K2131" i="2"/>
  <c r="K2132" i="2"/>
  <c r="K2140" i="2"/>
  <c r="K2141" i="2"/>
  <c r="K2142" i="2"/>
  <c r="K2143" i="2"/>
  <c r="K2144" i="2"/>
  <c r="K2145" i="2"/>
  <c r="K2146" i="2"/>
  <c r="K2133" i="2"/>
  <c r="K2147" i="2"/>
  <c r="K2148" i="2"/>
  <c r="K2149" i="2"/>
  <c r="K2134" i="2"/>
  <c r="K2135" i="2"/>
  <c r="K2136" i="2"/>
  <c r="K2137" i="2"/>
  <c r="K2150" i="2"/>
  <c r="K2151" i="2"/>
  <c r="K2152" i="2"/>
  <c r="K2138" i="2"/>
  <c r="K2139" i="2"/>
  <c r="K2127" i="2"/>
  <c r="K2128" i="2"/>
  <c r="K2129" i="2"/>
  <c r="K2123" i="2"/>
  <c r="K2124" i="2"/>
  <c r="K2125" i="2"/>
  <c r="K2126" i="2"/>
  <c r="K2113" i="2"/>
  <c r="K2114" i="2"/>
  <c r="K2122" i="2"/>
  <c r="K2115" i="2"/>
  <c r="K2116" i="2"/>
  <c r="K2117" i="2"/>
  <c r="K2118" i="2"/>
  <c r="K2119" i="2"/>
  <c r="K2120" i="2"/>
  <c r="K2121" i="2"/>
  <c r="K2106" i="2"/>
  <c r="K2107" i="2"/>
  <c r="K2101" i="2"/>
  <c r="K2108" i="2"/>
  <c r="K2109" i="2"/>
  <c r="K2110" i="2"/>
  <c r="K2111" i="2"/>
  <c r="K2112" i="2"/>
  <c r="K2102" i="2"/>
  <c r="K2103" i="2"/>
  <c r="K2104" i="2"/>
  <c r="K2105" i="2"/>
  <c r="K2066" i="2"/>
  <c r="K2067" i="2"/>
  <c r="K2068" i="2"/>
  <c r="K2069" i="2"/>
  <c r="K2070" i="2"/>
  <c r="K2071" i="2"/>
  <c r="K2072" i="2"/>
  <c r="K2073" i="2"/>
  <c r="K2074" i="2"/>
  <c r="K2057" i="2"/>
  <c r="K2058" i="2"/>
  <c r="K2059" i="2"/>
  <c r="K2060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61" i="2"/>
  <c r="K2062" i="2"/>
  <c r="K2063" i="2"/>
  <c r="K2096" i="2"/>
  <c r="K2097" i="2"/>
  <c r="K2064" i="2"/>
  <c r="K2098" i="2"/>
  <c r="K2099" i="2"/>
  <c r="K2100" i="2"/>
  <c r="K2065" i="2"/>
  <c r="K2049" i="2"/>
  <c r="K2053" i="2"/>
  <c r="K2054" i="2"/>
  <c r="K2055" i="2"/>
  <c r="K2056" i="2"/>
  <c r="K2050" i="2"/>
  <c r="K2051" i="2"/>
  <c r="K2052" i="2"/>
  <c r="K2037" i="2"/>
  <c r="K2038" i="2"/>
  <c r="K2043" i="2"/>
  <c r="K2044" i="2"/>
  <c r="K2045" i="2"/>
  <c r="K2046" i="2"/>
  <c r="K2039" i="2"/>
  <c r="K2047" i="2"/>
  <c r="K2040" i="2"/>
  <c r="K2041" i="2"/>
  <c r="K2048" i="2"/>
  <c r="K2042" i="2"/>
  <c r="K2034" i="2"/>
  <c r="K2035" i="2"/>
  <c r="K2036" i="2"/>
  <c r="K2033" i="2"/>
  <c r="K2006" i="2"/>
  <c r="K2019" i="2"/>
  <c r="K2020" i="2"/>
  <c r="K2021" i="2"/>
  <c r="K2022" i="2"/>
  <c r="K2007" i="2"/>
  <c r="K2008" i="2"/>
  <c r="K2023" i="2"/>
  <c r="K2024" i="2"/>
  <c r="K2025" i="2"/>
  <c r="K2009" i="2"/>
  <c r="K2026" i="2"/>
  <c r="K2027" i="2"/>
  <c r="K2028" i="2"/>
  <c r="K2029" i="2"/>
  <c r="K2010" i="2"/>
  <c r="K2011" i="2"/>
  <c r="K2012" i="2"/>
  <c r="K2030" i="2"/>
  <c r="K2013" i="2"/>
  <c r="K2031" i="2"/>
  <c r="K2032" i="2"/>
  <c r="K2014" i="2"/>
  <c r="K2015" i="2"/>
  <c r="K2016" i="2"/>
  <c r="K2017" i="2"/>
  <c r="K2018" i="2"/>
  <c r="K1997" i="2"/>
  <c r="K2005" i="2"/>
  <c r="K1998" i="2"/>
  <c r="K1999" i="2"/>
  <c r="K2000" i="2"/>
  <c r="K2001" i="2"/>
  <c r="K2002" i="2"/>
  <c r="K2003" i="2"/>
  <c r="K2004" i="2"/>
  <c r="K1990" i="2"/>
  <c r="K1991" i="2"/>
  <c r="K1992" i="2"/>
  <c r="K1993" i="2"/>
  <c r="K1994" i="2"/>
  <c r="K1995" i="2"/>
  <c r="K1996" i="2"/>
  <c r="K1989" i="2"/>
  <c r="K1977" i="2"/>
  <c r="K1983" i="2"/>
  <c r="K1984" i="2"/>
  <c r="K1985" i="2"/>
  <c r="K1986" i="2"/>
  <c r="K1987" i="2"/>
  <c r="K1978" i="2"/>
  <c r="K1979" i="2"/>
  <c r="K1980" i="2"/>
  <c r="K1981" i="2"/>
  <c r="K1988" i="2"/>
  <c r="K1982" i="2"/>
  <c r="K1969" i="2"/>
  <c r="K1970" i="2"/>
  <c r="K1971" i="2"/>
  <c r="K1960" i="2"/>
  <c r="K1972" i="2"/>
  <c r="K1973" i="2"/>
  <c r="K1974" i="2"/>
  <c r="K1975" i="2"/>
  <c r="K1976" i="2"/>
  <c r="K1961" i="2"/>
  <c r="K1962" i="2"/>
  <c r="K1963" i="2"/>
  <c r="K1964" i="2"/>
  <c r="K1965" i="2"/>
  <c r="K1966" i="2"/>
  <c r="K1967" i="2"/>
  <c r="K1968" i="2"/>
  <c r="K1954" i="2"/>
  <c r="K1955" i="2"/>
  <c r="K1956" i="2"/>
  <c r="K1958" i="2"/>
  <c r="K1957" i="2"/>
  <c r="K1959" i="2"/>
  <c r="K1942" i="2"/>
  <c r="K1943" i="2"/>
  <c r="K1945" i="2"/>
  <c r="K1946" i="2"/>
  <c r="K1947" i="2"/>
  <c r="K1948" i="2"/>
  <c r="K1949" i="2"/>
  <c r="K1950" i="2"/>
  <c r="K1951" i="2"/>
  <c r="K1952" i="2"/>
  <c r="K1953" i="2"/>
  <c r="K1944" i="2"/>
  <c r="K1918" i="2"/>
  <c r="K1910" i="2"/>
  <c r="K1920" i="2"/>
  <c r="K1911" i="2"/>
  <c r="K1912" i="2"/>
  <c r="K1923" i="2"/>
  <c r="K1913" i="2"/>
  <c r="K1914" i="2"/>
  <c r="K1926" i="2"/>
  <c r="K1915" i="2"/>
  <c r="K1916" i="2"/>
  <c r="K1929" i="2"/>
  <c r="K1930" i="2"/>
  <c r="K1931" i="2"/>
  <c r="K1917" i="2"/>
  <c r="K1919" i="2"/>
  <c r="K1921" i="2"/>
  <c r="K1922" i="2"/>
  <c r="K1924" i="2"/>
  <c r="K1925" i="2"/>
  <c r="K1936" i="2"/>
  <c r="K1927" i="2"/>
  <c r="K1928" i="2"/>
  <c r="K1932" i="2"/>
  <c r="K1937" i="2"/>
  <c r="K1933" i="2"/>
  <c r="K1938" i="2"/>
  <c r="K1934" i="2"/>
  <c r="K1935" i="2"/>
  <c r="K1939" i="2"/>
  <c r="K1940" i="2"/>
  <c r="K1941" i="2"/>
  <c r="K1899" i="2"/>
  <c r="K1900" i="2"/>
  <c r="K1901" i="2"/>
  <c r="K1902" i="2"/>
  <c r="K1903" i="2"/>
  <c r="K1904" i="2"/>
  <c r="K1905" i="2"/>
  <c r="K1906" i="2"/>
  <c r="K1907" i="2"/>
  <c r="K1908" i="2"/>
  <c r="K1909" i="2"/>
  <c r="K1894" i="2"/>
  <c r="K1895" i="2"/>
  <c r="K1896" i="2"/>
  <c r="K1897" i="2"/>
  <c r="K1898" i="2"/>
  <c r="K1890" i="2"/>
  <c r="K1891" i="2"/>
  <c r="K1892" i="2"/>
  <c r="K1893" i="2"/>
  <c r="K1876" i="2"/>
  <c r="K1877" i="2"/>
  <c r="K1878" i="2"/>
  <c r="K1879" i="2"/>
  <c r="K1880" i="2"/>
  <c r="K1881" i="2"/>
  <c r="K1882" i="2"/>
  <c r="K1875" i="2"/>
  <c r="K1883" i="2"/>
  <c r="K1884" i="2"/>
  <c r="K1885" i="2"/>
  <c r="K1886" i="2"/>
  <c r="K1887" i="2"/>
  <c r="K1888" i="2"/>
  <c r="K1889" i="2"/>
  <c r="K1855" i="2"/>
  <c r="K1856" i="2"/>
  <c r="K1857" i="2"/>
  <c r="K1858" i="2"/>
  <c r="K1868" i="2"/>
  <c r="K1869" i="2"/>
  <c r="K1859" i="2"/>
  <c r="K1860" i="2"/>
  <c r="K1861" i="2"/>
  <c r="K1870" i="2"/>
  <c r="K1871" i="2"/>
  <c r="K1872" i="2"/>
  <c r="K1862" i="2"/>
  <c r="K1863" i="2"/>
  <c r="K1864" i="2"/>
  <c r="K1865" i="2"/>
  <c r="K1873" i="2"/>
  <c r="K1874" i="2"/>
  <c r="K1866" i="2"/>
  <c r="K1867" i="2"/>
  <c r="K1853" i="2"/>
  <c r="K1854" i="2"/>
  <c r="K1849" i="2"/>
  <c r="K1850" i="2"/>
  <c r="K1851" i="2"/>
  <c r="K1852" i="2"/>
  <c r="K1846" i="2"/>
  <c r="K1847" i="2"/>
  <c r="K1848" i="2"/>
  <c r="K1832" i="2"/>
  <c r="K1833" i="2"/>
  <c r="K1834" i="2"/>
  <c r="K1828" i="2"/>
  <c r="K1829" i="2"/>
  <c r="K1830" i="2"/>
  <c r="K1835" i="2"/>
  <c r="K1836" i="2"/>
  <c r="K1837" i="2"/>
  <c r="K1838" i="2"/>
  <c r="K1839" i="2"/>
  <c r="K1840" i="2"/>
  <c r="K1841" i="2"/>
  <c r="K1842" i="2"/>
  <c r="K1843" i="2"/>
  <c r="K1844" i="2"/>
  <c r="K1831" i="2"/>
  <c r="K1845" i="2"/>
  <c r="K1819" i="2"/>
  <c r="K1820" i="2"/>
  <c r="K1821" i="2"/>
  <c r="K1822" i="2"/>
  <c r="K1818" i="2"/>
  <c r="K1823" i="2"/>
  <c r="K1824" i="2"/>
  <c r="K1825" i="2"/>
  <c r="K1826" i="2"/>
  <c r="K1827" i="2"/>
  <c r="K1813" i="2"/>
  <c r="K1810" i="2"/>
  <c r="K1811" i="2"/>
  <c r="K1812" i="2"/>
  <c r="K1814" i="2"/>
  <c r="K1815" i="2"/>
  <c r="K1816" i="2"/>
  <c r="K1817" i="2"/>
  <c r="K1799" i="2"/>
  <c r="K1800" i="2"/>
  <c r="K1801" i="2"/>
  <c r="K1802" i="2"/>
  <c r="K1803" i="2"/>
  <c r="K1804" i="2"/>
  <c r="K1806" i="2"/>
  <c r="K1805" i="2"/>
  <c r="K1807" i="2"/>
  <c r="K1808" i="2"/>
  <c r="K1809" i="2"/>
  <c r="K1790" i="2"/>
  <c r="K1791" i="2"/>
  <c r="K1793" i="2"/>
  <c r="K1794" i="2"/>
  <c r="K1795" i="2"/>
  <c r="K1796" i="2"/>
  <c r="K1797" i="2"/>
  <c r="K1792" i="2"/>
  <c r="K1798" i="2"/>
  <c r="K1768" i="2"/>
  <c r="K1769" i="2"/>
  <c r="K1770" i="2"/>
  <c r="K1760" i="2"/>
  <c r="K1761" i="2"/>
  <c r="K1762" i="2"/>
  <c r="K1763" i="2"/>
  <c r="K1764" i="2"/>
  <c r="K1765" i="2"/>
  <c r="K1766" i="2"/>
  <c r="K1771" i="2"/>
  <c r="K1772" i="2"/>
  <c r="K1767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39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40" i="2"/>
  <c r="K1741" i="2"/>
  <c r="K1742" i="2"/>
  <c r="K1756" i="2"/>
  <c r="K1757" i="2"/>
  <c r="K1758" i="2"/>
  <c r="K1759" i="2"/>
  <c r="K1737" i="2"/>
  <c r="K1738" i="2"/>
  <c r="K1736" i="2"/>
  <c r="K1719" i="2"/>
  <c r="K1720" i="2"/>
  <c r="K1721" i="2"/>
  <c r="K1722" i="2"/>
  <c r="K1723" i="2"/>
  <c r="K1733" i="2"/>
  <c r="K1724" i="2"/>
  <c r="K1725" i="2"/>
  <c r="K1726" i="2"/>
  <c r="K1727" i="2"/>
  <c r="K1728" i="2"/>
  <c r="K1729" i="2"/>
  <c r="K1734" i="2"/>
  <c r="K1730" i="2"/>
  <c r="K1731" i="2"/>
  <c r="K1732" i="2"/>
  <c r="K1735" i="2"/>
  <c r="K1697" i="2"/>
  <c r="K1698" i="2"/>
  <c r="K1709" i="2"/>
  <c r="K1710" i="2"/>
  <c r="K1711" i="2"/>
  <c r="K1712" i="2"/>
  <c r="K1713" i="2"/>
  <c r="K1714" i="2"/>
  <c r="K1715" i="2"/>
  <c r="K1699" i="2"/>
  <c r="K1716" i="2"/>
  <c r="K1700" i="2"/>
  <c r="K1701" i="2"/>
  <c r="K1702" i="2"/>
  <c r="K1703" i="2"/>
  <c r="K1704" i="2"/>
  <c r="K1705" i="2"/>
  <c r="K1706" i="2"/>
  <c r="K1707" i="2"/>
  <c r="K1717" i="2"/>
  <c r="K1718" i="2"/>
  <c r="K1708" i="2"/>
  <c r="K1694" i="2"/>
  <c r="K1695" i="2"/>
  <c r="K1691" i="2"/>
  <c r="K1692" i="2"/>
  <c r="K1696" i="2"/>
  <c r="K1693" i="2"/>
  <c r="K1686" i="2"/>
  <c r="K1687" i="2"/>
  <c r="K1688" i="2"/>
  <c r="K1689" i="2"/>
  <c r="K1690" i="2"/>
  <c r="K1682" i="2"/>
  <c r="K1683" i="2"/>
  <c r="K1684" i="2"/>
  <c r="K1685" i="2"/>
  <c r="K1677" i="2"/>
  <c r="K1678" i="2"/>
  <c r="K1674" i="2"/>
  <c r="K1675" i="2"/>
  <c r="K1676" i="2"/>
  <c r="K1679" i="2"/>
  <c r="K1680" i="2"/>
  <c r="K1681" i="2"/>
  <c r="K1659" i="2"/>
  <c r="K1658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44" i="2"/>
  <c r="K1645" i="2"/>
  <c r="K1646" i="2"/>
  <c r="K1647" i="2"/>
  <c r="K1648" i="2"/>
  <c r="K1649" i="2"/>
  <c r="K1653" i="2"/>
  <c r="K1650" i="2"/>
  <c r="K1651" i="2"/>
  <c r="K1652" i="2"/>
  <c r="K1654" i="2"/>
  <c r="K1655" i="2"/>
  <c r="K1656" i="2"/>
  <c r="K1657" i="2"/>
  <c r="K1640" i="2"/>
  <c r="K1624" i="2"/>
  <c r="K1625" i="2"/>
  <c r="K1626" i="2"/>
  <c r="K1627" i="2"/>
  <c r="K1628" i="2"/>
  <c r="K1629" i="2"/>
  <c r="K1630" i="2"/>
  <c r="K1631" i="2"/>
  <c r="K1632" i="2"/>
  <c r="K1633" i="2"/>
  <c r="K1641" i="2"/>
  <c r="K1634" i="2"/>
  <c r="K1635" i="2"/>
  <c r="K1636" i="2"/>
  <c r="K1637" i="2"/>
  <c r="K1638" i="2"/>
  <c r="K1642" i="2"/>
  <c r="K1643" i="2"/>
  <c r="K1639" i="2"/>
  <c r="K1622" i="2"/>
  <c r="K1612" i="2"/>
  <c r="K1613" i="2"/>
  <c r="K1614" i="2"/>
  <c r="K1615" i="2"/>
  <c r="K1616" i="2"/>
  <c r="K1617" i="2"/>
  <c r="K1618" i="2"/>
  <c r="K1619" i="2"/>
  <c r="K1620" i="2"/>
  <c r="K1621" i="2"/>
  <c r="K1623" i="2"/>
  <c r="K1604" i="2"/>
  <c r="K1601" i="2"/>
  <c r="K1602" i="2"/>
  <c r="K1603" i="2"/>
  <c r="K1605" i="2"/>
  <c r="K1606" i="2"/>
  <c r="K1607" i="2"/>
  <c r="K1608" i="2"/>
  <c r="K1609" i="2"/>
  <c r="K1610" i="2"/>
  <c r="K1611" i="2"/>
  <c r="K1598" i="2"/>
  <c r="K1599" i="2"/>
  <c r="K1600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77" i="2"/>
  <c r="K1578" i="2"/>
  <c r="K1574" i="2"/>
  <c r="K1579" i="2"/>
  <c r="K1580" i="2"/>
  <c r="K1581" i="2"/>
  <c r="K1582" i="2"/>
  <c r="K1583" i="2"/>
  <c r="K1584" i="2"/>
  <c r="K1575" i="2"/>
  <c r="K1576" i="2"/>
  <c r="K1569" i="2"/>
  <c r="K1570" i="2"/>
  <c r="K1571" i="2"/>
  <c r="K1572" i="2"/>
  <c r="K1573" i="2"/>
  <c r="K1568" i="2"/>
  <c r="K1563" i="2"/>
  <c r="K1566" i="2"/>
  <c r="K1564" i="2"/>
  <c r="K1565" i="2"/>
  <c r="K1567" i="2"/>
  <c r="K1552" i="2"/>
  <c r="K1553" i="2"/>
  <c r="K1558" i="2"/>
  <c r="K1559" i="2"/>
  <c r="K1554" i="2"/>
  <c r="K1555" i="2"/>
  <c r="K1556" i="2"/>
  <c r="K1557" i="2"/>
  <c r="K1560" i="2"/>
  <c r="K1561" i="2"/>
  <c r="K1562" i="2"/>
  <c r="K1550" i="2"/>
  <c r="K1545" i="2"/>
  <c r="K1546" i="2"/>
  <c r="K1547" i="2"/>
  <c r="K1548" i="2"/>
  <c r="K1551" i="2"/>
  <c r="K1549" i="2"/>
  <c r="K1544" i="2"/>
  <c r="K1542" i="2"/>
  <c r="K1540" i="2"/>
  <c r="K1541" i="2"/>
  <c r="K1543" i="2"/>
  <c r="K1534" i="2"/>
  <c r="K1535" i="2"/>
  <c r="K1536" i="2"/>
  <c r="K1537" i="2"/>
  <c r="K1538" i="2"/>
  <c r="K1539" i="2"/>
  <c r="K1515" i="2"/>
  <c r="K1516" i="2"/>
  <c r="K1523" i="2"/>
  <c r="K1524" i="2"/>
  <c r="K1525" i="2"/>
  <c r="K1526" i="2"/>
  <c r="K1527" i="2"/>
  <c r="K1528" i="2"/>
  <c r="K1517" i="2"/>
  <c r="K1518" i="2"/>
  <c r="K1519" i="2"/>
  <c r="K1520" i="2"/>
  <c r="K1529" i="2"/>
  <c r="K1530" i="2"/>
  <c r="K1531" i="2"/>
  <c r="K1521" i="2"/>
  <c r="K1522" i="2"/>
  <c r="K1532" i="2"/>
  <c r="K1533" i="2"/>
  <c r="K1514" i="2"/>
  <c r="K1510" i="2"/>
  <c r="K1511" i="2"/>
  <c r="K1512" i="2"/>
  <c r="K1513" i="2"/>
  <c r="K1500" i="2"/>
  <c r="K1505" i="2"/>
  <c r="K1506" i="2"/>
  <c r="K1507" i="2"/>
  <c r="K1501" i="2"/>
  <c r="K1502" i="2"/>
  <c r="K1508" i="2"/>
  <c r="K1503" i="2"/>
  <c r="K1504" i="2"/>
  <c r="K1509" i="2"/>
  <c r="K1499" i="2"/>
  <c r="K1495" i="2"/>
  <c r="K1496" i="2"/>
  <c r="K1497" i="2"/>
  <c r="K1498" i="2"/>
  <c r="K1489" i="2"/>
  <c r="K1482" i="2"/>
  <c r="K1483" i="2"/>
  <c r="K1490" i="2"/>
  <c r="K1491" i="2"/>
  <c r="K1484" i="2"/>
  <c r="K1485" i="2"/>
  <c r="K1486" i="2"/>
  <c r="K1487" i="2"/>
  <c r="K1492" i="2"/>
  <c r="K1488" i="2"/>
  <c r="K1493" i="2"/>
  <c r="K1494" i="2"/>
  <c r="K1475" i="2"/>
  <c r="K1476" i="2"/>
  <c r="K1477" i="2"/>
  <c r="K1478" i="2"/>
  <c r="K1479" i="2"/>
  <c r="K1480" i="2"/>
  <c r="K1481" i="2"/>
  <c r="K1464" i="2"/>
  <c r="K1465" i="2"/>
  <c r="K1466" i="2"/>
  <c r="K1459" i="2"/>
  <c r="K1467" i="2"/>
  <c r="K1468" i="2"/>
  <c r="K1469" i="2"/>
  <c r="K1460" i="2"/>
  <c r="K1461" i="2"/>
  <c r="K1462" i="2"/>
  <c r="K1463" i="2"/>
  <c r="K1470" i="2"/>
  <c r="K1471" i="2"/>
  <c r="K1472" i="2"/>
  <c r="K1473" i="2"/>
  <c r="K1474" i="2"/>
  <c r="K1448" i="2"/>
  <c r="K1449" i="2"/>
  <c r="K1436" i="2"/>
  <c r="K1437" i="2"/>
  <c r="K1438" i="2"/>
  <c r="K1439" i="2"/>
  <c r="K1440" i="2"/>
  <c r="K1441" i="2"/>
  <c r="K1450" i="2"/>
  <c r="K1451" i="2"/>
  <c r="K1452" i="2"/>
  <c r="K1453" i="2"/>
  <c r="K1454" i="2"/>
  <c r="K1442" i="2"/>
  <c r="K1455" i="2"/>
  <c r="K1456" i="2"/>
  <c r="K1443" i="2"/>
  <c r="K1444" i="2"/>
  <c r="K1445" i="2"/>
  <c r="K1446" i="2"/>
  <c r="K1447" i="2"/>
  <c r="K1457" i="2"/>
  <c r="K1458" i="2"/>
  <c r="K1433" i="2"/>
  <c r="K1429" i="2"/>
  <c r="K1430" i="2"/>
  <c r="K1431" i="2"/>
  <c r="K1432" i="2"/>
  <c r="K1434" i="2"/>
  <c r="K1435" i="2"/>
  <c r="K1423" i="2"/>
  <c r="K1407" i="2"/>
  <c r="K1408" i="2"/>
  <c r="K1409" i="2"/>
  <c r="K1410" i="2"/>
  <c r="K1424" i="2"/>
  <c r="K1411" i="2"/>
  <c r="K1412" i="2"/>
  <c r="K1413" i="2"/>
  <c r="K1414" i="2"/>
  <c r="K1415" i="2"/>
  <c r="K1416" i="2"/>
  <c r="K1417" i="2"/>
  <c r="K1425" i="2"/>
  <c r="K1426" i="2"/>
  <c r="K1427" i="2"/>
  <c r="K1418" i="2"/>
  <c r="K1419" i="2"/>
  <c r="K1428" i="2"/>
  <c r="K1420" i="2"/>
  <c r="K1421" i="2"/>
  <c r="K1422" i="2"/>
  <c r="K1403" i="2"/>
  <c r="K1401" i="2"/>
  <c r="K1402" i="2"/>
  <c r="K1404" i="2"/>
  <c r="K1405" i="2"/>
  <c r="K1406" i="2"/>
  <c r="K1391" i="2"/>
  <c r="K1392" i="2"/>
  <c r="K1393" i="2"/>
  <c r="K1394" i="2"/>
  <c r="K1388" i="2"/>
  <c r="K1395" i="2"/>
  <c r="K1389" i="2"/>
  <c r="K1390" i="2"/>
  <c r="K1396" i="2"/>
  <c r="K1397" i="2"/>
  <c r="K1398" i="2"/>
  <c r="K1399" i="2"/>
  <c r="K1400" i="2"/>
  <c r="K1383" i="2"/>
  <c r="K1384" i="2"/>
  <c r="K1385" i="2"/>
  <c r="K1386" i="2"/>
  <c r="K1387" i="2"/>
  <c r="K1376" i="2"/>
  <c r="K1375" i="2"/>
  <c r="K1377" i="2"/>
  <c r="K1378" i="2"/>
  <c r="K1379" i="2"/>
  <c r="K1380" i="2"/>
  <c r="K1381" i="2"/>
  <c r="K1382" i="2"/>
  <c r="K1357" i="2"/>
  <c r="K1368" i="2"/>
  <c r="K1358" i="2"/>
  <c r="K1369" i="2"/>
  <c r="K1370" i="2"/>
  <c r="K1359" i="2"/>
  <c r="K1360" i="2"/>
  <c r="K1361" i="2"/>
  <c r="K1362" i="2"/>
  <c r="K1371" i="2"/>
  <c r="K1363" i="2"/>
  <c r="K1364" i="2"/>
  <c r="K1372" i="2"/>
  <c r="K1373" i="2"/>
  <c r="K1365" i="2"/>
  <c r="K1366" i="2"/>
  <c r="K1367" i="2"/>
  <c r="K1374" i="2"/>
  <c r="K1352" i="2"/>
  <c r="K1350" i="2"/>
  <c r="K1351" i="2"/>
  <c r="K1353" i="2"/>
  <c r="K1354" i="2"/>
  <c r="K1355" i="2"/>
  <c r="K1356" i="2"/>
  <c r="K1343" i="2"/>
  <c r="K1344" i="2"/>
  <c r="K1345" i="2"/>
  <c r="K1346" i="2"/>
  <c r="K1347" i="2"/>
  <c r="K1348" i="2"/>
  <c r="K1349" i="2"/>
  <c r="K1341" i="2"/>
  <c r="K1340" i="2"/>
  <c r="K1342" i="2"/>
  <c r="K1333" i="2"/>
  <c r="K1334" i="2"/>
  <c r="K1330" i="2"/>
  <c r="K1335" i="2"/>
  <c r="K1336" i="2"/>
  <c r="K1337" i="2"/>
  <c r="K1338" i="2"/>
  <c r="K1331" i="2"/>
  <c r="K1332" i="2"/>
  <c r="K1339" i="2"/>
  <c r="K1323" i="2"/>
  <c r="K1324" i="2"/>
  <c r="K1325" i="2"/>
  <c r="K1326" i="2"/>
  <c r="K1327" i="2"/>
  <c r="K1328" i="2"/>
  <c r="K1329" i="2"/>
  <c r="K1312" i="2"/>
  <c r="K1313" i="2"/>
  <c r="K1310" i="2"/>
  <c r="K1311" i="2"/>
  <c r="K1314" i="2"/>
  <c r="K1315" i="2"/>
  <c r="K1316" i="2"/>
  <c r="K1317" i="2"/>
  <c r="K1318" i="2"/>
  <c r="K1319" i="2"/>
  <c r="K1320" i="2"/>
  <c r="K1321" i="2"/>
  <c r="K1322" i="2"/>
  <c r="K1300" i="2"/>
  <c r="K1291" i="2"/>
  <c r="K1292" i="2"/>
  <c r="K1301" i="2"/>
  <c r="K1302" i="2"/>
  <c r="K1293" i="2"/>
  <c r="K1303" i="2"/>
  <c r="K1294" i="2"/>
  <c r="K1304" i="2"/>
  <c r="K1305" i="2"/>
  <c r="K1306" i="2"/>
  <c r="K1307" i="2"/>
  <c r="K1308" i="2"/>
  <c r="K1295" i="2"/>
  <c r="K1296" i="2"/>
  <c r="K1297" i="2"/>
  <c r="K1309" i="2"/>
  <c r="K1298" i="2"/>
  <c r="K1299" i="2"/>
  <c r="K1288" i="2"/>
  <c r="K1289" i="2"/>
  <c r="K1290" i="2"/>
  <c r="K1287" i="2"/>
  <c r="K1278" i="2"/>
  <c r="K1279" i="2"/>
  <c r="K1280" i="2"/>
  <c r="K1281" i="2"/>
  <c r="K1282" i="2"/>
  <c r="K1283" i="2"/>
  <c r="K1284" i="2"/>
  <c r="K1285" i="2"/>
  <c r="K1286" i="2"/>
  <c r="K1272" i="2"/>
  <c r="K1273" i="2"/>
  <c r="K1274" i="2"/>
  <c r="K1275" i="2"/>
  <c r="K1276" i="2"/>
  <c r="K1269" i="2"/>
  <c r="K1270" i="2"/>
  <c r="K1271" i="2"/>
  <c r="K1277" i="2"/>
  <c r="K1268" i="2"/>
  <c r="K1266" i="2"/>
  <c r="K1267" i="2"/>
  <c r="K1265" i="2"/>
  <c r="K1258" i="2"/>
  <c r="K1238" i="2"/>
  <c r="K1239" i="2"/>
  <c r="K1240" i="2"/>
  <c r="K1241" i="2"/>
  <c r="K1259" i="2"/>
  <c r="K1242" i="2"/>
  <c r="K1243" i="2"/>
  <c r="K1244" i="2"/>
  <c r="K1245" i="2"/>
  <c r="K1246" i="2"/>
  <c r="K1247" i="2"/>
  <c r="K1248" i="2"/>
  <c r="K1260" i="2"/>
  <c r="K1261" i="2"/>
  <c r="K1262" i="2"/>
  <c r="K1263" i="2"/>
  <c r="K1264" i="2"/>
  <c r="K1249" i="2"/>
  <c r="K1250" i="2"/>
  <c r="K1251" i="2"/>
  <c r="K1252" i="2"/>
  <c r="K1253" i="2"/>
  <c r="K1254" i="2"/>
  <c r="K1255" i="2"/>
  <c r="K1256" i="2"/>
  <c r="K1257" i="2"/>
  <c r="K1227" i="2"/>
  <c r="K1228" i="2"/>
  <c r="K1229" i="2"/>
  <c r="K1233" i="2"/>
  <c r="K1234" i="2"/>
  <c r="K1230" i="2"/>
  <c r="K1231" i="2"/>
  <c r="K1232" i="2"/>
  <c r="K1235" i="2"/>
  <c r="K1236" i="2"/>
  <c r="K1237" i="2"/>
  <c r="K1223" i="2"/>
  <c r="K1224" i="2"/>
  <c r="K1222" i="2"/>
  <c r="K1225" i="2"/>
  <c r="K1226" i="2"/>
  <c r="K1198" i="2"/>
  <c r="K1211" i="2"/>
  <c r="K1212" i="2"/>
  <c r="K1213" i="2"/>
  <c r="K1214" i="2"/>
  <c r="K1215" i="2"/>
  <c r="K1216" i="2"/>
  <c r="K1199" i="2"/>
  <c r="K1217" i="2"/>
  <c r="K1200" i="2"/>
  <c r="K1201" i="2"/>
  <c r="K1218" i="2"/>
  <c r="K1202" i="2"/>
  <c r="K1203" i="2"/>
  <c r="K1204" i="2"/>
  <c r="K1205" i="2"/>
  <c r="K1219" i="2"/>
  <c r="K1220" i="2"/>
  <c r="K1221" i="2"/>
  <c r="K1206" i="2"/>
  <c r="K1207" i="2"/>
  <c r="K1208" i="2"/>
  <c r="K1209" i="2"/>
  <c r="K1210" i="2"/>
  <c r="K1196" i="2"/>
  <c r="K1197" i="2"/>
  <c r="K1195" i="2"/>
  <c r="K1193" i="2"/>
  <c r="K1194" i="2"/>
  <c r="K1186" i="2"/>
  <c r="K1187" i="2"/>
  <c r="K1188" i="2"/>
  <c r="K1189" i="2"/>
  <c r="K1190" i="2"/>
  <c r="K1191" i="2"/>
  <c r="K1192" i="2"/>
  <c r="K1185" i="2"/>
  <c r="K1177" i="2"/>
  <c r="K1178" i="2"/>
  <c r="K1179" i="2"/>
  <c r="K1180" i="2"/>
  <c r="K1181" i="2"/>
  <c r="K1182" i="2"/>
  <c r="K1175" i="2"/>
  <c r="K1176" i="2"/>
  <c r="K1183" i="2"/>
  <c r="K1184" i="2"/>
  <c r="K1166" i="2"/>
  <c r="K1167" i="2"/>
  <c r="K1168" i="2"/>
  <c r="K1165" i="2"/>
  <c r="K1169" i="2"/>
  <c r="K1170" i="2"/>
  <c r="K1171" i="2"/>
  <c r="K1172" i="2"/>
  <c r="K1173" i="2"/>
  <c r="K1174" i="2"/>
  <c r="K1156" i="2"/>
  <c r="K1157" i="2"/>
  <c r="K1139" i="2"/>
  <c r="K1140" i="2"/>
  <c r="K1141" i="2"/>
  <c r="K1142" i="2"/>
  <c r="K1143" i="2"/>
  <c r="K1144" i="2"/>
  <c r="K1158" i="2"/>
  <c r="K1159" i="2"/>
  <c r="K1160" i="2"/>
  <c r="K1145" i="2"/>
  <c r="K1146" i="2"/>
  <c r="K1147" i="2"/>
  <c r="K1161" i="2"/>
  <c r="K1162" i="2"/>
  <c r="K1148" i="2"/>
  <c r="K1149" i="2"/>
  <c r="K1150" i="2"/>
  <c r="K1151" i="2"/>
  <c r="K1152" i="2"/>
  <c r="K1153" i="2"/>
  <c r="K1154" i="2"/>
  <c r="K1155" i="2"/>
  <c r="K1163" i="2"/>
  <c r="K1164" i="2"/>
  <c r="K1133" i="2"/>
  <c r="K1128" i="2"/>
  <c r="K1129" i="2"/>
  <c r="K1130" i="2"/>
  <c r="K1131" i="2"/>
  <c r="K1134" i="2"/>
  <c r="K1135" i="2"/>
  <c r="K1136" i="2"/>
  <c r="K1137" i="2"/>
  <c r="K1132" i="2"/>
  <c r="K1138" i="2"/>
  <c r="K1126" i="2"/>
  <c r="K1127" i="2"/>
  <c r="K1122" i="2"/>
  <c r="K1123" i="2"/>
  <c r="K1124" i="2"/>
  <c r="K1125" i="2"/>
  <c r="K1116" i="2"/>
  <c r="K1117" i="2"/>
  <c r="K1118" i="2"/>
  <c r="K1119" i="2"/>
  <c r="K1120" i="2"/>
  <c r="K1121" i="2"/>
  <c r="K1113" i="2"/>
  <c r="K1114" i="2"/>
  <c r="K1115" i="2"/>
  <c r="K1111" i="2"/>
  <c r="K1112" i="2"/>
  <c r="K1108" i="2"/>
  <c r="K1109" i="2"/>
  <c r="K1110" i="2"/>
  <c r="K1107" i="2"/>
  <c r="K1106" i="2"/>
  <c r="K1105" i="2"/>
  <c r="K1103" i="2"/>
  <c r="K1104" i="2"/>
  <c r="K1096" i="2"/>
  <c r="K1095" i="2"/>
  <c r="K1097" i="2"/>
  <c r="K1098" i="2"/>
  <c r="K1099" i="2"/>
  <c r="K1100" i="2"/>
  <c r="K1101" i="2"/>
  <c r="K1102" i="2"/>
  <c r="K1092" i="2"/>
  <c r="K1093" i="2"/>
  <c r="K1083" i="2"/>
  <c r="K1084" i="2"/>
  <c r="K1085" i="2"/>
  <c r="K1094" i="2"/>
  <c r="K1086" i="2"/>
  <c r="K1087" i="2"/>
  <c r="K1088" i="2"/>
  <c r="K1089" i="2"/>
  <c r="K1090" i="2"/>
  <c r="K1091" i="2"/>
  <c r="K1076" i="2"/>
  <c r="K1077" i="2"/>
  <c r="K1078" i="2"/>
  <c r="K1079" i="2"/>
  <c r="K1080" i="2"/>
  <c r="K1081" i="2"/>
  <c r="K1082" i="2"/>
  <c r="K1075" i="2"/>
  <c r="K1071" i="2"/>
  <c r="K1066" i="2"/>
  <c r="K1067" i="2"/>
  <c r="K1068" i="2"/>
  <c r="K1072" i="2"/>
  <c r="K1069" i="2"/>
  <c r="K1070" i="2"/>
  <c r="K1073" i="2"/>
  <c r="K1074" i="2"/>
  <c r="K1061" i="2"/>
  <c r="K1051" i="2"/>
  <c r="K1052" i="2"/>
  <c r="K1053" i="2"/>
  <c r="K1054" i="2"/>
  <c r="K1055" i="2"/>
  <c r="K1056" i="2"/>
  <c r="K1057" i="2"/>
  <c r="K1058" i="2"/>
  <c r="K1062" i="2"/>
  <c r="K1059" i="2"/>
  <c r="K1063" i="2"/>
  <c r="K1064" i="2"/>
  <c r="K1060" i="2"/>
  <c r="K1065" i="2"/>
  <c r="K1042" i="2"/>
  <c r="K1043" i="2"/>
  <c r="K1036" i="2"/>
  <c r="K1037" i="2"/>
  <c r="K1038" i="2"/>
  <c r="K1044" i="2"/>
  <c r="K1045" i="2"/>
  <c r="K1046" i="2"/>
  <c r="K1047" i="2"/>
  <c r="K1048" i="2"/>
  <c r="K1049" i="2"/>
  <c r="K1039" i="2"/>
  <c r="K1040" i="2"/>
  <c r="K1041" i="2"/>
  <c r="K1050" i="2"/>
  <c r="K1028" i="2"/>
  <c r="K1029" i="2"/>
  <c r="K1030" i="2"/>
  <c r="K1031" i="2"/>
  <c r="K1035" i="2"/>
  <c r="K1032" i="2"/>
  <c r="K1033" i="2"/>
  <c r="K1034" i="2"/>
  <c r="K1026" i="2"/>
  <c r="K1027" i="2"/>
  <c r="K1018" i="2"/>
  <c r="K1019" i="2"/>
  <c r="K1020" i="2"/>
  <c r="K1022" i="2"/>
  <c r="K1023" i="2"/>
  <c r="K1024" i="2"/>
  <c r="K1025" i="2"/>
  <c r="K1021" i="2"/>
  <c r="K1013" i="2"/>
  <c r="K1014" i="2"/>
  <c r="K1015" i="2"/>
  <c r="K1016" i="2"/>
  <c r="K1017" i="2"/>
  <c r="K1006" i="2"/>
  <c r="K1007" i="2"/>
  <c r="K1008" i="2"/>
  <c r="K1005" i="2"/>
  <c r="K1009" i="2"/>
  <c r="K1010" i="2"/>
  <c r="K1011" i="2"/>
  <c r="K1012" i="2"/>
  <c r="K1002" i="2"/>
  <c r="K1003" i="2"/>
  <c r="K1004" i="2"/>
  <c r="K998" i="2"/>
  <c r="K999" i="2"/>
  <c r="K1000" i="2"/>
  <c r="K1001" i="2"/>
  <c r="K984" i="2"/>
  <c r="K985" i="2"/>
  <c r="K986" i="2"/>
  <c r="K991" i="2"/>
  <c r="K992" i="2"/>
  <c r="K987" i="2"/>
  <c r="K988" i="2"/>
  <c r="K993" i="2"/>
  <c r="K989" i="2"/>
  <c r="K990" i="2"/>
  <c r="K994" i="2"/>
  <c r="K995" i="2"/>
  <c r="K996" i="2"/>
  <c r="K997" i="2"/>
  <c r="K983" i="2"/>
  <c r="K978" i="2"/>
  <c r="K979" i="2"/>
  <c r="K980" i="2"/>
  <c r="K981" i="2"/>
  <c r="K982" i="2"/>
  <c r="K967" i="2"/>
  <c r="K955" i="2"/>
  <c r="K956" i="2"/>
  <c r="K968" i="2"/>
  <c r="K969" i="2"/>
  <c r="K970" i="2"/>
  <c r="K971" i="2"/>
  <c r="K957" i="2"/>
  <c r="K958" i="2"/>
  <c r="K959" i="2"/>
  <c r="K960" i="2"/>
  <c r="K972" i="2"/>
  <c r="K973" i="2"/>
  <c r="K961" i="2"/>
  <c r="K962" i="2"/>
  <c r="K963" i="2"/>
  <c r="K964" i="2"/>
  <c r="K974" i="2"/>
  <c r="K965" i="2"/>
  <c r="K966" i="2"/>
  <c r="K975" i="2"/>
  <c r="K976" i="2"/>
  <c r="K977" i="2"/>
  <c r="K934" i="2"/>
  <c r="K935" i="2"/>
  <c r="K936" i="2"/>
  <c r="K950" i="2"/>
  <c r="K937" i="2"/>
  <c r="K938" i="2"/>
  <c r="K951" i="2"/>
  <c r="K952" i="2"/>
  <c r="K939" i="2"/>
  <c r="K940" i="2"/>
  <c r="K941" i="2"/>
  <c r="K953" i="2"/>
  <c r="K954" i="2"/>
  <c r="K942" i="2"/>
  <c r="K943" i="2"/>
  <c r="K944" i="2"/>
  <c r="K945" i="2"/>
  <c r="K946" i="2"/>
  <c r="K947" i="2"/>
  <c r="K948" i="2"/>
  <c r="K949" i="2"/>
  <c r="K929" i="2"/>
  <c r="K930" i="2"/>
  <c r="K931" i="2"/>
  <c r="K932" i="2"/>
  <c r="K933" i="2"/>
  <c r="K923" i="2"/>
  <c r="K924" i="2"/>
  <c r="K925" i="2"/>
  <c r="K926" i="2"/>
  <c r="K927" i="2"/>
  <c r="K928" i="2"/>
  <c r="K913" i="2"/>
  <c r="K914" i="2"/>
  <c r="K915" i="2"/>
  <c r="K920" i="2"/>
  <c r="K916" i="2"/>
  <c r="K921" i="2"/>
  <c r="K917" i="2"/>
  <c r="K918" i="2"/>
  <c r="K919" i="2"/>
  <c r="K922" i="2"/>
  <c r="K894" i="2"/>
  <c r="K883" i="2"/>
  <c r="K895" i="2"/>
  <c r="K896" i="2"/>
  <c r="K884" i="2"/>
  <c r="K885" i="2"/>
  <c r="K886" i="2"/>
  <c r="K887" i="2"/>
  <c r="K888" i="2"/>
  <c r="K897" i="2"/>
  <c r="K898" i="2"/>
  <c r="K899" i="2"/>
  <c r="K900" i="2"/>
  <c r="K901" i="2"/>
  <c r="K902" i="2"/>
  <c r="K903" i="2"/>
  <c r="K889" i="2"/>
  <c r="K890" i="2"/>
  <c r="K891" i="2"/>
  <c r="K904" i="2"/>
  <c r="K905" i="2"/>
  <c r="K906" i="2"/>
  <c r="K907" i="2"/>
  <c r="K908" i="2"/>
  <c r="K909" i="2"/>
  <c r="K910" i="2"/>
  <c r="K892" i="2"/>
  <c r="K893" i="2"/>
  <c r="K911" i="2"/>
  <c r="K912" i="2"/>
  <c r="K875" i="2"/>
  <c r="K876" i="2"/>
  <c r="K877" i="2"/>
  <c r="K878" i="2"/>
  <c r="K864" i="2"/>
  <c r="K865" i="2"/>
  <c r="K866" i="2"/>
  <c r="K879" i="2"/>
  <c r="K867" i="2"/>
  <c r="K868" i="2"/>
  <c r="K869" i="2"/>
  <c r="K870" i="2"/>
  <c r="K871" i="2"/>
  <c r="K872" i="2"/>
  <c r="K873" i="2"/>
  <c r="K874" i="2"/>
  <c r="K880" i="2"/>
  <c r="K881" i="2"/>
  <c r="K882" i="2"/>
  <c r="K861" i="2"/>
  <c r="K862" i="2"/>
  <c r="K856" i="2"/>
  <c r="K857" i="2"/>
  <c r="K858" i="2"/>
  <c r="K859" i="2"/>
  <c r="K860" i="2"/>
  <c r="K863" i="2"/>
  <c r="K850" i="2"/>
  <c r="K851" i="2"/>
  <c r="K843" i="2"/>
  <c r="K844" i="2"/>
  <c r="K852" i="2"/>
  <c r="K845" i="2"/>
  <c r="K846" i="2"/>
  <c r="K847" i="2"/>
  <c r="K848" i="2"/>
  <c r="K849" i="2"/>
  <c r="K853" i="2"/>
  <c r="K854" i="2"/>
  <c r="K855" i="2"/>
  <c r="K835" i="2"/>
  <c r="K836" i="2"/>
  <c r="K837" i="2"/>
  <c r="K828" i="2"/>
  <c r="K829" i="2"/>
  <c r="K830" i="2"/>
  <c r="K831" i="2"/>
  <c r="K838" i="2"/>
  <c r="K832" i="2"/>
  <c r="K833" i="2"/>
  <c r="K834" i="2"/>
  <c r="K839" i="2"/>
  <c r="K840" i="2"/>
  <c r="K841" i="2"/>
  <c r="K842" i="2"/>
  <c r="K825" i="2"/>
  <c r="K819" i="2"/>
  <c r="K820" i="2"/>
  <c r="K821" i="2"/>
  <c r="K822" i="2"/>
  <c r="K826" i="2"/>
  <c r="K827" i="2"/>
  <c r="K823" i="2"/>
  <c r="K824" i="2"/>
  <c r="K817" i="2"/>
  <c r="K815" i="2"/>
  <c r="K816" i="2"/>
  <c r="K818" i="2"/>
  <c r="K807" i="2"/>
  <c r="K808" i="2"/>
  <c r="K809" i="2"/>
  <c r="K810" i="2"/>
  <c r="K811" i="2"/>
  <c r="K812" i="2"/>
  <c r="K813" i="2"/>
  <c r="K814" i="2"/>
  <c r="K794" i="2"/>
  <c r="K795" i="2"/>
  <c r="K796" i="2"/>
  <c r="K797" i="2"/>
  <c r="K798" i="2"/>
  <c r="K799" i="2"/>
  <c r="K805" i="2"/>
  <c r="K806" i="2"/>
  <c r="K800" i="2"/>
  <c r="K801" i="2"/>
  <c r="K802" i="2"/>
  <c r="K803" i="2"/>
  <c r="K804" i="2"/>
  <c r="K787" i="2"/>
  <c r="K788" i="2"/>
  <c r="K789" i="2"/>
  <c r="K790" i="2"/>
  <c r="K791" i="2"/>
  <c r="K792" i="2"/>
  <c r="K793" i="2"/>
  <c r="K783" i="2"/>
  <c r="K784" i="2"/>
  <c r="K778" i="2"/>
  <c r="K779" i="2"/>
  <c r="K780" i="2"/>
  <c r="K781" i="2"/>
  <c r="K785" i="2"/>
  <c r="K782" i="2"/>
  <c r="K786" i="2"/>
  <c r="K772" i="2"/>
  <c r="K768" i="2"/>
  <c r="K769" i="2"/>
  <c r="K770" i="2"/>
  <c r="K771" i="2"/>
  <c r="K773" i="2"/>
  <c r="K774" i="2"/>
  <c r="K775" i="2"/>
  <c r="K776" i="2"/>
  <c r="K777" i="2"/>
  <c r="K758" i="2"/>
  <c r="K757" i="2"/>
  <c r="K759" i="2"/>
  <c r="K760" i="2"/>
  <c r="K761" i="2"/>
  <c r="K762" i="2"/>
  <c r="K763" i="2"/>
  <c r="K764" i="2"/>
  <c r="K765" i="2"/>
  <c r="K766" i="2"/>
  <c r="K767" i="2"/>
  <c r="K752" i="2"/>
  <c r="K750" i="2"/>
  <c r="K751" i="2"/>
  <c r="K753" i="2"/>
  <c r="K754" i="2"/>
  <c r="K755" i="2"/>
  <c r="K756" i="2"/>
  <c r="K748" i="2"/>
  <c r="K749" i="2"/>
  <c r="K746" i="2"/>
  <c r="K747" i="2"/>
  <c r="K745" i="2"/>
  <c r="K744" i="2"/>
  <c r="K742" i="2"/>
  <c r="K741" i="2"/>
  <c r="K743" i="2"/>
  <c r="K738" i="2"/>
  <c r="K739" i="2"/>
  <c r="K737" i="2"/>
  <c r="K740" i="2"/>
  <c r="K732" i="2"/>
  <c r="K733" i="2"/>
  <c r="K734" i="2"/>
  <c r="K735" i="2"/>
  <c r="K736" i="2"/>
  <c r="K725" i="2"/>
  <c r="K726" i="2"/>
  <c r="K727" i="2"/>
  <c r="K728" i="2"/>
  <c r="K729" i="2"/>
  <c r="K730" i="2"/>
  <c r="K731" i="2"/>
  <c r="K721" i="2"/>
  <c r="K722" i="2"/>
  <c r="K723" i="2"/>
  <c r="K724" i="2"/>
  <c r="K717" i="2"/>
  <c r="K718" i="2"/>
  <c r="K719" i="2"/>
  <c r="K720" i="2"/>
  <c r="K713" i="2"/>
  <c r="K714" i="2"/>
  <c r="K715" i="2"/>
  <c r="K716" i="2"/>
  <c r="K710" i="2"/>
  <c r="K711" i="2"/>
  <c r="K704" i="2"/>
  <c r="K705" i="2"/>
  <c r="K706" i="2"/>
  <c r="K712" i="2"/>
  <c r="K707" i="2"/>
  <c r="K708" i="2"/>
  <c r="K709" i="2"/>
  <c r="K693" i="2"/>
  <c r="K694" i="2"/>
  <c r="K695" i="2"/>
  <c r="K696" i="2"/>
  <c r="K697" i="2"/>
  <c r="K698" i="2"/>
  <c r="K690" i="2"/>
  <c r="K691" i="2"/>
  <c r="K692" i="2"/>
  <c r="K699" i="2"/>
  <c r="K700" i="2"/>
  <c r="K701" i="2"/>
  <c r="K702" i="2"/>
  <c r="K703" i="2"/>
  <c r="K679" i="2"/>
  <c r="K667" i="2"/>
  <c r="K668" i="2"/>
  <c r="K669" i="2"/>
  <c r="K670" i="2"/>
  <c r="K671" i="2"/>
  <c r="K680" i="2"/>
  <c r="K681" i="2"/>
  <c r="K672" i="2"/>
  <c r="K673" i="2"/>
  <c r="K682" i="2"/>
  <c r="K683" i="2"/>
  <c r="K684" i="2"/>
  <c r="K674" i="2"/>
  <c r="K675" i="2"/>
  <c r="K676" i="2"/>
  <c r="K685" i="2"/>
  <c r="K686" i="2"/>
  <c r="K687" i="2"/>
  <c r="K677" i="2"/>
  <c r="K678" i="2"/>
  <c r="K688" i="2"/>
  <c r="K689" i="2"/>
  <c r="K664" i="2"/>
  <c r="K665" i="2"/>
  <c r="K666" i="2"/>
  <c r="K663" i="2"/>
  <c r="K657" i="2"/>
  <c r="K658" i="2"/>
  <c r="K659" i="2"/>
  <c r="K660" i="2"/>
  <c r="K661" i="2"/>
  <c r="K662" i="2"/>
  <c r="K648" i="2"/>
  <c r="K649" i="2"/>
  <c r="K650" i="2"/>
  <c r="K651" i="2"/>
  <c r="K652" i="2"/>
  <c r="K653" i="2"/>
  <c r="K644" i="2"/>
  <c r="K645" i="2"/>
  <c r="K646" i="2"/>
  <c r="K647" i="2"/>
  <c r="K654" i="2"/>
  <c r="K655" i="2"/>
  <c r="K656" i="2"/>
  <c r="K641" i="2"/>
  <c r="K642" i="2"/>
  <c r="K643" i="2"/>
  <c r="K638" i="2"/>
  <c r="K639" i="2"/>
  <c r="K640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10" i="2"/>
  <c r="K611" i="2"/>
  <c r="K612" i="2"/>
  <c r="K620" i="2"/>
  <c r="K621" i="2"/>
  <c r="K613" i="2"/>
  <c r="K614" i="2"/>
  <c r="K615" i="2"/>
  <c r="K616" i="2"/>
  <c r="K617" i="2"/>
  <c r="K618" i="2"/>
  <c r="K619" i="2"/>
  <c r="K622" i="2"/>
  <c r="K623" i="2"/>
  <c r="K624" i="2"/>
  <c r="K602" i="2"/>
  <c r="K603" i="2"/>
  <c r="K608" i="2"/>
  <c r="K604" i="2"/>
  <c r="K605" i="2"/>
  <c r="K606" i="2"/>
  <c r="K607" i="2"/>
  <c r="K609" i="2"/>
  <c r="K600" i="2"/>
  <c r="K601" i="2"/>
  <c r="K596" i="2"/>
  <c r="K597" i="2"/>
  <c r="K590" i="2"/>
  <c r="K591" i="2"/>
  <c r="K592" i="2"/>
  <c r="K593" i="2"/>
  <c r="K594" i="2"/>
  <c r="K595" i="2"/>
  <c r="K598" i="2"/>
  <c r="K599" i="2"/>
  <c r="K585" i="2"/>
  <c r="K579" i="2"/>
  <c r="K586" i="2"/>
  <c r="K587" i="2"/>
  <c r="K588" i="2"/>
  <c r="K589" i="2"/>
  <c r="K580" i="2"/>
  <c r="K581" i="2"/>
  <c r="K582" i="2"/>
  <c r="K583" i="2"/>
  <c r="K584" i="2"/>
  <c r="K570" i="2"/>
  <c r="K571" i="2"/>
  <c r="K572" i="2"/>
  <c r="K573" i="2"/>
  <c r="K574" i="2"/>
  <c r="K575" i="2"/>
  <c r="K569" i="2"/>
  <c r="K576" i="2"/>
  <c r="K577" i="2"/>
  <c r="K578" i="2"/>
  <c r="K565" i="2"/>
  <c r="K566" i="2"/>
  <c r="K567" i="2"/>
  <c r="K557" i="2"/>
  <c r="K558" i="2"/>
  <c r="K559" i="2"/>
  <c r="K560" i="2"/>
  <c r="K561" i="2"/>
  <c r="K568" i="2"/>
  <c r="K562" i="2"/>
  <c r="K563" i="2"/>
  <c r="K564" i="2"/>
  <c r="K551" i="2"/>
  <c r="K552" i="2"/>
  <c r="K553" i="2"/>
  <c r="K554" i="2"/>
  <c r="K555" i="2"/>
  <c r="K556" i="2"/>
  <c r="K541" i="2"/>
  <c r="K542" i="2"/>
  <c r="K543" i="2"/>
  <c r="K540" i="2"/>
  <c r="K544" i="2"/>
  <c r="K545" i="2"/>
  <c r="K546" i="2"/>
  <c r="K547" i="2"/>
  <c r="K548" i="2"/>
  <c r="K549" i="2"/>
  <c r="K550" i="2"/>
  <c r="K528" i="2"/>
  <c r="K529" i="2"/>
  <c r="K530" i="2"/>
  <c r="K537" i="2"/>
  <c r="K531" i="2"/>
  <c r="K532" i="2"/>
  <c r="K533" i="2"/>
  <c r="K534" i="2"/>
  <c r="K535" i="2"/>
  <c r="K536" i="2"/>
  <c r="K538" i="2"/>
  <c r="K539" i="2"/>
  <c r="K519" i="2"/>
  <c r="K520" i="2"/>
  <c r="K521" i="2"/>
  <c r="K522" i="2"/>
  <c r="K523" i="2"/>
  <c r="K524" i="2"/>
  <c r="K525" i="2"/>
  <c r="K526" i="2"/>
  <c r="K527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03" i="2"/>
  <c r="K504" i="2"/>
  <c r="K505" i="2"/>
  <c r="K501" i="2"/>
  <c r="K502" i="2"/>
  <c r="K496" i="2"/>
  <c r="K497" i="2"/>
  <c r="K498" i="2"/>
  <c r="K499" i="2"/>
  <c r="K500" i="2"/>
  <c r="K492" i="2"/>
  <c r="K489" i="2"/>
  <c r="K493" i="2"/>
  <c r="K494" i="2"/>
  <c r="K495" i="2"/>
  <c r="K490" i="2"/>
  <c r="K491" i="2"/>
  <c r="K488" i="2"/>
  <c r="K486" i="2"/>
  <c r="K487" i="2"/>
  <c r="K481" i="2"/>
  <c r="K476" i="2"/>
  <c r="K477" i="2"/>
  <c r="K478" i="2"/>
  <c r="K479" i="2"/>
  <c r="K480" i="2"/>
  <c r="K482" i="2"/>
  <c r="K483" i="2"/>
  <c r="K484" i="2"/>
  <c r="K485" i="2"/>
  <c r="K469" i="2"/>
  <c r="K470" i="2"/>
  <c r="K471" i="2"/>
  <c r="K464" i="2"/>
  <c r="K465" i="2"/>
  <c r="K466" i="2"/>
  <c r="K467" i="2"/>
  <c r="K468" i="2"/>
  <c r="K472" i="2"/>
  <c r="K473" i="2"/>
  <c r="K474" i="2"/>
  <c r="K475" i="2"/>
  <c r="K450" i="2"/>
  <c r="K451" i="2"/>
  <c r="K452" i="2"/>
  <c r="K453" i="2"/>
  <c r="K454" i="2"/>
  <c r="K455" i="2"/>
  <c r="K456" i="2"/>
  <c r="K459" i="2"/>
  <c r="K460" i="2"/>
  <c r="K457" i="2"/>
  <c r="K458" i="2"/>
  <c r="K461" i="2"/>
  <c r="K462" i="2"/>
  <c r="K463" i="2"/>
  <c r="K442" i="2"/>
  <c r="K443" i="2"/>
  <c r="K444" i="2"/>
  <c r="K445" i="2"/>
  <c r="K446" i="2"/>
  <c r="K447" i="2"/>
  <c r="K448" i="2"/>
  <c r="K449" i="2"/>
  <c r="K437" i="2"/>
  <c r="K438" i="2"/>
  <c r="K439" i="2"/>
  <c r="K440" i="2"/>
  <c r="K441" i="2"/>
  <c r="K426" i="2"/>
  <c r="K413" i="2"/>
  <c r="K414" i="2"/>
  <c r="K415" i="2"/>
  <c r="K416" i="2"/>
  <c r="K427" i="2"/>
  <c r="K428" i="2"/>
  <c r="K417" i="2"/>
  <c r="K429" i="2"/>
  <c r="K430" i="2"/>
  <c r="K431" i="2"/>
  <c r="K418" i="2"/>
  <c r="K419" i="2"/>
  <c r="K420" i="2"/>
  <c r="K421" i="2"/>
  <c r="K422" i="2"/>
  <c r="K423" i="2"/>
  <c r="K432" i="2"/>
  <c r="K433" i="2"/>
  <c r="K434" i="2"/>
  <c r="K424" i="2"/>
  <c r="K425" i="2"/>
  <c r="K435" i="2"/>
  <c r="K436" i="2"/>
  <c r="K411" i="2"/>
  <c r="K412" i="2"/>
  <c r="K401" i="2"/>
  <c r="K402" i="2"/>
  <c r="K395" i="2"/>
  <c r="K396" i="2"/>
  <c r="K397" i="2"/>
  <c r="K398" i="2"/>
  <c r="K403" i="2"/>
  <c r="K404" i="2"/>
  <c r="K405" i="2"/>
  <c r="K406" i="2"/>
  <c r="K407" i="2"/>
  <c r="K399" i="2"/>
  <c r="K400" i="2"/>
  <c r="K408" i="2"/>
  <c r="K409" i="2"/>
  <c r="K410" i="2"/>
  <c r="K394" i="2"/>
  <c r="K388" i="2"/>
  <c r="K389" i="2"/>
  <c r="K376" i="2"/>
  <c r="K377" i="2"/>
  <c r="K378" i="2"/>
  <c r="K379" i="2"/>
  <c r="K380" i="2"/>
  <c r="K381" i="2"/>
  <c r="K382" i="2"/>
  <c r="K383" i="2"/>
  <c r="K384" i="2"/>
  <c r="K385" i="2"/>
  <c r="K390" i="2"/>
  <c r="K391" i="2"/>
  <c r="K392" i="2"/>
  <c r="K386" i="2"/>
  <c r="K387" i="2"/>
  <c r="K393" i="2"/>
  <c r="K367" i="2"/>
  <c r="K373" i="2"/>
  <c r="K368" i="2"/>
  <c r="K369" i="2"/>
  <c r="K370" i="2"/>
  <c r="K371" i="2"/>
  <c r="K374" i="2"/>
  <c r="K375" i="2"/>
  <c r="K372" i="2"/>
  <c r="K361" i="2"/>
  <c r="K362" i="2"/>
  <c r="K366" i="2"/>
  <c r="K363" i="2"/>
  <c r="K364" i="2"/>
  <c r="K365" i="2"/>
  <c r="K345" i="2"/>
  <c r="K346" i="2"/>
  <c r="K347" i="2"/>
  <c r="K348" i="2"/>
  <c r="K349" i="2"/>
  <c r="K350" i="2"/>
  <c r="K351" i="2"/>
  <c r="K358" i="2"/>
  <c r="K352" i="2"/>
  <c r="K353" i="2"/>
  <c r="K354" i="2"/>
  <c r="K355" i="2"/>
  <c r="K356" i="2"/>
  <c r="K357" i="2"/>
  <c r="K359" i="2"/>
  <c r="K360" i="2"/>
  <c r="K338" i="2"/>
  <c r="K339" i="2"/>
  <c r="K340" i="2"/>
  <c r="K341" i="2"/>
  <c r="K342" i="2"/>
  <c r="K343" i="2"/>
  <c r="K344" i="2"/>
  <c r="K326" i="2"/>
  <c r="K315" i="2"/>
  <c r="K327" i="2"/>
  <c r="K316" i="2"/>
  <c r="K317" i="2"/>
  <c r="K318" i="2"/>
  <c r="K319" i="2"/>
  <c r="K320" i="2"/>
  <c r="K328" i="2"/>
  <c r="K329" i="2"/>
  <c r="K330" i="2"/>
  <c r="K331" i="2"/>
  <c r="K332" i="2"/>
  <c r="K333" i="2"/>
  <c r="K334" i="2"/>
  <c r="K335" i="2"/>
  <c r="K321" i="2"/>
  <c r="K322" i="2"/>
  <c r="K336" i="2"/>
  <c r="K337" i="2"/>
  <c r="K323" i="2"/>
  <c r="K324" i="2"/>
  <c r="K325" i="2"/>
  <c r="K312" i="2"/>
  <c r="K313" i="2"/>
  <c r="K314" i="2"/>
  <c r="K309" i="2"/>
  <c r="K310" i="2"/>
  <c r="K311" i="2"/>
  <c r="K305" i="2"/>
  <c r="K304" i="2"/>
  <c r="K306" i="2"/>
  <c r="K307" i="2"/>
  <c r="K308" i="2"/>
  <c r="K292" i="2"/>
  <c r="K293" i="2"/>
  <c r="K294" i="2"/>
  <c r="K295" i="2"/>
  <c r="K296" i="2"/>
  <c r="K297" i="2"/>
  <c r="K281" i="2"/>
  <c r="K282" i="2"/>
  <c r="K283" i="2"/>
  <c r="K284" i="2"/>
  <c r="K285" i="2"/>
  <c r="K286" i="2"/>
  <c r="K287" i="2"/>
  <c r="K288" i="2"/>
  <c r="K289" i="2"/>
  <c r="K290" i="2"/>
  <c r="K298" i="2"/>
  <c r="K299" i="2"/>
  <c r="K300" i="2"/>
  <c r="K301" i="2"/>
  <c r="K302" i="2"/>
  <c r="K291" i="2"/>
  <c r="K303" i="2"/>
  <c r="K275" i="2"/>
  <c r="K276" i="2"/>
  <c r="K277" i="2"/>
  <c r="K278" i="2"/>
  <c r="K279" i="2"/>
  <c r="K280" i="2"/>
  <c r="K274" i="2"/>
  <c r="K273" i="2"/>
  <c r="K251" i="2"/>
  <c r="K252" i="2"/>
  <c r="K267" i="2"/>
  <c r="K253" i="2"/>
  <c r="K254" i="2"/>
  <c r="K268" i="2"/>
  <c r="K255" i="2"/>
  <c r="K256" i="2"/>
  <c r="K269" i="2"/>
  <c r="K257" i="2"/>
  <c r="K258" i="2"/>
  <c r="K259" i="2"/>
  <c r="K270" i="2"/>
  <c r="K260" i="2"/>
  <c r="K261" i="2"/>
  <c r="K262" i="2"/>
  <c r="K263" i="2"/>
  <c r="K264" i="2"/>
  <c r="K265" i="2"/>
  <c r="K266" i="2"/>
  <c r="K271" i="2"/>
  <c r="K272" i="2"/>
  <c r="K248" i="2"/>
  <c r="K240" i="2"/>
  <c r="K241" i="2"/>
  <c r="K242" i="2"/>
  <c r="K243" i="2"/>
  <c r="K244" i="2"/>
  <c r="K249" i="2"/>
  <c r="K250" i="2"/>
  <c r="K245" i="2"/>
  <c r="K246" i="2"/>
  <c r="K247" i="2"/>
  <c r="K233" i="2"/>
  <c r="K234" i="2"/>
  <c r="K225" i="2"/>
  <c r="K235" i="2"/>
  <c r="K226" i="2"/>
  <c r="K227" i="2"/>
  <c r="K228" i="2"/>
  <c r="K236" i="2"/>
  <c r="K229" i="2"/>
  <c r="K230" i="2"/>
  <c r="K231" i="2"/>
  <c r="K232" i="2"/>
  <c r="K237" i="2"/>
  <c r="K238" i="2"/>
  <c r="K239" i="2"/>
  <c r="K213" i="2"/>
  <c r="K214" i="2"/>
  <c r="K215" i="2"/>
  <c r="K216" i="2"/>
  <c r="K217" i="2"/>
  <c r="K218" i="2"/>
  <c r="K221" i="2"/>
  <c r="K219" i="2"/>
  <c r="K222" i="2"/>
  <c r="K220" i="2"/>
  <c r="K223" i="2"/>
  <c r="K224" i="2"/>
  <c r="K200" i="2"/>
  <c r="K201" i="2"/>
  <c r="K202" i="2"/>
  <c r="K203" i="2"/>
  <c r="K204" i="2"/>
  <c r="K210" i="2"/>
  <c r="K211" i="2"/>
  <c r="K205" i="2"/>
  <c r="K206" i="2"/>
  <c r="K207" i="2"/>
  <c r="K208" i="2"/>
  <c r="K209" i="2"/>
  <c r="K212" i="2"/>
  <c r="K196" i="2"/>
  <c r="K197" i="2"/>
  <c r="K198" i="2"/>
  <c r="K199" i="2"/>
  <c r="K192" i="2"/>
  <c r="K193" i="2"/>
  <c r="K194" i="2"/>
  <c r="K195" i="2"/>
  <c r="K186" i="2"/>
  <c r="K187" i="2"/>
  <c r="K188" i="2"/>
  <c r="K189" i="2"/>
  <c r="K190" i="2"/>
  <c r="K191" i="2"/>
  <c r="K184" i="2"/>
  <c r="K185" i="2"/>
  <c r="K179" i="2"/>
  <c r="K180" i="2"/>
  <c r="K181" i="2"/>
  <c r="K182" i="2"/>
  <c r="K183" i="2"/>
  <c r="K176" i="2"/>
  <c r="K167" i="2"/>
  <c r="K168" i="2"/>
  <c r="K169" i="2"/>
  <c r="K177" i="2"/>
  <c r="K170" i="2"/>
  <c r="K178" i="2"/>
  <c r="K171" i="2"/>
  <c r="K172" i="2"/>
  <c r="K173" i="2"/>
  <c r="K174" i="2"/>
  <c r="K175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48" i="2"/>
  <c r="K149" i="2"/>
  <c r="K150" i="2"/>
  <c r="K151" i="2"/>
  <c r="K152" i="2"/>
  <c r="K153" i="2"/>
  <c r="K147" i="2"/>
  <c r="K140" i="2"/>
  <c r="K141" i="2"/>
  <c r="K142" i="2"/>
  <c r="K143" i="2"/>
  <c r="K144" i="2"/>
  <c r="K145" i="2"/>
  <c r="K146" i="2"/>
  <c r="K126" i="2"/>
  <c r="K127" i="2"/>
  <c r="K128" i="2"/>
  <c r="K129" i="2"/>
  <c r="K136" i="2"/>
  <c r="K137" i="2"/>
  <c r="K138" i="2"/>
  <c r="K130" i="2"/>
  <c r="K131" i="2"/>
  <c r="K132" i="2"/>
  <c r="K133" i="2"/>
  <c r="K134" i="2"/>
  <c r="K135" i="2"/>
  <c r="K139" i="2"/>
  <c r="K118" i="2"/>
  <c r="K119" i="2"/>
  <c r="K120" i="2"/>
  <c r="K115" i="2"/>
  <c r="K116" i="2"/>
  <c r="K117" i="2"/>
  <c r="K121" i="2"/>
  <c r="K122" i="2"/>
  <c r="K123" i="2"/>
  <c r="K124" i="2"/>
  <c r="K125" i="2"/>
  <c r="K114" i="2"/>
  <c r="K106" i="2"/>
  <c r="K107" i="2"/>
  <c r="K108" i="2"/>
  <c r="K109" i="2"/>
  <c r="K110" i="2"/>
  <c r="K111" i="2"/>
  <c r="K112" i="2"/>
  <c r="K113" i="2"/>
  <c r="K103" i="2"/>
  <c r="K104" i="2"/>
  <c r="K105" i="2"/>
  <c r="K100" i="2"/>
  <c r="K101" i="2"/>
  <c r="K102" i="2"/>
  <c r="K99" i="2"/>
  <c r="K98" i="2"/>
  <c r="K94" i="2"/>
  <c r="K95" i="2"/>
  <c r="K96" i="2"/>
  <c r="K97" i="2"/>
  <c r="K79" i="2"/>
  <c r="K84" i="2"/>
  <c r="K85" i="2"/>
  <c r="K86" i="2"/>
  <c r="K87" i="2"/>
  <c r="K88" i="2"/>
  <c r="K89" i="2"/>
  <c r="K90" i="2"/>
  <c r="K80" i="2"/>
  <c r="K81" i="2"/>
  <c r="K82" i="2"/>
  <c r="K83" i="2"/>
  <c r="K91" i="2"/>
  <c r="K92" i="2"/>
  <c r="K93" i="2"/>
  <c r="K75" i="2"/>
  <c r="K76" i="2"/>
  <c r="K77" i="2"/>
  <c r="K78" i="2"/>
  <c r="K66" i="2"/>
  <c r="K67" i="2"/>
  <c r="K71" i="2"/>
  <c r="K72" i="2"/>
  <c r="K68" i="2"/>
  <c r="K69" i="2"/>
  <c r="K70" i="2"/>
  <c r="K73" i="2"/>
  <c r="K74" i="2"/>
  <c r="K64" i="2"/>
  <c r="K65" i="2"/>
  <c r="K62" i="2"/>
  <c r="K61" i="2"/>
  <c r="K63" i="2"/>
  <c r="K58" i="2"/>
  <c r="K59" i="2"/>
  <c r="K60" i="2"/>
  <c r="K55" i="2"/>
  <c r="K52" i="2"/>
  <c r="K53" i="2"/>
  <c r="K56" i="2"/>
  <c r="K54" i="2"/>
  <c r="K57" i="2"/>
  <c r="K47" i="2"/>
  <c r="K48" i="2"/>
  <c r="K49" i="2"/>
  <c r="K50" i="2"/>
  <c r="K51" i="2"/>
  <c r="K39" i="2"/>
  <c r="K40" i="2"/>
  <c r="K41" i="2"/>
  <c r="K42" i="2"/>
  <c r="K43" i="2"/>
  <c r="K44" i="2"/>
  <c r="K45" i="2"/>
  <c r="K46" i="2"/>
  <c r="K36" i="2"/>
  <c r="K37" i="2"/>
  <c r="K38" i="2"/>
  <c r="K26" i="2"/>
  <c r="K14" i="2"/>
  <c r="K15" i="2"/>
  <c r="K16" i="2"/>
  <c r="K27" i="2"/>
  <c r="K28" i="2"/>
  <c r="K17" i="2"/>
  <c r="K18" i="2"/>
  <c r="K19" i="2"/>
  <c r="K20" i="2"/>
  <c r="K21" i="2"/>
  <c r="K22" i="2"/>
  <c r="K23" i="2"/>
  <c r="K24" i="2"/>
  <c r="K29" i="2"/>
  <c r="K30" i="2"/>
  <c r="K31" i="2"/>
  <c r="K32" i="2"/>
  <c r="K25" i="2"/>
  <c r="K33" i="2"/>
  <c r="K34" i="2"/>
  <c r="K35" i="2"/>
  <c r="K9" i="2"/>
  <c r="K10" i="2"/>
  <c r="K11" i="2"/>
  <c r="K12" i="2"/>
  <c r="K13" i="2"/>
  <c r="K4" i="2"/>
  <c r="K5" i="2"/>
  <c r="K6" i="2"/>
  <c r="K7" i="2"/>
  <c r="K8" i="2"/>
  <c r="K3" i="2"/>
  <c r="K2" i="2"/>
  <c r="G125" i="1" l="1"/>
  <c r="F125" i="1"/>
  <c r="D125" i="1"/>
  <c r="H118" i="1"/>
  <c r="G118" i="1"/>
  <c r="F118" i="1"/>
  <c r="F101" i="1"/>
  <c r="I89" i="1"/>
  <c r="E89" i="1"/>
  <c r="P36" i="1"/>
  <c r="O36" i="1"/>
  <c r="N36" i="1"/>
  <c r="M36" i="1"/>
  <c r="L36" i="1"/>
  <c r="K36" i="1"/>
  <c r="J36" i="1"/>
  <c r="I36" i="1"/>
  <c r="H36" i="1"/>
  <c r="G36" i="1"/>
  <c r="F36" i="1"/>
  <c r="E36" i="1"/>
  <c r="C35" i="1"/>
  <c r="D35" i="1" s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P19" i="1"/>
  <c r="O19" i="1"/>
  <c r="N19" i="1"/>
  <c r="M19" i="1"/>
  <c r="L19" i="1"/>
  <c r="K19" i="1"/>
  <c r="J19" i="1"/>
  <c r="I19" i="1"/>
  <c r="H19" i="1"/>
  <c r="G19" i="1"/>
  <c r="F19" i="1"/>
  <c r="E19" i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I37" i="1" l="1"/>
  <c r="J37" i="1"/>
  <c r="K37" i="1"/>
  <c r="N37" i="1"/>
  <c r="G37" i="1"/>
  <c r="E37" i="1"/>
  <c r="M37" i="1"/>
  <c r="F37" i="1"/>
  <c r="O37" i="1"/>
  <c r="B91" i="1"/>
  <c r="H37" i="1"/>
  <c r="P37" i="1"/>
  <c r="L37" i="1"/>
  <c r="C36" i="1"/>
  <c r="D36" i="1" s="1"/>
  <c r="C19" i="1"/>
  <c r="D19" i="1" s="1"/>
  <c r="C37" i="1" l="1"/>
  <c r="D3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<sst xmlns="http://schemas.openxmlformats.org/spreadsheetml/2006/main" count="23411" uniqueCount="929">
  <si>
    <t>치킨</t>
  </si>
  <si>
    <t>백화점</t>
  </si>
  <si>
    <t>저축</t>
  </si>
  <si>
    <t>헤어샵</t>
  </si>
  <si>
    <t>편의점</t>
  </si>
  <si>
    <t>쿠팡</t>
  </si>
  <si>
    <t>뷔페</t>
  </si>
  <si>
    <t>이자</t>
  </si>
  <si>
    <t>가스비</t>
  </si>
  <si>
    <t>주차</t>
  </si>
  <si>
    <t>마트</t>
  </si>
  <si>
    <t>휴대폰</t>
  </si>
  <si>
    <t>음악</t>
  </si>
  <si>
    <t>주유</t>
  </si>
  <si>
    <t>김승현</t>
  </si>
  <si>
    <t>생필품</t>
  </si>
  <si>
    <t>전기세</t>
  </si>
  <si>
    <t>학교</t>
  </si>
  <si>
    <t>은행</t>
  </si>
  <si>
    <t>철도</t>
  </si>
  <si>
    <t>한식</t>
  </si>
  <si>
    <t>오민정</t>
  </si>
  <si>
    <t>알앤엘</t>
  </si>
  <si>
    <t>투자</t>
  </si>
  <si>
    <t>화장품</t>
  </si>
  <si>
    <t>김재원</t>
  </si>
  <si>
    <t>보험</t>
  </si>
  <si>
    <t>배달</t>
  </si>
  <si>
    <t>양식</t>
  </si>
  <si>
    <t>성예서</t>
  </si>
  <si>
    <t>인지유</t>
  </si>
  <si>
    <t>이윤호</t>
  </si>
  <si>
    <t>윤지용</t>
  </si>
  <si>
    <t>임슬희</t>
  </si>
  <si>
    <t>선물</t>
  </si>
  <si>
    <t>김*현</t>
  </si>
  <si>
    <t>김선우</t>
  </si>
  <si>
    <t>택시</t>
  </si>
  <si>
    <t>이나현</t>
  </si>
  <si>
    <t>카드</t>
  </si>
  <si>
    <t>피부과</t>
  </si>
  <si>
    <t>신민서</t>
  </si>
  <si>
    <t>송채원</t>
  </si>
  <si>
    <t>전채훈</t>
  </si>
  <si>
    <t>최선우</t>
  </si>
  <si>
    <t>이아연</t>
  </si>
  <si>
    <t>양아영</t>
  </si>
  <si>
    <t>신주현</t>
  </si>
  <si>
    <t>이서연</t>
  </si>
  <si>
    <t>김하진</t>
  </si>
  <si>
    <t>약국</t>
  </si>
  <si>
    <t>이채나</t>
  </si>
  <si>
    <t>최은우</t>
  </si>
  <si>
    <t>김서윤</t>
  </si>
  <si>
    <t>박해종</t>
  </si>
  <si>
    <t>윤석우</t>
  </si>
  <si>
    <t>운동</t>
  </si>
  <si>
    <t>카카오</t>
  </si>
  <si>
    <t>서*라</t>
  </si>
  <si>
    <t>정지수</t>
  </si>
  <si>
    <t>이호준</t>
  </si>
  <si>
    <t>이선의</t>
  </si>
  <si>
    <t>라윤아</t>
  </si>
  <si>
    <t>임정호</t>
  </si>
  <si>
    <t>이상은</t>
  </si>
  <si>
    <t>최승민</t>
  </si>
  <si>
    <t>윤예원</t>
  </si>
  <si>
    <t>최정택</t>
  </si>
  <si>
    <t>요기요</t>
  </si>
  <si>
    <t>중식</t>
  </si>
  <si>
    <t>김수영</t>
  </si>
  <si>
    <t>박용진</t>
  </si>
  <si>
    <t>최정화</t>
  </si>
  <si>
    <t>김성경</t>
  </si>
  <si>
    <t>강호영</t>
  </si>
  <si>
    <t>노채윤</t>
  </si>
  <si>
    <t>장정환</t>
  </si>
  <si>
    <t>제규한</t>
  </si>
  <si>
    <t>황*연</t>
  </si>
  <si>
    <t>차주희</t>
  </si>
  <si>
    <t>에퓨레</t>
  </si>
  <si>
    <t>김효정</t>
  </si>
  <si>
    <t>김재홍</t>
  </si>
  <si>
    <t>곽나경</t>
  </si>
  <si>
    <t>박주영</t>
  </si>
  <si>
    <t>고기</t>
  </si>
  <si>
    <t>일식</t>
  </si>
  <si>
    <t>김명용</t>
  </si>
  <si>
    <t>이*진</t>
  </si>
  <si>
    <t>진성택</t>
  </si>
  <si>
    <t>조운희</t>
  </si>
  <si>
    <t>떡오름</t>
  </si>
  <si>
    <t>식재료</t>
  </si>
  <si>
    <t>김혜인</t>
  </si>
  <si>
    <t>강나율</t>
  </si>
  <si>
    <t>추*화</t>
  </si>
  <si>
    <t>이*지</t>
  </si>
  <si>
    <t>김*연</t>
  </si>
  <si>
    <t>이혜경</t>
  </si>
  <si>
    <t>김종완</t>
  </si>
  <si>
    <t>김지혜</t>
  </si>
  <si>
    <t>영화</t>
  </si>
  <si>
    <t>W짐</t>
  </si>
  <si>
    <t>빗썸</t>
  </si>
  <si>
    <t>안동호</t>
  </si>
  <si>
    <t>장의선</t>
  </si>
  <si>
    <t>박민정</t>
  </si>
  <si>
    <t>임수진</t>
  </si>
  <si>
    <t>이은실</t>
  </si>
  <si>
    <t>김은희</t>
  </si>
  <si>
    <t>김도연</t>
  </si>
  <si>
    <t>샵이플</t>
  </si>
  <si>
    <t>윤*연</t>
  </si>
  <si>
    <t>패션</t>
  </si>
  <si>
    <t>왕용석</t>
  </si>
  <si>
    <t>이*숙</t>
  </si>
  <si>
    <t>김*홍</t>
  </si>
  <si>
    <t>김진솔</t>
  </si>
  <si>
    <t>강*희</t>
  </si>
  <si>
    <t>최*화</t>
  </si>
  <si>
    <t>김다흰</t>
  </si>
  <si>
    <t>여행</t>
  </si>
  <si>
    <t>고종원</t>
  </si>
  <si>
    <t>허은경</t>
  </si>
  <si>
    <t>김보빈</t>
  </si>
  <si>
    <t>윤수연</t>
  </si>
  <si>
    <t>피자</t>
  </si>
  <si>
    <t>연규도</t>
  </si>
  <si>
    <t>황도연</t>
  </si>
  <si>
    <t>김세연</t>
  </si>
  <si>
    <t>두끼</t>
  </si>
  <si>
    <t>원종석</t>
  </si>
  <si>
    <t>이지숙</t>
  </si>
  <si>
    <t>이예진</t>
  </si>
  <si>
    <t>추연화</t>
  </si>
  <si>
    <t>도서</t>
  </si>
  <si>
    <t>오선애</t>
  </si>
  <si>
    <t>이*경</t>
  </si>
  <si>
    <t>김*정</t>
  </si>
  <si>
    <t>허주영</t>
  </si>
  <si>
    <t>게임</t>
  </si>
  <si>
    <t>노경수</t>
  </si>
  <si>
    <t>노준영</t>
  </si>
  <si>
    <t>총계</t>
  </si>
  <si>
    <t>월평균</t>
  </si>
  <si>
    <t>-</t>
  </si>
  <si>
    <t>교통</t>
  </si>
  <si>
    <t>자동차</t>
  </si>
  <si>
    <t>식비</t>
  </si>
  <si>
    <t>미분류</t>
  </si>
  <si>
    <t>부채</t>
  </si>
  <si>
    <t>성별</t>
  </si>
  <si>
    <t>김재현</t>
  </si>
  <si>
    <t>자산</t>
  </si>
  <si>
    <t>급여</t>
  </si>
  <si>
    <t>이메일</t>
  </si>
  <si>
    <t>금융</t>
  </si>
  <si>
    <t>남</t>
  </si>
  <si>
    <t>이름</t>
  </si>
  <si>
    <t>항목</t>
  </si>
  <si>
    <t>생활</t>
  </si>
  <si>
    <t>앱테크</t>
  </si>
  <si>
    <t>용돈</t>
  </si>
  <si>
    <t>수입</t>
  </si>
  <si>
    <t>부동산</t>
  </si>
  <si>
    <t>지출</t>
  </si>
  <si>
    <t>현금</t>
  </si>
  <si>
    <t>이체</t>
  </si>
  <si>
    <t>저금통</t>
  </si>
  <si>
    <t>보험명</t>
  </si>
  <si>
    <t>타입</t>
  </si>
  <si>
    <t>상품명</t>
  </si>
  <si>
    <t>정상</t>
  </si>
  <si>
    <t>위탁</t>
  </si>
  <si>
    <t>금융사</t>
  </si>
  <si>
    <t>내용</t>
  </si>
  <si>
    <t>시간</t>
  </si>
  <si>
    <t>금액</t>
  </si>
  <si>
    <t>화폐</t>
  </si>
  <si>
    <t>KRW</t>
  </si>
  <si>
    <t>동산</t>
  </si>
  <si>
    <t>총부채</t>
  </si>
  <si>
    <t>날짜</t>
  </si>
  <si>
    <t>주식</t>
  </si>
  <si>
    <t>수익률</t>
  </si>
  <si>
    <t>메모</t>
  </si>
  <si>
    <t>대분류</t>
  </si>
  <si>
    <t>소분류</t>
  </si>
  <si>
    <t>총자산</t>
  </si>
  <si>
    <t>순자산</t>
  </si>
  <si>
    <t>리안헤어 이마트트레이더스 천안아산점</t>
  </si>
  <si>
    <t>Hey Young(헤이영) 체크</t>
  </si>
  <si>
    <t>플러스박스(급할 때 쓸 여윳돈)</t>
  </si>
  <si>
    <t>문도노보(mundo novo)</t>
  </si>
  <si>
    <t>태경산업(주)군산(무안)휴게소</t>
  </si>
  <si>
    <t>신한 주거래 우대통장(저축예금)</t>
  </si>
  <si>
    <t>(유)아웃백스테이크하우스코리아센트럴</t>
  </si>
  <si>
    <t>판타스틱코인노래연습장 보령동대점</t>
  </si>
  <si>
    <t>코레일유통 주식회사 (온양온천역)</t>
  </si>
  <si>
    <t>(주)비케이알 버거킹 청주터미널점</t>
  </si>
  <si>
    <t>트레이더스 홀세일클럽 천안아산점</t>
  </si>
  <si>
    <t>코레일유통주식회사(천안아산역)</t>
  </si>
  <si>
    <t>빽다방 베이커리 아산배방 월천점</t>
  </si>
  <si>
    <t>[산타의 양말 받기] 이벤트 혜택</t>
  </si>
  <si>
    <t>씨제이올리브영(주)숙대입구역점</t>
  </si>
  <si>
    <t>로이드밤 탕정점</t>
  </si>
  <si>
    <t>2.현금흐름현황</t>
  </si>
  <si>
    <t>연령
(만 나이)</t>
  </si>
  <si>
    <t>신용점수
(KCB)</t>
  </si>
  <si>
    <t>NH청년도약계좌</t>
  </si>
  <si>
    <t>온라인자립예탁금</t>
  </si>
  <si>
    <t>채움공직자우대통장</t>
  </si>
  <si>
    <t>자유입출금 자산</t>
  </si>
  <si>
    <t>PLUS 고배당주</t>
  </si>
  <si>
    <t>연금저축계좌(신)</t>
  </si>
  <si>
    <t>기타 실물 자산</t>
  </si>
  <si>
    <t>ISA(중개형)</t>
  </si>
  <si>
    <t>QV CMA계좌</t>
  </si>
  <si>
    <t>실손의료비보험2301</t>
  </si>
  <si>
    <t>만기/휴면 0건</t>
  </si>
  <si>
    <t>보유 대출 상품</t>
  </si>
  <si>
    <t>카카오페이 간편결제</t>
  </si>
  <si>
    <t>교직원복지 LOVE</t>
  </si>
  <si>
    <t>주식회사 런앤리프트</t>
  </si>
  <si>
    <t>MY(K-패스)</t>
  </si>
  <si>
    <t>사용자의 기본 정보에 해당하는 항목입니다.</t>
  </si>
  <si>
    <t>카카오페이 머니 - 010*****739</t>
  </si>
  <si>
    <t>(주)신세계푸드 노브랜드버거 고속터미널점</t>
  </si>
  <si>
    <t>24시 무인카페 만월경 보령종합터미널</t>
  </si>
  <si>
    <t>TIGER 미국나스닥100커버드콜(합성)</t>
  </si>
  <si>
    <t>피시 클럽 블랙 (PC CLUB 블랙)</t>
  </si>
  <si>
    <t>최근 1년 동안의 현금흐름을 분석합니다.</t>
  </si>
  <si>
    <t>데이터를 내보낸 시점의 자산과 부채 상태를 분석합니다.</t>
  </si>
  <si>
    <t>(주)우아한형제들</t>
  </si>
  <si>
    <t>연결계좌로 빼기</t>
  </si>
  <si>
    <t>주식회사 아성다이소</t>
  </si>
  <si>
    <t>신세계 백화점 천안아</t>
  </si>
  <si>
    <t>플러스박스로 더하기</t>
  </si>
  <si>
    <t>파리바게뜨 아산장재점</t>
  </si>
  <si>
    <t>종근당건강_인증제휴</t>
  </si>
  <si>
    <t>MY 카드 캐시백</t>
  </si>
  <si>
    <t>DB손02605</t>
  </si>
  <si>
    <t>DB손해보험(주)</t>
  </si>
  <si>
    <t>입출금통장 이자</t>
  </si>
  <si>
    <t>12회9441451</t>
  </si>
  <si>
    <t>인생네컷 아산탕정역점</t>
  </si>
  <si>
    <t>신한2505-039</t>
  </si>
  <si>
    <t>Netflix.com</t>
  </si>
  <si>
    <t>JB(주)(가스)</t>
  </si>
  <si>
    <t>주식회사 카카오</t>
  </si>
  <si>
    <t>수제빵연구소 아산점</t>
  </si>
  <si>
    <t>다날_삼성페이_대표1</t>
  </si>
  <si>
    <t>(주)신방모터스</t>
  </si>
  <si>
    <t>철도승차권반환수수료</t>
  </si>
  <si>
    <t>배방농업협동조합 주</t>
  </si>
  <si>
    <t>롯데리아 숙대입구역</t>
  </si>
  <si>
    <t>파리바게뜨 아산장재</t>
  </si>
  <si>
    <t>네이버파이낸셜(주)</t>
  </si>
  <si>
    <t>독립트레이닝센터</t>
  </si>
  <si>
    <t>(주)이동의즐거움</t>
  </si>
  <si>
    <t>카카오페이 머니</t>
  </si>
  <si>
    <t>DB손02504</t>
  </si>
  <si>
    <t>신한2504-038</t>
  </si>
  <si>
    <t>바라던피부과의원 천</t>
  </si>
  <si>
    <t>스티비 주식회사</t>
  </si>
  <si>
    <t>이동의즐거움_택시_8</t>
  </si>
  <si>
    <t>11회9441451</t>
  </si>
  <si>
    <t>탕정 온빛 약국</t>
  </si>
  <si>
    <t>엄가네본가시골집</t>
  </si>
  <si>
    <t>세븐일레븐공주터미널점</t>
  </si>
  <si>
    <t>탕정열린이비인후과의원</t>
  </si>
  <si>
    <t>뚜레쥬르 쌍용동일점</t>
  </si>
  <si>
    <t>프렌즈 체크카드</t>
  </si>
  <si>
    <t>길동우동 아산탕정역</t>
  </si>
  <si>
    <t>나이스_유디아이디</t>
  </si>
  <si>
    <t>씨유 아산골드점</t>
  </si>
  <si>
    <t>판타스틱코인노래연습</t>
  </si>
  <si>
    <t>코레일유통주식회사(</t>
  </si>
  <si>
    <t>03 월 버스 1건</t>
  </si>
  <si>
    <t>이치류 신불당점</t>
  </si>
  <si>
    <t>12.21~03.21</t>
  </si>
  <si>
    <t>10회9441451</t>
  </si>
  <si>
    <t>한전(계약자불명 )</t>
  </si>
  <si>
    <t>신한2503-037</t>
  </si>
  <si>
    <t>DB손02403</t>
  </si>
  <si>
    <t>지에스25 거여초교점</t>
  </si>
  <si>
    <t>보너스 용돈받기</t>
  </si>
  <si>
    <t>미션완료 용돈받기</t>
  </si>
  <si>
    <t>투썸플레이스 아산북</t>
  </si>
  <si>
    <t>주식회사 이랜드리테</t>
  </si>
  <si>
    <t>GS25배방스마트점</t>
  </si>
  <si>
    <t>컴포즈커피남영동점(</t>
  </si>
  <si>
    <t>전국고속버스운송사업</t>
  </si>
  <si>
    <t>세븐일레븐 반포삼공점</t>
  </si>
  <si>
    <t>(PG)이니시스</t>
  </si>
  <si>
    <t>포춘쿠키 이벤트</t>
  </si>
  <si>
    <t>한국우편사업진흥원</t>
  </si>
  <si>
    <t>주식회사 지디엔씨</t>
  </si>
  <si>
    <t>이마트24 서울고속터</t>
  </si>
  <si>
    <t>최정화(정문리슈빌부</t>
  </si>
  <si>
    <t>9회9441451</t>
  </si>
  <si>
    <t>주식회사 티머니</t>
  </si>
  <si>
    <t>명륜진사갈비보령대천점</t>
  </si>
  <si>
    <t>매일 걷고 혜택 받기</t>
  </si>
  <si>
    <t>써브웨이 아산배방점</t>
  </si>
  <si>
    <t>신한2502-036</t>
  </si>
  <si>
    <t>주식회사박준량스시</t>
  </si>
  <si>
    <t>DB손02302</t>
  </si>
  <si>
    <t>이동의즐거움_택시_7</t>
  </si>
  <si>
    <t>스타벅스 코리아</t>
  </si>
  <si>
    <t>티머니 개인택시</t>
  </si>
  <si>
    <t>페로어페로 청주점</t>
  </si>
  <si>
    <t>김정택(엠클레스)</t>
  </si>
  <si>
    <t>DB손02201</t>
  </si>
  <si>
    <t>(주)이마트  보령점</t>
  </si>
  <si>
    <t>이상홍(엘타워)</t>
  </si>
  <si>
    <t>전국버스운송사업조합</t>
  </si>
  <si>
    <t>주식회사 커피플랜트</t>
  </si>
  <si>
    <t>이비가짬뽕 (보령점)</t>
  </si>
  <si>
    <t>신한2501-035</t>
  </si>
  <si>
    <t>무공돈까스 보령명천</t>
  </si>
  <si>
    <t>KFC 청주메가폴리스</t>
  </si>
  <si>
    <t>8회9441451</t>
  </si>
  <si>
    <t>인터넷우체국쇼핑</t>
  </si>
  <si>
    <t>이영석(BHC치킨합</t>
  </si>
  <si>
    <t>티머니택시(개인)</t>
  </si>
  <si>
    <t>이동의즐거움_택시7</t>
  </si>
  <si>
    <t>이동의즐거움_택시_0</t>
  </si>
  <si>
    <t>12 월 버스 2건</t>
  </si>
  <si>
    <t>(주)이마트보령점</t>
  </si>
  <si>
    <t>박해종(알앤엘)</t>
  </si>
  <si>
    <t>맥도날드충남보령DT점</t>
  </si>
  <si>
    <t>7회9441451</t>
  </si>
  <si>
    <t>09.21~12.20</t>
  </si>
  <si>
    <t>체크카드 복권 당첨</t>
  </si>
  <si>
    <t>신한2412-034</t>
  </si>
  <si>
    <t>파워식자재도매센터</t>
  </si>
  <si>
    <t>DB손02112</t>
  </si>
  <si>
    <t>아이스크림/빙수</t>
  </si>
  <si>
    <t>페이북 머니 캐시백</t>
  </si>
  <si>
    <t>충청남도교육청해양수</t>
  </si>
  <si>
    <t>드림디포 문구할인마트</t>
  </si>
  <si>
    <t>요아정 보령동대점</t>
  </si>
  <si>
    <t>군고구마 이벤트</t>
  </si>
  <si>
    <t>맘스터치 충남보령점</t>
  </si>
  <si>
    <t>주식회사 지바이크</t>
  </si>
  <si>
    <t>써브웨이 보령디티점</t>
  </si>
  <si>
    <t>6회9441451</t>
  </si>
  <si>
    <t>DB손02011</t>
  </si>
  <si>
    <t>티머니 전국시외버스</t>
  </si>
  <si>
    <t>카카오(상품권)_다날</t>
  </si>
  <si>
    <t>카카오(상품권)</t>
  </si>
  <si>
    <t>카카오_선물하기</t>
  </si>
  <si>
    <t>플러스박스 리워드</t>
  </si>
  <si>
    <t>코피발리 동대점</t>
  </si>
  <si>
    <t>신한2411-033</t>
  </si>
  <si>
    <t>세븐일레븐 대천동대점</t>
  </si>
  <si>
    <t>메가커피천안역점</t>
  </si>
  <si>
    <t>푸른정형외과의원</t>
  </si>
  <si>
    <t>가져오기신한은행</t>
  </si>
  <si>
    <t>DB손01910</t>
  </si>
  <si>
    <t>투썸플레이스 보령시</t>
  </si>
  <si>
    <t>파리바게뜨대천동대</t>
  </si>
  <si>
    <t>김밥천국(신터미널점)</t>
  </si>
  <si>
    <t>세븐일레븐 보령뉴터</t>
  </si>
  <si>
    <t>입출금리워드 캐시백</t>
  </si>
  <si>
    <t>5회9441451</t>
  </si>
  <si>
    <t>(주)인터파크트리플</t>
  </si>
  <si>
    <t>보령연합내과의원</t>
  </si>
  <si>
    <t>커피빈 용인에버랜드</t>
  </si>
  <si>
    <t>신한2410-032</t>
  </si>
  <si>
    <t>세븐일레븐청주이랜드</t>
  </si>
  <si>
    <t>메가엠지씨커피보령점</t>
  </si>
  <si>
    <t>06.22~09.20</t>
  </si>
  <si>
    <t>여순옥(코멕티엔씨)</t>
  </si>
  <si>
    <t>롯데리아 대천점</t>
  </si>
  <si>
    <t>DB손01809</t>
  </si>
  <si>
    <t>DB손01708</t>
  </si>
  <si>
    <t>4회9441451</t>
  </si>
  <si>
    <t>신한2409-031</t>
  </si>
  <si>
    <t>입출금리워드 가입</t>
  </si>
  <si>
    <t>이동의즐거움_택시9</t>
  </si>
  <si>
    <t>우태하한승경피부과</t>
  </si>
  <si>
    <t>3회1845471</t>
  </si>
  <si>
    <t>맘스터치 숙명여대점</t>
  </si>
  <si>
    <t>여름밤 스페셜 리워드</t>
  </si>
  <si>
    <t>라트리헤어스파힐보령점</t>
  </si>
  <si>
    <t>GS25용산경리단점</t>
  </si>
  <si>
    <t>신한2408-030</t>
  </si>
  <si>
    <t>대중교통 캐시백</t>
  </si>
  <si>
    <t>티머니 고속버스</t>
  </si>
  <si>
    <t>돈나무 키우기 보상금</t>
  </si>
  <si>
    <t>3회9441451</t>
  </si>
  <si>
    <t>신한2407-029</t>
  </si>
  <si>
    <t>푸라닭 이태원점</t>
  </si>
  <si>
    <t>DB손01607</t>
  </si>
  <si>
    <t>이동의즐거움_택시_4</t>
  </si>
  <si>
    <t>미라클코인노래연습장</t>
  </si>
  <si>
    <t>2회9441451</t>
  </si>
  <si>
    <t>공주대학교산학협력단</t>
  </si>
  <si>
    <t>보배반점 공주신관점</t>
  </si>
  <si>
    <t>통큰대구막창보령점</t>
  </si>
  <si>
    <t>도덕 출제위원 원고</t>
  </si>
  <si>
    <t>03.23~06.21</t>
  </si>
  <si>
    <t>DB손01506</t>
  </si>
  <si>
    <t>2회1845471</t>
  </si>
  <si>
    <t>스페셜쿠폰캐시백</t>
  </si>
  <si>
    <t>주식회사 에스알</t>
  </si>
  <si>
    <t>케이뱅크현금이벤트</t>
  </si>
  <si>
    <t>신한2406-028</t>
  </si>
  <si>
    <t>고명권피부과의원</t>
  </si>
  <si>
    <t>신중앙 그릇 백화점</t>
  </si>
  <si>
    <t>주식회사 도장마트</t>
  </si>
  <si>
    <t>06월카드사용알림서비스이용료</t>
  </si>
  <si>
    <t>00KDBLIFE06002</t>
  </si>
  <si>
    <t>ACE 미국달러단기채권액티브</t>
  </si>
  <si>
    <t>SOL 미국배당다우존스</t>
  </si>
  <si>
    <t>아이엠코인노래연습장 탕정역점</t>
  </si>
  <si>
    <t>비에이치씨 탕정신도시점</t>
  </si>
  <si>
    <t>[바로]MY(알뜰교통)</t>
  </si>
  <si>
    <t>00KDBLIFE05013</t>
  </si>
  <si>
    <t>GS25 커넥트서울역점</t>
  </si>
  <si>
    <t>TIGER 미국배당다우존스</t>
  </si>
  <si>
    <t>인터넷상거래 KSNET</t>
  </si>
  <si>
    <t>주식회사 카카오모빌리티</t>
  </si>
  <si>
    <t>01066336739SKT</t>
  </si>
  <si>
    <t>롯데지알에스_KICC_3</t>
  </si>
  <si>
    <t>청년 주택드림 청약통장</t>
  </si>
  <si>
    <t>(주)샤브올데이청주파트너스</t>
  </si>
  <si>
    <t>ACE 미국S&amp;P500</t>
  </si>
  <si>
    <t>씨유(CU)아산시티프라</t>
  </si>
  <si>
    <t>K-패스 적립금 캐시백</t>
  </si>
  <si>
    <t>사회적협동조합 송악동네사람들</t>
  </si>
  <si>
    <t>씨유(CU)아산시티프라디움점</t>
  </si>
  <si>
    <t>00KDBLIFE03011</t>
  </si>
  <si>
    <t>00KDBLIFE02010</t>
  </si>
  <si>
    <t>주식회사 에스씨케이컴퍼니</t>
  </si>
  <si>
    <t>전국고속버스운송사업조합</t>
  </si>
  <si>
    <t>Netflix_INICIS</t>
  </si>
  <si>
    <t>파리바게뜨 탕정한들물빛</t>
  </si>
  <si>
    <t>00KDBLIFE04012</t>
  </si>
  <si>
    <t>02월카드사용알림서비스이용료</t>
  </si>
  <si>
    <t>씨유(CU) 아산장재점</t>
  </si>
  <si>
    <t>씨유(CU) 아산배방월</t>
  </si>
  <si>
    <t>04월카드사용알림서비스이용료</t>
  </si>
  <si>
    <t>지에스(GS)25 탕정지웰점</t>
  </si>
  <si>
    <t>투썸플레이스 보령중앙점</t>
  </si>
  <si>
    <t>03월카드사용알림서비스이용료</t>
  </si>
  <si>
    <t>스마일리쌍용에스케이 주식회사</t>
  </si>
  <si>
    <t>SENW******ATO</t>
  </si>
  <si>
    <t>카카오_선물하기(상품권)</t>
  </si>
  <si>
    <t>00KDBLIFE09005</t>
  </si>
  <si>
    <t>버스타고_APP_네이버페이</t>
  </si>
  <si>
    <t>01월카드사용알림서비스이용료</t>
  </si>
  <si>
    <t>24시 무인카페 만월경</t>
  </si>
  <si>
    <t>구글페이먼트코리아 유한회사</t>
  </si>
  <si>
    <t>씨유(CU) 보령시청점</t>
  </si>
  <si>
    <t>씨유(CU) 덕산스플라</t>
  </si>
  <si>
    <t>코레일유통주식회사(대천역)</t>
  </si>
  <si>
    <t>10월카드사용알림서비스이용료</t>
  </si>
  <si>
    <t>MMA 이벤트 랜덤캐시</t>
  </si>
  <si>
    <t>카카오_선물하기_삼성페이</t>
  </si>
  <si>
    <t>한국맥도날드(주) 보령DT점</t>
  </si>
  <si>
    <t>00KDBLIFE12008</t>
  </si>
  <si>
    <t>전국버스운송사업조합연합회</t>
  </si>
  <si>
    <t>파리바게뜨 이태원경리단점</t>
  </si>
  <si>
    <t>00KDBLIFE10006</t>
  </si>
  <si>
    <t>세븐틴코인노래연습장 이태원점</t>
  </si>
  <si>
    <t>09월카드사용알림서비스이용료</t>
  </si>
  <si>
    <t>씨유(CU)뉴이태원경리</t>
  </si>
  <si>
    <t>00KDBLIFE01009</t>
  </si>
  <si>
    <t>12월카드사용알림서비스이용료</t>
  </si>
  <si>
    <t>11월카드사용알림서비스이용료</t>
  </si>
  <si>
    <t>세븐일레븐 청주이랜드타운점</t>
  </si>
  <si>
    <t>프렌즈 체크카드 캐시백</t>
  </si>
  <si>
    <t>00KDBLIFE11007</t>
  </si>
  <si>
    <t>코레일유통주식회사(천안역)</t>
  </si>
  <si>
    <t>씨유(CU) 아산배방공수점</t>
  </si>
  <si>
    <t>육회바른연어 보령명천점</t>
  </si>
  <si>
    <t>세븐코리아 보령뉴터미널점</t>
  </si>
  <si>
    <t>농업회사법인공주율찬(주)</t>
  </si>
  <si>
    <t>00KDBLIFE08004</t>
  </si>
  <si>
    <t>락휴코인노래연습장 숙대입구점</t>
  </si>
  <si>
    <t>파스쿠찌용산아이파크몰점</t>
  </si>
  <si>
    <t>07월카드사용알림서비스이용료</t>
  </si>
  <si>
    <t>한국철도공사 (직승인)</t>
  </si>
  <si>
    <t>버스타고_APP_네이버</t>
  </si>
  <si>
    <t>한우88도매장 충남보령점</t>
  </si>
  <si>
    <t>08월카드사용알림서비스이용료</t>
  </si>
  <si>
    <t>00KDBLIFE07003</t>
  </si>
  <si>
    <t>JB(주)(가스)_현장</t>
  </si>
  <si>
    <t>투썸플레이스 압구정로데오역점</t>
  </si>
  <si>
    <t>(유)아웃백스테이크하우스코리아 용산아이파크몰점</t>
  </si>
  <si>
    <t>페이코포인트 - ki******@naver.com</t>
  </si>
  <si>
    <t>신한더드림종신보험(무배당.해지환급금일부지급형)</t>
  </si>
  <si>
    <t>아이(I)러브(LOVE)플러스건강보험2304</t>
  </si>
  <si>
    <t>사용자가 보유한 보험상품 현황을 분석합니다.</t>
  </si>
  <si>
    <t>사용자가 보유한 투자상품 현황을 분석합니다.</t>
  </si>
  <si>
    <t>사용자가 보유한 대출상품 현황을 분석합니다.</t>
  </si>
  <si>
    <t>2025-01</t>
  </si>
  <si>
    <t>2024-08</t>
  </si>
  <si>
    <t>2025-02</t>
  </si>
  <si>
    <t>2024-06</t>
  </si>
  <si>
    <t>2024-09</t>
  </si>
  <si>
    <t>경조/선물</t>
  </si>
  <si>
    <t>기타수입</t>
  </si>
  <si>
    <t>교육/학습</t>
  </si>
  <si>
    <t>2025-05</t>
  </si>
  <si>
    <t>문화/여가</t>
  </si>
  <si>
    <t>2025-06</t>
  </si>
  <si>
    <t>금융수입</t>
  </si>
  <si>
    <t>1.고객정보</t>
  </si>
  <si>
    <t>2024-10</t>
  </si>
  <si>
    <t>2025-04</t>
  </si>
  <si>
    <t>뷰티/미용</t>
  </si>
  <si>
    <t>2024-12</t>
  </si>
  <si>
    <t>2024-07</t>
  </si>
  <si>
    <t>술/유흥</t>
  </si>
  <si>
    <t>2025-03</t>
  </si>
  <si>
    <t>2024-11</t>
  </si>
  <si>
    <t>월수입 총계</t>
  </si>
  <si>
    <t>사업수입</t>
  </si>
  <si>
    <t>여행/숙박</t>
  </si>
  <si>
    <t>전자금융 자산</t>
  </si>
  <si>
    <t>월지출 총계</t>
  </si>
  <si>
    <t>카페/간식</t>
  </si>
  <si>
    <t>순수입 총계</t>
  </si>
  <si>
    <t>플러스박스</t>
  </si>
  <si>
    <t>토스머니</t>
  </si>
  <si>
    <t>저축예금</t>
  </si>
  <si>
    <t>투자성 자산</t>
  </si>
  <si>
    <t>3.재무현황</t>
  </si>
  <si>
    <t>토스뱅크 통장</t>
  </si>
  <si>
    <t>JEPQ</t>
  </si>
  <si>
    <t>위탁종합</t>
  </si>
  <si>
    <t>보험 자산</t>
  </si>
  <si>
    <t>연금 자산</t>
  </si>
  <si>
    <t>생활통장</t>
  </si>
  <si>
    <t>신탁 자산</t>
  </si>
  <si>
    <t>JEPI</t>
  </si>
  <si>
    <t>단기대출</t>
  </si>
  <si>
    <t>위탁계좌</t>
  </si>
  <si>
    <t>의료/건강</t>
  </si>
  <si>
    <t>SPHD</t>
  </si>
  <si>
    <t>현금 자산</t>
  </si>
  <si>
    <t>종합계좌</t>
  </si>
  <si>
    <t>신용카드 대금</t>
  </si>
  <si>
    <t>패션/쇼핑</t>
  </si>
  <si>
    <t>장기대출</t>
  </si>
  <si>
    <t>주거/통신</t>
  </si>
  <si>
    <t>세이프박스</t>
  </si>
  <si>
    <t>SCHD</t>
  </si>
  <si>
    <t>저축성 자산</t>
  </si>
  <si>
    <t>온라인쇼핑</t>
  </si>
  <si>
    <t>입출금통장</t>
  </si>
  <si>
    <t>투자원금</t>
  </si>
  <si>
    <t>토스증권</t>
  </si>
  <si>
    <t>가입일자</t>
  </si>
  <si>
    <t>미래에셋증권</t>
  </si>
  <si>
    <t>총 3건</t>
  </si>
  <si>
    <t>대출종류</t>
  </si>
  <si>
    <t>대출금리</t>
  </si>
  <si>
    <t>총 11개</t>
  </si>
  <si>
    <t>투자상품종류</t>
  </si>
  <si>
    <t>보유상품개수</t>
  </si>
  <si>
    <t>총 수익률</t>
  </si>
  <si>
    <t>계약일자</t>
  </si>
  <si>
    <t>신한라이프</t>
  </si>
  <si>
    <t>총 투자 원금</t>
  </si>
  <si>
    <t>총 납입금</t>
  </si>
  <si>
    <t>총 평가 금액</t>
  </si>
  <si>
    <t>5.투자현황</t>
  </si>
  <si>
    <t>6.대출현황</t>
  </si>
  <si>
    <t>대출원금</t>
  </si>
  <si>
    <t>대출신규일</t>
  </si>
  <si>
    <t>대출만기일</t>
  </si>
  <si>
    <t>DB손해보험</t>
  </si>
  <si>
    <t>보유계약건수</t>
  </si>
  <si>
    <t>총 대출 원금</t>
  </si>
  <si>
    <t>대출잔액</t>
  </si>
  <si>
    <t>계약상태</t>
  </si>
  <si>
    <t>평가금액</t>
  </si>
  <si>
    <t>정상 3건</t>
  </si>
  <si>
    <t>총 대출 잔액</t>
  </si>
  <si>
    <t>4.보험현황</t>
  </si>
  <si>
    <t>총납입금</t>
  </si>
  <si>
    <t>만기일자</t>
  </si>
  <si>
    <t>민주시민교육</t>
  </si>
  <si>
    <t>카뱅오픈조홍철</t>
  </si>
  <si>
    <t>네이버페이충전</t>
  </si>
  <si>
    <t>출금 리워드</t>
  </si>
  <si>
    <t>커피/음료</t>
  </si>
  <si>
    <t>빌라디쉐프</t>
  </si>
  <si>
    <t>카뱅오픈김재현</t>
  </si>
  <si>
    <t>한들물빛중학</t>
  </si>
  <si>
    <t>대중교통</t>
  </si>
  <si>
    <t>한국철도공사</t>
  </si>
  <si>
    <t>쏘렐라파스타</t>
  </si>
  <si>
    <t>패스트푸드</t>
  </si>
  <si>
    <t>공주산단</t>
  </si>
  <si>
    <t>*****</t>
  </si>
  <si>
    <t>증권/투자</t>
  </si>
  <si>
    <t>결제수단</t>
  </si>
  <si>
    <t>교직원급식비</t>
  </si>
  <si>
    <t>광덕주유소</t>
  </si>
  <si>
    <t>신원주유소</t>
  </si>
  <si>
    <t>003.김재현</t>
  </si>
  <si>
    <t>카뱅오픈김요라</t>
  </si>
  <si>
    <t>이자입금</t>
  </si>
  <si>
    <t>내계좌이체</t>
  </si>
  <si>
    <t>네이버페이결제</t>
  </si>
  <si>
    <t>카카오페이</t>
  </si>
  <si>
    <t>인터넷쇼핑</t>
  </si>
  <si>
    <t>교통요금</t>
  </si>
  <si>
    <t>카카오405</t>
  </si>
  <si>
    <t>저금통 이자</t>
  </si>
  <si>
    <t>결제/충전</t>
  </si>
  <si>
    <t>입금 리워드</t>
  </si>
  <si>
    <t>종합병원</t>
  </si>
  <si>
    <t>카뱅오픈이상은</t>
  </si>
  <si>
    <t>카카오968</t>
  </si>
  <si>
    <t>신한카드05</t>
  </si>
  <si>
    <t>서비스구독</t>
  </si>
  <si>
    <t>토스 김재현</t>
  </si>
  <si>
    <t>(주)카카오</t>
  </si>
  <si>
    <t>우아한형제들</t>
  </si>
  <si>
    <t>미용관리</t>
  </si>
  <si>
    <t>기부/헌금</t>
  </si>
  <si>
    <t>입금 내역</t>
  </si>
  <si>
    <t>KCP결제</t>
  </si>
  <si>
    <t>카뱅오픈임태수</t>
  </si>
  <si>
    <t>한들물빛약국</t>
  </si>
  <si>
    <t>신한카드</t>
  </si>
  <si>
    <t>세금/과태료</t>
  </si>
  <si>
    <t>엠클레스</t>
  </si>
  <si>
    <t>카드대금</t>
  </si>
  <si>
    <t>CD현금입금</t>
  </si>
  <si>
    <t>유니브로우</t>
  </si>
  <si>
    <t>카뱅오픈한전(</t>
  </si>
  <si>
    <t>후불교통대금</t>
  </si>
  <si>
    <t>한국전력공사</t>
  </si>
  <si>
    <t>탕정주차센터</t>
  </si>
  <si>
    <t>선문대학교</t>
  </si>
  <si>
    <t>베이커리</t>
  </si>
  <si>
    <t>정기이자 입금</t>
  </si>
  <si>
    <t>정비/수리</t>
  </si>
  <si>
    <t>자비스앤빌런즈</t>
  </si>
  <si>
    <t>KCP_3</t>
  </si>
  <si>
    <t>아산교육청</t>
  </si>
  <si>
    <t>취미/체험</t>
  </si>
  <si>
    <t>김윤희김태희</t>
  </si>
  <si>
    <t>축제갈비쌍용점</t>
  </si>
  <si>
    <t>파킹클라우드</t>
  </si>
  <si>
    <t>보령교육청</t>
  </si>
  <si>
    <t>korail</t>
  </si>
  <si>
    <t>신한카드03</t>
  </si>
  <si>
    <t>49소갈비살</t>
  </si>
  <si>
    <t>동전 모으기</t>
  </si>
  <si>
    <t>태준지윤</t>
  </si>
  <si>
    <t>수진제과점</t>
  </si>
  <si>
    <t>자동 모으기</t>
  </si>
  <si>
    <t>시외버스</t>
  </si>
  <si>
    <t>가구/가전</t>
  </si>
  <si>
    <t>카카오(c)</t>
  </si>
  <si>
    <t>카뱅오픈정훈</t>
  </si>
  <si>
    <t>장재할인마트</t>
  </si>
  <si>
    <t>일미양꼬치</t>
  </si>
  <si>
    <t>공주교육청</t>
  </si>
  <si>
    <t>생활서비스</t>
  </si>
  <si>
    <t>삼성전자(주)</t>
  </si>
  <si>
    <t>(주)정식품</t>
  </si>
  <si>
    <t>우리카페</t>
  </si>
  <si>
    <t>출금 내역</t>
  </si>
  <si>
    <t>제이비주식회사</t>
  </si>
  <si>
    <t>디저트/떡</t>
  </si>
  <si>
    <t>CD현금지급</t>
  </si>
  <si>
    <t>천안당호두과자</t>
  </si>
  <si>
    <t>예금결산이자</t>
  </si>
  <si>
    <t>카뱅오픈양현</t>
  </si>
  <si>
    <t>토스 임정윤(</t>
  </si>
  <si>
    <t>신한카드04</t>
  </si>
  <si>
    <t>이비인후과</t>
  </si>
  <si>
    <t>기타간식</t>
  </si>
  <si>
    <t>서원대학교</t>
  </si>
  <si>
    <t>카뱅오픈이윤표</t>
  </si>
  <si>
    <t>윤씨네수제비</t>
  </si>
  <si>
    <t>도야짬뽕</t>
  </si>
  <si>
    <t>풀무원녹즙</t>
  </si>
  <si>
    <t>아시아음식</t>
  </si>
  <si>
    <t>성도약국</t>
  </si>
  <si>
    <t>받은 이자</t>
  </si>
  <si>
    <t>체험 리워드</t>
  </si>
  <si>
    <t>우리약국</t>
  </si>
  <si>
    <t>주식회사 심인</t>
  </si>
  <si>
    <t>신한ATM입금</t>
  </si>
  <si>
    <t>신대성약국</t>
  </si>
  <si>
    <t>내과/가정의학</t>
  </si>
  <si>
    <t>신한카드01</t>
  </si>
  <si>
    <t>크로스핏 대천</t>
  </si>
  <si>
    <t>카뱅오픈김점단</t>
  </si>
  <si>
    <t>김성경506</t>
  </si>
  <si>
    <t>카뱅오픈배환길</t>
  </si>
  <si>
    <t>카뱅오픈이선의</t>
  </si>
  <si>
    <t>대천중학교</t>
  </si>
  <si>
    <t>이태원제일의원</t>
  </si>
  <si>
    <t>천안진호두과자</t>
  </si>
  <si>
    <t>주식회사 타네</t>
  </si>
  <si>
    <t>합덕고등학교</t>
  </si>
  <si>
    <t>씨유보령주공점</t>
  </si>
  <si>
    <t>슬로우캘리</t>
  </si>
  <si>
    <t>쿠팡 주식회사</t>
  </si>
  <si>
    <t>미용용품</t>
  </si>
  <si>
    <t>신한카드02</t>
  </si>
  <si>
    <t>이자/대출</t>
  </si>
  <si>
    <t>신제일병원</t>
  </si>
  <si>
    <t>빗썸-김재현</t>
  </si>
  <si>
    <t>네이버페이</t>
  </si>
  <si>
    <t>신한카드12</t>
  </si>
  <si>
    <t>삼경참치</t>
  </si>
  <si>
    <t>달러박스</t>
  </si>
  <si>
    <t>카뱅오픈임지수</t>
  </si>
  <si>
    <t>지그재그P</t>
  </si>
  <si>
    <t>카뱅오픈박용진</t>
  </si>
  <si>
    <t>카페BUS</t>
  </si>
  <si>
    <t>대영약국</t>
  </si>
  <si>
    <t>토스쇼핑</t>
  </si>
  <si>
    <t>토스 간편결제</t>
  </si>
  <si>
    <t>맘앤타르트</t>
  </si>
  <si>
    <t>씨유온양역점</t>
  </si>
  <si>
    <t>정형외과</t>
  </si>
  <si>
    <t>카뱅오픈강호영</t>
  </si>
  <si>
    <t>신전떡볶이</t>
  </si>
  <si>
    <t>케이뱅크가져오</t>
  </si>
  <si>
    <t>신한카드11</t>
  </si>
  <si>
    <t>KCI3318</t>
  </si>
  <si>
    <t>생생구이</t>
  </si>
  <si>
    <t>아산종합약국</t>
  </si>
  <si>
    <t>씨유대천비치점</t>
  </si>
  <si>
    <t>빗썸550</t>
  </si>
  <si>
    <t>마약검진비</t>
  </si>
  <si>
    <t>대천중급식비</t>
  </si>
  <si>
    <t>마음용돈</t>
  </si>
  <si>
    <t>카드 짝맞추기</t>
  </si>
  <si>
    <t>보령교육지원</t>
  </si>
  <si>
    <t>충남해양수련</t>
  </si>
  <si>
    <t>NC청주점</t>
  </si>
  <si>
    <t>문도노보</t>
  </si>
  <si>
    <t>더블유짐</t>
  </si>
  <si>
    <t>카뱅오픈김명용</t>
  </si>
  <si>
    <t>카뱅오픈(주)</t>
  </si>
  <si>
    <t>카뱅오픈장윤서</t>
  </si>
  <si>
    <t>카뱅오픈정승호</t>
  </si>
  <si>
    <t>카뱅오픈김현준</t>
  </si>
  <si>
    <t>ATM출금</t>
  </si>
  <si>
    <t>카뱅오픈서울재</t>
  </si>
  <si>
    <t>신한카드08</t>
  </si>
  <si>
    <t>요리주점</t>
  </si>
  <si>
    <t>토스페이 충전</t>
  </si>
  <si>
    <t>교원인사과</t>
  </si>
  <si>
    <t>한사랑약국</t>
  </si>
  <si>
    <t>카뱅오픈김성경</t>
  </si>
  <si>
    <t>송금 내역</t>
  </si>
  <si>
    <t>모바일지역</t>
  </si>
  <si>
    <t>신한카드10</t>
  </si>
  <si>
    <t>신한카드환불</t>
  </si>
  <si>
    <t>유흥시설</t>
  </si>
  <si>
    <t>네이버파이낸셜</t>
  </si>
  <si>
    <t>앱스토어</t>
  </si>
  <si>
    <t>카뱅오픈최현준</t>
  </si>
  <si>
    <t>현장발권-s</t>
  </si>
  <si>
    <t>신한카드09</t>
  </si>
  <si>
    <t>CHAK244</t>
  </si>
  <si>
    <t>파워식자재마트</t>
  </si>
  <si>
    <t>카뱅오픈이화섭</t>
  </si>
  <si>
    <t>대동집보령점</t>
  </si>
  <si>
    <t>여름밤 리워드</t>
  </si>
  <si>
    <t>박주영커피2</t>
  </si>
  <si>
    <t>Nwhxk</t>
  </si>
  <si>
    <t>남매국밥</t>
  </si>
  <si>
    <t>통장 개설</t>
  </si>
  <si>
    <t>명륜진사갈비</t>
  </si>
  <si>
    <t>토스 신은수(</t>
  </si>
  <si>
    <t>카뱅오픈김영우</t>
  </si>
  <si>
    <t>쿠팡플레이</t>
  </si>
  <si>
    <t>카뱅오픈이창휘</t>
  </si>
  <si>
    <t>대학문화사</t>
  </si>
  <si>
    <t>보령세무서</t>
  </si>
  <si>
    <t>NC 청주점</t>
  </si>
  <si>
    <t>카뱅오픈성보경</t>
  </si>
  <si>
    <t>헤어바이고미</t>
  </si>
  <si>
    <t>탁스커피</t>
  </si>
  <si>
    <t>쿠팡와우월회비</t>
  </si>
  <si>
    <t>노경수고은지</t>
  </si>
  <si>
    <t>카뱅오픈이상건</t>
  </si>
  <si>
    <t>금강아산병원</t>
  </si>
  <si>
    <t>(주)에스알</t>
  </si>
  <si>
    <t>열린온누리약국</t>
  </si>
  <si>
    <t>카카오_다날</t>
  </si>
  <si>
    <t>신한카드07</t>
  </si>
  <si>
    <t>환급충남보령</t>
  </si>
  <si>
    <t>커피나무609</t>
  </si>
  <si>
    <t>테바세이지</t>
  </si>
  <si>
    <t>서울재산김재현</t>
  </si>
  <si>
    <t>서울약국</t>
  </si>
  <si>
    <t>행복화원</t>
  </si>
  <si>
    <t>시리즈온_간편</t>
  </si>
  <si>
    <t>병천아우네순대</t>
  </si>
  <si>
    <t>예적금신규</t>
  </si>
  <si>
    <t>거래일</t>
    <phoneticPr fontId="4" type="noConversion"/>
  </si>
  <si>
    <t>1. 대분류별 지출 상세</t>
    <phoneticPr fontId="4" type="noConversion"/>
  </si>
  <si>
    <t>2. 상위 10개 거래내역</t>
    <phoneticPr fontId="4" type="noConversion"/>
  </si>
  <si>
    <t>지출</t>
    <phoneticPr fontId="4" type="noConversion"/>
  </si>
  <si>
    <t>수입</t>
    <phoneticPr fontId="4" type="noConversion"/>
  </si>
  <si>
    <t>행 레이블</t>
  </si>
  <si>
    <t>합계 : 금액</t>
  </si>
  <si>
    <t>* 슬라이서 사용시, 필터 초기화 되므로, 우측 범위를 참조하여 차트를 생성합니다.</t>
    <phoneticPr fontId="4" type="noConversion"/>
  </si>
  <si>
    <t>합계</t>
    <phoneticPr fontId="4" type="noConversion"/>
  </si>
  <si>
    <t>* 상위 10개 입/출금 합계 거래내역을 출력하기 위해, 입/출금 합계로 정렬합니다.</t>
    <phoneticPr fontId="4" type="noConversion"/>
  </si>
  <si>
    <t>*DIV/0 오류 처리</t>
    <phoneticPr fontId="4" type="noConversion"/>
  </si>
  <si>
    <t>평균</t>
    <phoneticPr fontId="4" type="noConversion"/>
  </si>
  <si>
    <t>순위</t>
    <phoneticPr fontId="4" type="noConversion"/>
  </si>
  <si>
    <t>상위지출</t>
    <phoneticPr fontId="4" type="noConversion"/>
  </si>
  <si>
    <t>금액</t>
    <phoneticPr fontId="4" type="noConversion"/>
  </si>
  <si>
    <t>총합계</t>
  </si>
  <si>
    <t>총합계</t>
    <phoneticPr fontId="4" type="noConversion"/>
  </si>
  <si>
    <t>2025년</t>
  </si>
  <si>
    <t>대분류</t>
    <phoneticPr fontId="4" type="noConversion"/>
  </si>
  <si>
    <t>입금 리워드</t>
    <phoneticPr fontId="4" type="noConversion"/>
  </si>
  <si>
    <t>수입 종합</t>
    <phoneticPr fontId="4" type="noConversion"/>
  </si>
  <si>
    <t>중분류</t>
    <phoneticPr fontId="4" type="noConversion"/>
  </si>
  <si>
    <t>종합</t>
    <phoneticPr fontId="4" type="noConversion"/>
  </si>
  <si>
    <t>상수</t>
    <phoneticPr fontId="4" type="noConversion"/>
  </si>
  <si>
    <t>비율</t>
    <phoneticPr fontId="4" type="noConversion"/>
  </si>
  <si>
    <t>급여</t>
    <phoneticPr fontId="4" type="noConversion"/>
  </si>
  <si>
    <t>금융수입</t>
    <phoneticPr fontId="4" type="noConversion"/>
  </si>
  <si>
    <t>사업수입</t>
    <phoneticPr fontId="4" type="noConversion"/>
  </si>
  <si>
    <t>용돈</t>
    <phoneticPr fontId="4" type="noConversion"/>
  </si>
  <si>
    <t>미분류</t>
    <phoneticPr fontId="4" type="noConversion"/>
  </si>
  <si>
    <t>총합계</t>
    <phoneticPr fontId="4" type="noConversion"/>
  </si>
  <si>
    <t>중분류별 지출 상세</t>
    <phoneticPr fontId="4" type="noConversion"/>
  </si>
  <si>
    <t>중분류</t>
    <phoneticPr fontId="4" type="noConversion"/>
  </si>
  <si>
    <t>금액</t>
    <phoneticPr fontId="4" type="noConversion"/>
  </si>
  <si>
    <t>상수</t>
    <phoneticPr fontId="4" type="noConversion"/>
  </si>
  <si>
    <t>비율</t>
    <phoneticPr fontId="4" type="noConversion"/>
  </si>
  <si>
    <t>저축/투자</t>
  </si>
  <si>
    <t>2. 중분류별 지출 상세</t>
    <phoneticPr fontId="4" type="noConversion"/>
  </si>
  <si>
    <t>pv_대분류</t>
    <phoneticPr fontId="4" type="noConversion"/>
  </si>
  <si>
    <t>pv_중분류</t>
    <phoneticPr fontId="4" type="noConversion"/>
  </si>
  <si>
    <t>pv_소분류</t>
    <phoneticPr fontId="4" type="noConversion"/>
  </si>
  <si>
    <t>포함단어</t>
    <phoneticPr fontId="4" type="noConversion"/>
  </si>
  <si>
    <t>식비</t>
    <phoneticPr fontId="4" type="noConversion"/>
  </si>
  <si>
    <t>급식</t>
    <phoneticPr fontId="4" type="noConversion"/>
  </si>
  <si>
    <t>청년 주택드림 청약통장</t>
    <phoneticPr fontId="4" type="noConversion"/>
  </si>
  <si>
    <t>pv_지출액</t>
    <phoneticPr fontId="4" type="noConversion"/>
  </si>
  <si>
    <t>합계 : pv_지출액</t>
  </si>
  <si>
    <t>pv_대분류</t>
  </si>
  <si>
    <t>저축/투자</t>
    <phoneticPr fontId="4" type="noConversion"/>
  </si>
  <si>
    <t>4. 월별 지출/수입/저축(투자) 현황</t>
    <phoneticPr fontId="4" type="noConversion"/>
  </si>
  <si>
    <t>년(날짜)</t>
  </si>
  <si>
    <t>개월(날짜)</t>
  </si>
  <si>
    <t>현금(여윳돈)</t>
    <phoneticPr fontId="4" type="noConversion"/>
  </si>
  <si>
    <t>4월</t>
  </si>
  <si>
    <t>5. 수입 상세</t>
    <phoneticPr fontId="4" type="noConversion"/>
  </si>
  <si>
    <t>pv_중분류</t>
  </si>
  <si>
    <t>6. 지출 상세</t>
    <phoneticPr fontId="4" type="noConversion"/>
  </si>
  <si>
    <t>현금</t>
    <phoneticPr fontId="4" type="noConversion"/>
  </si>
  <si>
    <t>2. 부채</t>
    <phoneticPr fontId="4" type="noConversion"/>
  </si>
  <si>
    <t>상품명</t>
    <phoneticPr fontId="4" type="noConversion"/>
  </si>
  <si>
    <t>날짜</t>
    <phoneticPr fontId="4" type="noConversion"/>
  </si>
  <si>
    <t>자유입출금 자산</t>
    <phoneticPr fontId="4" type="noConversion"/>
  </si>
  <si>
    <t>저축성 자산</t>
    <phoneticPr fontId="4" type="noConversion"/>
  </si>
  <si>
    <t>(비어 있음)</t>
  </si>
  <si>
    <t>예적금</t>
    <phoneticPr fontId="4" type="noConversion"/>
  </si>
  <si>
    <t>연금</t>
    <phoneticPr fontId="4" type="noConversion"/>
  </si>
  <si>
    <t>부동산</t>
    <phoneticPr fontId="4" type="noConversion"/>
  </si>
  <si>
    <t>투자</t>
    <phoneticPr fontId="4" type="noConversion"/>
  </si>
  <si>
    <t>투자성 자산</t>
    <phoneticPr fontId="4" type="noConversion"/>
  </si>
  <si>
    <t>청약통장</t>
    <phoneticPr fontId="4" type="noConversion"/>
  </si>
  <si>
    <t>주식/채권</t>
  </si>
  <si>
    <t>주식/채권</t>
    <phoneticPr fontId="4" type="noConversion"/>
  </si>
  <si>
    <t>예적금</t>
  </si>
  <si>
    <t>단기대출</t>
    <phoneticPr fontId="4" type="noConversion"/>
  </si>
  <si>
    <t>장기대출</t>
    <phoneticPr fontId="4" type="noConversion"/>
  </si>
  <si>
    <t>부채</t>
    <phoneticPr fontId="4" type="noConversion"/>
  </si>
  <si>
    <t>자산</t>
    <phoneticPr fontId="4" type="noConversion"/>
  </si>
  <si>
    <t>순자산</t>
    <phoneticPr fontId="4" type="noConversion"/>
  </si>
  <si>
    <t>3. 올해 목표 대비</t>
    <phoneticPr fontId="4" type="noConversion"/>
  </si>
  <si>
    <t>4. 월별 자산 추이</t>
    <phoneticPr fontId="4" type="noConversion"/>
  </si>
  <si>
    <t>기타</t>
  </si>
  <si>
    <t>열 레이블</t>
  </si>
  <si>
    <t>1-1. 자산</t>
    <phoneticPr fontId="4" type="noConversion"/>
  </si>
  <si>
    <t>1-2. 자산 상세</t>
    <phoneticPr fontId="4" type="noConversion"/>
  </si>
  <si>
    <t>1-3. 현금 상세</t>
    <phoneticPr fontId="4" type="noConversion"/>
  </si>
  <si>
    <t>1-4. 예적금 상세</t>
    <phoneticPr fontId="4" type="noConversion"/>
  </si>
  <si>
    <t>1-5. 주식/채권 상세</t>
    <phoneticPr fontId="4" type="noConversion"/>
  </si>
  <si>
    <t>pv_수익률</t>
    <phoneticPr fontId="4" type="noConversion"/>
  </si>
  <si>
    <t>합계 : 투자원금</t>
  </si>
  <si>
    <t>합계 : 평가금액</t>
  </si>
  <si>
    <t>투자원금</t>
    <phoneticPr fontId="4" type="noConversion"/>
  </si>
  <si>
    <t>평가금액</t>
    <phoneticPr fontId="4" type="noConversion"/>
  </si>
  <si>
    <t>수익률</t>
    <phoneticPr fontId="4" type="noConversion"/>
  </si>
  <si>
    <t>저축가능금액</t>
    <phoneticPr fontId="4" type="noConversion"/>
  </si>
  <si>
    <t>저축 가능액</t>
    <phoneticPr fontId="4" type="noConversion"/>
  </si>
  <si>
    <t>1월</t>
  </si>
  <si>
    <t>2월</t>
  </si>
  <si>
    <t>3월</t>
  </si>
  <si>
    <t>5월</t>
  </si>
  <si>
    <t>6월</t>
  </si>
  <si>
    <t>2024년</t>
  </si>
  <si>
    <t>7월</t>
  </si>
  <si>
    <t>8월</t>
  </si>
  <si>
    <t>9월</t>
  </si>
  <si>
    <t>10월</t>
  </si>
  <si>
    <t>11월</t>
  </si>
  <si>
    <t>12월</t>
  </si>
  <si>
    <t>7. 저축가능금액</t>
    <phoneticPr fontId="4" type="noConversion"/>
  </si>
  <si>
    <t>제외</t>
  </si>
  <si>
    <t>저축 여력</t>
    <phoneticPr fontId="4" type="noConversion"/>
  </si>
  <si>
    <t>1. 월별 가계부 추이</t>
    <phoneticPr fontId="4" type="noConversion"/>
  </si>
  <si>
    <t>2. 월별 지출 추이</t>
    <phoneticPr fontId="4" type="noConversion"/>
  </si>
  <si>
    <t>지출 요약</t>
  </si>
  <si>
    <t>pv_소분류</t>
  </si>
  <si>
    <t>저축/투자 요약</t>
  </si>
  <si>
    <t>저축성자산</t>
  </si>
  <si>
    <t>연저펀</t>
    <phoneticPr fontId="4" type="noConversion"/>
  </si>
  <si>
    <t>ISA</t>
    <phoneticPr fontId="4" type="noConversion"/>
  </si>
  <si>
    <t>거래일</t>
  </si>
  <si>
    <t>pv_지출액</t>
  </si>
  <si>
    <t>합계 : pv_지출액 - pv_중분류: 온라인쇼핑, pv_대분류: 지출에 대한 세부 정보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</si>
</sst>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yyyy\-mm\-dd"/>
    <numFmt numFmtId="177" formatCode="#,##0.00\ &quot;%&quot;\ "/>
    <numFmt numFmtId="178" formatCode="hh:mm"/>
    <numFmt numFmtId="179" formatCode="#,##0;;;@"/>
    <numFmt numFmtId="180" formatCode="_-* #,##0_-;\-* #,##0_-;_-* &quot;-&quot;??_-;_-@_-"/>
    <numFmt numFmtId="181" formatCode="&quot;₩&quot;#,##0_);[Red]\(&quot;₩&quot;#,##0\)"/>
  </numFmts>
  <fonts count="22">
    <font>
      <sz val="11"/>
      <color rgb="FF000000"/>
      <name val="맑은 고딕"/>
    </font>
    <font>
      <b/>
      <sz val="14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0"/>
      <name val="Arial Unicode MS"/>
      <family val="2"/>
      <charset val="129"/>
    </font>
    <font>
      <u/>
      <sz val="9"/>
      <name val="맑은 고딕"/>
      <family val="3"/>
      <charset val="129"/>
      <scheme val="major"/>
    </font>
    <font>
      <sz val="10"/>
      <name val="맑은 고딕"/>
      <family val="2"/>
      <charset val="129"/>
    </font>
    <font>
      <sz val="11"/>
      <color theme="1"/>
      <name val="맑은 고딕"/>
      <family val="2"/>
      <scheme val="minor"/>
    </font>
    <font>
      <sz val="10"/>
      <name val="돋움"/>
      <family val="3"/>
      <charset val="129"/>
    </font>
    <font>
      <b/>
      <sz val="20"/>
      <name val="Arial"/>
      <family val="2"/>
      <charset val="129"/>
    </font>
    <font>
      <b/>
      <sz val="20"/>
      <name val="Arial"/>
      <family val="2"/>
    </font>
    <font>
      <sz val="11"/>
      <color theme="1" tint="0.249977111117893"/>
      <name val="나눔스퀘어"/>
      <family val="3"/>
      <charset val="129"/>
    </font>
    <font>
      <sz val="10"/>
      <color theme="0" tint="-4.9989318521683403E-2"/>
      <name val="Arial"/>
      <family val="2"/>
    </font>
    <font>
      <sz val="10"/>
      <color theme="0" tint="-4.9989318521683403E-2"/>
      <name val="돋움"/>
      <family val="3"/>
      <charset val="129"/>
    </font>
    <font>
      <sz val="10"/>
      <color theme="0" tint="-4.9989318521683403E-2"/>
      <name val="Arial Unicode MS"/>
      <family val="2"/>
      <charset val="129"/>
    </font>
    <font>
      <b/>
      <sz val="11"/>
      <color theme="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rgb="FFCADEB9"/>
        <bgColor indexed="64"/>
      </patternFill>
    </fill>
    <fill>
      <patternFill patternType="solid">
        <fgColor rgb="FFB0CD96"/>
        <bgColor indexed="64"/>
      </patternFill>
    </fill>
    <fill>
      <patternFill patternType="solid">
        <fgColor rgb="FF7EAB55"/>
        <bgColor indexed="64"/>
      </patternFill>
    </fill>
    <fill>
      <patternFill patternType="solid">
        <fgColor rgb="FFE4EEDD"/>
        <bgColor indexed="64"/>
      </patternFill>
    </fill>
    <fill>
      <patternFill patternType="solid">
        <fgColor rgb="FF5E813F"/>
        <bgColor indexed="64"/>
      </patternFill>
    </fill>
    <fill>
      <patternFill patternType="solid">
        <fgColor rgb="FFCADEBA"/>
        <bgColor indexed="64"/>
      </patternFill>
    </fill>
    <fill>
      <patternFill patternType="solid">
        <fgColor rgb="FFCBDEB9"/>
        <bgColor indexed="64"/>
      </patternFill>
    </fill>
    <fill>
      <patternFill patternType="solid">
        <fgColor rgb="FF5E8040"/>
        <bgColor indexed="64"/>
      </patternFill>
    </fill>
    <fill>
      <patternFill patternType="solid">
        <fgColor rgb="FF5E814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rgb="FFBECECD"/>
      </right>
      <top style="thin">
        <color rgb="FFBECECD"/>
      </top>
      <bottom/>
      <diagonal/>
    </border>
    <border>
      <left/>
      <right style="thin">
        <color rgb="FFBECECD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11" fillId="0" borderId="0"/>
  </cellStyleXfs>
  <cellXfs count="162">
    <xf numFmtId="0" fontId="0" fillId="0" borderId="0" xfId="0"/>
    <xf numFmtId="0" fontId="0" fillId="0" borderId="5" xfId="0" applyBorder="1"/>
    <xf numFmtId="0" fontId="3" fillId="9" borderId="12" xfId="0" applyFont="1" applyFill="1" applyBorder="1" applyAlignment="1">
      <alignment horizontal="center" vertical="center"/>
    </xf>
    <xf numFmtId="0" fontId="0" fillId="0" borderId="9" xfId="0" applyBorder="1"/>
    <xf numFmtId="0" fontId="2" fillId="0" borderId="8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3" fontId="0" fillId="0" borderId="9" xfId="0" applyNumberFormat="1" applyBorder="1"/>
    <xf numFmtId="0" fontId="2" fillId="0" borderId="9" xfId="0" applyFont="1" applyBorder="1" applyAlignment="1">
      <alignment horizontal="center" vertical="center"/>
    </xf>
    <xf numFmtId="3" fontId="0" fillId="0" borderId="10" xfId="0" applyNumberFormat="1" applyBorder="1"/>
    <xf numFmtId="0" fontId="0" fillId="0" borderId="10" xfId="0" applyBorder="1"/>
    <xf numFmtId="3" fontId="2" fillId="8" borderId="9" xfId="0" applyNumberFormat="1" applyFont="1" applyFill="1" applyBorder="1"/>
    <xf numFmtId="3" fontId="2" fillId="8" borderId="10" xfId="0" applyNumberFormat="1" applyFont="1" applyFill="1" applyBorder="1"/>
    <xf numFmtId="0" fontId="3" fillId="9" borderId="11" xfId="0" applyFont="1" applyFill="1" applyBorder="1" applyAlignment="1">
      <alignment horizontal="center" vertical="center"/>
    </xf>
    <xf numFmtId="0" fontId="0" fillId="0" borderId="7" xfId="0" applyBorder="1"/>
    <xf numFmtId="0" fontId="0" fillId="0" borderId="5" xfId="0" applyBorder="1" applyAlignment="1">
      <alignment horizontal="center" vertical="center"/>
    </xf>
    <xf numFmtId="3" fontId="0" fillId="0" borderId="13" xfId="0" applyNumberFormat="1" applyBorder="1"/>
    <xf numFmtId="176" fontId="0" fillId="0" borderId="5" xfId="0" applyNumberFormat="1" applyBorder="1"/>
    <xf numFmtId="0" fontId="2" fillId="7" borderId="14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3" fontId="2" fillId="7" borderId="16" xfId="0" applyNumberFormat="1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4" fontId="0" fillId="0" borderId="13" xfId="0" applyNumberFormat="1" applyBorder="1"/>
    <xf numFmtId="177" fontId="2" fillId="7" borderId="16" xfId="0" applyNumberFormat="1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176" fontId="0" fillId="0" borderId="0" xfId="0" applyNumberFormat="1"/>
    <xf numFmtId="178" fontId="0" fillId="0" borderId="0" xfId="0" applyNumberFormat="1"/>
    <xf numFmtId="0" fontId="5" fillId="11" borderId="0" xfId="0" applyFont="1" applyFill="1" applyAlignment="1">
      <alignment horizontal="center" vertical="center"/>
    </xf>
    <xf numFmtId="0" fontId="5" fillId="0" borderId="0" xfId="0" applyFont="1"/>
    <xf numFmtId="0" fontId="6" fillId="0" borderId="0" xfId="0" applyFont="1"/>
    <xf numFmtId="3" fontId="6" fillId="0" borderId="0" xfId="0" applyNumberFormat="1" applyFont="1"/>
    <xf numFmtId="179" fontId="6" fillId="0" borderId="0" xfId="0" applyNumberFormat="1" applyFont="1"/>
    <xf numFmtId="3" fontId="9" fillId="0" borderId="0" xfId="0" applyNumberFormat="1" applyFont="1"/>
    <xf numFmtId="0" fontId="6" fillId="13" borderId="9" xfId="0" applyFont="1" applyFill="1" applyBorder="1"/>
    <xf numFmtId="3" fontId="6" fillId="0" borderId="9" xfId="0" applyNumberFormat="1" applyFont="1" applyBorder="1"/>
    <xf numFmtId="0" fontId="0" fillId="0" borderId="0" xfId="0" applyAlignment="1">
      <alignment horizontal="left"/>
    </xf>
    <xf numFmtId="41" fontId="0" fillId="0" borderId="0" xfId="0" applyNumberFormat="1"/>
    <xf numFmtId="0" fontId="9" fillId="0" borderId="0" xfId="0" applyFont="1" applyAlignment="1">
      <alignment horizontal="right"/>
    </xf>
    <xf numFmtId="179" fontId="7" fillId="12" borderId="21" xfId="0" applyNumberFormat="1" applyFont="1" applyFill="1" applyBorder="1" applyAlignment="1">
      <alignment horizontal="center"/>
    </xf>
    <xf numFmtId="179" fontId="7" fillId="12" borderId="21" xfId="0" applyNumberFormat="1" applyFont="1" applyFill="1" applyBorder="1"/>
    <xf numFmtId="3" fontId="7" fillId="12" borderId="2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79" fontId="6" fillId="0" borderId="21" xfId="0" applyNumberFormat="1" applyFont="1" applyBorder="1"/>
    <xf numFmtId="3" fontId="6" fillId="0" borderId="21" xfId="0" applyNumberFormat="1" applyFont="1" applyBorder="1"/>
    <xf numFmtId="0" fontId="0" fillId="0" borderId="0" xfId="0" pivotButton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15" borderId="0" xfId="0" applyFont="1" applyFill="1"/>
    <xf numFmtId="14" fontId="0" fillId="15" borderId="0" xfId="0" applyNumberFormat="1" applyFill="1"/>
    <xf numFmtId="0" fontId="10" fillId="15" borderId="0" xfId="0" applyFont="1" applyFill="1"/>
    <xf numFmtId="0" fontId="10" fillId="16" borderId="0" xfId="0" applyFont="1" applyFill="1"/>
    <xf numFmtId="0" fontId="15" fillId="16" borderId="22" xfId="0" applyFont="1" applyFill="1" applyBorder="1" applyAlignment="1">
      <alignment horizontal="center" vertical="center"/>
    </xf>
    <xf numFmtId="41" fontId="0" fillId="15" borderId="0" xfId="1" applyFont="1" applyFill="1" applyAlignment="1"/>
    <xf numFmtId="41" fontId="0" fillId="15" borderId="0" xfId="0" applyNumberFormat="1" applyFill="1"/>
    <xf numFmtId="9" fontId="0" fillId="15" borderId="0" xfId="2" applyFont="1" applyFill="1" applyAlignment="1"/>
    <xf numFmtId="0" fontId="15" fillId="16" borderId="23" xfId="0" applyFont="1" applyFill="1" applyBorder="1" applyAlignment="1">
      <alignment horizontal="center" vertical="center"/>
    </xf>
    <xf numFmtId="0" fontId="8" fillId="15" borderId="0" xfId="0" applyFont="1" applyFill="1"/>
    <xf numFmtId="3" fontId="0" fillId="15" borderId="0" xfId="0" applyNumberFormat="1" applyFill="1"/>
    <xf numFmtId="0" fontId="16" fillId="15" borderId="0" xfId="0" applyFont="1" applyFill="1"/>
    <xf numFmtId="0" fontId="17" fillId="15" borderId="0" xfId="0" applyFont="1" applyFill="1"/>
    <xf numFmtId="0" fontId="18" fillId="15" borderId="0" xfId="0" applyFont="1" applyFill="1"/>
    <xf numFmtId="41" fontId="16" fillId="15" borderId="0" xfId="1" applyFont="1" applyFill="1" applyBorder="1" applyAlignment="1"/>
    <xf numFmtId="180" fontId="16" fillId="15" borderId="0" xfId="0" applyNumberFormat="1" applyFont="1" applyFill="1"/>
    <xf numFmtId="9" fontId="16" fillId="15" borderId="0" xfId="2" applyFont="1" applyFill="1" applyBorder="1" applyAlignment="1"/>
    <xf numFmtId="14" fontId="0" fillId="16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41" fontId="0" fillId="16" borderId="0" xfId="1" applyFont="1" applyFill="1" applyAlignment="1">
      <alignment horizontal="center" vertical="center"/>
    </xf>
    <xf numFmtId="14" fontId="0" fillId="16" borderId="0" xfId="0" applyNumberFormat="1" applyFill="1"/>
    <xf numFmtId="176" fontId="0" fillId="17" borderId="0" xfId="0" applyNumberFormat="1" applyFill="1"/>
    <xf numFmtId="178" fontId="0" fillId="17" borderId="0" xfId="0" applyNumberFormat="1" applyFill="1"/>
    <xf numFmtId="0" fontId="0" fillId="17" borderId="0" xfId="0" applyFill="1"/>
    <xf numFmtId="41" fontId="5" fillId="0" borderId="0" xfId="0" applyNumberFormat="1" applyFont="1"/>
    <xf numFmtId="10" fontId="0" fillId="0" borderId="0" xfId="0" applyNumberFormat="1"/>
    <xf numFmtId="41" fontId="0" fillId="0" borderId="0" xfId="1" applyFont="1" applyAlignment="1"/>
    <xf numFmtId="0" fontId="19" fillId="3" borderId="24" xfId="0" applyFont="1" applyFill="1" applyBorder="1" applyAlignment="1">
      <alignment horizontal="center" vertical="center"/>
    </xf>
    <xf numFmtId="0" fontId="19" fillId="4" borderId="25" xfId="0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21" fillId="5" borderId="27" xfId="0" applyFont="1" applyFill="1" applyBorder="1" applyAlignment="1">
      <alignment horizontal="center" vertical="center"/>
    </xf>
    <xf numFmtId="3" fontId="20" fillId="18" borderId="28" xfId="0" applyNumberFormat="1" applyFont="1" applyFill="1" applyBorder="1"/>
    <xf numFmtId="3" fontId="20" fillId="18" borderId="27" xfId="0" applyNumberFormat="1" applyFont="1" applyFill="1" applyBorder="1"/>
    <xf numFmtId="3" fontId="20" fillId="18" borderId="29" xfId="0" applyNumberFormat="1" applyFont="1" applyFill="1" applyBorder="1"/>
    <xf numFmtId="3" fontId="20" fillId="19" borderId="28" xfId="0" applyNumberFormat="1" applyFont="1" applyFill="1" applyBorder="1"/>
    <xf numFmtId="3" fontId="20" fillId="19" borderId="27" xfId="0" applyNumberFormat="1" applyFont="1" applyFill="1" applyBorder="1"/>
    <xf numFmtId="3" fontId="20" fillId="19" borderId="29" xfId="0" applyNumberFormat="1" applyFont="1" applyFill="1" applyBorder="1"/>
    <xf numFmtId="0" fontId="21" fillId="4" borderId="27" xfId="0" applyFont="1" applyFill="1" applyBorder="1" applyAlignment="1">
      <alignment horizontal="center" vertical="center"/>
    </xf>
    <xf numFmtId="3" fontId="21" fillId="5" borderId="28" xfId="0" applyNumberFormat="1" applyFont="1" applyFill="1" applyBorder="1"/>
    <xf numFmtId="3" fontId="21" fillId="5" borderId="27" xfId="0" applyNumberFormat="1" applyFont="1" applyFill="1" applyBorder="1"/>
    <xf numFmtId="3" fontId="21" fillId="5" borderId="29" xfId="0" applyNumberFormat="1" applyFont="1" applyFill="1" applyBorder="1"/>
    <xf numFmtId="0" fontId="21" fillId="5" borderId="24" xfId="0" applyFont="1" applyFill="1" applyBorder="1" applyAlignment="1">
      <alignment horizontal="center" vertical="center"/>
    </xf>
    <xf numFmtId="3" fontId="20" fillId="18" borderId="25" xfId="0" applyNumberFormat="1" applyFont="1" applyFill="1" applyBorder="1"/>
    <xf numFmtId="3" fontId="20" fillId="18" borderId="24" xfId="0" applyNumberFormat="1" applyFont="1" applyFill="1" applyBorder="1"/>
    <xf numFmtId="3" fontId="20" fillId="18" borderId="26" xfId="0" applyNumberFormat="1" applyFont="1" applyFill="1" applyBorder="1"/>
    <xf numFmtId="0" fontId="3" fillId="6" borderId="30" xfId="0" applyFont="1" applyFill="1" applyBorder="1" applyAlignment="1">
      <alignment horizontal="center" vertical="center"/>
    </xf>
    <xf numFmtId="3" fontId="21" fillId="7" borderId="31" xfId="0" applyNumberFormat="1" applyFont="1" applyFill="1" applyBorder="1"/>
    <xf numFmtId="3" fontId="21" fillId="7" borderId="30" xfId="0" applyNumberFormat="1" applyFont="1" applyFill="1" applyBorder="1"/>
    <xf numFmtId="14" fontId="19" fillId="3" borderId="26" xfId="0" applyNumberFormat="1" applyFont="1" applyFill="1" applyBorder="1" applyAlignment="1">
      <alignment horizontal="center" vertical="center"/>
    </xf>
    <xf numFmtId="41" fontId="21" fillId="7" borderId="32" xfId="1" applyFont="1" applyFill="1" applyBorder="1" applyAlignment="1"/>
    <xf numFmtId="0" fontId="20" fillId="18" borderId="33" xfId="0" applyFont="1" applyFill="1" applyBorder="1"/>
    <xf numFmtId="42" fontId="0" fillId="0" borderId="0" xfId="0" applyNumberFormat="1"/>
    <xf numFmtId="42" fontId="5" fillId="0" borderId="0" xfId="0" applyNumberFormat="1" applyFont="1"/>
    <xf numFmtId="0" fontId="19" fillId="20" borderId="0" xfId="0" applyFont="1" applyFill="1"/>
    <xf numFmtId="0" fontId="19" fillId="20" borderId="34" xfId="0" applyFont="1" applyFill="1" applyBorder="1"/>
    <xf numFmtId="42" fontId="19" fillId="20" borderId="34" xfId="0" applyNumberFormat="1" applyFont="1" applyFill="1" applyBorder="1"/>
    <xf numFmtId="0" fontId="20" fillId="19" borderId="33" xfId="0" applyFont="1" applyFill="1" applyBorder="1"/>
    <xf numFmtId="42" fontId="20" fillId="19" borderId="33" xfId="0" applyNumberFormat="1" applyFont="1" applyFill="1" applyBorder="1"/>
    <xf numFmtId="42" fontId="20" fillId="18" borderId="33" xfId="0" applyNumberFormat="1" applyFont="1" applyFill="1" applyBorder="1"/>
    <xf numFmtId="0" fontId="20" fillId="18" borderId="35" xfId="0" applyFont="1" applyFill="1" applyBorder="1"/>
    <xf numFmtId="0" fontId="20" fillId="19" borderId="35" xfId="0" applyFont="1" applyFill="1" applyBorder="1"/>
    <xf numFmtId="17" fontId="0" fillId="0" borderId="0" xfId="0" applyNumberFormat="1"/>
    <xf numFmtId="181" fontId="5" fillId="0" borderId="0" xfId="0" applyNumberFormat="1" applyFont="1"/>
    <xf numFmtId="181" fontId="0" fillId="0" borderId="0" xfId="0" applyNumberFormat="1"/>
    <xf numFmtId="0" fontId="3" fillId="9" borderId="36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vertical="center"/>
    </xf>
    <xf numFmtId="0" fontId="3" fillId="9" borderId="0" xfId="0" applyFont="1" applyFill="1" applyAlignment="1">
      <alignment horizontal="center" vertical="center"/>
    </xf>
    <xf numFmtId="10" fontId="0" fillId="0" borderId="0" xfId="2" applyNumberFormat="1" applyFont="1" applyAlignme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41" fontId="0" fillId="0" borderId="0" xfId="0" pivotButton="1" applyNumberFormat="1"/>
    <xf numFmtId="41" fontId="0" fillId="17" borderId="0" xfId="1" applyFont="1" applyFill="1" applyAlignment="1"/>
    <xf numFmtId="41" fontId="21" fillId="19" borderId="37" xfId="0" applyNumberFormat="1" applyFont="1" applyFill="1" applyBorder="1"/>
    <xf numFmtId="41" fontId="21" fillId="19" borderId="0" xfId="0" applyNumberFormat="1" applyFont="1" applyFill="1"/>
    <xf numFmtId="176" fontId="5" fillId="0" borderId="0" xfId="0" applyNumberFormat="1" applyFont="1"/>
    <xf numFmtId="9" fontId="0" fillId="0" borderId="0" xfId="2" applyFont="1" applyAlignment="1"/>
    <xf numFmtId="14" fontId="0" fillId="0" borderId="0" xfId="0" applyNumberFormat="1"/>
    <xf numFmtId="19" fontId="0" fillId="0" borderId="0" xfId="0" applyNumberFormat="1"/>
    <xf numFmtId="0" fontId="2" fillId="0" borderId="0" xfId="0" applyFont="1"/>
    <xf numFmtId="0" fontId="13" fillId="16" borderId="0" xfId="0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8" fillId="15" borderId="0" xfId="0" applyFont="1" applyFill="1" applyAlignment="1">
      <alignment horizontal="left"/>
    </xf>
    <xf numFmtId="41" fontId="7" fillId="12" borderId="0" xfId="1" applyFont="1" applyFill="1" applyAlignment="1">
      <alignment horizontal="center"/>
    </xf>
    <xf numFmtId="179" fontId="7" fillId="12" borderId="0" xfId="0" applyNumberFormat="1" applyFont="1" applyFill="1" applyAlignment="1">
      <alignment horizontal="center"/>
    </xf>
    <xf numFmtId="179" fontId="7" fillId="12" borderId="21" xfId="0" applyNumberFormat="1" applyFont="1" applyFill="1" applyBorder="1" applyAlignment="1">
      <alignment horizontal="left"/>
    </xf>
    <xf numFmtId="179" fontId="7" fillId="12" borderId="0" xfId="0" applyNumberFormat="1" applyFont="1" applyFill="1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0" fillId="0" borderId="9" xfId="0" applyBorder="1"/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3" fillId="10" borderId="19" xfId="0" applyFont="1" applyFill="1" applyBorder="1" applyAlignment="1">
      <alignment horizontal="center" vertical="center"/>
    </xf>
    <xf numFmtId="3" fontId="2" fillId="8" borderId="20" xfId="0" applyNumberFormat="1" applyFont="1" applyFill="1" applyBorder="1" applyAlignment="1">
      <alignment horizontal="center" vertical="center"/>
    </xf>
    <xf numFmtId="0" fontId="3" fillId="9" borderId="12" xfId="0" applyFont="1" applyFill="1" applyBorder="1" applyAlignment="1">
      <alignment horizontal="center" vertical="center"/>
    </xf>
    <xf numFmtId="0" fontId="0" fillId="0" borderId="5" xfId="0" applyBorder="1"/>
    <xf numFmtId="3" fontId="3" fillId="6" borderId="6" xfId="0" applyNumberFormat="1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3" fontId="3" fillId="10" borderId="6" xfId="0" applyNumberFormat="1" applyFont="1" applyFill="1" applyBorder="1" applyAlignment="1">
      <alignment horizontal="center" vertical="center"/>
    </xf>
    <xf numFmtId="3" fontId="2" fillId="7" borderId="16" xfId="0" applyNumberFormat="1" applyFont="1" applyFill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3" xfId="3" xr:uid="{11767652-792C-4728-8004-450C4647837D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yyyy\-mm\-dd"/>
    </dxf>
    <dxf>
      <numFmt numFmtId="176" formatCode="yyyy\-mm\-dd"/>
    </dxf>
    <dxf>
      <numFmt numFmtId="178" formatCode="hh:mm"/>
    </dxf>
    <dxf>
      <numFmt numFmtId="176" formatCode="yyyy\-mm\-dd"/>
    </dxf>
    <dxf>
      <fill>
        <patternFill patternType="solid">
          <fgColor indexed="64"/>
          <bgColor rgb="FF808080"/>
        </patternFill>
      </fill>
      <alignment horizontal="center" vertical="center" textRotation="0" wrapText="0" indent="0" justifyLastLine="0" shrinkToFit="0" readingOrder="0"/>
    </dxf>
    <dxf>
      <numFmt numFmtId="14" formatCode="0.00%"/>
    </dxf>
    <dxf>
      <border outline="0">
        <top style="medium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맑은 고딕"/>
        <family val="3"/>
        <charset val="129"/>
        <scheme val="none"/>
      </font>
      <fill>
        <patternFill patternType="solid">
          <fgColor indexed="64"/>
          <bgColor rgb="FF5E804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numFmt numFmtId="32" formatCode="_-&quot;₩&quot;* #,##0_-;\-&quot;₩&quot;* #,##0_-;_-&quot;₩&quot;* &quot;-&quot;_-;_-@_-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numFmt numFmtId="32" formatCode="_-&quot;₩&quot;* #,##0_-;\-&quot;₩&quot;* #,##0_-;_-&quot;₩&quot;* &quot;-&quot;_-;_-@_-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none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14" formatCode="0.00%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14" formatCode="0.00%"/>
    </dxf>
    <dxf>
      <numFmt numFmtId="33" formatCode="_-* #,##0_-;\-* #,##0_-;_-* &quot;-&quot;_-;_-@_-"/>
    </dxf>
    <dxf>
      <numFmt numFmtId="19" formatCode="yyyy/mm/dd"/>
    </dxf>
    <dxf>
      <numFmt numFmtId="24" formatCode="h:mm:ss\ AM/PM"/>
    </dxf>
    <dxf>
      <numFmt numFmtId="19" formatCode="yyyy/mm/dd"/>
    </dxf>
    <dxf>
      <numFmt numFmtId="19" formatCode="yyyy/mm/dd"/>
    </dxf>
    <dxf>
      <numFmt numFmtId="24" formatCode="h:mm:ss\ AM/PM"/>
    </dxf>
    <dxf>
      <numFmt numFmtId="19" formatCode="yyyy/mm/dd"/>
    </dxf>
    <dxf>
      <font>
        <b/>
        <color theme="1"/>
      </font>
      <border>
        <bottom style="thin">
          <color theme="8"/>
        </bottom>
        <vertical/>
        <horizontal/>
      </border>
    </dxf>
    <dxf>
      <font>
        <sz val="16"/>
        <color theme="1"/>
        <name val="나눔스퀘어 Bold"/>
        <family val="3"/>
        <charset val="129"/>
        <scheme val="none"/>
      </font>
      <fill>
        <patternFill>
          <fgColor rgb="FF4BA7FB"/>
        </patternFill>
      </fill>
      <border>
        <vertical/>
        <horizontal/>
      </border>
    </dxf>
  </dxfs>
  <tableStyles count="1" defaultTableStyle="TableStyleMedium9" defaultPivotStyle="PivotStyleLight16">
    <tableStyle name="SlicerStyleDark5 2" pivot="0" table="0" count="10" xr9:uid="{555CE1F9-2DCC-44BB-96B1-39570EFCCDB1}">
      <tableStyleElement type="wholeTable" dxfId="71"/>
      <tableStyleElement type="headerRow" dxfId="70"/>
    </tableStyle>
  </tableStyles>
  <colors>
    <mruColors>
      <color rgb="FF4BA7FB"/>
      <color rgb="FFCEE7FE"/>
      <color rgb="FFA5D3FD"/>
      <color rgb="FF045CAC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8" tint="-0.249977111117893"/>
          </font>
          <fill>
            <patternFill patternType="solid">
              <fgColor theme="8" tint="0.59999389629810485"/>
              <bgColor theme="8" tint="0.59999389629810485"/>
            </patternFill>
          </fill>
          <border>
            <left style="thin">
              <color theme="8" tint="0.59999389629810485"/>
            </left>
            <right style="thin">
              <color theme="8" tint="0.59999389629810485"/>
            </right>
            <top style="thin">
              <color theme="8" tint="0.59999389629810485"/>
            </top>
            <bottom style="thin">
              <color theme="8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8"/>
              <bgColor theme="8"/>
            </patternFill>
          </fill>
          <border>
            <left style="thin">
              <color theme="8"/>
            </left>
            <right style="thin">
              <color theme="8"/>
            </right>
            <top style="thin">
              <color theme="8"/>
            </top>
            <bottom style="thin">
              <color theme="8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5 2">
        <x14:slicerStyle name="SlicerStyleDark5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2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1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ABE0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2395408"/>
        <c:axId val="182386256"/>
      </c:barChart>
      <c:catAx>
        <c:axId val="1823954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386256"/>
        <c:crosses val="autoZero"/>
        <c:auto val="1"/>
        <c:lblAlgn val="ctr"/>
        <c:lblOffset val="100"/>
        <c:noMultiLvlLbl val="0"/>
      </c:catAx>
      <c:valAx>
        <c:axId val="18238625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239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309626054325"/>
          <c:y val="5.6269971074527726E-2"/>
          <c:w val="0.70637653874066431"/>
          <c:h val="0.88033379760736119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475726703"/>
        <c:axId val="1475732463"/>
      </c:barChart>
      <c:catAx>
        <c:axId val="14757267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  <a:cs typeface="+mn-cs"/>
              </a:defRPr>
            </a:pPr>
            <a:endParaRPr lang="ko-KR"/>
          </a:p>
        </c:txPr>
        <c:crossAx val="1475732463"/>
        <c:crosses val="autoZero"/>
        <c:auto val="1"/>
        <c:lblAlgn val="ctr"/>
        <c:lblOffset val="100"/>
        <c:noMultiLvlLbl val="0"/>
      </c:catAx>
      <c:valAx>
        <c:axId val="1475732463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47572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07074986837818"/>
          <c:y val="0.10371909362188821"/>
          <c:w val="0.79185824955499273"/>
          <c:h val="0.78891457976517521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A5D3F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EB-4FD1-96B7-D04F5A85A6E9}"/>
              </c:ext>
            </c:extLst>
          </c:dPt>
          <c:dPt>
            <c:idx val="1"/>
            <c:bubble3D val="0"/>
            <c:spPr>
              <a:solidFill>
                <a:srgbClr val="CEE7F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EB-4FD1-96B7-D04F5A85A6E9}"/>
              </c:ext>
            </c:extLst>
          </c:dPt>
          <c:dPt>
            <c:idx val="2"/>
            <c:bubble3D val="0"/>
            <c:spPr>
              <a:solidFill>
                <a:srgbClr val="47A5F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DEB-4FD1-96B7-D04F5A85A6E9}"/>
              </c:ext>
            </c:extLst>
          </c:dPt>
          <c:dLbls>
            <c:dLbl>
              <c:idx val="1"/>
              <c:layout>
                <c:manualLayout>
                  <c:x val="6.5944204628536049E-2"/>
                  <c:y val="-0.1476031802986015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EB-4FD1-96B7-D04F5A85A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 marL="0" indent="0">
                  <a:defRPr lang="en-US" altLang="ko-KR" sz="1200" b="0" i="0" u="none" strike="noStrike" kern="1200" baseline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pv_가계부!$F$7:$F$9</c:f>
              <c:strCache>
                <c:ptCount val="3"/>
                <c:pt idx="0">
                  <c:v> 저축/투자 </c:v>
                </c:pt>
                <c:pt idx="1">
                  <c:v> 지출 </c:v>
                </c:pt>
                <c:pt idx="2">
                  <c:v> 현금(여윳돈) </c:v>
                </c:pt>
              </c:strCache>
            </c:strRef>
          </c:cat>
          <c:val>
            <c:numRef>
              <c:f>pv_가계부!$E$7:$E$9</c:f>
              <c:numCache>
                <c:formatCode>_(* #,##0_);_(* \(#,##0\);_(* "-"_);_(@_)</c:formatCode>
                <c:ptCount val="3"/>
                <c:pt idx="0">
                  <c:v>800000</c:v>
                </c:pt>
                <c:pt idx="1">
                  <c:v>2566777</c:v>
                </c:pt>
                <c:pt idx="2">
                  <c:v>-629383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EB-4FD1-96B7-D04F5A85A6E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윤리쌤_가계부_2507022_v1.3_탁지원.xlsm]pv_가계부!pv_월별 추이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A5D3F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45CA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pv_가계부!$V$11:$V$12</c:f>
              <c:strCache>
                <c:ptCount val="1"/>
                <c:pt idx="0">
                  <c:v>지출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cat>
            <c:multiLvlStrRef>
              <c:f>pv_가계부!$T$13:$U$13</c:f>
              <c:multiLvlStrCache>
                <c:ptCount val="1"/>
                <c:lvl>
                  <c:pt idx="0">
                    <c:v>5월</c:v>
                  </c:pt>
                </c:lvl>
                <c:lvl>
                  <c:pt idx="0">
                    <c:v>2025년</c:v>
                  </c:pt>
                </c:lvl>
              </c:multiLvlStrCache>
            </c:multiLvlStrRef>
          </c:cat>
          <c:val>
            <c:numRef>
              <c:f>pv_가계부!$V$13</c:f>
              <c:numCache>
                <c:formatCode>_(* #,##0_);_(* \(#,##0\);_(* "-"_);_(@_)</c:formatCode>
                <c:ptCount val="1"/>
                <c:pt idx="0">
                  <c:v>2566777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51-4817-9067-C84628C08247}"/>
            </c:ext>
          </c:extLst>
        </c:ser>
        <c:ser>
          <c:idx val="1"/>
          <c:order val="1"/>
          <c:tx>
            <c:strRef>
              <c:f>pv_가계부!$W$11:$W$12</c:f>
              <c:strCache>
                <c:ptCount val="1"/>
                <c:pt idx="0">
                  <c:v>저축/투자</c:v>
                </c:pt>
              </c:strCache>
            </c:strRef>
          </c:tx>
          <c:spPr>
            <a:solidFill>
              <a:srgbClr val="A5D3FD"/>
            </a:solidFill>
            <a:ln>
              <a:noFill/>
            </a:ln>
            <a:effectLst/>
          </c:spPr>
          <c:invertIfNegative val="0"/>
          <c:cat>
            <c:multiLvlStrRef>
              <c:f>pv_가계부!$T$13:$U$13</c:f>
              <c:multiLvlStrCache>
                <c:ptCount val="1"/>
                <c:lvl>
                  <c:pt idx="0">
                    <c:v>5월</c:v>
                  </c:pt>
                </c:lvl>
                <c:lvl>
                  <c:pt idx="0">
                    <c:v>2025년</c:v>
                  </c:pt>
                </c:lvl>
              </c:multiLvlStrCache>
            </c:multiLvlStrRef>
          </c:cat>
          <c:val>
            <c:numRef>
              <c:f>pv_가계부!$W$13</c:f>
              <c:numCache>
                <c:formatCode>_(* #,##0_);_(* \(#,##0\);_(* "-"_);_(@_)</c:formatCode>
                <c:ptCount val="1"/>
                <c:pt idx="0">
                  <c:v>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51-4817-9067-C84628C08247}"/>
            </c:ext>
          </c:extLst>
        </c:ser>
        <c:ser>
          <c:idx val="2"/>
          <c:order val="2"/>
          <c:tx>
            <c:strRef>
              <c:f>pv_가계부!$X$11:$X$12</c:f>
              <c:strCache>
                <c:ptCount val="1"/>
                <c:pt idx="0">
                  <c:v>수입</c:v>
                </c:pt>
              </c:strCache>
            </c:strRef>
          </c:tx>
          <c:spPr>
            <a:solidFill>
              <a:srgbClr val="045CAC"/>
            </a:solidFill>
            <a:ln>
              <a:noFill/>
            </a:ln>
            <a:effectLst/>
          </c:spPr>
          <c:invertIfNegative val="0"/>
          <c:cat>
            <c:multiLvlStrRef>
              <c:f>pv_가계부!$T$13:$U$13</c:f>
              <c:multiLvlStrCache>
                <c:ptCount val="1"/>
                <c:lvl>
                  <c:pt idx="0">
                    <c:v>5월</c:v>
                  </c:pt>
                </c:lvl>
                <c:lvl>
                  <c:pt idx="0">
                    <c:v>2025년</c:v>
                  </c:pt>
                </c:lvl>
              </c:multiLvlStrCache>
            </c:multiLvlStrRef>
          </c:cat>
          <c:val>
            <c:numRef>
              <c:f>pv_가계부!$X$13</c:f>
              <c:numCache>
                <c:formatCode>_(* #,##0_);_(* \(#,##0\);_(* "-"_);_(@_)</c:formatCode>
                <c:ptCount val="1"/>
                <c:pt idx="0">
                  <c:v>2737394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51-4817-9067-C84628C08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9036048"/>
        <c:axId val="1119036528"/>
      </c:barChart>
      <c:catAx>
        <c:axId val="111903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2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119036528"/>
        <c:crosses val="autoZero"/>
        <c:auto val="1"/>
        <c:lblAlgn val="ctr"/>
        <c:lblOffset val="100"/>
        <c:noMultiLvlLbl val="0"/>
      </c:catAx>
      <c:valAx>
        <c:axId val="111903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0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11903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indent="0">
            <a:defRPr lang="en-US" altLang="ko-KR" sz="1500" b="0" i="0" u="none" strike="noStrike" kern="1200" baseline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윤리쌤_가계부_2507022_v1.3_탁지원.xlsm]pv_가계부!피벗 테이블1</c:name>
    <c:fmtId val="3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altLang="ko-KR"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037413005863166"/>
          <c:y val="6.0430925535206723E-2"/>
          <c:w val="0.79215015808232025"/>
          <c:h val="0.9057199523660098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pv_가계부!$AC$6:$AC$7</c:f>
              <c:strCache>
                <c:ptCount val="1"/>
                <c:pt idx="0">
                  <c:v>수입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ko-KR"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pv_가계부!$AB$8:$AB$13</c:f>
              <c:strCache>
                <c:ptCount val="6"/>
                <c:pt idx="0">
                  <c:v>급여</c:v>
                </c:pt>
                <c:pt idx="1">
                  <c:v>용돈</c:v>
                </c:pt>
                <c:pt idx="2">
                  <c:v>기타수입</c:v>
                </c:pt>
                <c:pt idx="3">
                  <c:v>금융수입</c:v>
                </c:pt>
                <c:pt idx="4">
                  <c:v>앱테크</c:v>
                </c:pt>
                <c:pt idx="5">
                  <c:v>미분류</c:v>
                </c:pt>
              </c:strCache>
            </c:strRef>
          </c:cat>
          <c:val>
            <c:numRef>
              <c:f>pv_가계부!$AC$8:$AC$13</c:f>
              <c:numCache>
                <c:formatCode>_(* #,##0_);_(* \(#,##0\);_(* "-"_);_(@_)</c:formatCode>
                <c:ptCount val="6"/>
                <c:pt idx="0">
                  <c:v>2615300</c:v>
                </c:pt>
                <c:pt idx="1">
                  <c:v>110000</c:v>
                </c:pt>
                <c:pt idx="2">
                  <c:v>9870</c:v>
                </c:pt>
                <c:pt idx="3">
                  <c:v>1894</c:v>
                </c:pt>
                <c:pt idx="4">
                  <c:v>241</c:v>
                </c:pt>
                <c:pt idx="5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18-40CD-A480-28078EDB36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13394911"/>
        <c:axId val="1513399711"/>
      </c:barChart>
      <c:catAx>
        <c:axId val="15133949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ko-KR"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513399711"/>
        <c:crosses val="autoZero"/>
        <c:auto val="1"/>
        <c:lblAlgn val="ctr"/>
        <c:lblOffset val="100"/>
        <c:noMultiLvlLbl val="0"/>
      </c:catAx>
      <c:valAx>
        <c:axId val="1513399711"/>
        <c:scaling>
          <c:orientation val="minMax"/>
        </c:scaling>
        <c:delete val="1"/>
        <c:axPos val="t"/>
        <c:numFmt formatCode="_(* #,##0_);_(* \(#,##0\);_(* &quot;-&quot;_);_(@_)" sourceLinked="1"/>
        <c:majorTickMark val="none"/>
        <c:minorTickMark val="none"/>
        <c:tickLblPos val="nextTo"/>
        <c:crossAx val="151339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윤리쌤_가계부_2507022_v1.3_탁지원.xlsm]pv_가계부!피벗 테이블5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altLang="ko-KR"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26651218806854"/>
          <c:y val="1.6801554161800288E-2"/>
          <c:w val="0.72681314068656344"/>
          <c:h val="0.9663968916763994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pv_가계부!$AJ$6:$AJ$7</c:f>
              <c:strCache>
                <c:ptCount val="1"/>
                <c:pt idx="0">
                  <c:v>지출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ko-KR"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pv_가계부!$AI$8:$AI$20</c:f>
              <c:strCache>
                <c:ptCount val="13"/>
                <c:pt idx="0">
                  <c:v>온라인쇼핑</c:v>
                </c:pt>
                <c:pt idx="1">
                  <c:v>금융</c:v>
                </c:pt>
                <c:pt idx="2">
                  <c:v>생활</c:v>
                </c:pt>
                <c:pt idx="3">
                  <c:v>자동차</c:v>
                </c:pt>
                <c:pt idx="4">
                  <c:v>의료/건강</c:v>
                </c:pt>
                <c:pt idx="5">
                  <c:v>교통</c:v>
                </c:pt>
                <c:pt idx="6">
                  <c:v>카페/간식</c:v>
                </c:pt>
                <c:pt idx="7">
                  <c:v>식비</c:v>
                </c:pt>
                <c:pt idx="8">
                  <c:v>뷰티/미용</c:v>
                </c:pt>
                <c:pt idx="9">
                  <c:v>주거/통신</c:v>
                </c:pt>
                <c:pt idx="10">
                  <c:v>경조/선물</c:v>
                </c:pt>
                <c:pt idx="11">
                  <c:v>문화/여가</c:v>
                </c:pt>
                <c:pt idx="12">
                  <c:v>교육/학습</c:v>
                </c:pt>
              </c:strCache>
            </c:strRef>
          </c:cat>
          <c:val>
            <c:numRef>
              <c:f>pv_가계부!$AJ$8:$AJ$20</c:f>
              <c:numCache>
                <c:formatCode>_(* #,##0_);_(* \(#,##0\);_(* "-"_);_(@_)</c:formatCode>
                <c:ptCount val="13"/>
                <c:pt idx="0">
                  <c:v>490826</c:v>
                </c:pt>
                <c:pt idx="1">
                  <c:v>473583</c:v>
                </c:pt>
                <c:pt idx="2">
                  <c:v>297863</c:v>
                </c:pt>
                <c:pt idx="3">
                  <c:v>289437</c:v>
                </c:pt>
                <c:pt idx="4">
                  <c:v>216333</c:v>
                </c:pt>
                <c:pt idx="5">
                  <c:v>196100</c:v>
                </c:pt>
                <c:pt idx="6">
                  <c:v>157800</c:v>
                </c:pt>
                <c:pt idx="7">
                  <c:v>153459</c:v>
                </c:pt>
                <c:pt idx="8">
                  <c:v>93316</c:v>
                </c:pt>
                <c:pt idx="9">
                  <c:v>76540</c:v>
                </c:pt>
                <c:pt idx="10">
                  <c:v>60487</c:v>
                </c:pt>
                <c:pt idx="11">
                  <c:v>57833</c:v>
                </c:pt>
                <c:pt idx="12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D8-400D-9244-F7857444780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05652943"/>
        <c:axId val="905653423"/>
      </c:barChart>
      <c:catAx>
        <c:axId val="90565294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ko-KR"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905653423"/>
        <c:crosses val="autoZero"/>
        <c:auto val="1"/>
        <c:lblAlgn val="ctr"/>
        <c:lblOffset val="100"/>
        <c:noMultiLvlLbl val="0"/>
      </c:catAx>
      <c:valAx>
        <c:axId val="905653423"/>
        <c:scaling>
          <c:orientation val="minMax"/>
        </c:scaling>
        <c:delete val="1"/>
        <c:axPos val="t"/>
        <c:numFmt formatCode="_(* #,##0_);_(* \(#,##0\);_(* &quot;-&quot;_);_(@_)" sourceLinked="1"/>
        <c:majorTickMark val="none"/>
        <c:minorTickMark val="none"/>
        <c:tickLblPos val="nextTo"/>
        <c:crossAx val="905652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윤리쌤_가계부_2507022_v1.3_탁지원.xlsm]pv_가계부!피벗 테이블8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altLang="ko-KR"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271215746679325"/>
          <c:y val="1.737627458145816E-2"/>
          <c:w val="0.65117562653021654"/>
          <c:h val="0.96524745083708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pv_가계부!$AM$26:$AM$27</c:f>
              <c:strCache>
                <c:ptCount val="1"/>
                <c:pt idx="0">
                  <c:v>지출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ko-KR"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pv_가계부!$AL$28:$AL$37</c:f>
              <c:strCache>
                <c:ptCount val="10"/>
                <c:pt idx="0">
                  <c:v>쿠팡</c:v>
                </c:pt>
                <c:pt idx="1">
                  <c:v>독립트레이닝센터</c:v>
                </c:pt>
                <c:pt idx="2">
                  <c:v>(주)신방모터스</c:v>
                </c:pt>
                <c:pt idx="3">
                  <c:v>신한2505-039</c:v>
                </c:pt>
                <c:pt idx="4">
                  <c:v>00KDBLIFE05013</c:v>
                </c:pt>
                <c:pt idx="5">
                  <c:v>파리바게뜨 아산장재점</c:v>
                </c:pt>
                <c:pt idx="6">
                  <c:v>DB손02605</c:v>
                </c:pt>
                <c:pt idx="7">
                  <c:v>배방농업협동조합 주</c:v>
                </c:pt>
                <c:pt idx="8">
                  <c:v>주식회사 런앤리프트</c:v>
                </c:pt>
                <c:pt idx="9">
                  <c:v>KCP_3</c:v>
                </c:pt>
              </c:strCache>
            </c:strRef>
          </c:cat>
          <c:val>
            <c:numRef>
              <c:f>pv_가계부!$AM$28:$AM$37</c:f>
              <c:numCache>
                <c:formatCode>_(* #,##0_);_(* \(#,##0\);_(* "-"_);_(@_)</c:formatCode>
                <c:ptCount val="10"/>
                <c:pt idx="0">
                  <c:v>276224</c:v>
                </c:pt>
                <c:pt idx="1">
                  <c:v>216333</c:v>
                </c:pt>
                <c:pt idx="2">
                  <c:v>213333</c:v>
                </c:pt>
                <c:pt idx="3">
                  <c:v>204400</c:v>
                </c:pt>
                <c:pt idx="4">
                  <c:v>150000</c:v>
                </c:pt>
                <c:pt idx="5">
                  <c:v>140800</c:v>
                </c:pt>
                <c:pt idx="6">
                  <c:v>104720</c:v>
                </c:pt>
                <c:pt idx="7">
                  <c:v>100000</c:v>
                </c:pt>
                <c:pt idx="8">
                  <c:v>93333</c:v>
                </c:pt>
                <c:pt idx="9">
                  <c:v>76800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B-4C9D-BD5D-76880791CF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37206079"/>
        <c:axId val="1237210879"/>
      </c:barChart>
      <c:catAx>
        <c:axId val="123720607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ko-KR" sz="1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237210879"/>
        <c:crosses val="autoZero"/>
        <c:auto val="1"/>
        <c:lblAlgn val="ctr"/>
        <c:lblOffset val="100"/>
        <c:noMultiLvlLbl val="0"/>
      </c:catAx>
      <c:valAx>
        <c:axId val="1237210879"/>
        <c:scaling>
          <c:orientation val="minMax"/>
        </c:scaling>
        <c:delete val="1"/>
        <c:axPos val="t"/>
        <c:numFmt formatCode="_(* #,##0_);_(* \(#,##0\);_(* &quot;-&quot;_);_(@_)" sourceLinked="1"/>
        <c:majorTickMark val="none"/>
        <c:minorTickMark val="none"/>
        <c:tickLblPos val="nextTo"/>
        <c:crossAx val="123720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윤리쌤_가계부_2507022_v1.3_탁지원.xlsm]pv_가계부!피벗 테이블6</c:name>
    <c:fmtId val="4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altLang="ko-KR"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08312104536664"/>
          <c:y val="1.4170040987742357E-2"/>
          <c:w val="0.66488227226162333"/>
          <c:h val="0.9653621220299630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pv_가계부!$AC$18:$AC$19</c:f>
              <c:strCache>
                <c:ptCount val="1"/>
                <c:pt idx="0">
                  <c:v>수입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ko-KR"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pv_가계부!$AB$20:$AB$29</c:f>
              <c:strCache>
                <c:ptCount val="10"/>
                <c:pt idx="0">
                  <c:v>아산교육청</c:v>
                </c:pt>
                <c:pt idx="1">
                  <c:v>김윤희김태희</c:v>
                </c:pt>
                <c:pt idx="2">
                  <c:v>K-패스 적립금 캐시백</c:v>
                </c:pt>
                <c:pt idx="3">
                  <c:v>이자입금</c:v>
                </c:pt>
                <c:pt idx="4">
                  <c:v>MY 카드 캐시백</c:v>
                </c:pt>
                <c:pt idx="5">
                  <c:v>입금 리워드</c:v>
                </c:pt>
                <c:pt idx="6">
                  <c:v>출금 리워드</c:v>
                </c:pt>
                <c:pt idx="7">
                  <c:v>입출금통장 이자</c:v>
                </c:pt>
                <c:pt idx="8">
                  <c:v>저금통 이자</c:v>
                </c:pt>
                <c:pt idx="9">
                  <c:v>이자</c:v>
                </c:pt>
              </c:strCache>
            </c:strRef>
          </c:cat>
          <c:val>
            <c:numRef>
              <c:f>pv_가계부!$AC$20:$AC$29</c:f>
              <c:numCache>
                <c:formatCode>_(* #,##0_);_(* \(#,##0\);_(* "-"_);_(@_)</c:formatCode>
                <c:ptCount val="10"/>
                <c:pt idx="0">
                  <c:v>2615300</c:v>
                </c:pt>
                <c:pt idx="1">
                  <c:v>110000</c:v>
                </c:pt>
                <c:pt idx="2">
                  <c:v>9870</c:v>
                </c:pt>
                <c:pt idx="3">
                  <c:v>947</c:v>
                </c:pt>
                <c:pt idx="4">
                  <c:v>900</c:v>
                </c:pt>
                <c:pt idx="5">
                  <c:v>241</c:v>
                </c:pt>
                <c:pt idx="6">
                  <c:v>89</c:v>
                </c:pt>
                <c:pt idx="7">
                  <c:v>25</c:v>
                </c:pt>
                <c:pt idx="8">
                  <c:v>12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B-4F05-8746-0945010E47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905685103"/>
        <c:axId val="905685583"/>
      </c:barChart>
      <c:catAx>
        <c:axId val="9056851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altLang="ko-KR" sz="15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905685583"/>
        <c:crosses val="autoZero"/>
        <c:auto val="1"/>
        <c:lblAlgn val="ctr"/>
        <c:lblOffset val="100"/>
        <c:noMultiLvlLbl val="0"/>
      </c:catAx>
      <c:valAx>
        <c:axId val="905685583"/>
        <c:scaling>
          <c:orientation val="minMax"/>
        </c:scaling>
        <c:delete val="1"/>
        <c:axPos val="t"/>
        <c:numFmt formatCode="_(* #,##0_);_(* \(#,##0\);_(* &quot;-&quot;_);_(@_)" sourceLinked="1"/>
        <c:majorTickMark val="none"/>
        <c:minorTickMark val="none"/>
        <c:tickLblPos val="nextTo"/>
        <c:crossAx val="905685103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ABE0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2395408"/>
        <c:axId val="182386256"/>
      </c:barChart>
      <c:catAx>
        <c:axId val="1823954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386256"/>
        <c:crosses val="autoZero"/>
        <c:auto val="1"/>
        <c:lblAlgn val="ctr"/>
        <c:lblOffset val="100"/>
        <c:noMultiLvlLbl val="0"/>
      </c:catAx>
      <c:valAx>
        <c:axId val="18238625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239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309626054325"/>
          <c:y val="5.6269971074527726E-2"/>
          <c:w val="0.70637653874066431"/>
          <c:h val="0.88033379760736119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475726703"/>
        <c:axId val="1475732463"/>
      </c:barChart>
      <c:catAx>
        <c:axId val="14757267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  <a:cs typeface="+mn-cs"/>
              </a:defRPr>
            </a:pPr>
            <a:endParaRPr lang="ko-KR"/>
          </a:p>
        </c:txPr>
        <c:crossAx val="1475732463"/>
        <c:crosses val="autoZero"/>
        <c:auto val="1"/>
        <c:lblAlgn val="ctr"/>
        <c:lblOffset val="100"/>
        <c:noMultiLvlLbl val="0"/>
      </c:catAx>
      <c:valAx>
        <c:axId val="1475732463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47572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07074986837818"/>
          <c:y val="0.10371909362188821"/>
          <c:w val="0.79185824955499273"/>
          <c:h val="0.78891457976517521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0597739367886814E-2"/>
              <c:y val="2.7262413499027197E-2"/>
            </c:manualLayout>
          </c:layout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704870633729675"/>
                  <c:h val="0.17926886460266434"/>
                </c:manualLayout>
              </c15:layout>
            </c:ext>
          </c:extLst>
        </c:dLbl>
      </c:pivotFmt>
      <c:pivotFmt>
        <c:idx val="7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465888519024761"/>
              <c:y val="-4.8963432911669429E-2"/>
            </c:manualLayout>
          </c:layout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475951275813363"/>
                  <c:h val="0.17926886460266434"/>
                </c:manualLayout>
              </c15:layout>
            </c:ext>
          </c:extLst>
        </c:dLbl>
      </c:pivotFmt>
      <c:pivotFmt>
        <c:idx val="8"/>
        <c:spPr>
          <a:solidFill>
            <a:srgbClr val="CEE7FE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1899718663005768E-2"/>
              <c:y val="-0.139967821782960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759667536115728"/>
                  <c:h val="0.22475956541427561"/>
                </c:manualLayout>
              </c15:layout>
            </c:ext>
          </c:extLst>
        </c:dLbl>
      </c:pivotFmt>
      <c:pivotFmt>
        <c:idx val="11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5929386318487308E-2"/>
              <c:y val="0.145175738688599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9719065857343147"/>
                  <c:h val="0.22127342171399081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933079958629968E-2"/>
              <c:y val="-0.139226119206661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7497389269899286"/>
                  <c:h val="0.22127338698183541"/>
                </c:manualLayout>
              </c15:layout>
            </c:ext>
          </c:extLst>
        </c:dLbl>
      </c:pivotFmt>
      <c:pivotFmt>
        <c:idx val="14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5828982116498808E-2"/>
              <c:y val="8.70743818880112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711516834188515"/>
                  <c:h val="0.21977829652925543"/>
                </c:manualLayout>
              </c15:layout>
            </c:ext>
          </c:extLst>
        </c:dLbl>
      </c:pivotFmt>
      <c:pivotFmt>
        <c:idx val="15"/>
        <c:spPr>
          <a:solidFill>
            <a:srgbClr val="CEE7FE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9112568083981261E-2"/>
          <c:y val="6.563776031816225E-2"/>
          <c:w val="0.84576866282188101"/>
          <c:h val="0.86872447936367547"/>
        </c:manualLayout>
      </c:layout>
      <c:pieChart>
        <c:varyColors val="1"/>
        <c:ser>
          <c:idx val="0"/>
          <c:order val="0"/>
          <c:tx>
            <c:strRef>
              <c:f>pv_자산!$C$15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4BA7F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52-4B03-9455-84DB2512197A}"/>
              </c:ext>
            </c:extLst>
          </c:dPt>
          <c:dPt>
            <c:idx val="1"/>
            <c:bubble3D val="0"/>
            <c:spPr>
              <a:solidFill>
                <a:srgbClr val="A5D3F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52-4B03-9455-84DB2512197A}"/>
              </c:ext>
            </c:extLst>
          </c:dPt>
          <c:dPt>
            <c:idx val="2"/>
            <c:bubble3D val="0"/>
            <c:spPr>
              <a:solidFill>
                <a:srgbClr val="CEE7F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52-4B03-9455-84DB2512197A}"/>
              </c:ext>
            </c:extLst>
          </c:dPt>
          <c:dLbls>
            <c:dLbl>
              <c:idx val="0"/>
              <c:layout>
                <c:manualLayout>
                  <c:x val="-1.7933079958629968E-2"/>
                  <c:y val="-0.139226119206661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497389269899286"/>
                      <c:h val="0.221273386981835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352-4B03-9455-84DB2512197A}"/>
                </c:ext>
              </c:extLst>
            </c:dLbl>
            <c:dLbl>
              <c:idx val="1"/>
              <c:layout>
                <c:manualLayout>
                  <c:x val="4.5828982116498808E-2"/>
                  <c:y val="8.707438188801121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711516834188515"/>
                      <c:h val="0.219778296529255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352-4B03-9455-84DB251219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marL="0" indent="0" algn="ctr">
                  <a:defRPr lang="en-US" altLang="ko-KR" sz="1500" b="0" i="0" u="none" strike="noStrike" kern="1200" baseline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pv_자산!$B$16:$B$19</c:f>
              <c:strCache>
                <c:ptCount val="3"/>
                <c:pt idx="0">
                  <c:v>주식/채권</c:v>
                </c:pt>
                <c:pt idx="1">
                  <c:v>예적금</c:v>
                </c:pt>
                <c:pt idx="2">
                  <c:v>현금</c:v>
                </c:pt>
              </c:strCache>
            </c:strRef>
          </c:cat>
          <c:val>
            <c:numRef>
              <c:f>pv_자산!$C$16:$C$19</c:f>
              <c:numCache>
                <c:formatCode>_("₩"* #,##0_);_("₩"* \(#,##0\);_("₩"* "-"_);_(@_)</c:formatCode>
                <c:ptCount val="3"/>
                <c:pt idx="0">
                  <c:v>24398554.791043241</c:v>
                </c:pt>
                <c:pt idx="1">
                  <c:v>13440000</c:v>
                </c:pt>
                <c:pt idx="2">
                  <c:v>1550152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52-4B03-9455-84DB2512197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테이블3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pv_자산!$I$3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26-4320-982C-095A49A201D9}"/>
              </c:ext>
            </c:extLst>
          </c:dPt>
          <c:cat>
            <c:strRef>
              <c:f>pv_자산!$H$4:$H$5</c:f>
              <c:strCache>
                <c:ptCount val="1"/>
                <c:pt idx="0">
                  <c:v>부채</c:v>
                </c:pt>
              </c:strCache>
            </c:strRef>
          </c:cat>
          <c:val>
            <c:numRef>
              <c:f>pv_자산!$I$4:$I$5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6-4320-982C-095A49A20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테이블5</c:name>
    <c:fmtId val="2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A5D3F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EE7F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4BA7FB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pv_자산!$Q$3:$Q$4</c:f>
              <c:strCache>
                <c:ptCount val="1"/>
                <c:pt idx="0">
                  <c:v>주식/채권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9FB-4D99-AF97-181B913408B2}"/>
              </c:ext>
            </c:extLst>
          </c:dPt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pv_자산!$Q$5:$Q$48</c:f>
              <c:numCache>
                <c:formatCode>_("₩"* #,##0_);_("₩"* \(#,##0\);_("₩"* "-"_);_(@_)</c:formatCode>
                <c:ptCount val="36"/>
                <c:pt idx="18">
                  <c:v>1731025</c:v>
                </c:pt>
                <c:pt idx="19">
                  <c:v>711270</c:v>
                </c:pt>
                <c:pt idx="20">
                  <c:v>10178</c:v>
                </c:pt>
                <c:pt idx="21">
                  <c:v>2841248.3505297899</c:v>
                </c:pt>
                <c:pt idx="22">
                  <c:v>2848209.3682806399</c:v>
                </c:pt>
                <c:pt idx="23">
                  <c:v>3268760</c:v>
                </c:pt>
                <c:pt idx="24">
                  <c:v>0</c:v>
                </c:pt>
                <c:pt idx="25">
                  <c:v>2565690.3583270502</c:v>
                </c:pt>
                <c:pt idx="26">
                  <c:v>2672800</c:v>
                </c:pt>
                <c:pt idx="27">
                  <c:v>2208727.3934857599</c:v>
                </c:pt>
                <c:pt idx="28">
                  <c:v>2384970</c:v>
                </c:pt>
                <c:pt idx="29">
                  <c:v>3151130</c:v>
                </c:pt>
                <c:pt idx="30">
                  <c:v>874</c:v>
                </c:pt>
                <c:pt idx="31">
                  <c:v>300.43419999999998</c:v>
                </c:pt>
                <c:pt idx="32">
                  <c:v>0</c:v>
                </c:pt>
                <c:pt idx="33">
                  <c:v>3359.6446000000001</c:v>
                </c:pt>
                <c:pt idx="34">
                  <c:v>12.241619999999999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FB-4D99-AF97-181B913408B2}"/>
            </c:ext>
          </c:extLst>
        </c:ser>
        <c:ser>
          <c:idx val="1"/>
          <c:order val="1"/>
          <c:tx>
            <c:strRef>
              <c:f>pv_자산!$R$3:$R$4</c:f>
              <c:strCache>
                <c:ptCount val="1"/>
                <c:pt idx="0">
                  <c:v>예적금</c:v>
                </c:pt>
              </c:strCache>
            </c:strRef>
          </c:tx>
          <c:spPr>
            <a:solidFill>
              <a:srgbClr val="A5D3FD"/>
            </a:solidFill>
            <a:ln>
              <a:noFill/>
            </a:ln>
            <a:effectLst/>
          </c:spPr>
          <c:invertIfNegative val="0"/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pv_자산!$R$5:$R$48</c:f>
              <c:numCache>
                <c:formatCode>_("₩"* #,##0_);_("₩"* \(#,##0\);_("₩"* "-"_);_(@_)</c:formatCode>
                <c:ptCount val="36"/>
                <c:pt idx="13">
                  <c:v>8400000</c:v>
                </c:pt>
                <c:pt idx="14">
                  <c:v>5040000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FB-4D99-AF97-181B913408B2}"/>
            </c:ext>
          </c:extLst>
        </c:ser>
        <c:ser>
          <c:idx val="2"/>
          <c:order val="2"/>
          <c:tx>
            <c:strRef>
              <c:f>pv_자산!$S$3:$S$4</c:f>
              <c:strCache>
                <c:ptCount val="1"/>
                <c:pt idx="0">
                  <c:v>현금</c:v>
                </c:pt>
              </c:strCache>
            </c:strRef>
          </c:tx>
          <c:spPr>
            <a:solidFill>
              <a:srgbClr val="CEE7FE"/>
            </a:solidFill>
            <a:ln>
              <a:noFill/>
            </a:ln>
            <a:effectLst/>
          </c:spPr>
          <c:invertIfNegative val="0"/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pv_자산!$S$5:$S$48</c:f>
              <c:numCache>
                <c:formatCode>_("₩"* #,##0_);_("₩"* \(#,##0\);_("₩"* "-"_);_(@_)</c:formatCode>
                <c:ptCount val="36"/>
                <c:pt idx="3">
                  <c:v>61072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320527</c:v>
                </c:pt>
                <c:pt idx="8">
                  <c:v>2776</c:v>
                </c:pt>
                <c:pt idx="9">
                  <c:v>0</c:v>
                </c:pt>
                <c:pt idx="10">
                  <c:v>25771</c:v>
                </c:pt>
                <c:pt idx="11">
                  <c:v>5</c:v>
                </c:pt>
                <c:pt idx="12">
                  <c:v>1140000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FB-4D99-AF97-181B913408B2}"/>
            </c:ext>
          </c:extLst>
        </c:ser>
        <c:ser>
          <c:idx val="3"/>
          <c:order val="3"/>
          <c:tx>
            <c:strRef>
              <c:f>pv_자산!$T$3:$T$4</c:f>
              <c:strCache>
                <c:ptCount val="1"/>
                <c:pt idx="0">
                  <c:v>기타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pv_자산!$T$5:$T$48</c:f>
              <c:numCache>
                <c:formatCode>_("₩"* #,##0_);_("₩"* \(#,##0\);_("₩"* "-"_);_(@_)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FB-4D99-AF97-181B91340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1909312"/>
        <c:axId val="1911902592"/>
      </c:barChart>
      <c:catAx>
        <c:axId val="19119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911902592"/>
        <c:crosses val="autoZero"/>
        <c:auto val="1"/>
        <c:lblAlgn val="ctr"/>
        <c:lblOffset val="100"/>
        <c:noMultiLvlLbl val="0"/>
      </c:catAx>
      <c:valAx>
        <c:axId val="191190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9119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indent="0" algn="ctr">
            <a:defRPr lang="en-US" altLang="ko-KR" sz="1500" b="0" i="0" u="none" strike="noStrike" kern="1200" baseline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008218391997835"/>
          <c:y val="2.561242949019165E-2"/>
          <c:w val="0.53919595639304296"/>
          <c:h val="0.948775141019616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pv_자산!$C$28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marL="0" indent="0" algn="ctr">
                  <a:defRPr lang="en-US" altLang="ko-KR" sz="1500" b="0" i="0" u="none" strike="noStrike" kern="1200" baseline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pv_자산!$B$29:$B$39</c:f>
              <c:strCache>
                <c:ptCount val="10"/>
                <c:pt idx="0">
                  <c:v>플러스박스</c:v>
                </c:pt>
                <c:pt idx="1">
                  <c:v>입출금통장</c:v>
                </c:pt>
                <c:pt idx="2">
                  <c:v>생활통장</c:v>
                </c:pt>
                <c:pt idx="3">
                  <c:v>채움공직자우대통장</c:v>
                </c:pt>
                <c:pt idx="4">
                  <c:v>저금통</c:v>
                </c:pt>
                <c:pt idx="5">
                  <c:v>토스뱅크 통장</c:v>
                </c:pt>
                <c:pt idx="6">
                  <c:v>신한 주거래 우대통장(저축예금)</c:v>
                </c:pt>
                <c:pt idx="7">
                  <c:v>세이프박스</c:v>
                </c:pt>
                <c:pt idx="8">
                  <c:v>저축예금</c:v>
                </c:pt>
                <c:pt idx="9">
                  <c:v>온라인자립예탁금</c:v>
                </c:pt>
              </c:strCache>
            </c:strRef>
          </c:cat>
          <c:val>
            <c:numRef>
              <c:f>pv_자산!$C$29:$C$39</c:f>
              <c:numCache>
                <c:formatCode>_("₩"* #,##0_);_("₩"* \(#,##0\);_("₩"* "-"_);_(@_)</c:formatCode>
                <c:ptCount val="10"/>
                <c:pt idx="0">
                  <c:v>1140000</c:v>
                </c:pt>
                <c:pt idx="1">
                  <c:v>320527</c:v>
                </c:pt>
                <c:pt idx="2">
                  <c:v>61072</c:v>
                </c:pt>
                <c:pt idx="3">
                  <c:v>25771</c:v>
                </c:pt>
                <c:pt idx="4">
                  <c:v>2776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3E-4612-9321-644F8A34057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9425919"/>
        <c:axId val="209409599"/>
      </c:barChart>
      <c:catAx>
        <c:axId val="2094259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209409599"/>
        <c:crosses val="autoZero"/>
        <c:auto val="1"/>
        <c:lblAlgn val="ctr"/>
        <c:lblOffset val="100"/>
        <c:noMultiLvlLbl val="0"/>
      </c:catAx>
      <c:valAx>
        <c:axId val="209409599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crossAx val="209425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테이블7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4008218391997835"/>
          <c:y val="2.561242949019165E-2"/>
          <c:w val="0.53919595639304296"/>
          <c:h val="0.9487751410196166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pv_자산!$C$50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marL="0" indent="0" algn="ctr">
                  <a:defRPr lang="en-US" altLang="ko-KR" sz="1500" b="0" i="0" u="none" strike="noStrike" kern="1200" baseline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pv_자산!$B$51:$B$53</c:f>
              <c:strCache>
                <c:ptCount val="2"/>
                <c:pt idx="0">
                  <c:v>NH청년도약계좌</c:v>
                </c:pt>
                <c:pt idx="1">
                  <c:v>청년 주택드림 청약통장</c:v>
                </c:pt>
              </c:strCache>
            </c:strRef>
          </c:cat>
          <c:val>
            <c:numRef>
              <c:f>pv_자산!$C$51:$C$53</c:f>
              <c:numCache>
                <c:formatCode>_("₩"* #,##0_);_("₩"* \(#,##0\);_("₩"* "-"_);_(@_)</c:formatCode>
                <c:ptCount val="2"/>
                <c:pt idx="0">
                  <c:v>8400000</c:v>
                </c:pt>
                <c:pt idx="1">
                  <c:v>5040000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AC-4835-A756-359694DD8F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9425919"/>
        <c:axId val="209409599"/>
      </c:barChart>
      <c:catAx>
        <c:axId val="20942591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209409599"/>
        <c:crosses val="autoZero"/>
        <c:auto val="1"/>
        <c:lblAlgn val="ctr"/>
        <c:lblOffset val="100"/>
        <c:noMultiLvlLbl val="0"/>
      </c:catAx>
      <c:valAx>
        <c:axId val="209409599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crossAx val="209425919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테이블8</c:name>
    <c:fmtId val="1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altLang="ko-KR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altLang="ko-KR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4BA7FB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150018557398833"/>
          <c:y val="2.639616237210993E-2"/>
          <c:w val="0.40034585954509128"/>
          <c:h val="0.9472076752557800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pv_자산!$C$67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rgbClr val="4BA7F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altLang="ko-KR" sz="1500" b="0" i="0" u="none" strike="noStrike" kern="1200" baseline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pv_자산!$B$68:$B$85</c:f>
              <c:strCache>
                <c:ptCount val="17"/>
                <c:pt idx="0">
                  <c:v>PLUS 고배당주</c:v>
                </c:pt>
                <c:pt idx="1">
                  <c:v>TIGER 미국배당다우존스</c:v>
                </c:pt>
                <c:pt idx="2">
                  <c:v>JEPQ</c:v>
                </c:pt>
                <c:pt idx="3">
                  <c:v>JEPI</c:v>
                </c:pt>
                <c:pt idx="4">
                  <c:v>SOL 미국배당다우존스</c:v>
                </c:pt>
                <c:pt idx="5">
                  <c:v>SCHD</c:v>
                </c:pt>
                <c:pt idx="6">
                  <c:v>TIGER 미국나스닥100커버드콜(합성)</c:v>
                </c:pt>
                <c:pt idx="7">
                  <c:v>SPHD</c:v>
                </c:pt>
                <c:pt idx="8">
                  <c:v>ACE 미국S&amp;P500</c:v>
                </c:pt>
                <c:pt idx="9">
                  <c:v>ACE 미국달러단기채권액티브</c:v>
                </c:pt>
                <c:pt idx="10">
                  <c:v>ISA(중개형)</c:v>
                </c:pt>
                <c:pt idx="11">
                  <c:v>위탁종합</c:v>
                </c:pt>
                <c:pt idx="12">
                  <c:v>연금저축계좌(신)</c:v>
                </c:pt>
                <c:pt idx="13">
                  <c:v>위탁</c:v>
                </c:pt>
                <c:pt idx="14">
                  <c:v>종합계좌</c:v>
                </c:pt>
                <c:pt idx="15">
                  <c:v>위탁계좌</c:v>
                </c:pt>
                <c:pt idx="16">
                  <c:v>QV CMA계좌</c:v>
                </c:pt>
              </c:strCache>
            </c:strRef>
          </c:cat>
          <c:val>
            <c:numRef>
              <c:f>pv_자산!$C$68:$C$85</c:f>
              <c:numCache>
                <c:formatCode>_("₩"* #,##0_);_("₩"* \(#,##0\);_("₩"* "-"_);_(@_)</c:formatCode>
                <c:ptCount val="17"/>
                <c:pt idx="0">
                  <c:v>3268760</c:v>
                </c:pt>
                <c:pt idx="1">
                  <c:v>3151130</c:v>
                </c:pt>
                <c:pt idx="2">
                  <c:v>2848209.3682806399</c:v>
                </c:pt>
                <c:pt idx="3">
                  <c:v>2841248.3505297899</c:v>
                </c:pt>
                <c:pt idx="4">
                  <c:v>2672800</c:v>
                </c:pt>
                <c:pt idx="5">
                  <c:v>2565690.3583270502</c:v>
                </c:pt>
                <c:pt idx="6">
                  <c:v>2384970</c:v>
                </c:pt>
                <c:pt idx="7">
                  <c:v>2208727.3934857599</c:v>
                </c:pt>
                <c:pt idx="8">
                  <c:v>1731025</c:v>
                </c:pt>
                <c:pt idx="9">
                  <c:v>711270</c:v>
                </c:pt>
                <c:pt idx="10">
                  <c:v>10178</c:v>
                </c:pt>
                <c:pt idx="11">
                  <c:v>3359.6446000000001</c:v>
                </c:pt>
                <c:pt idx="12">
                  <c:v>874</c:v>
                </c:pt>
                <c:pt idx="13">
                  <c:v>300.43419999999998</c:v>
                </c:pt>
                <c:pt idx="14">
                  <c:v>12.241619999999999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D-42AA-A59B-00F2B8CF1E7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09458079"/>
        <c:axId val="209458559"/>
      </c:barChart>
      <c:catAx>
        <c:axId val="20945807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209458559"/>
        <c:crosses val="autoZero"/>
        <c:auto val="1"/>
        <c:lblAlgn val="ctr"/>
        <c:lblOffset val="100"/>
        <c:noMultiLvlLbl val="0"/>
      </c:catAx>
      <c:valAx>
        <c:axId val="209458559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crossAx val="209458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marL="0" indent="0" algn="ctr">
        <a:defRPr lang="en-US" altLang="ko-KR" sz="1500" b="0" i="0" u="none" strike="noStrike" kern="1200" baseline="0">
          <a:solidFill>
            <a:schemeClr val="tx1"/>
          </a:solidFill>
          <a:latin typeface="나눔스퀘어 Bold" panose="020B0600000101010101" pitchFamily="50" charset="-127"/>
          <a:ea typeface="나눔스퀘어 Bold" panose="020B0600000101010101" pitchFamily="50" charset="-127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ABE0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2395408"/>
        <c:axId val="182386256"/>
      </c:barChart>
      <c:catAx>
        <c:axId val="1823954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386256"/>
        <c:crosses val="autoZero"/>
        <c:auto val="1"/>
        <c:lblAlgn val="ctr"/>
        <c:lblOffset val="100"/>
        <c:noMultiLvlLbl val="0"/>
      </c:catAx>
      <c:valAx>
        <c:axId val="182386256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239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309626054325"/>
          <c:y val="5.6269971074527726E-2"/>
          <c:w val="0.70637653874066431"/>
          <c:h val="0.88033379760736119"/>
        </c:manualLayout>
      </c:layout>
      <c:barChart>
        <c:barDir val="bar"/>
        <c:grouping val="clustered"/>
        <c:varyColors val="0"/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axId val="1475726703"/>
        <c:axId val="1475732463"/>
      </c:barChart>
      <c:catAx>
        <c:axId val="14757267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  <a:cs typeface="+mn-cs"/>
              </a:defRPr>
            </a:pPr>
            <a:endParaRPr lang="ko-KR"/>
          </a:p>
        </c:txPr>
        <c:crossAx val="1475732463"/>
        <c:crosses val="autoZero"/>
        <c:auto val="1"/>
        <c:lblAlgn val="ctr"/>
        <c:lblOffset val="100"/>
        <c:noMultiLvlLbl val="0"/>
      </c:catAx>
      <c:valAx>
        <c:axId val="1475732463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47572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07074986837818"/>
          <c:y val="0.10371909362188821"/>
          <c:w val="0.79185824955499273"/>
          <c:h val="0.78891457976517521"/>
        </c:manualLayout>
      </c:layout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테이블2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0597739367886814E-2"/>
              <c:y val="2.7262413499027197E-2"/>
            </c:manualLayout>
          </c:layout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704870633729675"/>
                  <c:h val="0.17926886460266434"/>
                </c:manualLayout>
              </c15:layout>
            </c:ext>
          </c:extLst>
        </c:dLbl>
      </c:pivotFmt>
      <c:pivotFmt>
        <c:idx val="7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465888519024761"/>
              <c:y val="-4.8963432911669429E-2"/>
            </c:manualLayout>
          </c:layout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3475951275813363"/>
                  <c:h val="0.17926886460266434"/>
                </c:manualLayout>
              </c15:layout>
            </c:ext>
          </c:extLst>
        </c:dLbl>
      </c:pivotFmt>
      <c:pivotFmt>
        <c:idx val="8"/>
        <c:spPr>
          <a:solidFill>
            <a:srgbClr val="CEE7FE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1899718663005768E-2"/>
              <c:y val="-0.1399678217829600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759667536115728"/>
                  <c:h val="0.22475956541427561"/>
                </c:manualLayout>
              </c15:layout>
            </c:ext>
          </c:extLst>
        </c:dLbl>
      </c:pivotFmt>
      <c:pivotFmt>
        <c:idx val="11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5929386318487308E-2"/>
              <c:y val="0.1451757386885990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9719065857343147"/>
                  <c:h val="0.22127342171399081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933079958629968E-2"/>
              <c:y val="-0.139226119206661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7497389269899286"/>
                  <c:h val="0.22127338698183541"/>
                </c:manualLayout>
              </c15:layout>
            </c:ext>
          </c:extLst>
        </c:dLbl>
      </c:pivotFmt>
      <c:pivotFmt>
        <c:idx val="14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5828982116498808E-2"/>
              <c:y val="8.70743818880112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711516834188515"/>
                  <c:h val="0.21977829652925543"/>
                </c:manualLayout>
              </c15:layout>
            </c:ext>
          </c:extLst>
        </c:dLbl>
      </c:pivotFmt>
      <c:pivotFmt>
        <c:idx val="15"/>
        <c:spPr>
          <a:solidFill>
            <a:srgbClr val="CEE7FE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933079958629968E-2"/>
              <c:y val="-0.139226119206661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7497389269899286"/>
                  <c:h val="0.22127338698183541"/>
                </c:manualLayout>
              </c15:layout>
            </c:ext>
          </c:extLst>
        </c:dLbl>
      </c:pivotFmt>
      <c:pivotFmt>
        <c:idx val="18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5828982116498808E-2"/>
              <c:y val="8.70743818880112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711516834188515"/>
                  <c:h val="0.21977829652925543"/>
                </c:manualLayout>
              </c15:layout>
            </c:ext>
          </c:extLst>
        </c:dLbl>
      </c:pivotFmt>
      <c:pivotFmt>
        <c:idx val="19"/>
        <c:spPr>
          <a:solidFill>
            <a:srgbClr val="CEE7FE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BA7FB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7933079958629968E-2"/>
              <c:y val="-0.1392261192066619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7497389269899286"/>
                  <c:h val="0.22127338698183541"/>
                </c:manualLayout>
              </c15:layout>
            </c:ext>
          </c:extLst>
        </c:dLbl>
      </c:pivotFmt>
      <c:pivotFmt>
        <c:idx val="22"/>
        <c:spPr>
          <a:solidFill>
            <a:srgbClr val="A5D3F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5828982116498808E-2"/>
              <c:y val="8.70743818880112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marL="0" indent="0" algn="ctr">
                <a:defRPr lang="en-US" altLang="ko-KR" sz="1500" b="0" i="0" u="none" strike="noStrike" kern="1200" baseline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defRPr>
              </a:pPr>
              <a:endParaRPr lang="ko-K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23711516834188515"/>
                  <c:h val="0.21977829652925543"/>
                </c:manualLayout>
              </c15:layout>
            </c:ext>
          </c:extLst>
        </c:dLbl>
      </c:pivotFmt>
      <c:pivotFmt>
        <c:idx val="23"/>
        <c:spPr>
          <a:solidFill>
            <a:srgbClr val="CEE7FE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9112568083981261E-2"/>
          <c:y val="6.563776031816225E-2"/>
          <c:w val="0.84576866282188101"/>
          <c:h val="0.86872447936367547"/>
        </c:manualLayout>
      </c:layout>
      <c:pieChart>
        <c:varyColors val="1"/>
        <c:ser>
          <c:idx val="0"/>
          <c:order val="0"/>
          <c:tx>
            <c:strRef>
              <c:f>pv_자산!$C$15</c:f>
              <c:strCache>
                <c:ptCount val="1"/>
                <c:pt idx="0">
                  <c:v>요약</c:v>
                </c:pt>
              </c:strCache>
            </c:strRef>
          </c:tx>
          <c:dPt>
            <c:idx val="0"/>
            <c:bubble3D val="0"/>
            <c:spPr>
              <a:solidFill>
                <a:srgbClr val="4BA7F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4B-46C4-932A-4A5C55CEE209}"/>
              </c:ext>
            </c:extLst>
          </c:dPt>
          <c:dPt>
            <c:idx val="1"/>
            <c:bubble3D val="0"/>
            <c:spPr>
              <a:solidFill>
                <a:srgbClr val="A5D3F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4B-46C4-932A-4A5C55CEE209}"/>
              </c:ext>
            </c:extLst>
          </c:dPt>
          <c:dPt>
            <c:idx val="2"/>
            <c:bubble3D val="0"/>
            <c:spPr>
              <a:solidFill>
                <a:srgbClr val="CEE7F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D4B-46C4-932A-4A5C55CEE209}"/>
              </c:ext>
            </c:extLst>
          </c:dPt>
          <c:dLbls>
            <c:dLbl>
              <c:idx val="0"/>
              <c:layout>
                <c:manualLayout>
                  <c:x val="-1.7933079958629968E-2"/>
                  <c:y val="-0.139226119206661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497389269899286"/>
                      <c:h val="0.2212733869818354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D4B-46C4-932A-4A5C55CEE209}"/>
                </c:ext>
              </c:extLst>
            </c:dLbl>
            <c:dLbl>
              <c:idx val="1"/>
              <c:layout>
                <c:manualLayout>
                  <c:x val="4.5828982116498808E-2"/>
                  <c:y val="8.707438188801121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711516834188515"/>
                      <c:h val="0.219778296529255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D4B-46C4-932A-4A5C55CEE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marL="0" indent="0" algn="ctr">
                  <a:defRPr lang="en-US" altLang="ko-KR" sz="1500" b="0" i="0" u="none" strike="noStrike" kern="1200" baseline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pv_자산!$B$16:$B$19</c:f>
              <c:strCache>
                <c:ptCount val="3"/>
                <c:pt idx="0">
                  <c:v>주식/채권</c:v>
                </c:pt>
                <c:pt idx="1">
                  <c:v>예적금</c:v>
                </c:pt>
                <c:pt idx="2">
                  <c:v>현금</c:v>
                </c:pt>
              </c:strCache>
            </c:strRef>
          </c:cat>
          <c:val>
            <c:numRef>
              <c:f>pv_자산!$C$16:$C$19</c:f>
              <c:numCache>
                <c:formatCode>_("₩"* #,##0_);_("₩"* \(#,##0\);_("₩"* "-"_);_(@_)</c:formatCode>
                <c:ptCount val="3"/>
                <c:pt idx="0">
                  <c:v>24398554.791043241</c:v>
                </c:pt>
                <c:pt idx="1">
                  <c:v>13440000</c:v>
                </c:pt>
                <c:pt idx="2">
                  <c:v>1550152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4B-46C4-932A-4A5C55CEE20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[손PB_넉넉한 윤리쌤_가계부_2507022_v1.3_탁지원.xlsm]pv_자산!피벗 테이블5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A5D3F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EE7F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4BA7FB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4BA7FB"/>
          </a:solidFill>
          <a:ln>
            <a:noFill/>
          </a:ln>
          <a:effectLst/>
        </c:spPr>
      </c:pivotFmt>
      <c:pivotFmt>
        <c:idx val="15"/>
        <c:spPr>
          <a:solidFill>
            <a:srgbClr val="A5D3F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EE7F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4BA7FB"/>
          </a:solidFill>
          <a:ln>
            <a:noFill/>
          </a:ln>
          <a:effectLst/>
        </c:spPr>
      </c:pivotFmt>
      <c:pivotFmt>
        <c:idx val="20"/>
        <c:spPr>
          <a:solidFill>
            <a:srgbClr val="A5D3F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EE7F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pv_자산!$Q$3:$Q$4</c:f>
              <c:strCache>
                <c:ptCount val="1"/>
                <c:pt idx="0">
                  <c:v>주식/채권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85E-4E77-B9F9-C095B3C3C3FB}"/>
              </c:ext>
            </c:extLst>
          </c:dPt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pv_자산!$Q$5:$Q$48</c:f>
              <c:numCache>
                <c:formatCode>_("₩"* #,##0_);_("₩"* \(#,##0\);_("₩"* "-"_);_(@_)</c:formatCode>
                <c:ptCount val="36"/>
                <c:pt idx="18">
                  <c:v>1731025</c:v>
                </c:pt>
                <c:pt idx="19">
                  <c:v>711270</c:v>
                </c:pt>
                <c:pt idx="20">
                  <c:v>10178</c:v>
                </c:pt>
                <c:pt idx="21">
                  <c:v>2841248.3505297899</c:v>
                </c:pt>
                <c:pt idx="22">
                  <c:v>2848209.3682806399</c:v>
                </c:pt>
                <c:pt idx="23">
                  <c:v>3268760</c:v>
                </c:pt>
                <c:pt idx="24">
                  <c:v>0</c:v>
                </c:pt>
                <c:pt idx="25">
                  <c:v>2565690.3583270502</c:v>
                </c:pt>
                <c:pt idx="26">
                  <c:v>2672800</c:v>
                </c:pt>
                <c:pt idx="27">
                  <c:v>2208727.3934857599</c:v>
                </c:pt>
                <c:pt idx="28">
                  <c:v>2384970</c:v>
                </c:pt>
                <c:pt idx="29">
                  <c:v>3151130</c:v>
                </c:pt>
                <c:pt idx="30">
                  <c:v>874</c:v>
                </c:pt>
                <c:pt idx="31">
                  <c:v>300.43419999999998</c:v>
                </c:pt>
                <c:pt idx="32">
                  <c:v>0</c:v>
                </c:pt>
                <c:pt idx="33">
                  <c:v>3359.6446000000001</c:v>
                </c:pt>
                <c:pt idx="34">
                  <c:v>12.241619999999999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5E-4E77-B9F9-C095B3C3C3FB}"/>
            </c:ext>
          </c:extLst>
        </c:ser>
        <c:ser>
          <c:idx val="1"/>
          <c:order val="1"/>
          <c:tx>
            <c:strRef>
              <c:f>pv_자산!$R$3:$R$4</c:f>
              <c:strCache>
                <c:ptCount val="1"/>
                <c:pt idx="0">
                  <c:v>예적금</c:v>
                </c:pt>
              </c:strCache>
            </c:strRef>
          </c:tx>
          <c:spPr>
            <a:solidFill>
              <a:srgbClr val="A5D3FD"/>
            </a:solidFill>
            <a:ln>
              <a:noFill/>
            </a:ln>
            <a:effectLst/>
          </c:spPr>
          <c:invertIfNegative val="0"/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pv_자산!$R$5:$R$48</c:f>
              <c:numCache>
                <c:formatCode>_("₩"* #,##0_);_("₩"* \(#,##0\);_("₩"* "-"_);_(@_)</c:formatCode>
                <c:ptCount val="36"/>
                <c:pt idx="13">
                  <c:v>8400000</c:v>
                </c:pt>
                <c:pt idx="14">
                  <c:v>5040000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5E-4E77-B9F9-C095B3C3C3FB}"/>
            </c:ext>
          </c:extLst>
        </c:ser>
        <c:ser>
          <c:idx val="2"/>
          <c:order val="2"/>
          <c:tx>
            <c:strRef>
              <c:f>pv_자산!$S$3:$S$4</c:f>
              <c:strCache>
                <c:ptCount val="1"/>
                <c:pt idx="0">
                  <c:v>현금</c:v>
                </c:pt>
              </c:strCache>
            </c:strRef>
          </c:tx>
          <c:spPr>
            <a:solidFill>
              <a:srgbClr val="CEE7FE"/>
            </a:solidFill>
            <a:ln>
              <a:noFill/>
            </a:ln>
            <a:effectLst/>
          </c:spPr>
          <c:invertIfNegative val="0"/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pv_자산!$S$5:$S$48</c:f>
              <c:numCache>
                <c:formatCode>_("₩"* #,##0_);_("₩"* \(#,##0\);_("₩"* "-"_);_(@_)</c:formatCode>
                <c:ptCount val="36"/>
                <c:pt idx="3">
                  <c:v>61072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320527</c:v>
                </c:pt>
                <c:pt idx="8">
                  <c:v>2776</c:v>
                </c:pt>
                <c:pt idx="9">
                  <c:v>0</c:v>
                </c:pt>
                <c:pt idx="10">
                  <c:v>25771</c:v>
                </c:pt>
                <c:pt idx="11">
                  <c:v>5</c:v>
                </c:pt>
                <c:pt idx="12">
                  <c:v>1140000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5E-4E77-B9F9-C095B3C3C3FB}"/>
            </c:ext>
          </c:extLst>
        </c:ser>
        <c:ser>
          <c:idx val="3"/>
          <c:order val="3"/>
          <c:tx>
            <c:strRef>
              <c:f>pv_자산!$T$3:$T$4</c:f>
              <c:strCache>
                <c:ptCount val="1"/>
                <c:pt idx="0">
                  <c:v>기타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pv_자산!$P$5:$P$48</c:f>
              <c:multiLvlStrCache>
                <c:ptCount val="36"/>
                <c:lvl>
                  <c:pt idx="0">
                    <c:v>신한더드림종신보험(무배당.해지환급금일부지급형)</c:v>
                  </c:pt>
                  <c:pt idx="1">
                    <c:v>실손의료비보험2301</c:v>
                  </c:pt>
                  <c:pt idx="2">
                    <c:v>아이(I)러브(LOVE)플러스건강보험2304</c:v>
                  </c:pt>
                  <c:pt idx="3">
                    <c:v>생활통장</c:v>
                  </c:pt>
                  <c:pt idx="4">
                    <c:v>세이프박스</c:v>
                  </c:pt>
                  <c:pt idx="5">
                    <c:v>신한 주거래 우대통장(저축예금)</c:v>
                  </c:pt>
                  <c:pt idx="6">
                    <c:v>온라인자립예탁금</c:v>
                  </c:pt>
                  <c:pt idx="7">
                    <c:v>입출금통장</c:v>
                  </c:pt>
                  <c:pt idx="8">
                    <c:v>저금통</c:v>
                  </c:pt>
                  <c:pt idx="9">
                    <c:v>저축예금</c:v>
                  </c:pt>
                  <c:pt idx="10">
                    <c:v>채움공직자우대통장</c:v>
                  </c:pt>
                  <c:pt idx="11">
                    <c:v>토스뱅크 통장</c:v>
                  </c:pt>
                  <c:pt idx="12">
                    <c:v>플러스박스</c:v>
                  </c:pt>
                  <c:pt idx="13">
                    <c:v>NH청년도약계좌</c:v>
                  </c:pt>
                  <c:pt idx="14">
                    <c:v>청년 주택드림 청약통장</c:v>
                  </c:pt>
                  <c:pt idx="15">
                    <c:v>카카오페이 머니 - 010*****739</c:v>
                  </c:pt>
                  <c:pt idx="16">
                    <c:v>토스머니</c:v>
                  </c:pt>
                  <c:pt idx="17">
                    <c:v>페이코포인트 - ki******@naver.com</c:v>
                  </c:pt>
                  <c:pt idx="18">
                    <c:v>ACE 미국S&amp;P500</c:v>
                  </c:pt>
                  <c:pt idx="19">
                    <c:v>ACE 미국달러단기채권액티브</c:v>
                  </c:pt>
                  <c:pt idx="20">
                    <c:v>ISA(중개형)</c:v>
                  </c:pt>
                  <c:pt idx="21">
                    <c:v>JEPI</c:v>
                  </c:pt>
                  <c:pt idx="22">
                    <c:v>JEPQ</c:v>
                  </c:pt>
                  <c:pt idx="23">
                    <c:v>PLUS 고배당주</c:v>
                  </c:pt>
                  <c:pt idx="24">
                    <c:v>QV CMA계좌</c:v>
                  </c:pt>
                  <c:pt idx="25">
                    <c:v>SCHD</c:v>
                  </c:pt>
                  <c:pt idx="26">
                    <c:v>SOL 미국배당다우존스</c:v>
                  </c:pt>
                  <c:pt idx="27">
                    <c:v>SPHD</c:v>
                  </c:pt>
                  <c:pt idx="28">
                    <c:v>TIGER 미국나스닥100커버드콜(합성)</c:v>
                  </c:pt>
                  <c:pt idx="29">
                    <c:v>TIGER 미국배당다우존스</c:v>
                  </c:pt>
                  <c:pt idx="30">
                    <c:v>연금저축계좌(신)</c:v>
                  </c:pt>
                  <c:pt idx="31">
                    <c:v>위탁</c:v>
                  </c:pt>
                  <c:pt idx="32">
                    <c:v>위탁계좌</c:v>
                  </c:pt>
                  <c:pt idx="33">
                    <c:v>위탁종합</c:v>
                  </c:pt>
                  <c:pt idx="34">
                    <c:v>종합계좌</c:v>
                  </c:pt>
                  <c:pt idx="35">
                    <c:v>현금</c:v>
                  </c:pt>
                </c:lvl>
                <c:lvl>
                  <c:pt idx="0">
                    <c:v>보험 자산</c:v>
                  </c:pt>
                  <c:pt idx="3">
                    <c:v>자유입출금 자산</c:v>
                  </c:pt>
                  <c:pt idx="13">
                    <c:v>저축성 자산</c:v>
                  </c:pt>
                  <c:pt idx="15">
                    <c:v>전자금융 자산</c:v>
                  </c:pt>
                  <c:pt idx="18">
                    <c:v>투자성 자산</c:v>
                  </c:pt>
                  <c:pt idx="35">
                    <c:v>현금 자산</c:v>
                  </c:pt>
                </c:lvl>
                <c:lvl>
                  <c:pt idx="0">
                    <c:v>2025-06</c:v>
                  </c:pt>
                </c:lvl>
              </c:multiLvlStrCache>
            </c:multiLvlStrRef>
          </c:cat>
          <c:val>
            <c:numRef>
              <c:f>pv_자산!$T$5:$T$48</c:f>
              <c:numCache>
                <c:formatCode>_("₩"* #,##0_);_("₩"* \(#,##0\);_("₩"* "-"_);_(@_)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5E-4E77-B9F9-C095B3C3C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1909312"/>
        <c:axId val="1911902592"/>
      </c:barChart>
      <c:catAx>
        <c:axId val="191190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911902592"/>
        <c:crosses val="autoZero"/>
        <c:auto val="1"/>
        <c:lblAlgn val="ctr"/>
        <c:lblOffset val="100"/>
        <c:noMultiLvlLbl val="0"/>
      </c:catAx>
      <c:valAx>
        <c:axId val="191190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₩&quot;* #,##0_);_(&quot;₩&quot;* \(#,##0\);_(&quot;₩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marL="0" indent="0" algn="ctr">
              <a:defRPr lang="en-US" altLang="ko-KR" sz="1500" b="0" i="0" u="none" strike="noStrike" kern="1200" baseline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defRPr>
            </a:pPr>
            <a:endParaRPr lang="ko-KR"/>
          </a:p>
        </c:txPr>
        <c:crossAx val="191190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indent="0" algn="ctr">
            <a:defRPr lang="en-US" altLang="ko-KR" sz="1500" b="0" i="0" u="none" strike="noStrike" kern="1200" baseline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2.png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chart" Target="../charts/chart2.xml"/><Relationship Id="rId10" Type="http://schemas.openxmlformats.org/officeDocument/2006/relationships/chart" Target="../charts/chart7.xml"/><Relationship Id="rId4" Type="http://schemas.openxmlformats.org/officeDocument/2006/relationships/image" Target="../media/image3.svg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image" Target="../media/image2.png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image" Target="../media/image3.svg"/><Relationship Id="rId9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image" Target="../media/image2.png"/><Relationship Id="rId7" Type="http://schemas.openxmlformats.org/officeDocument/2006/relationships/chart" Target="../charts/chart23.xml"/><Relationship Id="rId2" Type="http://schemas.openxmlformats.org/officeDocument/2006/relationships/image" Target="../media/image1.png"/><Relationship Id="rId1" Type="http://schemas.openxmlformats.org/officeDocument/2006/relationships/chart" Target="../charts/chart20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image" Target="../media/image3.svg"/><Relationship Id="rId9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410097</xdr:colOff>
      <xdr:row>8</xdr:row>
      <xdr:rowOff>149087</xdr:rowOff>
    </xdr:from>
    <xdr:to>
      <xdr:col>12</xdr:col>
      <xdr:colOff>173934</xdr:colOff>
      <xdr:row>23</xdr:row>
      <xdr:rowOff>15713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4A73A27-1F39-4285-B762-ECDDB38684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245043</xdr:colOff>
      <xdr:row>1</xdr:row>
      <xdr:rowOff>96720</xdr:rowOff>
    </xdr:from>
    <xdr:to>
      <xdr:col>10</xdr:col>
      <xdr:colOff>517654</xdr:colOff>
      <xdr:row>2</xdr:row>
      <xdr:rowOff>91886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F1D7C21-60FA-4833-8D59-C5F8B9AEC556}"/>
            </a:ext>
          </a:extLst>
        </xdr:cNvPr>
        <xdr:cNvGrpSpPr/>
      </xdr:nvGrpSpPr>
      <xdr:grpSpPr>
        <a:xfrm>
          <a:off x="248853" y="308348"/>
          <a:ext cx="7518538" cy="951130"/>
          <a:chOff x="192321" y="187489"/>
          <a:chExt cx="6557429" cy="795808"/>
        </a:xfrm>
      </xdr:grpSpPr>
      <xdr:sp macro="" textlink="">
        <xdr:nvSpPr>
          <xdr:cNvPr id="4" name="사각형: 둥근 모서리 3">
            <a:extLst>
              <a:ext uri="{FF2B5EF4-FFF2-40B4-BE49-F238E27FC236}">
                <a16:creationId xmlns:a16="http://schemas.microsoft.com/office/drawing/2014/main" id="{185E0AF0-EC4D-729E-07B8-007C9ABD2391}"/>
              </a:ext>
            </a:extLst>
          </xdr:cNvPr>
          <xdr:cNvSpPr/>
        </xdr:nvSpPr>
        <xdr:spPr>
          <a:xfrm>
            <a:off x="192321" y="187489"/>
            <a:ext cx="6557429" cy="743973"/>
          </a:xfrm>
          <a:prstGeom prst="roundRect">
            <a:avLst>
              <a:gd name="adj" fmla="val 9649"/>
            </a:avLst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C0B1DE41-0738-2D9B-158B-5EAB688CFD86}"/>
              </a:ext>
            </a:extLst>
          </xdr:cNvPr>
          <xdr:cNvGrpSpPr/>
        </xdr:nvGrpSpPr>
        <xdr:grpSpPr>
          <a:xfrm>
            <a:off x="531126" y="216444"/>
            <a:ext cx="4473862" cy="687900"/>
            <a:chOff x="392846" y="219723"/>
            <a:chExt cx="4498960" cy="687900"/>
          </a:xfrm>
        </xdr:grpSpPr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7098E01-6F69-182D-D34E-ADCBEC66FF86}"/>
                </a:ext>
              </a:extLst>
            </xdr:cNvPr>
            <xdr:cNvSpPr txBox="1"/>
          </xdr:nvSpPr>
          <xdr:spPr>
            <a:xfrm>
              <a:off x="989215" y="364297"/>
              <a:ext cx="3902591" cy="4273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손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PB 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수입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/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지출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 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관리</a:t>
              </a:r>
              <a:endParaRPr lang="en-US" altLang="en-US" sz="2000" b="0">
                <a:solidFill>
                  <a:srgbClr val="4194B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6036C64D-11EC-AE26-6D3B-DBD2E4817D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2846" y="219723"/>
              <a:ext cx="674298" cy="687900"/>
            </a:xfrm>
            <a:prstGeom prst="rect">
              <a:avLst/>
            </a:prstGeom>
          </xdr:spPr>
        </xdr:pic>
      </xdr:grpSp>
      <xdr:sp macro="" textlink="'가계부 내역'!T1">
        <xdr:nvSpPr>
          <xdr:cNvPr id="6" name="TextBox 5">
            <a:extLst>
              <a:ext uri="{FF2B5EF4-FFF2-40B4-BE49-F238E27FC236}">
                <a16:creationId xmlns:a16="http://schemas.microsoft.com/office/drawing/2014/main" id="{E80B87BE-60B6-33E9-F543-47C76DBDD5A5}"/>
              </a:ext>
            </a:extLst>
          </xdr:cNvPr>
          <xdr:cNvSpPr txBox="1"/>
        </xdr:nvSpPr>
        <xdr:spPr>
          <a:xfrm>
            <a:off x="3963806" y="636970"/>
            <a:ext cx="2712209" cy="34632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E9E516DD-B435-43F8-AD9D-DB4660A69DB1}" type="TxLink">
              <a:rPr lang="ko-KR" altLang="en-US" sz="1200" b="0">
                <a:solidFill>
                  <a:srgbClr val="4194B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마지막 업데이트 : 2025-06-07</a:t>
            </a:fld>
            <a:endParaRPr lang="en-US" altLang="ko-KR" sz="1200" b="0">
              <a:solidFill>
                <a:srgbClr val="4194BE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</xdr:grpSp>
    <xdr:clientData/>
  </xdr:twoCellAnchor>
  <xdr:twoCellAnchor>
    <xdr:from>
      <xdr:col>4</xdr:col>
      <xdr:colOff>97357</xdr:colOff>
      <xdr:row>3</xdr:row>
      <xdr:rowOff>59941</xdr:rowOff>
    </xdr:from>
    <xdr:to>
      <xdr:col>9</xdr:col>
      <xdr:colOff>910467</xdr:colOff>
      <xdr:row>7</xdr:row>
      <xdr:rowOff>149550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67BD76FC-F6D0-F00B-41F4-63487B6A71D3}"/>
            </a:ext>
          </a:extLst>
        </xdr:cNvPr>
        <xdr:cNvGrpSpPr/>
      </xdr:nvGrpSpPr>
      <xdr:grpSpPr>
        <a:xfrm>
          <a:off x="2650403" y="1435351"/>
          <a:ext cx="4480755" cy="750817"/>
          <a:chOff x="7267413" y="459550"/>
          <a:chExt cx="3339373" cy="756338"/>
        </a:xfrm>
      </xdr:grpSpPr>
      <xdr:grpSp>
        <xdr:nvGrpSpPr>
          <xdr:cNvPr id="32" name="그룹 31">
            <a:extLst>
              <a:ext uri="{FF2B5EF4-FFF2-40B4-BE49-F238E27FC236}">
                <a16:creationId xmlns:a16="http://schemas.microsoft.com/office/drawing/2014/main" id="{6B481382-4D14-E3B4-BB36-3DE7D975ECA2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36" name="Freeform 7">
              <a:extLst>
                <a:ext uri="{FF2B5EF4-FFF2-40B4-BE49-F238E27FC236}">
                  <a16:creationId xmlns:a16="http://schemas.microsoft.com/office/drawing/2014/main" id="{13197972-1C9D-65DF-2217-6AFD225D05CD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37" name="Freeform 7">
              <a:extLst>
                <a:ext uri="{FF2B5EF4-FFF2-40B4-BE49-F238E27FC236}">
                  <a16:creationId xmlns:a16="http://schemas.microsoft.com/office/drawing/2014/main" id="{26BDCBCB-49D5-C2C6-1868-BDE14859CF96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57458936-87F2-8DDD-0041-1C2737FA72E6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수입 </a:t>
            </a:r>
            <a:endParaRPr lang="en-US" altLang="en-US" sz="15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  <xdr:sp macro="" textlink="pv_가계부!E6">
        <xdr:nvSpPr>
          <xdr:cNvPr id="34" name="TextBox 33">
            <a:extLst>
              <a:ext uri="{FF2B5EF4-FFF2-40B4-BE49-F238E27FC236}">
                <a16:creationId xmlns:a16="http://schemas.microsoft.com/office/drawing/2014/main" id="{DB639D8A-C53C-A116-FAA8-FE8089FBA59B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9743F4FB-FEBB-4FA0-A557-D294E7DE9193}" type="TxLink">
              <a:rPr lang="en-US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 2,737,394 </a:t>
            </a:fld>
            <a:endParaRPr lang="en-US" altLang="ko-KR" sz="20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290B1B63-E71C-49B9-AA9F-4AA3EFEB09F3}"/>
              </a:ext>
            </a:extLst>
          </xdr:cNvPr>
          <xdr:cNvSpPr txBox="1"/>
        </xdr:nvSpPr>
        <xdr:spPr>
          <a:xfrm>
            <a:off x="9706570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원</a:t>
            </a:r>
          </a:p>
        </xdr:txBody>
      </xdr:sp>
    </xdr:grpSp>
    <xdr:clientData/>
  </xdr:twoCellAnchor>
  <xdr:twoCellAnchor>
    <xdr:from>
      <xdr:col>10</xdr:col>
      <xdr:colOff>276000</xdr:colOff>
      <xdr:row>3</xdr:row>
      <xdr:rowOff>63938</xdr:rowOff>
    </xdr:from>
    <xdr:to>
      <xdr:col>15</xdr:col>
      <xdr:colOff>538509</xdr:colOff>
      <xdr:row>7</xdr:row>
      <xdr:rowOff>151541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D48A3CDA-9AD3-2909-2AD3-12DD047A2F2E}"/>
            </a:ext>
          </a:extLst>
        </xdr:cNvPr>
        <xdr:cNvGrpSpPr/>
      </xdr:nvGrpSpPr>
      <xdr:grpSpPr>
        <a:xfrm>
          <a:off x="7520022" y="1437443"/>
          <a:ext cx="4502000" cy="750716"/>
          <a:chOff x="7267413" y="459550"/>
          <a:chExt cx="3343183" cy="754433"/>
        </a:xfrm>
      </xdr:grpSpPr>
      <xdr:grpSp>
        <xdr:nvGrpSpPr>
          <xdr:cNvPr id="26" name="그룹 25">
            <a:extLst>
              <a:ext uri="{FF2B5EF4-FFF2-40B4-BE49-F238E27FC236}">
                <a16:creationId xmlns:a16="http://schemas.microsoft.com/office/drawing/2014/main" id="{C0ABC52A-296A-B800-BB17-FFC8E03ADCA9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30" name="Freeform 7">
              <a:extLst>
                <a:ext uri="{FF2B5EF4-FFF2-40B4-BE49-F238E27FC236}">
                  <a16:creationId xmlns:a16="http://schemas.microsoft.com/office/drawing/2014/main" id="{193B31FE-CE89-3FD1-2011-704181085285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31" name="Freeform 7">
              <a:extLst>
                <a:ext uri="{FF2B5EF4-FFF2-40B4-BE49-F238E27FC236}">
                  <a16:creationId xmlns:a16="http://schemas.microsoft.com/office/drawing/2014/main" id="{928646E8-F837-A809-2B23-1F95C40293FB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531BD155-3C84-7E16-ACFB-5EF824602090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지출 </a:t>
            </a:r>
            <a:endParaRPr lang="en-US" altLang="en-US" sz="15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가계부!E8">
        <xdr:nvSpPr>
          <xdr:cNvPr id="28" name="TextBox 27">
            <a:extLst>
              <a:ext uri="{FF2B5EF4-FFF2-40B4-BE49-F238E27FC236}">
                <a16:creationId xmlns:a16="http://schemas.microsoft.com/office/drawing/2014/main" id="{91D4664E-F893-39A4-6264-AF2BAA5DCCD1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6578975F-9E4E-4887-AF04-7626728AFFD8}" type="TxLink">
              <a:rPr lang="en-US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 2,566,777 </a:t>
            </a:fld>
            <a:endParaRPr lang="en-US" altLang="ko-KR" sz="20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F99B5592-C922-3438-04C2-D4D7CF15A5D2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  <xdr:twoCellAnchor>
    <xdr:from>
      <xdr:col>16</xdr:col>
      <xdr:colOff>181134</xdr:colOff>
      <xdr:row>3</xdr:row>
      <xdr:rowOff>59941</xdr:rowOff>
    </xdr:from>
    <xdr:to>
      <xdr:col>19</xdr:col>
      <xdr:colOff>827989</xdr:colOff>
      <xdr:row>7</xdr:row>
      <xdr:rowOff>149550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A970E572-A401-90CE-E7B1-FE0B23DB72C6}"/>
            </a:ext>
          </a:extLst>
        </xdr:cNvPr>
        <xdr:cNvGrpSpPr/>
      </xdr:nvGrpSpPr>
      <xdr:grpSpPr>
        <a:xfrm>
          <a:off x="12416603" y="1435351"/>
          <a:ext cx="4470709" cy="750817"/>
          <a:chOff x="7267413" y="459550"/>
          <a:chExt cx="3339373" cy="756338"/>
        </a:xfrm>
      </xdr:grpSpPr>
      <xdr:grpSp>
        <xdr:nvGrpSpPr>
          <xdr:cNvPr id="20" name="그룹 19">
            <a:extLst>
              <a:ext uri="{FF2B5EF4-FFF2-40B4-BE49-F238E27FC236}">
                <a16:creationId xmlns:a16="http://schemas.microsoft.com/office/drawing/2014/main" id="{A3E8FCCA-A546-764A-8B90-01B3443CD412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24" name="Freeform 7">
              <a:extLst>
                <a:ext uri="{FF2B5EF4-FFF2-40B4-BE49-F238E27FC236}">
                  <a16:creationId xmlns:a16="http://schemas.microsoft.com/office/drawing/2014/main" id="{26889507-1324-184F-889A-EA2765B588B4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25" name="Freeform 7">
              <a:extLst>
                <a:ext uri="{FF2B5EF4-FFF2-40B4-BE49-F238E27FC236}">
                  <a16:creationId xmlns:a16="http://schemas.microsoft.com/office/drawing/2014/main" id="{D2377603-75ED-687A-E8C3-9C6D38193565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EB489F0F-1D4E-09CE-7B18-36EEBCB8674C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저축</a:t>
            </a:r>
            <a:r>
              <a:rPr lang="en-US" altLang="ko-KR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/</a:t>
            </a:r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투자 </a:t>
            </a:r>
            <a:endParaRPr lang="en-US" altLang="en-US" sz="15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가계부!E7">
        <xdr:nvSpPr>
          <xdr:cNvPr id="22" name="TextBox 21">
            <a:extLst>
              <a:ext uri="{FF2B5EF4-FFF2-40B4-BE49-F238E27FC236}">
                <a16:creationId xmlns:a16="http://schemas.microsoft.com/office/drawing/2014/main" id="{0A20C4B2-2D96-AC2B-55AD-A3B293F1FD37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5338C89F-04A3-4B64-9F3E-4EC00EB16A48}" type="TxLink">
              <a:rPr lang="en-US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 800,000 </a:t>
            </a:fld>
            <a:endParaRPr lang="en-US" altLang="ko-KR" sz="20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124D490A-AC8A-CBDD-104C-7458936C8DA5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  <xdr:twoCellAnchor>
    <xdr:from>
      <xdr:col>19</xdr:col>
      <xdr:colOff>1218758</xdr:colOff>
      <xdr:row>3</xdr:row>
      <xdr:rowOff>59941</xdr:rowOff>
    </xdr:from>
    <xdr:to>
      <xdr:col>26</xdr:col>
      <xdr:colOff>454988</xdr:colOff>
      <xdr:row>7</xdr:row>
      <xdr:rowOff>147544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33457723-CB0F-4663-B387-24636469E68D}"/>
            </a:ext>
          </a:extLst>
        </xdr:cNvPr>
        <xdr:cNvGrpSpPr/>
      </xdr:nvGrpSpPr>
      <xdr:grpSpPr>
        <a:xfrm>
          <a:off x="17276176" y="1435351"/>
          <a:ext cx="4500957" cy="750716"/>
          <a:chOff x="7267413" y="459550"/>
          <a:chExt cx="3343183" cy="754433"/>
        </a:xfrm>
      </xdr:grpSpPr>
      <xdr:grpSp>
        <xdr:nvGrpSpPr>
          <xdr:cNvPr id="14" name="그룹 13">
            <a:extLst>
              <a:ext uri="{FF2B5EF4-FFF2-40B4-BE49-F238E27FC236}">
                <a16:creationId xmlns:a16="http://schemas.microsoft.com/office/drawing/2014/main" id="{3D983E55-261B-E28B-BF3E-B479532BC592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18" name="Freeform 7">
              <a:extLst>
                <a:ext uri="{FF2B5EF4-FFF2-40B4-BE49-F238E27FC236}">
                  <a16:creationId xmlns:a16="http://schemas.microsoft.com/office/drawing/2014/main" id="{BC3AA23B-26B3-9F0A-56D9-B24BDCCD2AD6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19" name="Freeform 7">
              <a:extLst>
                <a:ext uri="{FF2B5EF4-FFF2-40B4-BE49-F238E27FC236}">
                  <a16:creationId xmlns:a16="http://schemas.microsoft.com/office/drawing/2014/main" id="{A2ACA9C9-D463-8266-29F1-4FFF1B83B158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9DAEB1D-24C1-BA91-B27F-66AC56CD130C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현금</a:t>
            </a:r>
            <a:r>
              <a:rPr lang="en-US" altLang="ko-KR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(</a:t>
            </a:r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여윳돈</a:t>
            </a:r>
            <a:r>
              <a:rPr lang="en-US" altLang="ko-KR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)</a:t>
            </a:r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 </a:t>
            </a:r>
            <a:endParaRPr lang="en-US" altLang="en-US" sz="15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가계부!E9">
        <xdr:nvSpPr>
          <xdr:cNvPr id="16" name="TextBox 15">
            <a:extLst>
              <a:ext uri="{FF2B5EF4-FFF2-40B4-BE49-F238E27FC236}">
                <a16:creationId xmlns:a16="http://schemas.microsoft.com/office/drawing/2014/main" id="{B0F45E53-9653-767C-7CF1-036FFA4B4858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EBC4FFC4-826F-4A13-9EB3-497C9D6520E8}" type="TxLink">
              <a:rPr lang="en-US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-629,383 </a:t>
            </a:fld>
            <a:endParaRPr lang="en-US" altLang="ko-KR" sz="20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1F1BF94A-5C01-D9CD-411C-E18A47056D1C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  <xdr:twoCellAnchor>
    <xdr:from>
      <xdr:col>16</xdr:col>
      <xdr:colOff>171165</xdr:colOff>
      <xdr:row>9</xdr:row>
      <xdr:rowOff>59237</xdr:rowOff>
    </xdr:from>
    <xdr:to>
      <xdr:col>25</xdr:col>
      <xdr:colOff>339986</xdr:colOff>
      <xdr:row>34</xdr:row>
      <xdr:rowOff>93060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483BAE3A-75B0-444B-91A7-A702C94160A5}"/>
            </a:ext>
          </a:extLst>
        </xdr:cNvPr>
        <xdr:cNvGrpSpPr/>
      </xdr:nvGrpSpPr>
      <xdr:grpSpPr>
        <a:xfrm>
          <a:off x="12408539" y="2515302"/>
          <a:ext cx="8616283" cy="5284695"/>
          <a:chOff x="2875301" y="1963635"/>
          <a:chExt cx="4561839" cy="3890311"/>
        </a:xfrm>
      </xdr:grpSpPr>
      <xdr:sp macro="" textlink="">
        <xdr:nvSpPr>
          <xdr:cNvPr id="39" name="사각형: 둥근 모서리 38">
            <a:extLst>
              <a:ext uri="{FF2B5EF4-FFF2-40B4-BE49-F238E27FC236}">
                <a16:creationId xmlns:a16="http://schemas.microsoft.com/office/drawing/2014/main" id="{8D9D2E6D-519A-5055-4700-4F3D35A1C573}"/>
              </a:ext>
            </a:extLst>
          </xdr:cNvPr>
          <xdr:cNvSpPr/>
        </xdr:nvSpPr>
        <xdr:spPr>
          <a:xfrm>
            <a:off x="2876443" y="2058151"/>
            <a:ext cx="4560697" cy="3795795"/>
          </a:xfrm>
          <a:prstGeom prst="roundRect">
            <a:avLst>
              <a:gd name="adj" fmla="val 542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40" name="img_T">
            <a:extLst>
              <a:ext uri="{FF2B5EF4-FFF2-40B4-BE49-F238E27FC236}">
                <a16:creationId xmlns:a16="http://schemas.microsoft.com/office/drawing/2014/main" id="{5AE58571-2FE8-991F-E6D3-9FDA74ADB9A6}"/>
              </a:ext>
            </a:extLst>
          </xdr:cNvPr>
          <xdr:cNvSpPr/>
        </xdr:nvSpPr>
        <xdr:spPr>
          <a:xfrm>
            <a:off x="2875301" y="1963635"/>
            <a:ext cx="4559816" cy="449307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pic>
        <xdr:nvPicPr>
          <xdr:cNvPr id="41" name="그래픽 40" descr="동전 윤곽선">
            <a:extLst>
              <a:ext uri="{FF2B5EF4-FFF2-40B4-BE49-F238E27FC236}">
                <a16:creationId xmlns:a16="http://schemas.microsoft.com/office/drawing/2014/main" id="{6D485B43-6F60-0FF5-36BE-E795CB4FE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68039" y="2023441"/>
            <a:ext cx="354023" cy="351578"/>
          </a:xfrm>
          <a:prstGeom prst="rect">
            <a:avLst/>
          </a:prstGeom>
        </xdr:spPr>
      </xdr:pic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53378695-0D6E-5564-9418-5BD00A3BF65C}"/>
              </a:ext>
            </a:extLst>
          </xdr:cNvPr>
          <xdr:cNvSpPr txBox="1"/>
        </xdr:nvSpPr>
        <xdr:spPr>
          <a:xfrm>
            <a:off x="3400922" y="2007491"/>
            <a:ext cx="2734205" cy="367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월별 수입</a:t>
            </a:r>
            <a:r>
              <a:rPr lang="en-US" altLang="ko-KR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/</a:t>
            </a:r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지출</a:t>
            </a:r>
            <a:r>
              <a:rPr lang="en-US" altLang="ko-KR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/</a:t>
            </a:r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투자 추이</a:t>
            </a:r>
            <a:endParaRPr lang="en-US" altLang="ko-KR" sz="18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</xdr:grpSp>
    <xdr:clientData/>
  </xdr:twoCellAnchor>
  <xdr:twoCellAnchor>
    <xdr:from>
      <xdr:col>4</xdr:col>
      <xdr:colOff>322584</xdr:colOff>
      <xdr:row>9</xdr:row>
      <xdr:rowOff>82926</xdr:rowOff>
    </xdr:from>
    <xdr:to>
      <xdr:col>15</xdr:col>
      <xdr:colOff>76</xdr:colOff>
      <xdr:row>34</xdr:row>
      <xdr:rowOff>124262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1B5DF594-FF6E-410E-ABF5-CD652EBDBE00}"/>
            </a:ext>
          </a:extLst>
        </xdr:cNvPr>
        <xdr:cNvGrpSpPr/>
      </xdr:nvGrpSpPr>
      <xdr:grpSpPr>
        <a:xfrm>
          <a:off x="2875630" y="2533276"/>
          <a:ext cx="8609864" cy="5292208"/>
          <a:chOff x="2873851" y="1963635"/>
          <a:chExt cx="4930336" cy="3893918"/>
        </a:xfrm>
      </xdr:grpSpPr>
      <xdr:sp macro="" textlink="">
        <xdr:nvSpPr>
          <xdr:cNvPr id="44" name="사각형: 둥근 모서리 43">
            <a:extLst>
              <a:ext uri="{FF2B5EF4-FFF2-40B4-BE49-F238E27FC236}">
                <a16:creationId xmlns:a16="http://schemas.microsoft.com/office/drawing/2014/main" id="{4DB38979-2BC3-951C-560E-AA069D80E60B}"/>
              </a:ext>
            </a:extLst>
          </xdr:cNvPr>
          <xdr:cNvSpPr/>
        </xdr:nvSpPr>
        <xdr:spPr>
          <a:xfrm>
            <a:off x="2876443" y="2058151"/>
            <a:ext cx="4926236" cy="3799402"/>
          </a:xfrm>
          <a:prstGeom prst="roundRect">
            <a:avLst>
              <a:gd name="adj" fmla="val 542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45" name="img_T">
            <a:extLst>
              <a:ext uri="{FF2B5EF4-FFF2-40B4-BE49-F238E27FC236}">
                <a16:creationId xmlns:a16="http://schemas.microsoft.com/office/drawing/2014/main" id="{6E03B80F-4324-8D24-29C1-1E31D3D11C54}"/>
              </a:ext>
            </a:extLst>
          </xdr:cNvPr>
          <xdr:cNvSpPr/>
        </xdr:nvSpPr>
        <xdr:spPr>
          <a:xfrm>
            <a:off x="2873851" y="1963635"/>
            <a:ext cx="4930336" cy="449307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pic>
        <xdr:nvPicPr>
          <xdr:cNvPr id="46" name="그래픽 45" descr="동전 윤곽선">
            <a:extLst>
              <a:ext uri="{FF2B5EF4-FFF2-40B4-BE49-F238E27FC236}">
                <a16:creationId xmlns:a16="http://schemas.microsoft.com/office/drawing/2014/main" id="{B0D5E3DC-3939-A4EE-01C3-8C34DE8135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68039" y="2023441"/>
            <a:ext cx="354023" cy="351578"/>
          </a:xfrm>
          <a:prstGeom prst="rect">
            <a:avLst/>
          </a:prstGeom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3B01A685-F0A3-96A6-2DDD-2D4FE0998216}"/>
              </a:ext>
            </a:extLst>
          </xdr:cNvPr>
          <xdr:cNvSpPr txBox="1"/>
        </xdr:nvSpPr>
        <xdr:spPr>
          <a:xfrm>
            <a:off x="3400922" y="2007491"/>
            <a:ext cx="2734205" cy="367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대분류별 현황</a:t>
            </a:r>
            <a:endParaRPr lang="en-US" altLang="ko-KR" sz="18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</xdr:grpSp>
    <xdr:clientData/>
  </xdr:twoCellAnchor>
  <xdr:twoCellAnchor>
    <xdr:from>
      <xdr:col>16</xdr:col>
      <xdr:colOff>205818</xdr:colOff>
      <xdr:row>85</xdr:row>
      <xdr:rowOff>103469</xdr:rowOff>
    </xdr:from>
    <xdr:to>
      <xdr:col>26</xdr:col>
      <xdr:colOff>394101</xdr:colOff>
      <xdr:row>106</xdr:row>
      <xdr:rowOff>7204</xdr:rowOff>
    </xdr:to>
    <xdr:graphicFrame macro="">
      <xdr:nvGraphicFramePr>
        <xdr:cNvPr id="48" name="차트 47">
          <a:extLst>
            <a:ext uri="{FF2B5EF4-FFF2-40B4-BE49-F238E27FC236}">
              <a16:creationId xmlns:a16="http://schemas.microsoft.com/office/drawing/2014/main" id="{961B0C3C-2D5F-45B2-BC3C-3ECD76939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126942</xdr:colOff>
      <xdr:row>22</xdr:row>
      <xdr:rowOff>1</xdr:rowOff>
    </xdr:from>
    <xdr:to>
      <xdr:col>41</xdr:col>
      <xdr:colOff>400972</xdr:colOff>
      <xdr:row>97</xdr:row>
      <xdr:rowOff>112209</xdr:rowOff>
    </xdr:to>
    <xdr:graphicFrame macro="">
      <xdr:nvGraphicFramePr>
        <xdr:cNvPr id="49" name="cht_1">
          <a:extLst>
            <a:ext uri="{FF2B5EF4-FFF2-40B4-BE49-F238E27FC236}">
              <a16:creationId xmlns:a16="http://schemas.microsoft.com/office/drawing/2014/main" id="{B3FCD653-B4F6-4728-8FA5-3887BF845B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372436</xdr:colOff>
      <xdr:row>18</xdr:row>
      <xdr:rowOff>172938</xdr:rowOff>
    </xdr:from>
    <xdr:to>
      <xdr:col>10</xdr:col>
      <xdr:colOff>364658</xdr:colOff>
      <xdr:row>25</xdr:row>
      <xdr:rowOff>36505</xdr:rowOff>
    </xdr:to>
    <xdr:sp macro="" textlink="">
      <xdr:nvSpPr>
        <xdr:cNvPr id="50" name="타원 49">
          <a:extLst>
            <a:ext uri="{FF2B5EF4-FFF2-40B4-BE49-F238E27FC236}">
              <a16:creationId xmlns:a16="http://schemas.microsoft.com/office/drawing/2014/main" id="{1944934D-BCC9-48DE-833E-CE05D644E1F5}"/>
            </a:ext>
          </a:extLst>
        </xdr:cNvPr>
        <xdr:cNvSpPr/>
      </xdr:nvSpPr>
      <xdr:spPr>
        <a:xfrm>
          <a:off x="5637163" y="4717229"/>
          <a:ext cx="1904150" cy="1415276"/>
        </a:xfrm>
        <a:prstGeom prst="ellipse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altLang="ko-KR" b="1">
            <a:solidFill>
              <a:schemeClr val="tx1">
                <a:lumMod val="65000"/>
                <a:lumOff val="35000"/>
              </a:schemeClr>
            </a:solidFill>
            <a:latin typeface="AppleSDGothicNeoB00" panose="02000503000000000000" pitchFamily="2" charset="-127"/>
            <a:ea typeface="AppleSDGothicNeoB00" panose="02000503000000000000" pitchFamily="2" charset="-127"/>
          </a:endParaRPr>
        </a:p>
      </xdr:txBody>
    </xdr:sp>
    <xdr:clientData/>
  </xdr:twoCellAnchor>
  <xdr:twoCellAnchor>
    <xdr:from>
      <xdr:col>10</xdr:col>
      <xdr:colOff>475342</xdr:colOff>
      <xdr:row>15</xdr:row>
      <xdr:rowOff>212992</xdr:rowOff>
    </xdr:from>
    <xdr:to>
      <xdr:col>14</xdr:col>
      <xdr:colOff>346843</xdr:colOff>
      <xdr:row>18</xdr:row>
      <xdr:rowOff>1876</xdr:rowOff>
    </xdr:to>
    <xdr:grpSp>
      <xdr:nvGrpSpPr>
        <xdr:cNvPr id="136" name="그룹 135">
          <a:extLst>
            <a:ext uri="{FF2B5EF4-FFF2-40B4-BE49-F238E27FC236}">
              <a16:creationId xmlns:a16="http://schemas.microsoft.com/office/drawing/2014/main" id="{E6EE5678-D43B-2FD5-92D7-EA9FB030895B}"/>
            </a:ext>
          </a:extLst>
        </xdr:cNvPr>
        <xdr:cNvGrpSpPr/>
      </xdr:nvGrpSpPr>
      <xdr:grpSpPr>
        <a:xfrm>
          <a:off x="7725079" y="3915966"/>
          <a:ext cx="3622273" cy="408528"/>
          <a:chOff x="7674002" y="4130568"/>
          <a:chExt cx="3609918" cy="461237"/>
        </a:xfrm>
      </xdr:grpSpPr>
      <xdr:sp macro="" textlink="">
        <xdr:nvSpPr>
          <xdr:cNvPr id="54" name="직사각형 53">
            <a:extLst>
              <a:ext uri="{FF2B5EF4-FFF2-40B4-BE49-F238E27FC236}">
                <a16:creationId xmlns:a16="http://schemas.microsoft.com/office/drawing/2014/main" id="{F8733E19-0AE7-AACD-F2E0-41EFD83C628C}"/>
              </a:ext>
            </a:extLst>
          </xdr:cNvPr>
          <xdr:cNvSpPr/>
        </xdr:nvSpPr>
        <xdr:spPr>
          <a:xfrm>
            <a:off x="7674002" y="4176143"/>
            <a:ext cx="289743" cy="341697"/>
          </a:xfrm>
          <a:prstGeom prst="rect">
            <a:avLst/>
          </a:prstGeom>
          <a:solidFill>
            <a:srgbClr val="045CA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ko-KR" altLang="en-US" sz="15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44DBA045-6FBA-B375-E00A-3578AC8FFF2B}"/>
              </a:ext>
            </a:extLst>
          </xdr:cNvPr>
          <xdr:cNvSpPr txBox="1"/>
        </xdr:nvSpPr>
        <xdr:spPr>
          <a:xfrm>
            <a:off x="8065779" y="4130568"/>
            <a:ext cx="1302341" cy="46123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수입</a:t>
            </a:r>
            <a:r>
              <a:rPr lang="en-US" altLang="ko-KR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:</a:t>
            </a:r>
            <a:endParaRPr lang="ko-KR" altLang="en-US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  <xdr:sp macro="" textlink="pv_가계부!E6">
        <xdr:nvSpPr>
          <xdr:cNvPr id="59" name="TextBox 58">
            <a:extLst>
              <a:ext uri="{FF2B5EF4-FFF2-40B4-BE49-F238E27FC236}">
                <a16:creationId xmlns:a16="http://schemas.microsoft.com/office/drawing/2014/main" id="{257F22D7-FFFE-A7AA-D883-AA22F5139BA3}"/>
              </a:ext>
            </a:extLst>
          </xdr:cNvPr>
          <xdr:cNvSpPr txBox="1"/>
        </xdr:nvSpPr>
        <xdr:spPr>
          <a:xfrm>
            <a:off x="9339888" y="4141530"/>
            <a:ext cx="1944032" cy="4458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B65D8798-CA12-4866-B4F2-659B6F747670}" type="TxLink">
              <a:rPr lang="en-US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/>
              <a:t> 2,737,394 </a:t>
            </a:fld>
            <a:endParaRPr lang="ko-KR" altLang="en-US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69F98FE8-1BCF-020B-6CDC-17D0515B4E63}"/>
              </a:ext>
            </a:extLst>
          </xdr:cNvPr>
          <xdr:cNvSpPr txBox="1"/>
        </xdr:nvSpPr>
        <xdr:spPr>
          <a:xfrm>
            <a:off x="10751419" y="4137142"/>
            <a:ext cx="499130" cy="4546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원</a:t>
            </a:r>
            <a:endParaRPr lang="en-US" altLang="ko-KR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</xdr:grpSp>
    <xdr:clientData/>
  </xdr:twoCellAnchor>
  <xdr:twoCellAnchor>
    <xdr:from>
      <xdr:col>10</xdr:col>
      <xdr:colOff>475343</xdr:colOff>
      <xdr:row>20</xdr:row>
      <xdr:rowOff>115024</xdr:rowOff>
    </xdr:from>
    <xdr:to>
      <xdr:col>14</xdr:col>
      <xdr:colOff>326052</xdr:colOff>
      <xdr:row>22</xdr:row>
      <xdr:rowOff>103250</xdr:rowOff>
    </xdr:to>
    <xdr:grpSp>
      <xdr:nvGrpSpPr>
        <xdr:cNvPr id="134" name="그룹 133">
          <a:extLst>
            <a:ext uri="{FF2B5EF4-FFF2-40B4-BE49-F238E27FC236}">
              <a16:creationId xmlns:a16="http://schemas.microsoft.com/office/drawing/2014/main" id="{3B5E2614-07BC-F930-E241-1C7373C5FEE3}"/>
            </a:ext>
          </a:extLst>
        </xdr:cNvPr>
        <xdr:cNvGrpSpPr/>
      </xdr:nvGrpSpPr>
      <xdr:grpSpPr>
        <a:xfrm>
          <a:off x="7725080" y="4853279"/>
          <a:ext cx="3605291" cy="419621"/>
          <a:chOff x="7674002" y="5313609"/>
          <a:chExt cx="3589018" cy="436461"/>
        </a:xfrm>
      </xdr:grpSpPr>
      <xdr:sp macro="" textlink="">
        <xdr:nvSpPr>
          <xdr:cNvPr id="56" name="직사각형 55">
            <a:extLst>
              <a:ext uri="{FF2B5EF4-FFF2-40B4-BE49-F238E27FC236}">
                <a16:creationId xmlns:a16="http://schemas.microsoft.com/office/drawing/2014/main" id="{C37CAD38-B172-9FEE-9501-6FCCF3C737FB}"/>
              </a:ext>
            </a:extLst>
          </xdr:cNvPr>
          <xdr:cNvSpPr/>
        </xdr:nvSpPr>
        <xdr:spPr>
          <a:xfrm>
            <a:off x="7674002" y="5360287"/>
            <a:ext cx="289736" cy="342819"/>
          </a:xfrm>
          <a:prstGeom prst="rect">
            <a:avLst/>
          </a:prstGeom>
          <a:solidFill>
            <a:srgbClr val="4BA7FB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5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1DBFD61B-AEBC-58C5-A999-14FE68AA6AA9}"/>
              </a:ext>
            </a:extLst>
          </xdr:cNvPr>
          <xdr:cNvSpPr txBox="1"/>
        </xdr:nvSpPr>
        <xdr:spPr>
          <a:xfrm>
            <a:off x="8069594" y="5313609"/>
            <a:ext cx="1315718" cy="42976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지출</a:t>
            </a:r>
            <a:r>
              <a:rPr lang="en-US" altLang="ko-KR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:</a:t>
            </a:r>
            <a:endParaRPr lang="ko-KR" altLang="en-US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  <xdr:sp macro="" textlink="pv_가계부!E8">
        <xdr:nvSpPr>
          <xdr:cNvPr id="61" name="TextBox 60">
            <a:extLst>
              <a:ext uri="{FF2B5EF4-FFF2-40B4-BE49-F238E27FC236}">
                <a16:creationId xmlns:a16="http://schemas.microsoft.com/office/drawing/2014/main" id="{B08BAA44-EC71-457D-9C22-71621BACE583}"/>
              </a:ext>
            </a:extLst>
          </xdr:cNvPr>
          <xdr:cNvSpPr txBox="1"/>
        </xdr:nvSpPr>
        <xdr:spPr>
          <a:xfrm>
            <a:off x="9318988" y="5319533"/>
            <a:ext cx="1944032" cy="42557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20BC2300-4E1E-4A07-AC10-E2699EED1733}" type="TxLink">
              <a:rPr lang="en-US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/>
              <a:t> 2,566,777 </a:t>
            </a:fld>
            <a:endParaRPr lang="ko-KR" altLang="en-US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245D7E8D-8B41-1FCC-02F6-7F5582F9B827}"/>
              </a:ext>
            </a:extLst>
          </xdr:cNvPr>
          <xdr:cNvSpPr txBox="1"/>
        </xdr:nvSpPr>
        <xdr:spPr>
          <a:xfrm>
            <a:off x="10751397" y="5323328"/>
            <a:ext cx="504868" cy="42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원</a:t>
            </a:r>
            <a:endParaRPr lang="en-US" altLang="ko-KR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</xdr:grpSp>
    <xdr:clientData/>
  </xdr:twoCellAnchor>
  <xdr:twoCellAnchor>
    <xdr:from>
      <xdr:col>10</xdr:col>
      <xdr:colOff>475343</xdr:colOff>
      <xdr:row>24</xdr:row>
      <xdr:rowOff>216399</xdr:rowOff>
    </xdr:from>
    <xdr:to>
      <xdr:col>14</xdr:col>
      <xdr:colOff>325055</xdr:colOff>
      <xdr:row>27</xdr:row>
      <xdr:rowOff>14651</xdr:rowOff>
    </xdr:to>
    <xdr:grpSp>
      <xdr:nvGrpSpPr>
        <xdr:cNvPr id="133" name="그룹 132">
          <a:extLst>
            <a:ext uri="{FF2B5EF4-FFF2-40B4-BE49-F238E27FC236}">
              <a16:creationId xmlns:a16="http://schemas.microsoft.com/office/drawing/2014/main" id="{F4390E0C-C865-93A1-0245-18E382797655}"/>
            </a:ext>
          </a:extLst>
        </xdr:cNvPr>
        <xdr:cNvGrpSpPr/>
      </xdr:nvGrpSpPr>
      <xdr:grpSpPr>
        <a:xfrm>
          <a:off x="7725080" y="5829395"/>
          <a:ext cx="3604294" cy="437466"/>
          <a:chOff x="7674002" y="6421024"/>
          <a:chExt cx="3587994" cy="470605"/>
        </a:xfrm>
      </xdr:grpSpPr>
      <xdr:grpSp>
        <xdr:nvGrpSpPr>
          <xdr:cNvPr id="58" name="그룹 57">
            <a:extLst>
              <a:ext uri="{FF2B5EF4-FFF2-40B4-BE49-F238E27FC236}">
                <a16:creationId xmlns:a16="http://schemas.microsoft.com/office/drawing/2014/main" id="{E60C4AD8-24C7-8E27-CF78-B9A33942C863}"/>
              </a:ext>
            </a:extLst>
          </xdr:cNvPr>
          <xdr:cNvGrpSpPr/>
        </xdr:nvGrpSpPr>
        <xdr:grpSpPr>
          <a:xfrm>
            <a:off x="7674002" y="6424748"/>
            <a:ext cx="1711310" cy="466881"/>
            <a:chOff x="6673804" y="4669741"/>
            <a:chExt cx="1138798" cy="382836"/>
          </a:xfrm>
        </xdr:grpSpPr>
        <xdr:sp macro="" textlink="">
          <xdr:nvSpPr>
            <xdr:cNvPr id="65" name="직사각형 64">
              <a:extLst>
                <a:ext uri="{FF2B5EF4-FFF2-40B4-BE49-F238E27FC236}">
                  <a16:creationId xmlns:a16="http://schemas.microsoft.com/office/drawing/2014/main" id="{E46006CF-5D8B-804D-6B64-0BD97198C39B}"/>
                </a:ext>
              </a:extLst>
            </xdr:cNvPr>
            <xdr:cNvSpPr/>
          </xdr:nvSpPr>
          <xdr:spPr>
            <a:xfrm>
              <a:off x="6673804" y="4715879"/>
              <a:ext cx="191409" cy="280187"/>
            </a:xfrm>
            <a:prstGeom prst="rect">
              <a:avLst/>
            </a:prstGeom>
            <a:solidFill>
              <a:srgbClr val="A5D3FD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ko-KR" altLang="en-US" sz="15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9B257BAD-917B-7D11-5F6C-B751FAA8FC51}"/>
                </a:ext>
              </a:extLst>
            </xdr:cNvPr>
            <xdr:cNvSpPr txBox="1"/>
          </xdr:nvSpPr>
          <xdr:spPr>
            <a:xfrm>
              <a:off x="6936394" y="4669741"/>
              <a:ext cx="876208" cy="38283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저축</a:t>
              </a:r>
              <a:r>
                <a:rPr lang="en-US" altLang="ko-KR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/</a:t>
              </a:r>
              <a:r>
                <a:rPr lang="ko-KR" altLang="en-US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투자</a:t>
              </a:r>
              <a:r>
                <a:rPr lang="en-US" altLang="ko-KR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:</a:t>
              </a:r>
              <a:endPara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</xdr:grpSp>
      <xdr:sp macro="" textlink="pv_가계부!E7">
        <xdr:nvSpPr>
          <xdr:cNvPr id="63" name="TextBox 62">
            <a:extLst>
              <a:ext uri="{FF2B5EF4-FFF2-40B4-BE49-F238E27FC236}">
                <a16:creationId xmlns:a16="http://schemas.microsoft.com/office/drawing/2014/main" id="{55D25C02-5741-D727-DE35-23E07082A5F1}"/>
              </a:ext>
            </a:extLst>
          </xdr:cNvPr>
          <xdr:cNvSpPr txBox="1"/>
        </xdr:nvSpPr>
        <xdr:spPr>
          <a:xfrm>
            <a:off x="9299941" y="6421024"/>
            <a:ext cx="1944032" cy="4524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0FA10288-30DE-40ED-89C0-FE3C23E1D069}" type="TxLink">
              <a:rPr lang="en-US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/>
              <a:t> 800,000 </a:t>
            </a:fld>
            <a:endParaRPr lang="ko-KR" altLang="en-US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A74EA3A9-14C5-7660-B126-EDBB0C7A2A74}"/>
              </a:ext>
            </a:extLst>
          </xdr:cNvPr>
          <xdr:cNvSpPr txBox="1"/>
        </xdr:nvSpPr>
        <xdr:spPr>
          <a:xfrm>
            <a:off x="10745651" y="6424813"/>
            <a:ext cx="516345" cy="444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원</a:t>
            </a:r>
            <a:endParaRPr lang="en-US" altLang="ko-KR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</xdr:grpSp>
    <xdr:clientData/>
  </xdr:twoCellAnchor>
  <xdr:twoCellAnchor>
    <xdr:from>
      <xdr:col>4</xdr:col>
      <xdr:colOff>383159</xdr:colOff>
      <xdr:row>13</xdr:row>
      <xdr:rowOff>78105</xdr:rowOff>
    </xdr:from>
    <xdr:to>
      <xdr:col>10</xdr:col>
      <xdr:colOff>269229</xdr:colOff>
      <xdr:row>34</xdr:row>
      <xdr:rowOff>76745</xdr:rowOff>
    </xdr:to>
    <xdr:grpSp>
      <xdr:nvGrpSpPr>
        <xdr:cNvPr id="68" name="그룹 67">
          <a:extLst>
            <a:ext uri="{FF2B5EF4-FFF2-40B4-BE49-F238E27FC236}">
              <a16:creationId xmlns:a16="http://schemas.microsoft.com/office/drawing/2014/main" id="{21B7537F-6741-4BFD-BFF8-1A39D2C29681}"/>
            </a:ext>
          </a:extLst>
        </xdr:cNvPr>
        <xdr:cNvGrpSpPr/>
      </xdr:nvGrpSpPr>
      <xdr:grpSpPr>
        <a:xfrm>
          <a:off x="2932395" y="3361632"/>
          <a:ext cx="4582761" cy="4418240"/>
          <a:chOff x="3130372" y="3105388"/>
          <a:chExt cx="3845348" cy="3711525"/>
        </a:xfrm>
      </xdr:grpSpPr>
      <xdr:sp macro="" textlink="">
        <xdr:nvSpPr>
          <xdr:cNvPr id="69" name="donut_BG">
            <a:extLst>
              <a:ext uri="{FF2B5EF4-FFF2-40B4-BE49-F238E27FC236}">
                <a16:creationId xmlns:a16="http://schemas.microsoft.com/office/drawing/2014/main" id="{DD6A4CB9-E1AA-2779-B261-7B4A3778AAF1}"/>
              </a:ext>
            </a:extLst>
          </xdr:cNvPr>
          <xdr:cNvSpPr/>
        </xdr:nvSpPr>
        <xdr:spPr>
          <a:xfrm>
            <a:off x="3310590" y="3280409"/>
            <a:ext cx="3484912" cy="3361482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381000" dist="63500" dir="2700000" algn="tl" rotWithShape="0">
              <a:srgbClr val="7A64BC">
                <a:alpha val="2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b="1">
              <a:solidFill>
                <a:srgbClr val="757FBF"/>
              </a:solidFill>
              <a:latin typeface="나눔스퀘어" panose="020B0600000101010101" pitchFamily="50" charset="-127"/>
              <a:ea typeface="나눔스퀘어" panose="020B0600000101010101" pitchFamily="50" charset="-127"/>
            </a:endParaRPr>
          </a:p>
        </xdr:txBody>
      </xdr:sp>
      <xdr:graphicFrame macro="">
        <xdr:nvGraphicFramePr>
          <xdr:cNvPr id="70" name="차트 69">
            <a:extLst>
              <a:ext uri="{FF2B5EF4-FFF2-40B4-BE49-F238E27FC236}">
                <a16:creationId xmlns:a16="http://schemas.microsoft.com/office/drawing/2014/main" id="{ABCB99BF-E694-5F6B-F371-9BCB7782DA4D}"/>
              </a:ext>
            </a:extLst>
          </xdr:cNvPr>
          <xdr:cNvGraphicFramePr>
            <a:graphicFrameLocks/>
          </xdr:cNvGraphicFramePr>
        </xdr:nvGraphicFramePr>
        <xdr:xfrm>
          <a:off x="3130372" y="3105388"/>
          <a:ext cx="3845348" cy="37115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71" name="donut_BG">
            <a:extLst>
              <a:ext uri="{FF2B5EF4-FFF2-40B4-BE49-F238E27FC236}">
                <a16:creationId xmlns:a16="http://schemas.microsoft.com/office/drawing/2014/main" id="{54C2780A-1FE2-60A5-C04F-5802D6AEC562}"/>
              </a:ext>
            </a:extLst>
          </xdr:cNvPr>
          <xdr:cNvSpPr/>
        </xdr:nvSpPr>
        <xdr:spPr>
          <a:xfrm>
            <a:off x="4219674" y="4157976"/>
            <a:ext cx="1666745" cy="1606351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>
            <a:outerShdw blurRad="381000" dist="63500" dir="2700000" algn="tl" rotWithShape="0">
              <a:srgbClr val="7A64BC">
                <a:alpha val="2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b="1">
              <a:solidFill>
                <a:srgbClr val="757FBF"/>
              </a:solidFill>
              <a:latin typeface="나눔스퀘어" panose="020B0600000101010101" pitchFamily="50" charset="-127"/>
              <a:ea typeface="나눔스퀘어" panose="020B0600000101010101" pitchFamily="50" charset="-127"/>
            </a:endParaRP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A7627822-202B-796A-895B-50EEE0BDB911}"/>
              </a:ext>
            </a:extLst>
          </xdr:cNvPr>
          <xdr:cNvSpPr txBox="1"/>
        </xdr:nvSpPr>
        <xdr:spPr>
          <a:xfrm>
            <a:off x="4143896" y="4516774"/>
            <a:ext cx="1694240" cy="88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ko-KR" altLang="en-US" sz="2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수입</a:t>
            </a:r>
            <a:r>
              <a:rPr lang="en-US" altLang="ko-KR" sz="2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/</a:t>
            </a:r>
            <a:r>
              <a:rPr lang="ko-KR" altLang="en-US" sz="2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지출</a:t>
            </a:r>
            <a:r>
              <a:rPr lang="en-US" altLang="ko-KR" sz="2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/</a:t>
            </a:r>
            <a:r>
              <a:rPr lang="ko-KR" altLang="en-US" sz="2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투자</a:t>
            </a:r>
          </a:p>
        </xdr:txBody>
      </xdr:sp>
    </xdr:grpSp>
    <xdr:clientData/>
  </xdr:twoCellAnchor>
  <xdr:twoCellAnchor>
    <xdr:from>
      <xdr:col>0</xdr:col>
      <xdr:colOff>245044</xdr:colOff>
      <xdr:row>3</xdr:row>
      <xdr:rowOff>55844</xdr:rowOff>
    </xdr:from>
    <xdr:to>
      <xdr:col>4</xdr:col>
      <xdr:colOff>21501</xdr:colOff>
      <xdr:row>7</xdr:row>
      <xdr:rowOff>137949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8C64CC37-3545-494F-8AF0-7BA9CD3F2586}"/>
            </a:ext>
          </a:extLst>
        </xdr:cNvPr>
        <xdr:cNvSpPr/>
      </xdr:nvSpPr>
      <xdr:spPr>
        <a:xfrm>
          <a:off x="245044" y="1455153"/>
          <a:ext cx="2270275" cy="788687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요약</a:t>
          </a:r>
        </a:p>
      </xdr:txBody>
    </xdr:sp>
    <xdr:clientData/>
  </xdr:twoCellAnchor>
  <xdr:twoCellAnchor>
    <xdr:from>
      <xdr:col>10</xdr:col>
      <xdr:colOff>396240</xdr:colOff>
      <xdr:row>43</xdr:row>
      <xdr:rowOff>47442</xdr:rowOff>
    </xdr:from>
    <xdr:to>
      <xdr:col>10</xdr:col>
      <xdr:colOff>964813</xdr:colOff>
      <xdr:row>45</xdr:row>
      <xdr:rowOff>31130</xdr:rowOff>
    </xdr:to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6C069CCC-BA0E-46B9-91B0-CD56349D0D50}"/>
            </a:ext>
          </a:extLst>
        </xdr:cNvPr>
        <xdr:cNvSpPr txBox="1"/>
      </xdr:nvSpPr>
      <xdr:spPr>
        <a:xfrm>
          <a:off x="7572895" y="10133551"/>
          <a:ext cx="568573" cy="427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5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원</a:t>
          </a:r>
        </a:p>
      </xdr:txBody>
    </xdr:sp>
    <xdr:clientData/>
  </xdr:twoCellAnchor>
  <xdr:twoCellAnchor>
    <xdr:from>
      <xdr:col>19</xdr:col>
      <xdr:colOff>1145484</xdr:colOff>
      <xdr:row>43</xdr:row>
      <xdr:rowOff>57877</xdr:rowOff>
    </xdr:from>
    <xdr:to>
      <xdr:col>20</xdr:col>
      <xdr:colOff>380557</xdr:colOff>
      <xdr:row>45</xdr:row>
      <xdr:rowOff>37755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29D16AE2-A3F4-43F2-B460-16B835BBD52A}"/>
            </a:ext>
          </a:extLst>
        </xdr:cNvPr>
        <xdr:cNvSpPr txBox="1"/>
      </xdr:nvSpPr>
      <xdr:spPr>
        <a:xfrm>
          <a:off x="17092066" y="10143986"/>
          <a:ext cx="565109" cy="4232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5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rPr>
            <a:t>원</a:t>
          </a:r>
        </a:p>
      </xdr:txBody>
    </xdr:sp>
    <xdr:clientData/>
  </xdr:twoCellAnchor>
  <xdr:twoCellAnchor>
    <xdr:from>
      <xdr:col>16</xdr:col>
      <xdr:colOff>138236</xdr:colOff>
      <xdr:row>87</xdr:row>
      <xdr:rowOff>153041</xdr:rowOff>
    </xdr:from>
    <xdr:to>
      <xdr:col>25</xdr:col>
      <xdr:colOff>292537</xdr:colOff>
      <xdr:row>135</xdr:row>
      <xdr:rowOff>14917</xdr:rowOff>
    </xdr:to>
    <xdr:grpSp>
      <xdr:nvGrpSpPr>
        <xdr:cNvPr id="112" name="그룹 111">
          <a:extLst>
            <a:ext uri="{FF2B5EF4-FFF2-40B4-BE49-F238E27FC236}">
              <a16:creationId xmlns:a16="http://schemas.microsoft.com/office/drawing/2014/main" id="{D13802EF-13C6-4054-A139-4066CDE7FA84}"/>
            </a:ext>
          </a:extLst>
        </xdr:cNvPr>
        <xdr:cNvGrpSpPr/>
      </xdr:nvGrpSpPr>
      <xdr:grpSpPr>
        <a:xfrm>
          <a:off x="12373705" y="18870532"/>
          <a:ext cx="8605573" cy="9840959"/>
          <a:chOff x="12338687" y="16337599"/>
          <a:chExt cx="8598609" cy="8280876"/>
        </a:xfrm>
      </xdr:grpSpPr>
      <xdr:sp macro="" textlink="">
        <xdr:nvSpPr>
          <xdr:cNvPr id="113" name="사각형: 둥근 모서리 112">
            <a:extLst>
              <a:ext uri="{FF2B5EF4-FFF2-40B4-BE49-F238E27FC236}">
                <a16:creationId xmlns:a16="http://schemas.microsoft.com/office/drawing/2014/main" id="{24B4291A-9083-73B2-468C-C753A7E23AAB}"/>
              </a:ext>
            </a:extLst>
          </xdr:cNvPr>
          <xdr:cNvSpPr/>
        </xdr:nvSpPr>
        <xdr:spPr>
          <a:xfrm>
            <a:off x="12342281" y="16541219"/>
            <a:ext cx="8576833" cy="8077256"/>
          </a:xfrm>
          <a:prstGeom prst="roundRect">
            <a:avLst>
              <a:gd name="adj" fmla="val 542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114" name="img_T">
            <a:extLst>
              <a:ext uri="{FF2B5EF4-FFF2-40B4-BE49-F238E27FC236}">
                <a16:creationId xmlns:a16="http://schemas.microsoft.com/office/drawing/2014/main" id="{B62231CE-E3CC-ACFA-AB9A-F3F29F8D487D}"/>
              </a:ext>
            </a:extLst>
          </xdr:cNvPr>
          <xdr:cNvSpPr/>
        </xdr:nvSpPr>
        <xdr:spPr>
          <a:xfrm>
            <a:off x="12338687" y="16337599"/>
            <a:ext cx="8598609" cy="541693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6BFB8342-C243-6CF4-2E69-BC805ED8A165}"/>
              </a:ext>
            </a:extLst>
          </xdr:cNvPr>
          <xdr:cNvSpPr txBox="1"/>
        </xdr:nvSpPr>
        <xdr:spPr>
          <a:xfrm>
            <a:off x="13494070" y="16391619"/>
            <a:ext cx="6137573" cy="4278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지출 상위 </a:t>
            </a:r>
            <a:r>
              <a:rPr lang="en-US" altLang="ko-KR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10</a:t>
            </a:r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개 상세 내역</a:t>
            </a:r>
            <a:endParaRPr lang="en-US" altLang="ko-KR" sz="18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  <xdr:grpSp>
        <xdr:nvGrpSpPr>
          <xdr:cNvPr id="118" name="그룹 117">
            <a:extLst>
              <a:ext uri="{FF2B5EF4-FFF2-40B4-BE49-F238E27FC236}">
                <a16:creationId xmlns:a16="http://schemas.microsoft.com/office/drawing/2014/main" id="{64181782-5EA7-1CF5-8564-F3A49B742F58}"/>
              </a:ext>
            </a:extLst>
          </xdr:cNvPr>
          <xdr:cNvGrpSpPr/>
        </xdr:nvGrpSpPr>
        <xdr:grpSpPr>
          <a:xfrm>
            <a:off x="14147439" y="17006153"/>
            <a:ext cx="4697894" cy="818900"/>
            <a:chOff x="2956386" y="16470199"/>
            <a:chExt cx="4673172" cy="813439"/>
          </a:xfrm>
        </xdr:grpSpPr>
        <xdr:sp macro="" textlink="">
          <xdr:nvSpPr>
            <xdr:cNvPr id="120" name="Freeform 7">
              <a:extLst>
                <a:ext uri="{FF2B5EF4-FFF2-40B4-BE49-F238E27FC236}">
                  <a16:creationId xmlns:a16="http://schemas.microsoft.com/office/drawing/2014/main" id="{5033214F-45BA-C9F9-F252-3BAFC14C2069}"/>
                </a:ext>
              </a:extLst>
            </xdr:cNvPr>
            <xdr:cNvSpPr>
              <a:spLocks/>
            </xdr:cNvSpPr>
          </xdr:nvSpPr>
          <xdr:spPr bwMode="auto">
            <a:xfrm>
              <a:off x="3567116" y="16470199"/>
              <a:ext cx="4062442" cy="703833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ko-KR" altLang="en-US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t>소분류 지출 </a:t>
              </a:r>
              <a:r>
                <a:rPr lang="en-US" altLang="ko-KR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t>TOP 10</a:t>
              </a:r>
            </a:p>
            <a:p>
              <a:pPr marL="0" indent="0" algn="ctr" defTabSz="914400" rtl="0" eaLnBrk="1" latinLnBrk="0" hangingPunct="1"/>
              <a:endParaRPr lang="en-US" altLang="ko-KR" sz="1800" b="0" kern="1200">
                <a:solidFill>
                  <a:schemeClr val="bg1"/>
                </a:solidFill>
                <a:latin typeface="나눔스퀘어 ExtraBold" panose="020B0600000101010101" pitchFamily="50" charset="-127"/>
                <a:ea typeface="나눔스퀘어 ExtraBold" panose="020B0600000101010101" pitchFamily="50" charset="-127"/>
                <a:cs typeface="+mn-cs"/>
              </a:endParaRPr>
            </a:p>
          </xdr:txBody>
        </xdr:sp>
        <xdr:sp macro="" textlink="pv_가계부!AN28">
          <xdr:nvSpPr>
            <xdr:cNvPr id="121" name="TextBox 120">
              <a:extLst>
                <a:ext uri="{FF2B5EF4-FFF2-40B4-BE49-F238E27FC236}">
                  <a16:creationId xmlns:a16="http://schemas.microsoft.com/office/drawing/2014/main" id="{F715CF20-62E7-4E15-AD0B-2D78445061F1}"/>
                </a:ext>
              </a:extLst>
            </xdr:cNvPr>
            <xdr:cNvSpPr txBox="1"/>
          </xdr:nvSpPr>
          <xdr:spPr>
            <a:xfrm>
              <a:off x="2956386" y="16782162"/>
              <a:ext cx="3249908" cy="50147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E5DF28B2-0D86-40B6-843F-86694AD133E2}" type="TxLink">
                <a:rPr lang="en-US" altLang="en-US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pPr marL="0" indent="0" algn="r"/>
                <a:t> 1,575,943 </a:t>
              </a:fld>
              <a:endParaRPr lang="en-US" altLang="ko-KR" sz="1800" b="0" kern="1200">
                <a:solidFill>
                  <a:schemeClr val="bg1"/>
                </a:solidFill>
                <a:latin typeface="나눔스퀘어 ExtraBold" panose="020B0600000101010101" pitchFamily="50" charset="-127"/>
                <a:ea typeface="나눔스퀘어 Extra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122" name="TextBox 121">
              <a:extLst>
                <a:ext uri="{FF2B5EF4-FFF2-40B4-BE49-F238E27FC236}">
                  <a16:creationId xmlns:a16="http://schemas.microsoft.com/office/drawing/2014/main" id="{6BAB55E1-13C9-DB66-9DAF-2ACF0ADC7652}"/>
                </a:ext>
              </a:extLst>
            </xdr:cNvPr>
            <xdr:cNvSpPr txBox="1"/>
          </xdr:nvSpPr>
          <xdr:spPr>
            <a:xfrm>
              <a:off x="6101992" y="16779280"/>
              <a:ext cx="558166" cy="3797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 defTabSz="914400" rtl="0" eaLnBrk="1" latinLnBrk="0" hangingPunct="1"/>
              <a:r>
                <a:rPr lang="ko-KR" altLang="en-US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t>원</a:t>
              </a:r>
            </a:p>
          </xdr:txBody>
        </xdr:sp>
      </xdr:grpSp>
      <xdr:pic>
        <xdr:nvPicPr>
          <xdr:cNvPr id="119" name="그래픽 118" descr="동전 윤곽선">
            <a:extLst>
              <a:ext uri="{FF2B5EF4-FFF2-40B4-BE49-F238E27FC236}">
                <a16:creationId xmlns:a16="http://schemas.microsoft.com/office/drawing/2014/main" id="{ADA56D38-AB46-B514-7D3D-72B7F9C900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681886" y="16382619"/>
            <a:ext cx="592306" cy="435484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248854</xdr:colOff>
      <xdr:row>38</xdr:row>
      <xdr:rowOff>65742</xdr:rowOff>
    </xdr:from>
    <xdr:to>
      <xdr:col>4</xdr:col>
      <xdr:colOff>57150</xdr:colOff>
      <xdr:row>42</xdr:row>
      <xdr:rowOff>124986</xdr:rowOff>
    </xdr:to>
    <xdr:sp macro="" textlink="">
      <xdr:nvSpPr>
        <xdr:cNvPr id="125" name="사각형: 둥근 모서리 124">
          <a:extLst>
            <a:ext uri="{FF2B5EF4-FFF2-40B4-BE49-F238E27FC236}">
              <a16:creationId xmlns:a16="http://schemas.microsoft.com/office/drawing/2014/main" id="{18FB826C-E481-4052-8DB1-FC335CDD221F}"/>
            </a:ext>
          </a:extLst>
        </xdr:cNvPr>
        <xdr:cNvSpPr/>
      </xdr:nvSpPr>
      <xdr:spPr>
        <a:xfrm>
          <a:off x="248854" y="9043487"/>
          <a:ext cx="2302114" cy="945935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수입</a:t>
          </a:r>
        </a:p>
      </xdr:txBody>
    </xdr:sp>
    <xdr:clientData/>
  </xdr:twoCellAnchor>
  <xdr:twoCellAnchor>
    <xdr:from>
      <xdr:col>26</xdr:col>
      <xdr:colOff>175770</xdr:colOff>
      <xdr:row>38</xdr:row>
      <xdr:rowOff>100154</xdr:rowOff>
    </xdr:from>
    <xdr:to>
      <xdr:col>29</xdr:col>
      <xdr:colOff>575682</xdr:colOff>
      <xdr:row>42</xdr:row>
      <xdr:rowOff>132383</xdr:rowOff>
    </xdr:to>
    <xdr:sp macro="" textlink="">
      <xdr:nvSpPr>
        <xdr:cNvPr id="126" name="사각형: 둥근 모서리 125">
          <a:extLst>
            <a:ext uri="{FF2B5EF4-FFF2-40B4-BE49-F238E27FC236}">
              <a16:creationId xmlns:a16="http://schemas.microsoft.com/office/drawing/2014/main" id="{6D72C8FF-A5EB-4032-A00A-A6F06028F3D7}"/>
            </a:ext>
          </a:extLst>
        </xdr:cNvPr>
        <xdr:cNvSpPr/>
      </xdr:nvSpPr>
      <xdr:spPr>
        <a:xfrm>
          <a:off x="21359370" y="9077899"/>
          <a:ext cx="2270276" cy="918920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지출</a:t>
          </a:r>
        </a:p>
      </xdr:txBody>
    </xdr:sp>
    <xdr:clientData/>
  </xdr:twoCellAnchor>
  <xdr:twoCellAnchor>
    <xdr:from>
      <xdr:col>0</xdr:col>
      <xdr:colOff>245043</xdr:colOff>
      <xdr:row>8</xdr:row>
      <xdr:rowOff>63935</xdr:rowOff>
    </xdr:from>
    <xdr:to>
      <xdr:col>4</xdr:col>
      <xdr:colOff>13683</xdr:colOff>
      <xdr:row>18</xdr:row>
      <xdr:rowOff>78576</xdr:rowOff>
    </xdr:to>
    <xdr:sp macro="" textlink="">
      <xdr:nvSpPr>
        <xdr:cNvPr id="128" name="사각형: 둥근 모서리 127">
          <a:extLst>
            <a:ext uri="{FF2B5EF4-FFF2-40B4-BE49-F238E27FC236}">
              <a16:creationId xmlns:a16="http://schemas.microsoft.com/office/drawing/2014/main" id="{32D1B5A6-1BE3-467A-8FEC-79078BB57AB0}"/>
            </a:ext>
          </a:extLst>
        </xdr:cNvPr>
        <xdr:cNvSpPr/>
      </xdr:nvSpPr>
      <xdr:spPr>
        <a:xfrm>
          <a:off x="245043" y="2391499"/>
          <a:ext cx="2262458" cy="2231368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[</a:t>
          </a:r>
          <a:r>
            <a:rPr lang="ko-KR" altLang="en-US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년도 </a:t>
          </a:r>
          <a:r>
            <a:rPr lang="en-US" altLang="ko-KR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&amp; </a:t>
          </a:r>
          <a:r>
            <a:rPr lang="ko-KR" altLang="en-US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월 선택</a:t>
          </a:r>
          <a:r>
            <a:rPr lang="en-US" altLang="ko-KR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]</a:t>
          </a:r>
        </a:p>
        <a:p>
          <a:pPr algn="l"/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1.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년도와 월을 클릭하시면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,</a:t>
          </a:r>
          <a:b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해당 기간에 맞는 데이터가</a:t>
          </a:r>
          <a:b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자동으로 반영돼요 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!</a:t>
          </a:r>
          <a:b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예 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전체 클릭 시 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-&gt;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전</a:t>
          </a:r>
          <a:r>
            <a:rPr lang="ko-KR" altLang="en-US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기간</a:t>
          </a:r>
          <a:b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     3</a:t>
          </a:r>
          <a:r>
            <a:rPr lang="ko-KR" altLang="en-US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월 클릭 시 </a:t>
          </a: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-&gt; 3</a:t>
          </a:r>
          <a:r>
            <a:rPr lang="ko-KR" altLang="en-US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월만</a:t>
          </a: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endParaRPr lang="ko-KR" altLang="en-US" sz="1200" b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15</xdr:col>
      <xdr:colOff>455403</xdr:colOff>
      <xdr:row>37</xdr:row>
      <xdr:rowOff>20002</xdr:rowOff>
    </xdr:from>
    <xdr:to>
      <xdr:col>15</xdr:col>
      <xdr:colOff>455403</xdr:colOff>
      <xdr:row>135</xdr:row>
      <xdr:rowOff>170330</xdr:rowOff>
    </xdr:to>
    <xdr:cxnSp macro="">
      <xdr:nvCxnSpPr>
        <xdr:cNvPr id="129" name="직선 연결선 128">
          <a:extLst>
            <a:ext uri="{FF2B5EF4-FFF2-40B4-BE49-F238E27FC236}">
              <a16:creationId xmlns:a16="http://schemas.microsoft.com/office/drawing/2014/main" id="{18FD5169-68C3-441F-A157-BD0CC2F88ABA}"/>
            </a:ext>
          </a:extLst>
        </xdr:cNvPr>
        <xdr:cNvCxnSpPr/>
      </xdr:nvCxnSpPr>
      <xdr:spPr>
        <a:xfrm>
          <a:off x="11829985" y="8776075"/>
          <a:ext cx="0" cy="2187425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475343</xdr:colOff>
      <xdr:row>29</xdr:row>
      <xdr:rowOff>127800</xdr:rowOff>
    </xdr:from>
    <xdr:to>
      <xdr:col>14</xdr:col>
      <xdr:colOff>325055</xdr:colOff>
      <xdr:row>31</xdr:row>
      <xdr:rowOff>150170</xdr:rowOff>
    </xdr:to>
    <xdr:grpSp>
      <xdr:nvGrpSpPr>
        <xdr:cNvPr id="132" name="그룹 131">
          <a:extLst>
            <a:ext uri="{FF2B5EF4-FFF2-40B4-BE49-F238E27FC236}">
              <a16:creationId xmlns:a16="http://schemas.microsoft.com/office/drawing/2014/main" id="{314C0889-F7B0-7394-43C3-F6EA287A3C40}"/>
            </a:ext>
          </a:extLst>
        </xdr:cNvPr>
        <xdr:cNvGrpSpPr/>
      </xdr:nvGrpSpPr>
      <xdr:grpSpPr>
        <a:xfrm>
          <a:off x="7725080" y="6789931"/>
          <a:ext cx="3604294" cy="439912"/>
          <a:chOff x="7674002" y="7183024"/>
          <a:chExt cx="3587994" cy="470605"/>
        </a:xfrm>
      </xdr:grpSpPr>
      <xdr:grpSp>
        <xdr:nvGrpSpPr>
          <xdr:cNvPr id="51" name="그룹 50">
            <a:extLst>
              <a:ext uri="{FF2B5EF4-FFF2-40B4-BE49-F238E27FC236}">
                <a16:creationId xmlns:a16="http://schemas.microsoft.com/office/drawing/2014/main" id="{8F8B5BBF-00EC-2142-3EFB-6129CC745AAF}"/>
              </a:ext>
            </a:extLst>
          </xdr:cNvPr>
          <xdr:cNvGrpSpPr/>
        </xdr:nvGrpSpPr>
        <xdr:grpSpPr>
          <a:xfrm>
            <a:off x="7674002" y="7186748"/>
            <a:ext cx="1711310" cy="466881"/>
            <a:chOff x="6673804" y="4669741"/>
            <a:chExt cx="1138798" cy="382836"/>
          </a:xfrm>
        </xdr:grpSpPr>
        <xdr:sp macro="" textlink="">
          <xdr:nvSpPr>
            <xdr:cNvPr id="52" name="직사각형 51">
              <a:extLst>
                <a:ext uri="{FF2B5EF4-FFF2-40B4-BE49-F238E27FC236}">
                  <a16:creationId xmlns:a16="http://schemas.microsoft.com/office/drawing/2014/main" id="{7E21CFE5-57AE-F7BF-D11D-1C8D32BD4C09}"/>
                </a:ext>
              </a:extLst>
            </xdr:cNvPr>
            <xdr:cNvSpPr/>
          </xdr:nvSpPr>
          <xdr:spPr>
            <a:xfrm>
              <a:off x="6673804" y="4715879"/>
              <a:ext cx="191409" cy="280187"/>
            </a:xfrm>
            <a:prstGeom prst="rect">
              <a:avLst/>
            </a:prstGeom>
            <a:solidFill>
              <a:srgbClr val="CEE7FE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ko-KR" altLang="en-US" sz="15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B7A42B4-CBF3-0C24-F9A9-8C4E5B671F4F}"/>
                </a:ext>
              </a:extLst>
            </xdr:cNvPr>
            <xdr:cNvSpPr txBox="1"/>
          </xdr:nvSpPr>
          <xdr:spPr>
            <a:xfrm>
              <a:off x="6936394" y="4669741"/>
              <a:ext cx="876208" cy="38283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현금</a:t>
              </a:r>
              <a:r>
                <a:rPr lang="en-US" altLang="ko-KR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(</a:t>
              </a:r>
              <a:r>
                <a:rPr lang="ko-KR" altLang="en-US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여윳돈</a:t>
              </a:r>
              <a:r>
                <a:rPr lang="en-US" altLang="ko-KR" sz="15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):</a:t>
              </a:r>
              <a:endPara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</xdr:grpSp>
      <xdr:sp macro="" textlink="pv_가계부!E9">
        <xdr:nvSpPr>
          <xdr:cNvPr id="130" name="TextBox 129">
            <a:extLst>
              <a:ext uri="{FF2B5EF4-FFF2-40B4-BE49-F238E27FC236}">
                <a16:creationId xmlns:a16="http://schemas.microsoft.com/office/drawing/2014/main" id="{BBD7F61D-BDA9-508A-87DD-F61A50975E18}"/>
              </a:ext>
            </a:extLst>
          </xdr:cNvPr>
          <xdr:cNvSpPr txBox="1"/>
        </xdr:nvSpPr>
        <xdr:spPr>
          <a:xfrm>
            <a:off x="9286636" y="7183024"/>
            <a:ext cx="1944032" cy="45240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/>
            <a:fld id="{CADFF97B-12FC-4D9A-B606-241E1CBDB32F}" type="TxLink">
              <a:rPr lang="en-US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/>
              <a:t>-629,383 </a:t>
            </a:fld>
            <a:endParaRPr lang="ko-KR" altLang="en-US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AD50F725-C675-104B-4907-3E173C338747}"/>
              </a:ext>
            </a:extLst>
          </xdr:cNvPr>
          <xdr:cNvSpPr txBox="1"/>
        </xdr:nvSpPr>
        <xdr:spPr>
          <a:xfrm>
            <a:off x="10745651" y="7186813"/>
            <a:ext cx="516345" cy="444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5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원</a:t>
            </a:r>
            <a:endParaRPr lang="en-US" altLang="ko-KR" sz="15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</xdr:grpSp>
    <xdr:clientData/>
  </xdr:twoCellAnchor>
  <xdr:twoCellAnchor editAs="oneCell">
    <xdr:from>
      <xdr:col>0</xdr:col>
      <xdr:colOff>227611</xdr:colOff>
      <xdr:row>28</xdr:row>
      <xdr:rowOff>102921</xdr:rowOff>
    </xdr:from>
    <xdr:to>
      <xdr:col>4</xdr:col>
      <xdr:colOff>36786</xdr:colOff>
      <xdr:row>36</xdr:row>
      <xdr:rowOff>24816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1" name="개월(날짜)">
              <a:extLst>
                <a:ext uri="{FF2B5EF4-FFF2-40B4-BE49-F238E27FC236}">
                  <a16:creationId xmlns:a16="http://schemas.microsoft.com/office/drawing/2014/main" id="{DFECD90B-89D1-4C67-93E3-2FDFE4FF7A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개월(날짜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7611" y="7037121"/>
              <a:ext cx="2323775" cy="1752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226226</xdr:colOff>
      <xdr:row>19</xdr:row>
      <xdr:rowOff>60465</xdr:rowOff>
    </xdr:from>
    <xdr:to>
      <xdr:col>4</xdr:col>
      <xdr:colOff>19941</xdr:colOff>
      <xdr:row>27</xdr:row>
      <xdr:rowOff>131766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2" name="년(날짜)">
              <a:extLst>
                <a:ext uri="{FF2B5EF4-FFF2-40B4-BE49-F238E27FC236}">
                  <a16:creationId xmlns:a16="http://schemas.microsoft.com/office/drawing/2014/main" id="{C91C0296-C5D3-48F0-82CC-363BC39330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년(날짜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226" y="4937265"/>
              <a:ext cx="2312125" cy="190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16</xdr:col>
      <xdr:colOff>286870</xdr:colOff>
      <xdr:row>12</xdr:row>
      <xdr:rowOff>107576</xdr:rowOff>
    </xdr:from>
    <xdr:to>
      <xdr:col>25</xdr:col>
      <xdr:colOff>182880</xdr:colOff>
      <xdr:row>33</xdr:row>
      <xdr:rowOff>143435</xdr:rowOff>
    </xdr:to>
    <xdr:graphicFrame macro="">
      <xdr:nvGraphicFramePr>
        <xdr:cNvPr id="53" name="차트 52">
          <a:extLst>
            <a:ext uri="{FF2B5EF4-FFF2-40B4-BE49-F238E27FC236}">
              <a16:creationId xmlns:a16="http://schemas.microsoft.com/office/drawing/2014/main" id="{8F7BA1BD-CFE8-4F49-8883-47997DF977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309010</xdr:colOff>
      <xdr:row>38</xdr:row>
      <xdr:rowOff>69387</xdr:rowOff>
    </xdr:from>
    <xdr:to>
      <xdr:col>15</xdr:col>
      <xdr:colOff>45592</xdr:colOff>
      <xdr:row>85</xdr:row>
      <xdr:rowOff>181149</xdr:rowOff>
    </xdr:to>
    <xdr:grpSp>
      <xdr:nvGrpSpPr>
        <xdr:cNvPr id="76" name="그룹 75">
          <a:extLst>
            <a:ext uri="{FF2B5EF4-FFF2-40B4-BE49-F238E27FC236}">
              <a16:creationId xmlns:a16="http://schemas.microsoft.com/office/drawing/2014/main" id="{64C7899C-6A3E-1ED6-82EB-7FA416321E93}"/>
            </a:ext>
          </a:extLst>
        </xdr:cNvPr>
        <xdr:cNvGrpSpPr/>
      </xdr:nvGrpSpPr>
      <xdr:grpSpPr>
        <a:xfrm>
          <a:off x="2858246" y="8605692"/>
          <a:ext cx="8670859" cy="9879217"/>
          <a:chOff x="2823610" y="9080037"/>
          <a:chExt cx="8651982" cy="10855962"/>
        </a:xfrm>
      </xdr:grpSpPr>
      <xdr:grpSp>
        <xdr:nvGrpSpPr>
          <xdr:cNvPr id="86" name="그룹 85">
            <a:extLst>
              <a:ext uri="{FF2B5EF4-FFF2-40B4-BE49-F238E27FC236}">
                <a16:creationId xmlns:a16="http://schemas.microsoft.com/office/drawing/2014/main" id="{A90E2BD2-A45C-4065-BD3F-73F045606B0C}"/>
              </a:ext>
            </a:extLst>
          </xdr:cNvPr>
          <xdr:cNvGrpSpPr/>
        </xdr:nvGrpSpPr>
        <xdr:grpSpPr>
          <a:xfrm>
            <a:off x="2823610" y="9080037"/>
            <a:ext cx="8651982" cy="10855962"/>
            <a:chOff x="2833916" y="7491999"/>
            <a:chExt cx="8606253" cy="8349116"/>
          </a:xfrm>
        </xdr:grpSpPr>
        <xdr:grpSp>
          <xdr:nvGrpSpPr>
            <xdr:cNvPr id="87" name="그룹 86">
              <a:extLst>
                <a:ext uri="{FF2B5EF4-FFF2-40B4-BE49-F238E27FC236}">
                  <a16:creationId xmlns:a16="http://schemas.microsoft.com/office/drawing/2014/main" id="{E1EFE8C1-1913-2957-0792-ECFB4F390CA3}"/>
                </a:ext>
              </a:extLst>
            </xdr:cNvPr>
            <xdr:cNvGrpSpPr/>
          </xdr:nvGrpSpPr>
          <xdr:grpSpPr>
            <a:xfrm>
              <a:off x="2833916" y="7491999"/>
              <a:ext cx="8606253" cy="8349116"/>
              <a:chOff x="2830108" y="7484380"/>
              <a:chExt cx="8610249" cy="8351814"/>
            </a:xfrm>
          </xdr:grpSpPr>
          <xdr:grpSp>
            <xdr:nvGrpSpPr>
              <xdr:cNvPr id="89" name="그룹 88">
                <a:extLst>
                  <a:ext uri="{FF2B5EF4-FFF2-40B4-BE49-F238E27FC236}">
                    <a16:creationId xmlns:a16="http://schemas.microsoft.com/office/drawing/2014/main" id="{11C93D65-0527-3046-DD52-B9F8509F92B7}"/>
                  </a:ext>
                </a:extLst>
              </xdr:cNvPr>
              <xdr:cNvGrpSpPr/>
            </xdr:nvGrpSpPr>
            <xdr:grpSpPr>
              <a:xfrm>
                <a:off x="2830108" y="7484380"/>
                <a:ext cx="8610249" cy="8351814"/>
                <a:chOff x="2873851" y="1963635"/>
                <a:chExt cx="5173620" cy="7027027"/>
              </a:xfrm>
            </xdr:grpSpPr>
            <xdr:sp macro="" textlink="">
              <xdr:nvSpPr>
                <xdr:cNvPr id="91" name="사각형: 둥근 모서리 90">
                  <a:extLst>
                    <a:ext uri="{FF2B5EF4-FFF2-40B4-BE49-F238E27FC236}">
                      <a16:creationId xmlns:a16="http://schemas.microsoft.com/office/drawing/2014/main" id="{D6B71F9F-DD38-7FBB-994E-FDDE59A8D3EA}"/>
                    </a:ext>
                  </a:extLst>
                </xdr:cNvPr>
                <xdr:cNvSpPr/>
              </xdr:nvSpPr>
              <xdr:spPr>
                <a:xfrm>
                  <a:off x="2876443" y="2058150"/>
                  <a:ext cx="5154077" cy="6932512"/>
                </a:xfrm>
                <a:prstGeom prst="roundRect">
                  <a:avLst>
                    <a:gd name="adj" fmla="val 5427"/>
                  </a:avLst>
                </a:prstGeom>
                <a:solidFill>
                  <a:schemeClr val="bg1"/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ko-KR" altLang="en-US" sz="1100" b="0">
                      <a:latin typeface="AppleSDGothicNeoB00" panose="02000503000000000000" pitchFamily="2" charset="-127"/>
                      <a:ea typeface="AppleSDGothicNeoB00" panose="02000503000000000000" pitchFamily="2" charset="-127"/>
                    </a:rPr>
                    <a:t> </a:t>
                  </a:r>
                </a:p>
              </xdr:txBody>
            </xdr:sp>
            <xdr:sp macro="" textlink="">
              <xdr:nvSpPr>
                <xdr:cNvPr id="92" name="img_T">
                  <a:extLst>
                    <a:ext uri="{FF2B5EF4-FFF2-40B4-BE49-F238E27FC236}">
                      <a16:creationId xmlns:a16="http://schemas.microsoft.com/office/drawing/2014/main" id="{02B69BEF-C0AC-E394-8C38-206DB55AD151}"/>
                    </a:ext>
                  </a:extLst>
                </xdr:cNvPr>
                <xdr:cNvSpPr/>
              </xdr:nvSpPr>
              <xdr:spPr>
                <a:xfrm>
                  <a:off x="2873851" y="1963635"/>
                  <a:ext cx="5173620" cy="449307"/>
                </a:xfrm>
                <a:prstGeom prst="round2SameRect">
                  <a:avLst>
                    <a:gd name="adj1" fmla="val 50000"/>
                    <a:gd name="adj2" fmla="val 0"/>
                  </a:avLst>
                </a:prstGeom>
                <a:solidFill>
                  <a:srgbClr val="64B5F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l"/>
                  <a:endParaRPr lang="ko-KR" altLang="en-US" sz="1400" b="0" i="0" u="none" strike="noStrike">
                    <a:solidFill>
                      <a:schemeClr val="bg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endParaRPr>
                </a:p>
              </xdr:txBody>
            </xdr:sp>
            <xdr:pic>
              <xdr:nvPicPr>
                <xdr:cNvPr id="93" name="그래픽 92" descr="동전 윤곽선">
                  <a:extLst>
                    <a:ext uri="{FF2B5EF4-FFF2-40B4-BE49-F238E27FC236}">
                      <a16:creationId xmlns:a16="http://schemas.microsoft.com/office/drawing/2014/main" id="{FBBA0BF9-C399-8C60-D8BD-0B7C0CEA4875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068039" y="2023441"/>
                  <a:ext cx="354023" cy="351578"/>
                </a:xfrm>
                <a:prstGeom prst="rect">
                  <a:avLst/>
                </a:prstGeom>
              </xdr:spPr>
            </xdr:pic>
            <xdr:sp macro="" textlink="">
              <xdr:nvSpPr>
                <xdr:cNvPr id="94" name="TextBox 93">
                  <a:extLst>
                    <a:ext uri="{FF2B5EF4-FFF2-40B4-BE49-F238E27FC236}">
                      <a16:creationId xmlns:a16="http://schemas.microsoft.com/office/drawing/2014/main" id="{F4044A00-01A6-85FA-6704-83407B0CA8AC}"/>
                    </a:ext>
                  </a:extLst>
                </xdr:cNvPr>
                <xdr:cNvSpPr txBox="1"/>
              </xdr:nvSpPr>
              <xdr:spPr>
                <a:xfrm>
                  <a:off x="3400922" y="2007491"/>
                  <a:ext cx="2734205" cy="36737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ko-KR" altLang="en-US" sz="1800" b="0">
                      <a:solidFill>
                        <a:schemeClr val="bg1"/>
                      </a:solidFill>
                      <a:latin typeface="나눔스퀘어 ExtraBold" panose="020B0600000101010101" pitchFamily="50" charset="-127"/>
                      <a:ea typeface="나눔스퀘어 ExtraBold" panose="020B0600000101010101" pitchFamily="50" charset="-127"/>
                    </a:rPr>
                    <a:t>수입 종합</a:t>
                  </a:r>
                  <a:endParaRPr lang="en-US" altLang="ko-KR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</a:endParaRPr>
                </a:p>
              </xdr:txBody>
            </xdr:sp>
          </xdr:grpSp>
          <xdr:sp macro="" textlink="">
            <xdr:nvSpPr>
              <xdr:cNvPr id="90" name="Freeform 7">
                <a:extLst>
                  <a:ext uri="{FF2B5EF4-FFF2-40B4-BE49-F238E27FC236}">
                    <a16:creationId xmlns:a16="http://schemas.microsoft.com/office/drawing/2014/main" id="{91645A70-63E3-E627-6C35-C2B1C55E87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9093" y="8259987"/>
                <a:ext cx="4068382" cy="698140"/>
              </a:xfrm>
              <a:prstGeom prst="roundRect">
                <a:avLst>
                  <a:gd name="adj" fmla="val 13045"/>
                </a:avLst>
              </a:prstGeom>
              <a:gradFill>
                <a:gsLst>
                  <a:gs pos="0">
                    <a:srgbClr val="64B5FC"/>
                  </a:gs>
                  <a:gs pos="100000">
                    <a:srgbClr val="0583F2"/>
                  </a:gs>
                </a:gsLst>
                <a:lin ang="2700000" scaled="1"/>
              </a:gradFill>
              <a:ln w="12700" cap="flat" cmpd="sng" algn="ctr">
                <a:noFill/>
                <a:prstDash val="solid"/>
                <a:miter lim="800000"/>
              </a:ln>
              <a:effectLst>
                <a:outerShdw blurRad="190500" dist="127000" dir="2700000" algn="tl" rotWithShape="0">
                  <a:schemeClr val="tx1">
                    <a:alpha val="12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ctr" latinLnBrk="0"/>
                <a:r>
                  <a:rPr lang="ko-KR" altLang="en-US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  <a:cs typeface="+mn-cs"/>
                  </a:rPr>
                  <a:t>총 수입</a:t>
                </a:r>
                <a:endParaRPr lang="en-US" altLang="ko-KR" sz="1800" b="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endParaRPr>
              </a:p>
              <a:p>
                <a:pPr marL="0" indent="0" algn="ctr" latinLnBrk="0"/>
                <a:r>
                  <a:rPr lang="en-US" altLang="ko-KR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  <a:cs typeface="+mn-cs"/>
                  </a:rPr>
                  <a:t>		</a:t>
                </a:r>
                <a:r>
                  <a:rPr lang="ko-KR" altLang="en-US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  <a:cs typeface="+mn-cs"/>
                  </a:rPr>
                  <a:t>원</a:t>
                </a:r>
                <a:endParaRPr lang="en-US" altLang="ko-KR" sz="1800" b="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endParaRPr>
              </a:p>
            </xdr:txBody>
          </xdr:sp>
        </xdr:grpSp>
        <xdr:sp macro="" textlink="pv_가계부!E6">
          <xdr:nvSpPr>
            <xdr:cNvPr id="88" name="TextBox 87">
              <a:extLst>
                <a:ext uri="{FF2B5EF4-FFF2-40B4-BE49-F238E27FC236}">
                  <a16:creationId xmlns:a16="http://schemas.microsoft.com/office/drawing/2014/main" id="{3BCCEFC5-17CD-D36E-1FE7-9AAD14B9B4EF}"/>
                </a:ext>
              </a:extLst>
            </xdr:cNvPr>
            <xdr:cNvSpPr txBox="1"/>
          </xdr:nvSpPr>
          <xdr:spPr>
            <a:xfrm>
              <a:off x="4555862" y="8580479"/>
              <a:ext cx="3257576" cy="49655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ECC4A089-8CC9-441D-9C42-8BEC0906DDE0}" type="TxLink">
                <a:rPr lang="en-US" altLang="en-US" sz="1800" b="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pPr marL="0" indent="0" algn="r"/>
                <a:t> 2,737,394 </a:t>
              </a:fld>
              <a:endParaRPr lang="en-US" altLang="ko-KR" sz="1800" b="0">
                <a:solidFill>
                  <a:schemeClr val="bg1"/>
                </a:solidFill>
                <a:latin typeface="나눔스퀘어 ExtraBold" panose="020B0600000101010101" pitchFamily="50" charset="-127"/>
                <a:ea typeface="나눔스퀘어 ExtraBold" panose="020B0600000101010101" pitchFamily="50" charset="-127"/>
                <a:cs typeface="+mn-cs"/>
              </a:endParaRPr>
            </a:p>
          </xdr:txBody>
        </xdr:sp>
      </xdr:grpSp>
      <xdr:graphicFrame macro="">
        <xdr:nvGraphicFramePr>
          <xdr:cNvPr id="74" name="차트 73">
            <a:extLst>
              <a:ext uri="{FF2B5EF4-FFF2-40B4-BE49-F238E27FC236}">
                <a16:creationId xmlns:a16="http://schemas.microsoft.com/office/drawing/2014/main" id="{413B3F80-3245-4273-91AD-EC87BB53F1CA}"/>
              </a:ext>
            </a:extLst>
          </xdr:cNvPr>
          <xdr:cNvGraphicFramePr>
            <a:graphicFrameLocks/>
          </xdr:cNvGraphicFramePr>
        </xdr:nvGraphicFramePr>
        <xdr:xfrm>
          <a:off x="2999014" y="11264152"/>
          <a:ext cx="8226878" cy="83400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16</xdr:col>
      <xdr:colOff>172914</xdr:colOff>
      <xdr:row>38</xdr:row>
      <xdr:rowOff>77320</xdr:rowOff>
    </xdr:from>
    <xdr:to>
      <xdr:col>25</xdr:col>
      <xdr:colOff>362615</xdr:colOff>
      <xdr:row>86</xdr:row>
      <xdr:rowOff>69585</xdr:rowOff>
    </xdr:to>
    <xdr:grpSp>
      <xdr:nvGrpSpPr>
        <xdr:cNvPr id="78" name="그룹 77">
          <a:extLst>
            <a:ext uri="{FF2B5EF4-FFF2-40B4-BE49-F238E27FC236}">
              <a16:creationId xmlns:a16="http://schemas.microsoft.com/office/drawing/2014/main" id="{AE845544-B489-EBCF-D937-026F91E65F7D}"/>
            </a:ext>
          </a:extLst>
        </xdr:cNvPr>
        <xdr:cNvGrpSpPr/>
      </xdr:nvGrpSpPr>
      <xdr:grpSpPr>
        <a:xfrm>
          <a:off x="12410288" y="8611720"/>
          <a:ext cx="8640973" cy="9969443"/>
          <a:chOff x="12364914" y="9008504"/>
          <a:chExt cx="8609801" cy="10957446"/>
        </a:xfrm>
      </xdr:grpSpPr>
      <xdr:grpSp>
        <xdr:nvGrpSpPr>
          <xdr:cNvPr id="98" name="그룹 97">
            <a:extLst>
              <a:ext uri="{FF2B5EF4-FFF2-40B4-BE49-F238E27FC236}">
                <a16:creationId xmlns:a16="http://schemas.microsoft.com/office/drawing/2014/main" id="{7958F2A6-DA34-4753-A641-8990928EA5C3}"/>
              </a:ext>
            </a:extLst>
          </xdr:cNvPr>
          <xdr:cNvGrpSpPr/>
        </xdr:nvGrpSpPr>
        <xdr:grpSpPr>
          <a:xfrm>
            <a:off x="12364914" y="9008504"/>
            <a:ext cx="8609801" cy="10957446"/>
            <a:chOff x="2833916" y="7491999"/>
            <a:chExt cx="8606253" cy="8376131"/>
          </a:xfrm>
        </xdr:grpSpPr>
        <xdr:grpSp>
          <xdr:nvGrpSpPr>
            <xdr:cNvPr id="99" name="그룹 98">
              <a:extLst>
                <a:ext uri="{FF2B5EF4-FFF2-40B4-BE49-F238E27FC236}">
                  <a16:creationId xmlns:a16="http://schemas.microsoft.com/office/drawing/2014/main" id="{058BCB3F-8DB9-E9DA-54DB-12DA3045CF58}"/>
                </a:ext>
              </a:extLst>
            </xdr:cNvPr>
            <xdr:cNvGrpSpPr/>
          </xdr:nvGrpSpPr>
          <xdr:grpSpPr>
            <a:xfrm>
              <a:off x="2833916" y="7491999"/>
              <a:ext cx="8606253" cy="8376131"/>
              <a:chOff x="2830108" y="7484380"/>
              <a:chExt cx="8610249" cy="8378838"/>
            </a:xfrm>
          </xdr:grpSpPr>
          <xdr:grpSp>
            <xdr:nvGrpSpPr>
              <xdr:cNvPr id="101" name="그룹 100">
                <a:extLst>
                  <a:ext uri="{FF2B5EF4-FFF2-40B4-BE49-F238E27FC236}">
                    <a16:creationId xmlns:a16="http://schemas.microsoft.com/office/drawing/2014/main" id="{BC695261-E21F-F088-9AE9-F13CFAEAAF02}"/>
                  </a:ext>
                </a:extLst>
              </xdr:cNvPr>
              <xdr:cNvGrpSpPr/>
            </xdr:nvGrpSpPr>
            <xdr:grpSpPr>
              <a:xfrm>
                <a:off x="2830108" y="7484380"/>
                <a:ext cx="8610249" cy="8378838"/>
                <a:chOff x="2873851" y="1963635"/>
                <a:chExt cx="5173620" cy="7049764"/>
              </a:xfrm>
            </xdr:grpSpPr>
            <xdr:sp macro="" textlink="">
              <xdr:nvSpPr>
                <xdr:cNvPr id="103" name="사각형: 둥근 모서리 102">
                  <a:extLst>
                    <a:ext uri="{FF2B5EF4-FFF2-40B4-BE49-F238E27FC236}">
                      <a16:creationId xmlns:a16="http://schemas.microsoft.com/office/drawing/2014/main" id="{6B1A6B7A-2AAF-B95B-8D2C-4F99586F22D8}"/>
                    </a:ext>
                  </a:extLst>
                </xdr:cNvPr>
                <xdr:cNvSpPr/>
              </xdr:nvSpPr>
              <xdr:spPr>
                <a:xfrm>
                  <a:off x="2876443" y="2058150"/>
                  <a:ext cx="5154077" cy="6955249"/>
                </a:xfrm>
                <a:prstGeom prst="roundRect">
                  <a:avLst>
                    <a:gd name="adj" fmla="val 5427"/>
                  </a:avLst>
                </a:prstGeom>
                <a:solidFill>
                  <a:schemeClr val="bg1"/>
                </a:soli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ko-KR" altLang="en-US" sz="1100" b="0">
                      <a:latin typeface="AppleSDGothicNeoB00" panose="02000503000000000000" pitchFamily="2" charset="-127"/>
                      <a:ea typeface="AppleSDGothicNeoB00" panose="02000503000000000000" pitchFamily="2" charset="-127"/>
                    </a:rPr>
                    <a:t> </a:t>
                  </a:r>
                </a:p>
              </xdr:txBody>
            </xdr:sp>
            <xdr:sp macro="" textlink="">
              <xdr:nvSpPr>
                <xdr:cNvPr id="104" name="img_T">
                  <a:extLst>
                    <a:ext uri="{FF2B5EF4-FFF2-40B4-BE49-F238E27FC236}">
                      <a16:creationId xmlns:a16="http://schemas.microsoft.com/office/drawing/2014/main" id="{36DEC5B2-D4E4-DF21-7E02-9BE3676D9F0E}"/>
                    </a:ext>
                  </a:extLst>
                </xdr:cNvPr>
                <xdr:cNvSpPr/>
              </xdr:nvSpPr>
              <xdr:spPr>
                <a:xfrm>
                  <a:off x="2873851" y="1963635"/>
                  <a:ext cx="5173620" cy="449307"/>
                </a:xfrm>
                <a:prstGeom prst="round2SameRect">
                  <a:avLst>
                    <a:gd name="adj1" fmla="val 50000"/>
                    <a:gd name="adj2" fmla="val 0"/>
                  </a:avLst>
                </a:prstGeom>
                <a:solidFill>
                  <a:srgbClr val="64B5F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marL="0" indent="0" algn="l"/>
                  <a:endParaRPr lang="ko-KR" altLang="en-US" sz="1400" b="0" i="0" u="none" strike="noStrike">
                    <a:solidFill>
                      <a:schemeClr val="bg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endParaRPr>
                </a:p>
              </xdr:txBody>
            </xdr:sp>
            <xdr:pic>
              <xdr:nvPicPr>
                <xdr:cNvPr id="105" name="그래픽 104" descr="동전 윤곽선">
                  <a:extLst>
                    <a:ext uri="{FF2B5EF4-FFF2-40B4-BE49-F238E27FC236}">
                      <a16:creationId xmlns:a16="http://schemas.microsoft.com/office/drawing/2014/main" id="{6D4AE8E5-2A4F-9B0A-5F9B-BC770285BC9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068039" y="2023441"/>
                  <a:ext cx="354023" cy="351578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06" name="TextBox 105">
                  <a:extLst>
                    <a:ext uri="{FF2B5EF4-FFF2-40B4-BE49-F238E27FC236}">
                      <a16:creationId xmlns:a16="http://schemas.microsoft.com/office/drawing/2014/main" id="{BA91E785-7CCD-0989-D159-8B6C32514EE1}"/>
                    </a:ext>
                  </a:extLst>
                </xdr:cNvPr>
                <xdr:cNvSpPr txBox="1"/>
              </xdr:nvSpPr>
              <xdr:spPr>
                <a:xfrm>
                  <a:off x="3400922" y="2007491"/>
                  <a:ext cx="2734205" cy="36737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ko-KR" altLang="en-US" sz="1800" b="0">
                      <a:solidFill>
                        <a:schemeClr val="bg1"/>
                      </a:solidFill>
                      <a:latin typeface="나눔스퀘어 ExtraBold" panose="020B0600000101010101" pitchFamily="50" charset="-127"/>
                      <a:ea typeface="나눔스퀘어 ExtraBold" panose="020B0600000101010101" pitchFamily="50" charset="-127"/>
                    </a:rPr>
                    <a:t>지출 종합</a:t>
                  </a:r>
                  <a:endParaRPr lang="en-US" altLang="ko-KR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</a:endParaRPr>
                </a:p>
              </xdr:txBody>
            </xdr:sp>
          </xdr:grpSp>
          <xdr:sp macro="" textlink="">
            <xdr:nvSpPr>
              <xdr:cNvPr id="102" name="Freeform 7">
                <a:extLst>
                  <a:ext uri="{FF2B5EF4-FFF2-40B4-BE49-F238E27FC236}">
                    <a16:creationId xmlns:a16="http://schemas.microsoft.com/office/drawing/2014/main" id="{CE65353D-3071-4A2A-3B4F-AC61DC8D87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9093" y="8259987"/>
                <a:ext cx="4068382" cy="698140"/>
              </a:xfrm>
              <a:prstGeom prst="roundRect">
                <a:avLst>
                  <a:gd name="adj" fmla="val 13045"/>
                </a:avLst>
              </a:prstGeom>
              <a:gradFill>
                <a:gsLst>
                  <a:gs pos="0">
                    <a:srgbClr val="64B5FC"/>
                  </a:gs>
                  <a:gs pos="100000">
                    <a:srgbClr val="0583F2"/>
                  </a:gs>
                </a:gsLst>
                <a:lin ang="2700000" scaled="1"/>
              </a:gradFill>
              <a:ln w="12700" cap="flat" cmpd="sng" algn="ctr">
                <a:noFill/>
                <a:prstDash val="solid"/>
                <a:miter lim="800000"/>
              </a:ln>
              <a:effectLst>
                <a:outerShdw blurRad="190500" dist="127000" dir="2700000" algn="tl" rotWithShape="0">
                  <a:schemeClr val="tx1">
                    <a:alpha val="12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indent="0" algn="ctr" latinLnBrk="0"/>
                <a:r>
                  <a:rPr lang="ko-KR" altLang="en-US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  <a:cs typeface="+mn-cs"/>
                  </a:rPr>
                  <a:t>총 지출</a:t>
                </a:r>
                <a:endParaRPr lang="en-US" altLang="ko-KR" sz="1800" b="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endParaRPr>
              </a:p>
              <a:p>
                <a:pPr marL="0" indent="0" algn="ctr" latinLnBrk="0"/>
                <a:r>
                  <a:rPr lang="en-US" altLang="ko-KR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  <a:cs typeface="+mn-cs"/>
                  </a:rPr>
                  <a:t>		</a:t>
                </a:r>
                <a:r>
                  <a:rPr lang="ko-KR" altLang="en-US" sz="1800" b="0">
                    <a:solidFill>
                      <a:schemeClr val="bg1"/>
                    </a:solidFill>
                    <a:latin typeface="나눔스퀘어 ExtraBold" panose="020B0600000101010101" pitchFamily="50" charset="-127"/>
                    <a:ea typeface="나눔스퀘어 ExtraBold" panose="020B0600000101010101" pitchFamily="50" charset="-127"/>
                    <a:cs typeface="+mn-cs"/>
                  </a:rPr>
                  <a:t>원</a:t>
                </a:r>
                <a:endParaRPr lang="en-US" altLang="ko-KR" sz="1800" b="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endParaRPr>
              </a:p>
            </xdr:txBody>
          </xdr:sp>
        </xdr:grpSp>
        <xdr:sp macro="" textlink="pv_가계부!E8">
          <xdr:nvSpPr>
            <xdr:cNvPr id="100" name="TextBox 99">
              <a:extLst>
                <a:ext uri="{FF2B5EF4-FFF2-40B4-BE49-F238E27FC236}">
                  <a16:creationId xmlns:a16="http://schemas.microsoft.com/office/drawing/2014/main" id="{A49CFE5A-0F5F-23A4-8EBA-7946CDDF36B6}"/>
                </a:ext>
              </a:extLst>
            </xdr:cNvPr>
            <xdr:cNvSpPr txBox="1"/>
          </xdr:nvSpPr>
          <xdr:spPr>
            <a:xfrm>
              <a:off x="4578472" y="8580479"/>
              <a:ext cx="3257576" cy="496555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82DEA5E0-B7EE-444A-9966-5E0665FD1316}" type="TxLink">
                <a:rPr lang="en-US" altLang="en-US" sz="1800" b="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pPr marL="0" indent="0" algn="r"/>
                <a:t> 2,566,777 </a:t>
              </a:fld>
              <a:endParaRPr lang="en-US" altLang="ko-KR" sz="1800" b="0">
                <a:solidFill>
                  <a:schemeClr val="bg1"/>
                </a:solidFill>
                <a:latin typeface="나눔스퀘어 ExtraBold" panose="020B0600000101010101" pitchFamily="50" charset="-127"/>
                <a:ea typeface="나눔스퀘어 ExtraBold" panose="020B0600000101010101" pitchFamily="50" charset="-127"/>
                <a:cs typeface="+mn-cs"/>
              </a:endParaRPr>
            </a:p>
          </xdr:txBody>
        </xdr:sp>
      </xdr:grpSp>
      <xdr:graphicFrame macro="">
        <xdr:nvGraphicFramePr>
          <xdr:cNvPr id="75" name="차트 74">
            <a:extLst>
              <a:ext uri="{FF2B5EF4-FFF2-40B4-BE49-F238E27FC236}">
                <a16:creationId xmlns:a16="http://schemas.microsoft.com/office/drawing/2014/main" id="{DD0397DB-9E9D-443D-9E3B-5EC7A2D54827}"/>
              </a:ext>
            </a:extLst>
          </xdr:cNvPr>
          <xdr:cNvGraphicFramePr>
            <a:graphicFrameLocks/>
          </xdr:cNvGraphicFramePr>
        </xdr:nvGraphicFramePr>
        <xdr:xfrm>
          <a:off x="12568497" y="11219329"/>
          <a:ext cx="8157210" cy="84402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4</xdr:col>
      <xdr:colOff>281730</xdr:colOff>
      <xdr:row>87</xdr:row>
      <xdr:rowOff>153041</xdr:rowOff>
    </xdr:from>
    <xdr:to>
      <xdr:col>14</xdr:col>
      <xdr:colOff>463740</xdr:colOff>
      <xdr:row>135</xdr:row>
      <xdr:rowOff>75444</xdr:rowOff>
    </xdr:to>
    <xdr:grpSp>
      <xdr:nvGrpSpPr>
        <xdr:cNvPr id="80" name="그룹 79">
          <a:extLst>
            <a:ext uri="{FF2B5EF4-FFF2-40B4-BE49-F238E27FC236}">
              <a16:creationId xmlns:a16="http://schemas.microsoft.com/office/drawing/2014/main" id="{B8A577DB-B814-5811-BA41-8717BD4C43F4}"/>
            </a:ext>
          </a:extLst>
        </xdr:cNvPr>
        <xdr:cNvGrpSpPr/>
      </xdr:nvGrpSpPr>
      <xdr:grpSpPr>
        <a:xfrm>
          <a:off x="2834776" y="18870532"/>
          <a:ext cx="8627568" cy="9897676"/>
          <a:chOff x="12338687" y="16337599"/>
          <a:chExt cx="8598609" cy="8325929"/>
        </a:xfrm>
      </xdr:grpSpPr>
      <xdr:sp macro="" textlink="">
        <xdr:nvSpPr>
          <xdr:cNvPr id="81" name="사각형: 둥근 모서리 80">
            <a:extLst>
              <a:ext uri="{FF2B5EF4-FFF2-40B4-BE49-F238E27FC236}">
                <a16:creationId xmlns:a16="http://schemas.microsoft.com/office/drawing/2014/main" id="{87D66224-16CB-BE86-FC47-60CF5C2B911F}"/>
              </a:ext>
            </a:extLst>
          </xdr:cNvPr>
          <xdr:cNvSpPr/>
        </xdr:nvSpPr>
        <xdr:spPr>
          <a:xfrm>
            <a:off x="12342281" y="16472247"/>
            <a:ext cx="8576833" cy="8191281"/>
          </a:xfrm>
          <a:prstGeom prst="roundRect">
            <a:avLst>
              <a:gd name="adj" fmla="val 542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82" name="img_T">
            <a:extLst>
              <a:ext uri="{FF2B5EF4-FFF2-40B4-BE49-F238E27FC236}">
                <a16:creationId xmlns:a16="http://schemas.microsoft.com/office/drawing/2014/main" id="{199F0449-BEF5-1F3E-B01E-135BD90AA795}"/>
              </a:ext>
            </a:extLst>
          </xdr:cNvPr>
          <xdr:cNvSpPr/>
        </xdr:nvSpPr>
        <xdr:spPr>
          <a:xfrm>
            <a:off x="12338687" y="16337599"/>
            <a:ext cx="8598609" cy="541693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59866A73-C094-3577-3B86-60CB8693CB6E}"/>
              </a:ext>
            </a:extLst>
          </xdr:cNvPr>
          <xdr:cNvSpPr txBox="1"/>
        </xdr:nvSpPr>
        <xdr:spPr>
          <a:xfrm>
            <a:off x="13494070" y="16391619"/>
            <a:ext cx="6137573" cy="4278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수입 </a:t>
            </a:r>
            <a:r>
              <a:rPr lang="ko-KR" altLang="en-US" sz="1800" b="0" baseline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상위 </a:t>
            </a:r>
            <a:r>
              <a:rPr lang="en-US" altLang="ko-KR" sz="1800" b="0" baseline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10</a:t>
            </a:r>
            <a:r>
              <a:rPr lang="ko-KR" altLang="en-US" sz="1800" b="0" baseline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개 </a:t>
            </a:r>
            <a:r>
              <a:rPr lang="ko-KR" altLang="en-US" sz="18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상세 내역</a:t>
            </a:r>
            <a:endParaRPr lang="en-US" altLang="ko-KR" sz="18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  <xdr:grpSp>
        <xdr:nvGrpSpPr>
          <xdr:cNvPr id="96" name="그룹 95">
            <a:extLst>
              <a:ext uri="{FF2B5EF4-FFF2-40B4-BE49-F238E27FC236}">
                <a16:creationId xmlns:a16="http://schemas.microsoft.com/office/drawing/2014/main" id="{A56C2F44-C6C6-4D8F-0319-020899A69494}"/>
              </a:ext>
            </a:extLst>
          </xdr:cNvPr>
          <xdr:cNvGrpSpPr/>
        </xdr:nvGrpSpPr>
        <xdr:grpSpPr>
          <a:xfrm>
            <a:off x="14761400" y="17006153"/>
            <a:ext cx="4083933" cy="818900"/>
            <a:chOff x="3567116" y="16470199"/>
            <a:chExt cx="4062442" cy="813439"/>
          </a:xfrm>
        </xdr:grpSpPr>
        <xdr:sp macro="" textlink="">
          <xdr:nvSpPr>
            <xdr:cNvPr id="137" name="Freeform 7">
              <a:extLst>
                <a:ext uri="{FF2B5EF4-FFF2-40B4-BE49-F238E27FC236}">
                  <a16:creationId xmlns:a16="http://schemas.microsoft.com/office/drawing/2014/main" id="{9A710721-5044-ADFF-1A65-0C402EF2BAC3}"/>
                </a:ext>
              </a:extLst>
            </xdr:cNvPr>
            <xdr:cNvSpPr>
              <a:spLocks/>
            </xdr:cNvSpPr>
          </xdr:nvSpPr>
          <xdr:spPr bwMode="auto">
            <a:xfrm>
              <a:off x="3567116" y="16470199"/>
              <a:ext cx="4062442" cy="703833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ko-KR" altLang="en-US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t>수입 </a:t>
              </a:r>
              <a:r>
                <a:rPr lang="en-US" altLang="ko-KR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t>TOP 10</a:t>
              </a:r>
            </a:p>
            <a:p>
              <a:pPr marL="0" indent="0" algn="ctr" defTabSz="914400" rtl="0" eaLnBrk="1" latinLnBrk="0" hangingPunct="1"/>
              <a:endParaRPr lang="en-US" altLang="ko-KR" sz="1800" b="0" kern="1200">
                <a:solidFill>
                  <a:schemeClr val="bg1"/>
                </a:solidFill>
                <a:latin typeface="나눔스퀘어 ExtraBold" panose="020B0600000101010101" pitchFamily="50" charset="-127"/>
                <a:ea typeface="나눔스퀘어 ExtraBold" panose="020B0600000101010101" pitchFamily="50" charset="-127"/>
                <a:cs typeface="+mn-cs"/>
              </a:endParaRPr>
            </a:p>
          </xdr:txBody>
        </xdr:sp>
        <xdr:sp macro="" textlink="pv_가계부!AD20">
          <xdr:nvSpPr>
            <xdr:cNvPr id="138" name="TextBox 137">
              <a:extLst>
                <a:ext uri="{FF2B5EF4-FFF2-40B4-BE49-F238E27FC236}">
                  <a16:creationId xmlns:a16="http://schemas.microsoft.com/office/drawing/2014/main" id="{4A4F820E-4A46-4844-5861-33AB3CB216CC}"/>
                </a:ext>
              </a:extLst>
            </xdr:cNvPr>
            <xdr:cNvSpPr txBox="1"/>
          </xdr:nvSpPr>
          <xdr:spPr>
            <a:xfrm>
              <a:off x="3869846" y="16782162"/>
              <a:ext cx="3249908" cy="50147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 defTabSz="914400" rtl="0" eaLnBrk="1" latinLnBrk="0" hangingPunct="1"/>
              <a:fld id="{68F5B2DD-FC7A-4798-8EB0-8C9140F47CE2}" type="TxLink">
                <a:rPr lang="en-US" altLang="en-US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pPr marL="0" indent="0" algn="ctr" defTabSz="914400" rtl="0" eaLnBrk="1" latinLnBrk="0" hangingPunct="1"/>
                <a:t> 2,737,394 </a:t>
              </a:fld>
              <a:endParaRPr lang="en-US" altLang="ko-KR" sz="1800" b="0" kern="1200">
                <a:solidFill>
                  <a:schemeClr val="bg1"/>
                </a:solidFill>
                <a:latin typeface="나눔스퀘어 ExtraBold" panose="020B0600000101010101" pitchFamily="50" charset="-127"/>
                <a:ea typeface="나눔스퀘어 Extra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405A328A-5B23-9979-4C98-18E6D2CA078E}"/>
                </a:ext>
              </a:extLst>
            </xdr:cNvPr>
            <xdr:cNvSpPr txBox="1"/>
          </xdr:nvSpPr>
          <xdr:spPr>
            <a:xfrm>
              <a:off x="6101992" y="16779280"/>
              <a:ext cx="558166" cy="379702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 defTabSz="914400" rtl="0" eaLnBrk="1" latinLnBrk="0" hangingPunct="1"/>
              <a:r>
                <a:rPr lang="ko-KR" altLang="en-US" sz="1800" b="0" kern="1200">
                  <a:solidFill>
                    <a:schemeClr val="bg1"/>
                  </a:solidFill>
                  <a:latin typeface="나눔스퀘어 ExtraBold" panose="020B0600000101010101" pitchFamily="50" charset="-127"/>
                  <a:ea typeface="나눔스퀘어 ExtraBold" panose="020B0600000101010101" pitchFamily="50" charset="-127"/>
                  <a:cs typeface="+mn-cs"/>
                </a:rPr>
                <a:t>원</a:t>
              </a:r>
            </a:p>
          </xdr:txBody>
        </xdr:sp>
      </xdr:grpSp>
      <xdr:pic>
        <xdr:nvPicPr>
          <xdr:cNvPr id="111" name="그래픽 110" descr="동전 윤곽선">
            <a:extLst>
              <a:ext uri="{FF2B5EF4-FFF2-40B4-BE49-F238E27FC236}">
                <a16:creationId xmlns:a16="http://schemas.microsoft.com/office/drawing/2014/main" id="{791AE564-2223-8969-B96C-5C59522817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681886" y="16382619"/>
            <a:ext cx="592306" cy="4354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374074</xdr:colOff>
      <xdr:row>96</xdr:row>
      <xdr:rowOff>149080</xdr:rowOff>
    </xdr:from>
    <xdr:to>
      <xdr:col>25</xdr:col>
      <xdr:colOff>54428</xdr:colOff>
      <xdr:row>133</xdr:row>
      <xdr:rowOff>133350</xdr:rowOff>
    </xdr:to>
    <xdr:graphicFrame macro="">
      <xdr:nvGraphicFramePr>
        <xdr:cNvPr id="140" name="차트 139">
          <a:extLst>
            <a:ext uri="{FF2B5EF4-FFF2-40B4-BE49-F238E27FC236}">
              <a16:creationId xmlns:a16="http://schemas.microsoft.com/office/drawing/2014/main" id="{348575C2-AEC8-408C-9DCF-A99E5DA16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126423</xdr:colOff>
      <xdr:row>96</xdr:row>
      <xdr:rowOff>141514</xdr:rowOff>
    </xdr:from>
    <xdr:to>
      <xdr:col>14</xdr:col>
      <xdr:colOff>126423</xdr:colOff>
      <xdr:row>133</xdr:row>
      <xdr:rowOff>152400</xdr:rowOff>
    </xdr:to>
    <xdr:graphicFrame macro="">
      <xdr:nvGraphicFramePr>
        <xdr:cNvPr id="143" name="차트 142">
          <a:extLst>
            <a:ext uri="{FF2B5EF4-FFF2-40B4-BE49-F238E27FC236}">
              <a16:creationId xmlns:a16="http://schemas.microsoft.com/office/drawing/2014/main" id="{47CBB0D2-E8EB-4E08-BEE5-287A6D086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26</xdr:col>
      <xdr:colOff>57150</xdr:colOff>
      <xdr:row>87</xdr:row>
      <xdr:rowOff>171450</xdr:rowOff>
    </xdr:from>
    <xdr:to>
      <xdr:col>33</xdr:col>
      <xdr:colOff>281940</xdr:colOff>
      <xdr:row>105</xdr:row>
      <xdr:rowOff>93172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5" name="pv_중분류">
              <a:extLst>
                <a:ext uri="{FF2B5EF4-FFF2-40B4-BE49-F238E27FC236}">
                  <a16:creationId xmlns:a16="http://schemas.microsoft.com/office/drawing/2014/main" id="{FE00496D-B8FC-4E94-B620-E9C1886E68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v_중분류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7900" y="20593050"/>
              <a:ext cx="4629150" cy="40403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  <xdr:twoCellAnchor>
    <xdr:from>
      <xdr:col>10</xdr:col>
      <xdr:colOff>483887</xdr:colOff>
      <xdr:row>1</xdr:row>
      <xdr:rowOff>172795</xdr:rowOff>
    </xdr:from>
    <xdr:to>
      <xdr:col>16</xdr:col>
      <xdr:colOff>10124</xdr:colOff>
      <xdr:row>2</xdr:row>
      <xdr:rowOff>1121</xdr:rowOff>
    </xdr:to>
    <xdr:grpSp>
      <xdr:nvGrpSpPr>
        <xdr:cNvPr id="73" name="그룹 72">
          <a:extLst>
            <a:ext uri="{FF2B5EF4-FFF2-40B4-BE49-F238E27FC236}">
              <a16:creationId xmlns:a16="http://schemas.microsoft.com/office/drawing/2014/main" id="{1BAE2088-E9F2-81E9-9C2A-05B88CFBB83E}"/>
            </a:ext>
          </a:extLst>
        </xdr:cNvPr>
        <xdr:cNvGrpSpPr/>
      </xdr:nvGrpSpPr>
      <xdr:grpSpPr>
        <a:xfrm>
          <a:off x="7731719" y="384423"/>
          <a:ext cx="4510064" cy="780480"/>
          <a:chOff x="7267413" y="459550"/>
          <a:chExt cx="3343183" cy="754433"/>
        </a:xfrm>
      </xdr:grpSpPr>
      <xdr:grpSp>
        <xdr:nvGrpSpPr>
          <xdr:cNvPr id="79" name="그룹 78">
            <a:extLst>
              <a:ext uri="{FF2B5EF4-FFF2-40B4-BE49-F238E27FC236}">
                <a16:creationId xmlns:a16="http://schemas.microsoft.com/office/drawing/2014/main" id="{3F940EA0-F1B1-3479-874C-319B1C1B88D7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108" name="Freeform 7">
              <a:extLst>
                <a:ext uri="{FF2B5EF4-FFF2-40B4-BE49-F238E27FC236}">
                  <a16:creationId xmlns:a16="http://schemas.microsoft.com/office/drawing/2014/main" id="{C293206D-8DAD-B108-FA12-2E8BA3F15C7D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109" name="Freeform 7">
              <a:extLst>
                <a:ext uri="{FF2B5EF4-FFF2-40B4-BE49-F238E27FC236}">
                  <a16:creationId xmlns:a16="http://schemas.microsoft.com/office/drawing/2014/main" id="{03DE78E9-6CDD-7C00-5C98-56E1DD638657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D4E3123E-F1A9-18FA-D3AE-5EBA95C69F8E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저축</a:t>
            </a:r>
            <a:r>
              <a:rPr lang="en-US" altLang="ko-KR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/</a:t>
            </a:r>
            <a:r>
              <a:rPr lang="ko-KR" altLang="en-US" sz="15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투자 가능액</a:t>
            </a:r>
            <a:endParaRPr lang="en-US" altLang="en-US" sz="15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가계부!Y6">
        <xdr:nvSpPr>
          <xdr:cNvPr id="84" name="TextBox 83">
            <a:extLst>
              <a:ext uri="{FF2B5EF4-FFF2-40B4-BE49-F238E27FC236}">
                <a16:creationId xmlns:a16="http://schemas.microsoft.com/office/drawing/2014/main" id="{4C415A25-7D5D-6A1C-51FE-B3800958D7A9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30656C1-ED65-435B-A624-00174B052333}" type="TxLink">
              <a:rPr lang="en-US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170,617</a:t>
            </a:fld>
            <a:endParaRPr lang="en-US" altLang="ko-KR" sz="2000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ECCA54B-D018-18FB-1E72-1BE603B00915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410097</xdr:colOff>
      <xdr:row>8</xdr:row>
      <xdr:rowOff>149087</xdr:rowOff>
    </xdr:from>
    <xdr:to>
      <xdr:col>12</xdr:col>
      <xdr:colOff>173934</xdr:colOff>
      <xdr:row>23</xdr:row>
      <xdr:rowOff>15713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7DC4E53-89DF-4A1E-BD98-E1977F205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245043</xdr:colOff>
      <xdr:row>1</xdr:row>
      <xdr:rowOff>96720</xdr:rowOff>
    </xdr:from>
    <xdr:to>
      <xdr:col>10</xdr:col>
      <xdr:colOff>517654</xdr:colOff>
      <xdr:row>2</xdr:row>
      <xdr:rowOff>29722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8EC807B9-4B49-4753-8DEC-6B6AB67692B5}"/>
            </a:ext>
          </a:extLst>
        </xdr:cNvPr>
        <xdr:cNvGrpSpPr/>
      </xdr:nvGrpSpPr>
      <xdr:grpSpPr>
        <a:xfrm>
          <a:off x="248853" y="313890"/>
          <a:ext cx="7526851" cy="906457"/>
          <a:chOff x="192321" y="187489"/>
          <a:chExt cx="6557429" cy="743973"/>
        </a:xfrm>
      </xdr:grpSpPr>
      <xdr:sp macro="" textlink="">
        <xdr:nvSpPr>
          <xdr:cNvPr id="4" name="사각형: 둥근 모서리 3">
            <a:extLst>
              <a:ext uri="{FF2B5EF4-FFF2-40B4-BE49-F238E27FC236}">
                <a16:creationId xmlns:a16="http://schemas.microsoft.com/office/drawing/2014/main" id="{552DD382-970F-F15C-FDF6-921A6EFE94C5}"/>
              </a:ext>
            </a:extLst>
          </xdr:cNvPr>
          <xdr:cNvSpPr/>
        </xdr:nvSpPr>
        <xdr:spPr>
          <a:xfrm>
            <a:off x="192321" y="187489"/>
            <a:ext cx="6557429" cy="743973"/>
          </a:xfrm>
          <a:prstGeom prst="roundRect">
            <a:avLst>
              <a:gd name="adj" fmla="val 9649"/>
            </a:avLst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E5215C05-306C-1352-1335-1BCDD0FD7B21}"/>
              </a:ext>
            </a:extLst>
          </xdr:cNvPr>
          <xdr:cNvGrpSpPr/>
        </xdr:nvGrpSpPr>
        <xdr:grpSpPr>
          <a:xfrm>
            <a:off x="531126" y="216444"/>
            <a:ext cx="4473862" cy="687900"/>
            <a:chOff x="392846" y="219723"/>
            <a:chExt cx="4498960" cy="687900"/>
          </a:xfrm>
        </xdr:grpSpPr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1BF7AC7-0C58-F645-D60C-B4CA1F0319C0}"/>
                </a:ext>
              </a:extLst>
            </xdr:cNvPr>
            <xdr:cNvSpPr txBox="1"/>
          </xdr:nvSpPr>
          <xdr:spPr>
            <a:xfrm>
              <a:off x="989215" y="364297"/>
              <a:ext cx="3902591" cy="4273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손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PB 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자산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/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부채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 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관리</a:t>
              </a:r>
              <a:endParaRPr lang="en-US" altLang="en-US" sz="2000" b="0">
                <a:solidFill>
                  <a:srgbClr val="4194B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9EC5F090-7A13-C0EC-B093-5364F9DA6F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2846" y="219723"/>
              <a:ext cx="674298" cy="6879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97357</xdr:colOff>
      <xdr:row>3</xdr:row>
      <xdr:rowOff>59941</xdr:rowOff>
    </xdr:from>
    <xdr:to>
      <xdr:col>19</xdr:col>
      <xdr:colOff>858425</xdr:colOff>
      <xdr:row>7</xdr:row>
      <xdr:rowOff>151541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95A21665-A224-4B98-B3C0-772DA05A305C}"/>
            </a:ext>
          </a:extLst>
        </xdr:cNvPr>
        <xdr:cNvGrpSpPr/>
      </xdr:nvGrpSpPr>
      <xdr:grpSpPr>
        <a:xfrm>
          <a:off x="2661487" y="1465831"/>
          <a:ext cx="14324668" cy="758350"/>
          <a:chOff x="2608062" y="1101478"/>
          <a:chExt cx="10567865" cy="760863"/>
        </a:xfrm>
      </xdr:grpSpPr>
      <xdr:grpSp>
        <xdr:nvGrpSpPr>
          <xdr:cNvPr id="10" name="그룹 9">
            <a:extLst>
              <a:ext uri="{FF2B5EF4-FFF2-40B4-BE49-F238E27FC236}">
                <a16:creationId xmlns:a16="http://schemas.microsoft.com/office/drawing/2014/main" id="{1F48C668-921C-03E0-8CE9-7D0E965ED2CD}"/>
              </a:ext>
            </a:extLst>
          </xdr:cNvPr>
          <xdr:cNvGrpSpPr/>
        </xdr:nvGrpSpPr>
        <xdr:grpSpPr>
          <a:xfrm>
            <a:off x="2608062" y="1101478"/>
            <a:ext cx="3323935" cy="758965"/>
            <a:chOff x="7267413" y="459550"/>
            <a:chExt cx="3339373" cy="756338"/>
          </a:xfrm>
        </xdr:grpSpPr>
        <xdr:grpSp>
          <xdr:nvGrpSpPr>
            <xdr:cNvPr id="32" name="그룹 31">
              <a:extLst>
                <a:ext uri="{FF2B5EF4-FFF2-40B4-BE49-F238E27FC236}">
                  <a16:creationId xmlns:a16="http://schemas.microsoft.com/office/drawing/2014/main" id="{61B77644-D828-81E9-359A-C71E41728D7B}"/>
                </a:ext>
              </a:extLst>
            </xdr:cNvPr>
            <xdr:cNvGrpSpPr/>
          </xdr:nvGrpSpPr>
          <xdr:grpSpPr>
            <a:xfrm>
              <a:off x="7509116" y="464488"/>
              <a:ext cx="3097670" cy="751400"/>
              <a:chOff x="7995235" y="478864"/>
              <a:chExt cx="3002079" cy="836195"/>
            </a:xfrm>
          </xdr:grpSpPr>
          <xdr:sp macro="" textlink="">
            <xdr:nvSpPr>
              <xdr:cNvPr id="36" name="Freeform 7">
                <a:extLst>
                  <a:ext uri="{FF2B5EF4-FFF2-40B4-BE49-F238E27FC236}">
                    <a16:creationId xmlns:a16="http://schemas.microsoft.com/office/drawing/2014/main" id="{CECF5EC7-233C-F22B-284A-D730F96285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95235" y="480769"/>
                <a:ext cx="3002079" cy="832385"/>
              </a:xfrm>
              <a:prstGeom prst="roundRect">
                <a:avLst>
                  <a:gd name="adj" fmla="val 13045"/>
                </a:avLst>
              </a:prstGeom>
              <a:solidFill>
                <a:srgbClr val="EBECF0"/>
              </a:solidFill>
              <a:ln w="12700" cap="flat" cmpd="sng" algn="ctr">
                <a:noFill/>
                <a:prstDash val="solid"/>
                <a:miter lim="800000"/>
              </a:ln>
              <a:effectLst>
                <a:outerShdw blurRad="152400" dist="127000" dir="13500000" algn="ctr" rotWithShape="0">
                  <a:schemeClr val="bg1">
                    <a:alpha val="78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endParaRPr lang="ru-UA" kern="0">
                  <a:solidFill>
                    <a:prstClr val="white"/>
                  </a:solidFill>
                  <a:latin typeface="Pretendard Medium" panose="02000603000000020004" pitchFamily="50" charset="-127"/>
                </a:endParaRPr>
              </a:p>
            </xdr:txBody>
          </xdr:sp>
          <xdr:sp macro="" textlink="">
            <xdr:nvSpPr>
              <xdr:cNvPr id="37" name="Freeform 7">
                <a:extLst>
                  <a:ext uri="{FF2B5EF4-FFF2-40B4-BE49-F238E27FC236}">
                    <a16:creationId xmlns:a16="http://schemas.microsoft.com/office/drawing/2014/main" id="{15430E93-B862-AB63-1D8E-581CF6AD47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97139" y="478864"/>
                <a:ext cx="2998269" cy="836195"/>
              </a:xfrm>
              <a:prstGeom prst="roundRect">
                <a:avLst>
                  <a:gd name="adj" fmla="val 13045"/>
                </a:avLst>
              </a:prstGeom>
              <a:gradFill>
                <a:gsLst>
                  <a:gs pos="0">
                    <a:srgbClr val="64B5FC"/>
                  </a:gs>
                  <a:gs pos="100000">
                    <a:srgbClr val="0583F2"/>
                  </a:gs>
                </a:gsLst>
                <a:lin ang="2700000" scaled="1"/>
              </a:gradFill>
              <a:ln w="12700" cap="flat" cmpd="sng" algn="ctr">
                <a:noFill/>
                <a:prstDash val="solid"/>
                <a:miter lim="800000"/>
              </a:ln>
              <a:effectLst>
                <a:outerShdw blurRad="190500" dist="127000" dir="2700000" algn="tl" rotWithShape="0">
                  <a:schemeClr val="tx1">
                    <a:alpha val="12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endParaRPr lang="ru-UA" kern="0">
                  <a:solidFill>
                    <a:prstClr val="white"/>
                  </a:solidFill>
                  <a:latin typeface="Pretendard Medium" panose="02000603000000020004" pitchFamily="50" charset="-127"/>
                </a:endParaRPr>
              </a:p>
            </xdr:txBody>
          </xdr:sp>
        </xdr:grp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CD48D9-0FF2-E87C-CC9E-60250EF24641}"/>
                </a:ext>
              </a:extLst>
            </xdr:cNvPr>
            <xdr:cNvSpPr txBox="1"/>
          </xdr:nvSpPr>
          <xdr:spPr>
            <a:xfrm>
              <a:off x="7529021" y="459550"/>
              <a:ext cx="2748472" cy="3335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ko-KR" altLang="en-US" sz="2000" b="0" i="0" u="none" strike="noStrike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자산</a:t>
              </a:r>
              <a:endPara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  <xdr:sp macro="" textlink="pv_자산!E4">
          <xdr:nvSpPr>
            <xdr:cNvPr id="34" name="TextBox 33">
              <a:extLst>
                <a:ext uri="{FF2B5EF4-FFF2-40B4-BE49-F238E27FC236}">
                  <a16:creationId xmlns:a16="http://schemas.microsoft.com/office/drawing/2014/main" id="{F2FBB5BA-1120-3499-E322-5C1034E3920E}"/>
                </a:ext>
              </a:extLst>
            </xdr:cNvPr>
            <xdr:cNvSpPr txBox="1"/>
          </xdr:nvSpPr>
          <xdr:spPr>
            <a:xfrm>
              <a:off x="7267413" y="668374"/>
              <a:ext cx="2471089" cy="47301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27853161-734D-4565-B0E8-67150101FD37}" type="TxLink">
                <a:rPr lang="en-US" altLang="en-US" sz="2000" b="0" i="0" u="none" strike="noStrike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pPr marL="0" indent="0" algn="r"/>
                <a:t>₩39,388,707 </a:t>
              </a:fld>
              <a:endParaRPr lang="en-US" altLang="ko-KR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55DFF5FC-F185-7A02-5CD3-637372B350DA}"/>
                </a:ext>
              </a:extLst>
            </xdr:cNvPr>
            <xdr:cNvSpPr txBox="1"/>
          </xdr:nvSpPr>
          <xdr:spPr>
            <a:xfrm>
              <a:off x="9706570" y="666182"/>
              <a:ext cx="420126" cy="3687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20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원</a:t>
              </a:r>
            </a:p>
          </xdr:txBody>
        </xdr:sp>
      </xdr:grpSp>
      <xdr:grpSp>
        <xdr:nvGrpSpPr>
          <xdr:cNvPr id="11" name="그룹 10">
            <a:extLst>
              <a:ext uri="{FF2B5EF4-FFF2-40B4-BE49-F238E27FC236}">
                <a16:creationId xmlns:a16="http://schemas.microsoft.com/office/drawing/2014/main" id="{B65D2FB8-56DA-C74B-A0DB-20EFDA580884}"/>
              </a:ext>
            </a:extLst>
          </xdr:cNvPr>
          <xdr:cNvGrpSpPr/>
        </xdr:nvGrpSpPr>
        <xdr:grpSpPr>
          <a:xfrm>
            <a:off x="6228121" y="1105288"/>
            <a:ext cx="3316297" cy="757053"/>
            <a:chOff x="7267413" y="459550"/>
            <a:chExt cx="3343183" cy="754433"/>
          </a:xfrm>
        </xdr:grpSpPr>
        <xdr:grpSp>
          <xdr:nvGrpSpPr>
            <xdr:cNvPr id="26" name="그룹 25">
              <a:extLst>
                <a:ext uri="{FF2B5EF4-FFF2-40B4-BE49-F238E27FC236}">
                  <a16:creationId xmlns:a16="http://schemas.microsoft.com/office/drawing/2014/main" id="{3F77D87B-46E7-E036-F3D5-C3F5D0598A53}"/>
                </a:ext>
              </a:extLst>
            </xdr:cNvPr>
            <xdr:cNvGrpSpPr/>
          </xdr:nvGrpSpPr>
          <xdr:grpSpPr>
            <a:xfrm>
              <a:off x="7509116" y="464488"/>
              <a:ext cx="3097670" cy="751400"/>
              <a:chOff x="7995235" y="478864"/>
              <a:chExt cx="3002079" cy="836195"/>
            </a:xfrm>
          </xdr:grpSpPr>
          <xdr:sp macro="" textlink="">
            <xdr:nvSpPr>
              <xdr:cNvPr id="30" name="Freeform 7">
                <a:extLst>
                  <a:ext uri="{FF2B5EF4-FFF2-40B4-BE49-F238E27FC236}">
                    <a16:creationId xmlns:a16="http://schemas.microsoft.com/office/drawing/2014/main" id="{296BE35D-CCD9-C2B0-52C7-29FCB7A568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95235" y="480769"/>
                <a:ext cx="3002079" cy="832385"/>
              </a:xfrm>
              <a:prstGeom prst="roundRect">
                <a:avLst>
                  <a:gd name="adj" fmla="val 13045"/>
                </a:avLst>
              </a:prstGeom>
              <a:solidFill>
                <a:srgbClr val="EBECF0"/>
              </a:solidFill>
              <a:ln w="12700" cap="flat" cmpd="sng" algn="ctr">
                <a:noFill/>
                <a:prstDash val="solid"/>
                <a:miter lim="800000"/>
              </a:ln>
              <a:effectLst>
                <a:outerShdw blurRad="152400" dist="127000" dir="13500000" algn="ctr" rotWithShape="0">
                  <a:schemeClr val="bg1">
                    <a:alpha val="78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endParaRPr lang="ru-UA" kern="0">
                  <a:solidFill>
                    <a:prstClr val="white"/>
                  </a:solidFill>
                  <a:latin typeface="Pretendard Medium" panose="02000603000000020004" pitchFamily="50" charset="-127"/>
                </a:endParaRPr>
              </a:p>
            </xdr:txBody>
          </xdr:sp>
          <xdr:sp macro="" textlink="">
            <xdr:nvSpPr>
              <xdr:cNvPr id="31" name="Freeform 7">
                <a:extLst>
                  <a:ext uri="{FF2B5EF4-FFF2-40B4-BE49-F238E27FC236}">
                    <a16:creationId xmlns:a16="http://schemas.microsoft.com/office/drawing/2014/main" id="{76D6B51D-F846-74AB-89D9-27A082CF36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97139" y="478864"/>
                <a:ext cx="2998269" cy="836195"/>
              </a:xfrm>
              <a:prstGeom prst="roundRect">
                <a:avLst>
                  <a:gd name="adj" fmla="val 13045"/>
                </a:avLst>
              </a:prstGeom>
              <a:gradFill>
                <a:gsLst>
                  <a:gs pos="0">
                    <a:srgbClr val="64B5FC"/>
                  </a:gs>
                  <a:gs pos="100000">
                    <a:srgbClr val="0583F2"/>
                  </a:gs>
                </a:gsLst>
                <a:lin ang="2700000" scaled="1"/>
              </a:gradFill>
              <a:ln w="12700" cap="flat" cmpd="sng" algn="ctr">
                <a:noFill/>
                <a:prstDash val="solid"/>
                <a:miter lim="800000"/>
              </a:ln>
              <a:effectLst>
                <a:outerShdw blurRad="190500" dist="127000" dir="2700000" algn="tl" rotWithShape="0">
                  <a:schemeClr val="tx1">
                    <a:alpha val="12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endParaRPr lang="ru-UA" kern="0">
                  <a:solidFill>
                    <a:prstClr val="white"/>
                  </a:solidFill>
                  <a:latin typeface="Pretendard Medium" panose="02000603000000020004" pitchFamily="50" charset="-127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2D7A99B-415C-2EDB-B6C4-9AD0CD139699}"/>
                </a:ext>
              </a:extLst>
            </xdr:cNvPr>
            <xdr:cNvSpPr txBox="1"/>
          </xdr:nvSpPr>
          <xdr:spPr>
            <a:xfrm>
              <a:off x="7529021" y="459550"/>
              <a:ext cx="2748472" cy="3335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l"/>
              <a:r>
                <a:rPr lang="ko-KR" altLang="en-US" sz="2000" b="0" i="0" u="none" strike="noStrike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t>부채</a:t>
              </a:r>
              <a:endPara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pv_자산!E5">
          <xdr:nvSpPr>
            <xdr:cNvPr id="28" name="TextBox 27">
              <a:extLst>
                <a:ext uri="{FF2B5EF4-FFF2-40B4-BE49-F238E27FC236}">
                  <a16:creationId xmlns:a16="http://schemas.microsoft.com/office/drawing/2014/main" id="{8B1BB3BB-8CC1-C993-9D22-B5D478021AA5}"/>
                </a:ext>
              </a:extLst>
            </xdr:cNvPr>
            <xdr:cNvSpPr txBox="1"/>
          </xdr:nvSpPr>
          <xdr:spPr>
            <a:xfrm>
              <a:off x="7267413" y="668374"/>
              <a:ext cx="2471089" cy="47301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F889AAD6-4971-4562-A656-E511898F81E1}" type="TxLink">
                <a:rPr lang="en-US" altLang="en-US" sz="2000" b="0" i="0" u="none" strike="noStrike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pPr marL="0" indent="0" algn="r"/>
                <a:t>₩0 </a:t>
              </a:fld>
              <a:endParaRPr lang="en-US" altLang="ko-KR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B1C7E5E1-BDCB-09E9-3517-79D3237DF7DF}"/>
                </a:ext>
              </a:extLst>
            </xdr:cNvPr>
            <xdr:cNvSpPr txBox="1"/>
          </xdr:nvSpPr>
          <xdr:spPr>
            <a:xfrm>
              <a:off x="9592805" y="666182"/>
              <a:ext cx="420126" cy="3687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r>
                <a:rPr lang="ko-KR" altLang="en-US" sz="20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t>원</a:t>
              </a:r>
            </a:p>
          </xdr:txBody>
        </xdr:sp>
      </xdr:grpSp>
      <xdr:grpSp>
        <xdr:nvGrpSpPr>
          <xdr:cNvPr id="12" name="그룹 11">
            <a:extLst>
              <a:ext uri="{FF2B5EF4-FFF2-40B4-BE49-F238E27FC236}">
                <a16:creationId xmlns:a16="http://schemas.microsoft.com/office/drawing/2014/main" id="{031C471B-38C2-1796-7F34-62296981186D}"/>
              </a:ext>
            </a:extLst>
          </xdr:cNvPr>
          <xdr:cNvGrpSpPr/>
        </xdr:nvGrpSpPr>
        <xdr:grpSpPr>
          <a:xfrm>
            <a:off x="9851992" y="1101478"/>
            <a:ext cx="3323935" cy="758965"/>
            <a:chOff x="7267413" y="459550"/>
            <a:chExt cx="3339373" cy="756338"/>
          </a:xfrm>
        </xdr:grpSpPr>
        <xdr:grpSp>
          <xdr:nvGrpSpPr>
            <xdr:cNvPr id="20" name="그룹 19">
              <a:extLst>
                <a:ext uri="{FF2B5EF4-FFF2-40B4-BE49-F238E27FC236}">
                  <a16:creationId xmlns:a16="http://schemas.microsoft.com/office/drawing/2014/main" id="{48FF2118-5A90-5601-51BD-49EA937ADFCD}"/>
                </a:ext>
              </a:extLst>
            </xdr:cNvPr>
            <xdr:cNvGrpSpPr/>
          </xdr:nvGrpSpPr>
          <xdr:grpSpPr>
            <a:xfrm>
              <a:off x="7509116" y="464488"/>
              <a:ext cx="3097670" cy="751400"/>
              <a:chOff x="7995235" y="478864"/>
              <a:chExt cx="3002079" cy="836195"/>
            </a:xfrm>
          </xdr:grpSpPr>
          <xdr:sp macro="" textlink="">
            <xdr:nvSpPr>
              <xdr:cNvPr id="24" name="Freeform 7">
                <a:extLst>
                  <a:ext uri="{FF2B5EF4-FFF2-40B4-BE49-F238E27FC236}">
                    <a16:creationId xmlns:a16="http://schemas.microsoft.com/office/drawing/2014/main" id="{3A556B7F-07AE-6255-E9B2-3CE43E60A8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95235" y="480769"/>
                <a:ext cx="3002079" cy="832385"/>
              </a:xfrm>
              <a:prstGeom prst="roundRect">
                <a:avLst>
                  <a:gd name="adj" fmla="val 13045"/>
                </a:avLst>
              </a:prstGeom>
              <a:solidFill>
                <a:srgbClr val="EBECF0"/>
              </a:solidFill>
              <a:ln w="12700" cap="flat" cmpd="sng" algn="ctr">
                <a:noFill/>
                <a:prstDash val="solid"/>
                <a:miter lim="800000"/>
              </a:ln>
              <a:effectLst>
                <a:outerShdw blurRad="152400" dist="127000" dir="13500000" algn="ctr" rotWithShape="0">
                  <a:schemeClr val="bg1">
                    <a:alpha val="78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endParaRPr lang="ru-UA" kern="0">
                  <a:solidFill>
                    <a:prstClr val="white"/>
                  </a:solidFill>
                  <a:latin typeface="Pretendard Medium" panose="02000603000000020004" pitchFamily="50" charset="-127"/>
                </a:endParaRPr>
              </a:p>
            </xdr:txBody>
          </xdr:sp>
          <xdr:sp macro="" textlink="">
            <xdr:nvSpPr>
              <xdr:cNvPr id="25" name="Freeform 7">
                <a:extLst>
                  <a:ext uri="{FF2B5EF4-FFF2-40B4-BE49-F238E27FC236}">
                    <a16:creationId xmlns:a16="http://schemas.microsoft.com/office/drawing/2014/main" id="{F7A6DFD4-C963-D864-C70C-448339CF6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97139" y="478864"/>
                <a:ext cx="2998269" cy="836195"/>
              </a:xfrm>
              <a:prstGeom prst="roundRect">
                <a:avLst>
                  <a:gd name="adj" fmla="val 13045"/>
                </a:avLst>
              </a:prstGeom>
              <a:gradFill>
                <a:gsLst>
                  <a:gs pos="0">
                    <a:srgbClr val="64B5FC"/>
                  </a:gs>
                  <a:gs pos="100000">
                    <a:srgbClr val="0583F2"/>
                  </a:gs>
                </a:gsLst>
                <a:lin ang="2700000" scaled="1"/>
              </a:gradFill>
              <a:ln w="12700" cap="flat" cmpd="sng" algn="ctr">
                <a:noFill/>
                <a:prstDash val="solid"/>
                <a:miter lim="800000"/>
              </a:ln>
              <a:effectLst>
                <a:outerShdw blurRad="190500" dist="127000" dir="2700000" algn="tl" rotWithShape="0">
                  <a:schemeClr val="tx1">
                    <a:alpha val="12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endParaRPr lang="ru-UA" kern="0">
                  <a:solidFill>
                    <a:prstClr val="white"/>
                  </a:solidFill>
                  <a:latin typeface="Pretendard Medium" panose="02000603000000020004" pitchFamily="50" charset="-127"/>
                </a:endParaRPr>
              </a:p>
            </xdr:txBody>
          </xdr:sp>
        </xdr:grpSp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15B30D21-46B0-1920-739B-5F0DF67BBCDE}"/>
                </a:ext>
              </a:extLst>
            </xdr:cNvPr>
            <xdr:cNvSpPr txBox="1"/>
          </xdr:nvSpPr>
          <xdr:spPr>
            <a:xfrm>
              <a:off x="7529021" y="459550"/>
              <a:ext cx="2748472" cy="33357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l"/>
              <a:r>
                <a:rPr lang="ko-KR" altLang="en-US" sz="2000" b="0" i="0" u="none" strike="noStrike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t>순자산</a:t>
              </a:r>
              <a:endPara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pv_자산!E6">
          <xdr:nvSpPr>
            <xdr:cNvPr id="22" name="TextBox 21">
              <a:extLst>
                <a:ext uri="{FF2B5EF4-FFF2-40B4-BE49-F238E27FC236}">
                  <a16:creationId xmlns:a16="http://schemas.microsoft.com/office/drawing/2014/main" id="{BECBC28A-DFE8-767C-6C4E-771543D61B61}"/>
                </a:ext>
              </a:extLst>
            </xdr:cNvPr>
            <xdr:cNvSpPr txBox="1"/>
          </xdr:nvSpPr>
          <xdr:spPr>
            <a:xfrm>
              <a:off x="7267413" y="668374"/>
              <a:ext cx="2471089" cy="47301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A33472EE-1B25-4ED0-824A-B50A114868C7}" type="TxLink">
                <a:rPr lang="en-US" altLang="en-US" sz="2000" b="0" i="0" u="none" strike="noStrike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pPr marL="0" indent="0" algn="r"/>
                <a:t>₩39,388,707 </a:t>
              </a:fld>
              <a:endParaRPr lang="en-US" altLang="ko-KR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B62F59C8-9BC3-7AAA-CEDE-8F5FCA619A3B}"/>
                </a:ext>
              </a:extLst>
            </xdr:cNvPr>
            <xdr:cNvSpPr txBox="1"/>
          </xdr:nvSpPr>
          <xdr:spPr>
            <a:xfrm>
              <a:off x="9592805" y="666182"/>
              <a:ext cx="420126" cy="3687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r>
                <a:rPr lang="ko-KR" altLang="en-US" sz="20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t>원</a:t>
              </a:r>
            </a:p>
          </xdr:txBody>
        </xdr:sp>
      </xdr:grpSp>
    </xdr:grpSp>
    <xdr:clientData/>
  </xdr:twoCellAnchor>
  <xdr:twoCellAnchor>
    <xdr:from>
      <xdr:col>4</xdr:col>
      <xdr:colOff>291728</xdr:colOff>
      <xdr:row>9</xdr:row>
      <xdr:rowOff>87873</xdr:rowOff>
    </xdr:from>
    <xdr:to>
      <xdr:col>41</xdr:col>
      <xdr:colOff>533401</xdr:colOff>
      <xdr:row>44</xdr:row>
      <xdr:rowOff>87243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4791BF27-05CD-4ECF-ACA2-7831BCE9A3DB}"/>
            </a:ext>
          </a:extLst>
        </xdr:cNvPr>
        <xdr:cNvGrpSpPr/>
      </xdr:nvGrpSpPr>
      <xdr:grpSpPr>
        <a:xfrm>
          <a:off x="2853953" y="2585328"/>
          <a:ext cx="28708088" cy="7466970"/>
          <a:chOff x="2873850" y="1963635"/>
          <a:chExt cx="16320429" cy="5413969"/>
        </a:xfrm>
      </xdr:grpSpPr>
      <xdr:sp macro="" textlink="">
        <xdr:nvSpPr>
          <xdr:cNvPr id="44" name="사각형: 둥근 모서리 43">
            <a:extLst>
              <a:ext uri="{FF2B5EF4-FFF2-40B4-BE49-F238E27FC236}">
                <a16:creationId xmlns:a16="http://schemas.microsoft.com/office/drawing/2014/main" id="{E63D5BC6-1827-102D-3046-A24A2D5B70AD}"/>
              </a:ext>
            </a:extLst>
          </xdr:cNvPr>
          <xdr:cNvSpPr/>
        </xdr:nvSpPr>
        <xdr:spPr>
          <a:xfrm>
            <a:off x="2874170" y="2411505"/>
            <a:ext cx="16320109" cy="4966099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45" name="img_T">
            <a:extLst>
              <a:ext uri="{FF2B5EF4-FFF2-40B4-BE49-F238E27FC236}">
                <a16:creationId xmlns:a16="http://schemas.microsoft.com/office/drawing/2014/main" id="{BD5F3AAC-272A-F776-2FEA-2EE9841D2392}"/>
              </a:ext>
            </a:extLst>
          </xdr:cNvPr>
          <xdr:cNvSpPr/>
        </xdr:nvSpPr>
        <xdr:spPr>
          <a:xfrm>
            <a:off x="2873850" y="1963635"/>
            <a:ext cx="5967885" cy="449307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pic>
        <xdr:nvPicPr>
          <xdr:cNvPr id="46" name="그래픽 45" descr="동전 윤곽선">
            <a:extLst>
              <a:ext uri="{FF2B5EF4-FFF2-40B4-BE49-F238E27FC236}">
                <a16:creationId xmlns:a16="http://schemas.microsoft.com/office/drawing/2014/main" id="{261CF012-F496-8611-5EFF-446A51E798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68039" y="2023441"/>
            <a:ext cx="354023" cy="351578"/>
          </a:xfrm>
          <a:prstGeom prst="rect">
            <a:avLst/>
          </a:prstGeom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C43A56BF-8E67-9D7C-DF3B-0EC476F14597}"/>
              </a:ext>
            </a:extLst>
          </xdr:cNvPr>
          <xdr:cNvSpPr txBox="1"/>
        </xdr:nvSpPr>
        <xdr:spPr>
          <a:xfrm>
            <a:off x="3400922" y="2007491"/>
            <a:ext cx="2734205" cy="367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자산별 현황</a:t>
            </a:r>
            <a:endParaRPr lang="en-US" altLang="ko-KR" sz="20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</xdr:grpSp>
    <xdr:clientData/>
  </xdr:twoCellAnchor>
  <xdr:twoCellAnchor>
    <xdr:from>
      <xdr:col>16</xdr:col>
      <xdr:colOff>205818</xdr:colOff>
      <xdr:row>85</xdr:row>
      <xdr:rowOff>103469</xdr:rowOff>
    </xdr:from>
    <xdr:to>
      <xdr:col>26</xdr:col>
      <xdr:colOff>394101</xdr:colOff>
      <xdr:row>106</xdr:row>
      <xdr:rowOff>7204</xdr:rowOff>
    </xdr:to>
    <xdr:graphicFrame macro="">
      <xdr:nvGraphicFramePr>
        <xdr:cNvPr id="48" name="차트 47">
          <a:extLst>
            <a:ext uri="{FF2B5EF4-FFF2-40B4-BE49-F238E27FC236}">
              <a16:creationId xmlns:a16="http://schemas.microsoft.com/office/drawing/2014/main" id="{C027AEDF-CC59-4EC7-A783-845BC44B8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126942</xdr:colOff>
      <xdr:row>22</xdr:row>
      <xdr:rowOff>1</xdr:rowOff>
    </xdr:from>
    <xdr:to>
      <xdr:col>41</xdr:col>
      <xdr:colOff>400972</xdr:colOff>
      <xdr:row>97</xdr:row>
      <xdr:rowOff>112209</xdr:rowOff>
    </xdr:to>
    <xdr:graphicFrame macro="">
      <xdr:nvGraphicFramePr>
        <xdr:cNvPr id="49" name="cht_1">
          <a:extLst>
            <a:ext uri="{FF2B5EF4-FFF2-40B4-BE49-F238E27FC236}">
              <a16:creationId xmlns:a16="http://schemas.microsoft.com/office/drawing/2014/main" id="{8F5BBC12-FBBB-431C-91DC-E835180ED5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383159</xdr:colOff>
      <xdr:row>13</xdr:row>
      <xdr:rowOff>1046</xdr:rowOff>
    </xdr:from>
    <xdr:to>
      <xdr:col>10</xdr:col>
      <xdr:colOff>269229</xdr:colOff>
      <xdr:row>34</xdr:row>
      <xdr:rowOff>2466</xdr:rowOff>
    </xdr:to>
    <xdr:graphicFrame macro="">
      <xdr:nvGraphicFramePr>
        <xdr:cNvPr id="69" name="차트 68">
          <a:extLst>
            <a:ext uri="{FF2B5EF4-FFF2-40B4-BE49-F238E27FC236}">
              <a16:creationId xmlns:a16="http://schemas.microsoft.com/office/drawing/2014/main" id="{44758340-9D76-CCC7-E432-C2C7D3285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245044</xdr:colOff>
      <xdr:row>3</xdr:row>
      <xdr:rowOff>55844</xdr:rowOff>
    </xdr:from>
    <xdr:to>
      <xdr:col>4</xdr:col>
      <xdr:colOff>21501</xdr:colOff>
      <xdr:row>7</xdr:row>
      <xdr:rowOff>137949</xdr:rowOff>
    </xdr:to>
    <xdr:sp macro="" textlink="">
      <xdr:nvSpPr>
        <xdr:cNvPr id="72" name="사각형: 둥근 모서리 71">
          <a:extLst>
            <a:ext uri="{FF2B5EF4-FFF2-40B4-BE49-F238E27FC236}">
              <a16:creationId xmlns:a16="http://schemas.microsoft.com/office/drawing/2014/main" id="{14917961-B87B-41AD-99C8-FB08704C9F33}"/>
            </a:ext>
          </a:extLst>
        </xdr:cNvPr>
        <xdr:cNvSpPr/>
      </xdr:nvSpPr>
      <xdr:spPr>
        <a:xfrm>
          <a:off x="245044" y="1457924"/>
          <a:ext cx="2275817" cy="790765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요약</a:t>
          </a:r>
        </a:p>
      </xdr:txBody>
    </xdr:sp>
    <xdr:clientData/>
  </xdr:twoCellAnchor>
  <xdr:twoCellAnchor>
    <xdr:from>
      <xdr:col>5</xdr:col>
      <xdr:colOff>519177</xdr:colOff>
      <xdr:row>14</xdr:row>
      <xdr:rowOff>5083</xdr:rowOff>
    </xdr:from>
    <xdr:to>
      <xdr:col>12</xdr:col>
      <xdr:colOff>151415</xdr:colOff>
      <xdr:row>42</xdr:row>
      <xdr:rowOff>100641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3BF9B085-C046-30AB-3577-8927809E68E7}"/>
            </a:ext>
          </a:extLst>
        </xdr:cNvPr>
        <xdr:cNvGrpSpPr/>
      </xdr:nvGrpSpPr>
      <xdr:grpSpPr>
        <a:xfrm>
          <a:off x="3508122" y="3569338"/>
          <a:ext cx="6396893" cy="6073448"/>
          <a:chOff x="2855542" y="3563612"/>
          <a:chExt cx="4539502" cy="4533767"/>
        </a:xfrm>
      </xdr:grpSpPr>
      <xdr:sp macro="" textlink="">
        <xdr:nvSpPr>
          <xdr:cNvPr id="68" name="donut_BG">
            <a:extLst>
              <a:ext uri="{FF2B5EF4-FFF2-40B4-BE49-F238E27FC236}">
                <a16:creationId xmlns:a16="http://schemas.microsoft.com/office/drawing/2014/main" id="{C5D53174-4CE0-DE52-03CE-0220C8EC7E6D}"/>
              </a:ext>
            </a:extLst>
          </xdr:cNvPr>
          <xdr:cNvSpPr/>
        </xdr:nvSpPr>
        <xdr:spPr>
          <a:xfrm>
            <a:off x="3055044" y="3686052"/>
            <a:ext cx="4141797" cy="4270157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381000" dist="63500" dir="2700000" algn="tl" rotWithShape="0">
              <a:srgbClr val="7A64BC">
                <a:alpha val="2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b="1">
              <a:solidFill>
                <a:srgbClr val="757FBF"/>
              </a:solidFill>
              <a:latin typeface="나눔스퀘어" panose="020B0600000101010101" pitchFamily="50" charset="-127"/>
              <a:ea typeface="나눔스퀘어" panose="020B0600000101010101" pitchFamily="50" charset="-127"/>
            </a:endParaRPr>
          </a:p>
        </xdr:txBody>
      </xdr:sp>
      <xdr:graphicFrame macro="">
        <xdr:nvGraphicFramePr>
          <xdr:cNvPr id="38" name="차트 37">
            <a:extLst>
              <a:ext uri="{FF2B5EF4-FFF2-40B4-BE49-F238E27FC236}">
                <a16:creationId xmlns:a16="http://schemas.microsoft.com/office/drawing/2014/main" id="{4D07F4F2-FE9E-4B0F-8F80-E7D3316C20B6}"/>
              </a:ext>
            </a:extLst>
          </xdr:cNvPr>
          <xdr:cNvGraphicFramePr>
            <a:graphicFrameLocks/>
          </xdr:cNvGraphicFramePr>
        </xdr:nvGraphicFramePr>
        <xdr:xfrm>
          <a:off x="2855542" y="3563612"/>
          <a:ext cx="4539502" cy="4533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D8D6DCF8-CA49-0B93-4355-797404386503}"/>
              </a:ext>
            </a:extLst>
          </xdr:cNvPr>
          <xdr:cNvGrpSpPr/>
        </xdr:nvGrpSpPr>
        <xdr:grpSpPr>
          <a:xfrm>
            <a:off x="4175938" y="4799423"/>
            <a:ext cx="2015052" cy="2043414"/>
            <a:chOff x="4177484" y="4799425"/>
            <a:chExt cx="2015052" cy="2043414"/>
          </a:xfrm>
        </xdr:grpSpPr>
        <xdr:sp macro="" textlink="">
          <xdr:nvSpPr>
            <xdr:cNvPr id="70" name="donut_BG">
              <a:extLst>
                <a:ext uri="{FF2B5EF4-FFF2-40B4-BE49-F238E27FC236}">
                  <a16:creationId xmlns:a16="http://schemas.microsoft.com/office/drawing/2014/main" id="{B2B49086-BA75-EBFD-2EE6-3CB8D1E5D9DA}"/>
                </a:ext>
              </a:extLst>
            </xdr:cNvPr>
            <xdr:cNvSpPr/>
          </xdr:nvSpPr>
          <xdr:spPr>
            <a:xfrm>
              <a:off x="4196069" y="4799425"/>
              <a:ext cx="1982475" cy="2043414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9A8EA60F-84CE-FEE7-F30E-76CF642E80B3}"/>
                </a:ext>
              </a:extLst>
            </xdr:cNvPr>
            <xdr:cNvSpPr txBox="1"/>
          </xdr:nvSpPr>
          <xdr:spPr>
            <a:xfrm>
              <a:off x="4177484" y="5254351"/>
              <a:ext cx="2015052" cy="1133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1"/>
            <a:lstStyle/>
            <a:p>
              <a:pPr algn="ctr"/>
              <a:r>
                <a:rPr lang="ko-KR" altLang="en-US" sz="30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자산</a:t>
              </a:r>
            </a:p>
          </xdr:txBody>
        </xdr:sp>
      </xdr:grpSp>
    </xdr:grpSp>
    <xdr:clientData/>
  </xdr:twoCellAnchor>
  <xdr:twoCellAnchor>
    <xdr:from>
      <xdr:col>20</xdr:col>
      <xdr:colOff>596128</xdr:colOff>
      <xdr:row>14</xdr:row>
      <xdr:rowOff>172294</xdr:rowOff>
    </xdr:from>
    <xdr:to>
      <xdr:col>30</xdr:col>
      <xdr:colOff>3424</xdr:colOff>
      <xdr:row>41</xdr:row>
      <xdr:rowOff>125566</xdr:rowOff>
    </xdr:to>
    <xdr:grpSp>
      <xdr:nvGrpSpPr>
        <xdr:cNvPr id="58" name="그룹 57">
          <a:extLst>
            <a:ext uri="{FF2B5EF4-FFF2-40B4-BE49-F238E27FC236}">
              <a16:creationId xmlns:a16="http://schemas.microsoft.com/office/drawing/2014/main" id="{EF827B8C-32CE-EDE9-9733-97A8A036709F}"/>
            </a:ext>
          </a:extLst>
        </xdr:cNvPr>
        <xdr:cNvGrpSpPr/>
      </xdr:nvGrpSpPr>
      <xdr:grpSpPr>
        <a:xfrm>
          <a:off x="18063073" y="3742264"/>
          <a:ext cx="5928111" cy="5708277"/>
          <a:chOff x="17931628" y="3906094"/>
          <a:chExt cx="5821950" cy="6125472"/>
        </a:xfrm>
      </xdr:grpSpPr>
      <xdr:grpSp>
        <xdr:nvGrpSpPr>
          <xdr:cNvPr id="65" name="그룹 64">
            <a:extLst>
              <a:ext uri="{FF2B5EF4-FFF2-40B4-BE49-F238E27FC236}">
                <a16:creationId xmlns:a16="http://schemas.microsoft.com/office/drawing/2014/main" id="{8B7A0DD6-F2A8-277F-EFF4-D1C873DF47B7}"/>
              </a:ext>
            </a:extLst>
          </xdr:cNvPr>
          <xdr:cNvGrpSpPr/>
        </xdr:nvGrpSpPr>
        <xdr:grpSpPr>
          <a:xfrm>
            <a:off x="17931628" y="3906094"/>
            <a:ext cx="5821950" cy="6125472"/>
            <a:chOff x="18317824" y="3913254"/>
            <a:chExt cx="5826776" cy="6118636"/>
          </a:xfrm>
        </xdr:grpSpPr>
        <xdr:sp macro="" textlink="">
          <xdr:nvSpPr>
            <xdr:cNvPr id="55" name="donut_BG">
              <a:extLst>
                <a:ext uri="{FF2B5EF4-FFF2-40B4-BE49-F238E27FC236}">
                  <a16:creationId xmlns:a16="http://schemas.microsoft.com/office/drawing/2014/main" id="{03691A2E-CEC9-0F6A-A6E3-E3AB88932831}"/>
                </a:ext>
              </a:extLst>
            </xdr:cNvPr>
            <xdr:cNvSpPr/>
          </xdr:nvSpPr>
          <xdr:spPr>
            <a:xfrm>
              <a:off x="18317824" y="3913254"/>
              <a:ext cx="5826776" cy="6118636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63" name="타원 62">
              <a:extLst>
                <a:ext uri="{FF2B5EF4-FFF2-40B4-BE49-F238E27FC236}">
                  <a16:creationId xmlns:a16="http://schemas.microsoft.com/office/drawing/2014/main" id="{7A0A9F42-352F-44FA-94A8-BC680F77073C}"/>
                </a:ext>
              </a:extLst>
            </xdr:cNvPr>
            <xdr:cNvSpPr/>
          </xdr:nvSpPr>
          <xdr:spPr>
            <a:xfrm>
              <a:off x="18665824" y="4327649"/>
              <a:ext cx="5192804" cy="5362371"/>
            </a:xfrm>
            <a:prstGeom prst="ellipse">
              <a:avLst/>
            </a:prstGeom>
            <a:solidFill>
              <a:srgbClr val="4BA7F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ko-KR" altLang="en-US" kern="1200"/>
            </a:p>
          </xdr:txBody>
        </xdr:sp>
        <xdr:sp macro="" textlink="">
          <xdr:nvSpPr>
            <xdr:cNvPr id="64" name="donut_BG">
              <a:extLst>
                <a:ext uri="{FF2B5EF4-FFF2-40B4-BE49-F238E27FC236}">
                  <a16:creationId xmlns:a16="http://schemas.microsoft.com/office/drawing/2014/main" id="{34FB2C3A-7668-4815-8E2C-0A613A76314F}"/>
                </a:ext>
              </a:extLst>
            </xdr:cNvPr>
            <xdr:cNvSpPr/>
          </xdr:nvSpPr>
          <xdr:spPr>
            <a:xfrm>
              <a:off x="19863499" y="5540067"/>
              <a:ext cx="2785331" cy="2930606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/>
              <a:endParaRPr lang="ko-KR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</xdr:grp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C75C0301-5C31-4B43-9A51-971EAF65F8CB}"/>
              </a:ext>
            </a:extLst>
          </xdr:cNvPr>
          <xdr:cNvSpPr txBox="1"/>
        </xdr:nvSpPr>
        <xdr:spPr>
          <a:xfrm>
            <a:off x="19423469" y="5696839"/>
            <a:ext cx="2830790" cy="1624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ko-KR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순자산</a:t>
            </a:r>
          </a:p>
        </xdr:txBody>
      </xdr:sp>
      <xdr:sp macro="" textlink="pv_자산!E6">
        <xdr:nvSpPr>
          <xdr:cNvPr id="73" name="TextBox 72">
            <a:extLst>
              <a:ext uri="{FF2B5EF4-FFF2-40B4-BE49-F238E27FC236}">
                <a16:creationId xmlns:a16="http://schemas.microsoft.com/office/drawing/2014/main" id="{E52C7F7A-DA23-F21B-0DE6-7D790027F7C9}"/>
              </a:ext>
            </a:extLst>
          </xdr:cNvPr>
          <xdr:cNvSpPr txBox="1"/>
        </xdr:nvSpPr>
        <xdr:spPr>
          <a:xfrm>
            <a:off x="19423469" y="6469083"/>
            <a:ext cx="2830790" cy="1628735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marL="0" indent="0" algn="ctr"/>
            <a:fld id="{2A5D827A-502C-4A1A-B912-D31B534B050D}" type="TxLink">
              <a:rPr lang="en-US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ctr"/>
              <a:t>₩39,388,707 </a:t>
            </a:fld>
            <a:endParaRPr lang="ko-KR" altLang="en-US" sz="30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</xdr:grpSp>
    <xdr:clientData/>
  </xdr:twoCellAnchor>
  <xdr:twoCellAnchor>
    <xdr:from>
      <xdr:col>14</xdr:col>
      <xdr:colOff>29131</xdr:colOff>
      <xdr:row>14</xdr:row>
      <xdr:rowOff>179454</xdr:rowOff>
    </xdr:from>
    <xdr:to>
      <xdr:col>19</xdr:col>
      <xdr:colOff>794612</xdr:colOff>
      <xdr:row>41</xdr:row>
      <xdr:rowOff>125890</xdr:rowOff>
    </xdr:to>
    <xdr:grpSp>
      <xdr:nvGrpSpPr>
        <xdr:cNvPr id="16" name="그룹 15">
          <a:extLst>
            <a:ext uri="{FF2B5EF4-FFF2-40B4-BE49-F238E27FC236}">
              <a16:creationId xmlns:a16="http://schemas.microsoft.com/office/drawing/2014/main" id="{1818BCAA-1918-D667-7DF2-F685BF037A21}"/>
            </a:ext>
          </a:extLst>
        </xdr:cNvPr>
        <xdr:cNvGrpSpPr/>
      </xdr:nvGrpSpPr>
      <xdr:grpSpPr>
        <a:xfrm>
          <a:off x="11064796" y="3747519"/>
          <a:ext cx="5855641" cy="5703346"/>
          <a:chOff x="10959231" y="3793511"/>
          <a:chExt cx="5816452" cy="5824722"/>
        </a:xfrm>
      </xdr:grpSpPr>
      <xdr:grpSp>
        <xdr:nvGrpSpPr>
          <xdr:cNvPr id="41" name="그룹 40">
            <a:extLst>
              <a:ext uri="{FF2B5EF4-FFF2-40B4-BE49-F238E27FC236}">
                <a16:creationId xmlns:a16="http://schemas.microsoft.com/office/drawing/2014/main" id="{F821CBD7-EF02-FA12-D8C7-572F5F3F2E99}"/>
              </a:ext>
            </a:extLst>
          </xdr:cNvPr>
          <xdr:cNvGrpSpPr/>
        </xdr:nvGrpSpPr>
        <xdr:grpSpPr>
          <a:xfrm>
            <a:off x="10959231" y="3793511"/>
            <a:ext cx="5816452" cy="5824722"/>
            <a:chOff x="3055044" y="3686052"/>
            <a:chExt cx="4141797" cy="4270157"/>
          </a:xfrm>
        </xdr:grpSpPr>
        <xdr:sp macro="" textlink="">
          <xdr:nvSpPr>
            <xdr:cNvPr id="42" name="donut_BG">
              <a:extLst>
                <a:ext uri="{FF2B5EF4-FFF2-40B4-BE49-F238E27FC236}">
                  <a16:creationId xmlns:a16="http://schemas.microsoft.com/office/drawing/2014/main" id="{87BA4D78-AA9F-84AB-E282-189A79141BF8}"/>
                </a:ext>
              </a:extLst>
            </xdr:cNvPr>
            <xdr:cNvSpPr/>
          </xdr:nvSpPr>
          <xdr:spPr>
            <a:xfrm>
              <a:off x="3055044" y="3686052"/>
              <a:ext cx="4141797" cy="4270157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grpSp>
          <xdr:nvGrpSpPr>
            <xdr:cNvPr id="51" name="그룹 50">
              <a:extLst>
                <a:ext uri="{FF2B5EF4-FFF2-40B4-BE49-F238E27FC236}">
                  <a16:creationId xmlns:a16="http://schemas.microsoft.com/office/drawing/2014/main" id="{54885C17-047F-6691-E575-DAF3455B9F57}"/>
                </a:ext>
              </a:extLst>
            </xdr:cNvPr>
            <xdr:cNvGrpSpPr/>
          </xdr:nvGrpSpPr>
          <xdr:grpSpPr>
            <a:xfrm>
              <a:off x="4175938" y="4799423"/>
              <a:ext cx="2015052" cy="2043414"/>
              <a:chOff x="4177484" y="4799425"/>
              <a:chExt cx="2015052" cy="2043414"/>
            </a:xfrm>
          </xdr:grpSpPr>
          <xdr:sp macro="" textlink="">
            <xdr:nvSpPr>
              <xdr:cNvPr id="52" name="donut_BG">
                <a:extLst>
                  <a:ext uri="{FF2B5EF4-FFF2-40B4-BE49-F238E27FC236}">
                    <a16:creationId xmlns:a16="http://schemas.microsoft.com/office/drawing/2014/main" id="{8F31CF06-D392-FF47-D679-EE80E43347F2}"/>
                  </a:ext>
                </a:extLst>
              </xdr:cNvPr>
              <xdr:cNvSpPr/>
            </xdr:nvSpPr>
            <xdr:spPr>
              <a:xfrm>
                <a:off x="4196069" y="4799425"/>
                <a:ext cx="1982475" cy="2043414"/>
              </a:xfrm>
              <a:prstGeom prst="ellipse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  <a:effectLst>
                <a:outerShdw blurRad="381000" dist="63500" dir="2700000" algn="tl" rotWithShape="0">
                  <a:srgbClr val="7A64BC">
                    <a:alpha val="20000"/>
                  </a:srgb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anchor="ctr"/>
              <a:lstStyle>
                <a:lvl1pPr marL="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indent="0">
                  <a:defRPr sz="11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b="1">
                  <a:solidFill>
                    <a:srgbClr val="757FBF"/>
                  </a:solidFill>
                  <a:latin typeface="나눔스퀘어" panose="020B0600000101010101" pitchFamily="50" charset="-127"/>
                  <a:ea typeface="나눔스퀘어" panose="020B0600000101010101" pitchFamily="50" charset="-127"/>
                </a:endParaRPr>
              </a:p>
            </xdr:txBody>
          </xdr:sp>
          <xdr:sp macro="" textlink="">
            <xdr:nvSpPr>
              <xdr:cNvPr id="53" name="TextBox 52">
                <a:extLst>
                  <a:ext uri="{FF2B5EF4-FFF2-40B4-BE49-F238E27FC236}">
                    <a16:creationId xmlns:a16="http://schemas.microsoft.com/office/drawing/2014/main" id="{5EBEA165-1EE5-6BE6-EA76-07B982CAD82B}"/>
                  </a:ext>
                </a:extLst>
              </xdr:cNvPr>
              <xdr:cNvSpPr txBox="1"/>
            </xdr:nvSpPr>
            <xdr:spPr>
              <a:xfrm>
                <a:off x="4177484" y="5254351"/>
                <a:ext cx="2015052" cy="113355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1"/>
              <a:lstStyle/>
              <a:p>
                <a:pPr algn="ctr"/>
                <a:r>
                  <a:rPr lang="ko-KR" altLang="en-US" sz="3000" b="0">
                    <a:solidFill>
                      <a:schemeClr val="tx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</a:rPr>
                  <a:t>부채</a:t>
                </a:r>
              </a:p>
            </xdr:txBody>
          </xdr:sp>
        </xdr:grpSp>
      </xdr:grpSp>
      <xdr:graphicFrame macro="">
        <xdr:nvGraphicFramePr>
          <xdr:cNvPr id="14" name="차트 13">
            <a:extLst>
              <a:ext uri="{FF2B5EF4-FFF2-40B4-BE49-F238E27FC236}">
                <a16:creationId xmlns:a16="http://schemas.microsoft.com/office/drawing/2014/main" id="{8469D288-3FC9-4E5B-B7AB-D186D3E090B4}"/>
              </a:ext>
            </a:extLst>
          </xdr:cNvPr>
          <xdr:cNvGraphicFramePr>
            <a:graphicFrameLocks/>
          </xdr:cNvGraphicFramePr>
        </xdr:nvGraphicFramePr>
        <xdr:xfrm>
          <a:off x="11166058" y="3978569"/>
          <a:ext cx="5419342" cy="54168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31</xdr:col>
      <xdr:colOff>504595</xdr:colOff>
      <xdr:row>14</xdr:row>
      <xdr:rowOff>172294</xdr:rowOff>
    </xdr:from>
    <xdr:to>
      <xdr:col>41</xdr:col>
      <xdr:colOff>40045</xdr:colOff>
      <xdr:row>41</xdr:row>
      <xdr:rowOff>125566</xdr:rowOff>
    </xdr:to>
    <xdr:grpSp>
      <xdr:nvGrpSpPr>
        <xdr:cNvPr id="66" name="그룹 65">
          <a:extLst>
            <a:ext uri="{FF2B5EF4-FFF2-40B4-BE49-F238E27FC236}">
              <a16:creationId xmlns:a16="http://schemas.microsoft.com/office/drawing/2014/main" id="{7D9A4BCF-7F36-4E2A-29D6-5B4B4FD9BBE6}"/>
            </a:ext>
          </a:extLst>
        </xdr:cNvPr>
        <xdr:cNvGrpSpPr/>
      </xdr:nvGrpSpPr>
      <xdr:grpSpPr>
        <a:xfrm>
          <a:off x="25130530" y="3742264"/>
          <a:ext cx="5938155" cy="5708277"/>
          <a:chOff x="24805468" y="3829894"/>
          <a:chExt cx="5769995" cy="5938436"/>
        </a:xfrm>
      </xdr:grpSpPr>
      <xdr:grpSp>
        <xdr:nvGrpSpPr>
          <xdr:cNvPr id="17" name="그룹 16">
            <a:extLst>
              <a:ext uri="{FF2B5EF4-FFF2-40B4-BE49-F238E27FC236}">
                <a16:creationId xmlns:a16="http://schemas.microsoft.com/office/drawing/2014/main" id="{4AFE8AB0-0E36-0080-A252-20AF0708E694}"/>
              </a:ext>
            </a:extLst>
          </xdr:cNvPr>
          <xdr:cNvGrpSpPr/>
        </xdr:nvGrpSpPr>
        <xdr:grpSpPr>
          <a:xfrm>
            <a:off x="24805468" y="3829894"/>
            <a:ext cx="5769995" cy="5938436"/>
            <a:chOff x="18317824" y="3913254"/>
            <a:chExt cx="5826776" cy="6118636"/>
          </a:xfrm>
        </xdr:grpSpPr>
        <xdr:sp macro="" textlink="">
          <xdr:nvSpPr>
            <xdr:cNvPr id="18" name="donut_BG">
              <a:extLst>
                <a:ext uri="{FF2B5EF4-FFF2-40B4-BE49-F238E27FC236}">
                  <a16:creationId xmlns:a16="http://schemas.microsoft.com/office/drawing/2014/main" id="{EA49F372-F229-E38D-01CF-4A8E5AE07073}"/>
                </a:ext>
              </a:extLst>
            </xdr:cNvPr>
            <xdr:cNvSpPr/>
          </xdr:nvSpPr>
          <xdr:spPr>
            <a:xfrm>
              <a:off x="18317824" y="3913254"/>
              <a:ext cx="5826776" cy="6118636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19" name="타원 18">
              <a:extLst>
                <a:ext uri="{FF2B5EF4-FFF2-40B4-BE49-F238E27FC236}">
                  <a16:creationId xmlns:a16="http://schemas.microsoft.com/office/drawing/2014/main" id="{DBBA817F-3069-9D6F-4753-0DE0406A4EF7}"/>
                </a:ext>
              </a:extLst>
            </xdr:cNvPr>
            <xdr:cNvSpPr/>
          </xdr:nvSpPr>
          <xdr:spPr>
            <a:xfrm>
              <a:off x="18665824" y="4327649"/>
              <a:ext cx="5192804" cy="5362371"/>
            </a:xfrm>
            <a:prstGeom prst="ellipse">
              <a:avLst/>
            </a:prstGeom>
            <a:solidFill>
              <a:srgbClr val="4BA7F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ko-KR" altLang="en-US" kern="1200"/>
            </a:p>
          </xdr:txBody>
        </xdr:sp>
        <xdr:sp macro="" textlink="">
          <xdr:nvSpPr>
            <xdr:cNvPr id="57" name="donut_BG">
              <a:extLst>
                <a:ext uri="{FF2B5EF4-FFF2-40B4-BE49-F238E27FC236}">
                  <a16:creationId xmlns:a16="http://schemas.microsoft.com/office/drawing/2014/main" id="{4496EBF2-4E90-F944-EDF2-21395C4FCDF7}"/>
                </a:ext>
              </a:extLst>
            </xdr:cNvPr>
            <xdr:cNvSpPr/>
          </xdr:nvSpPr>
          <xdr:spPr>
            <a:xfrm>
              <a:off x="19863499" y="5540067"/>
              <a:ext cx="2785331" cy="2930606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/>
              <a:endParaRPr lang="ko-KR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</xdr:grpSp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FF0F47AD-16F8-4568-BC45-DFF7FC531DEE}"/>
              </a:ext>
            </a:extLst>
          </xdr:cNvPr>
          <xdr:cNvSpPr txBox="1"/>
        </xdr:nvSpPr>
        <xdr:spPr>
          <a:xfrm>
            <a:off x="26274050" y="5561712"/>
            <a:ext cx="2824054" cy="15746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ko-KR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올해 목표</a:t>
            </a:r>
          </a:p>
        </xdr:txBody>
      </xdr:sp>
      <xdr:sp macro="" textlink="pv_자산!E6">
        <xdr:nvSpPr>
          <xdr:cNvPr id="62" name="TextBox 61">
            <a:extLst>
              <a:ext uri="{FF2B5EF4-FFF2-40B4-BE49-F238E27FC236}">
                <a16:creationId xmlns:a16="http://schemas.microsoft.com/office/drawing/2014/main" id="{80C2A780-E13C-4E7A-AF56-F714DE12B515}"/>
              </a:ext>
            </a:extLst>
          </xdr:cNvPr>
          <xdr:cNvSpPr txBox="1"/>
        </xdr:nvSpPr>
        <xdr:spPr>
          <a:xfrm>
            <a:off x="26274050" y="6310376"/>
            <a:ext cx="2824054" cy="1579003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marL="0" indent="0" algn="ctr"/>
            <a:fld id="{2A5D827A-502C-4A1A-B912-D31B534B050D}" type="TxLink">
              <a:rPr lang="en-US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ctr"/>
              <a:t>₩39,388,707 </a:t>
            </a:fld>
            <a:endParaRPr lang="ko-KR" altLang="en-US" sz="30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</xdr:grpSp>
    <xdr:clientData/>
  </xdr:twoCellAnchor>
  <xdr:twoCellAnchor>
    <xdr:from>
      <xdr:col>4</xdr:col>
      <xdr:colOff>291728</xdr:colOff>
      <xdr:row>47</xdr:row>
      <xdr:rowOff>57393</xdr:rowOff>
    </xdr:from>
    <xdr:to>
      <xdr:col>41</xdr:col>
      <xdr:colOff>533401</xdr:colOff>
      <xdr:row>82</xdr:row>
      <xdr:rowOff>56763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247EF505-11F8-A5EB-08C8-640902CE6D17}"/>
            </a:ext>
          </a:extLst>
        </xdr:cNvPr>
        <xdr:cNvGrpSpPr/>
      </xdr:nvGrpSpPr>
      <xdr:grpSpPr>
        <a:xfrm>
          <a:off x="2853953" y="10668243"/>
          <a:ext cx="28708088" cy="7466970"/>
          <a:chOff x="2873850" y="1963635"/>
          <a:chExt cx="16320429" cy="5413969"/>
        </a:xfrm>
      </xdr:grpSpPr>
      <xdr:sp macro="" textlink="">
        <xdr:nvSpPr>
          <xdr:cNvPr id="15" name="사각형: 둥근 모서리 14">
            <a:extLst>
              <a:ext uri="{FF2B5EF4-FFF2-40B4-BE49-F238E27FC236}">
                <a16:creationId xmlns:a16="http://schemas.microsoft.com/office/drawing/2014/main" id="{808A4E04-2AC9-6A1A-BF09-703B3E1494CF}"/>
              </a:ext>
            </a:extLst>
          </xdr:cNvPr>
          <xdr:cNvSpPr/>
        </xdr:nvSpPr>
        <xdr:spPr>
          <a:xfrm>
            <a:off x="2874170" y="2411505"/>
            <a:ext cx="16320109" cy="4966099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50" name="img_T">
            <a:extLst>
              <a:ext uri="{FF2B5EF4-FFF2-40B4-BE49-F238E27FC236}">
                <a16:creationId xmlns:a16="http://schemas.microsoft.com/office/drawing/2014/main" id="{28B34292-A300-E4C4-73C8-55B9E9BF90BA}"/>
              </a:ext>
            </a:extLst>
          </xdr:cNvPr>
          <xdr:cNvSpPr/>
        </xdr:nvSpPr>
        <xdr:spPr>
          <a:xfrm>
            <a:off x="2873850" y="1963635"/>
            <a:ext cx="5967885" cy="449307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pic>
        <xdr:nvPicPr>
          <xdr:cNvPr id="54" name="그래픽 53" descr="동전 윤곽선">
            <a:extLst>
              <a:ext uri="{FF2B5EF4-FFF2-40B4-BE49-F238E27FC236}">
                <a16:creationId xmlns:a16="http://schemas.microsoft.com/office/drawing/2014/main" id="{476DF06F-B481-6528-1177-21D2064B70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68039" y="2023441"/>
            <a:ext cx="354023" cy="351578"/>
          </a:xfrm>
          <a:prstGeom prst="rect">
            <a:avLst/>
          </a:prstGeom>
        </xdr:spPr>
      </xdr:pic>
      <xdr:sp macro="" textlink="">
        <xdr:nvSpPr>
          <xdr:cNvPr id="56" name="TextBox 55">
            <a:extLst>
              <a:ext uri="{FF2B5EF4-FFF2-40B4-BE49-F238E27FC236}">
                <a16:creationId xmlns:a16="http://schemas.microsoft.com/office/drawing/2014/main" id="{48D70E8B-100A-D8D5-4C18-9F4B86CD318F}"/>
              </a:ext>
            </a:extLst>
          </xdr:cNvPr>
          <xdr:cNvSpPr txBox="1"/>
        </xdr:nvSpPr>
        <xdr:spPr>
          <a:xfrm>
            <a:off x="3400922" y="2007491"/>
            <a:ext cx="2734205" cy="367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월별 자산 추이</a:t>
            </a:r>
            <a:endParaRPr lang="en-US" altLang="ko-KR" sz="20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</xdr:grpSp>
    <xdr:clientData/>
  </xdr:twoCellAnchor>
  <xdr:twoCellAnchor>
    <xdr:from>
      <xdr:col>5</xdr:col>
      <xdr:colOff>63128</xdr:colOff>
      <xdr:row>51</xdr:row>
      <xdr:rowOff>57150</xdr:rowOff>
    </xdr:from>
    <xdr:to>
      <xdr:col>41</xdr:col>
      <xdr:colOff>190500</xdr:colOff>
      <xdr:row>81</xdr:row>
      <xdr:rowOff>95250</xdr:rowOff>
    </xdr:to>
    <xdr:graphicFrame macro="">
      <xdr:nvGraphicFramePr>
        <xdr:cNvPr id="59" name="차트 58">
          <a:extLst>
            <a:ext uri="{FF2B5EF4-FFF2-40B4-BE49-F238E27FC236}">
              <a16:creationId xmlns:a16="http://schemas.microsoft.com/office/drawing/2014/main" id="{A35C69B8-2611-48D0-B19A-6549A969A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281730</xdr:colOff>
      <xdr:row>87</xdr:row>
      <xdr:rowOff>153040</xdr:rowOff>
    </xdr:from>
    <xdr:to>
      <xdr:col>14</xdr:col>
      <xdr:colOff>463740</xdr:colOff>
      <xdr:row>124</xdr:row>
      <xdr:rowOff>171448</xdr:rowOff>
    </xdr:to>
    <xdr:grpSp>
      <xdr:nvGrpSpPr>
        <xdr:cNvPr id="93" name="그룹 92">
          <a:extLst>
            <a:ext uri="{FF2B5EF4-FFF2-40B4-BE49-F238E27FC236}">
              <a16:creationId xmlns:a16="http://schemas.microsoft.com/office/drawing/2014/main" id="{E5B98920-5BFD-77DB-1058-09E366818A2E}"/>
            </a:ext>
          </a:extLst>
        </xdr:cNvPr>
        <xdr:cNvGrpSpPr/>
      </xdr:nvGrpSpPr>
      <xdr:grpSpPr>
        <a:xfrm>
          <a:off x="2845860" y="19294480"/>
          <a:ext cx="8649735" cy="7916538"/>
          <a:chOff x="2796330" y="20574640"/>
          <a:chExt cx="8621160" cy="8476608"/>
        </a:xfrm>
      </xdr:grpSpPr>
      <xdr:grpSp>
        <xdr:nvGrpSpPr>
          <xdr:cNvPr id="119" name="그룹 118">
            <a:extLst>
              <a:ext uri="{FF2B5EF4-FFF2-40B4-BE49-F238E27FC236}">
                <a16:creationId xmlns:a16="http://schemas.microsoft.com/office/drawing/2014/main" id="{57D8392D-C199-414D-9493-43A8573E4C01}"/>
              </a:ext>
            </a:extLst>
          </xdr:cNvPr>
          <xdr:cNvGrpSpPr/>
        </xdr:nvGrpSpPr>
        <xdr:grpSpPr>
          <a:xfrm>
            <a:off x="2796330" y="20574640"/>
            <a:ext cx="8621160" cy="8476608"/>
            <a:chOff x="12338687" y="16337599"/>
            <a:chExt cx="8598609" cy="6477680"/>
          </a:xfrm>
        </xdr:grpSpPr>
        <xdr:sp macro="" textlink="">
          <xdr:nvSpPr>
            <xdr:cNvPr id="120" name="사각형: 둥근 모서리 119">
              <a:extLst>
                <a:ext uri="{FF2B5EF4-FFF2-40B4-BE49-F238E27FC236}">
                  <a16:creationId xmlns:a16="http://schemas.microsoft.com/office/drawing/2014/main" id="{564AA0B1-0138-6B39-6004-F39CCC3A284A}"/>
                </a:ext>
              </a:extLst>
            </xdr:cNvPr>
            <xdr:cNvSpPr/>
          </xdr:nvSpPr>
          <xdr:spPr>
            <a:xfrm>
              <a:off x="12342281" y="16472247"/>
              <a:ext cx="8576833" cy="6343032"/>
            </a:xfrm>
            <a:prstGeom prst="roundRect">
              <a:avLst>
                <a:gd name="adj" fmla="val 5427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ko-KR" altLang="en-US" sz="1100" b="0">
                  <a:latin typeface="AppleSDGothicNeoB00" panose="02000503000000000000" pitchFamily="2" charset="-127"/>
                  <a:ea typeface="AppleSDGothicNeoB00" panose="02000503000000000000" pitchFamily="2" charset="-127"/>
                </a:rPr>
                <a:t> </a:t>
              </a:r>
            </a:p>
          </xdr:txBody>
        </xdr:sp>
        <xdr:sp macro="" textlink="">
          <xdr:nvSpPr>
            <xdr:cNvPr id="121" name="img_T">
              <a:extLst>
                <a:ext uri="{FF2B5EF4-FFF2-40B4-BE49-F238E27FC236}">
                  <a16:creationId xmlns:a16="http://schemas.microsoft.com/office/drawing/2014/main" id="{2D6E39DB-1ACD-19D2-4AC3-ACB89B11C119}"/>
                </a:ext>
              </a:extLst>
            </xdr:cNvPr>
            <xdr:cNvSpPr/>
          </xdr:nvSpPr>
          <xdr:spPr>
            <a:xfrm>
              <a:off x="12338687" y="16337599"/>
              <a:ext cx="8598609" cy="541693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rgbClr val="64B5F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endParaRPr lang="ko-KR" altLang="en-US" sz="14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122" name="TextBox 121">
              <a:extLst>
                <a:ext uri="{FF2B5EF4-FFF2-40B4-BE49-F238E27FC236}">
                  <a16:creationId xmlns:a16="http://schemas.microsoft.com/office/drawing/2014/main" id="{40AB3CE2-6F6E-9B77-AFB7-F28F7ED6F1C4}"/>
                </a:ext>
              </a:extLst>
            </xdr:cNvPr>
            <xdr:cNvSpPr txBox="1"/>
          </xdr:nvSpPr>
          <xdr:spPr>
            <a:xfrm>
              <a:off x="13494070" y="16391619"/>
              <a:ext cx="6137573" cy="4278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2000" b="0">
                  <a:solidFill>
                    <a:schemeClr val="bg1"/>
                  </a:solidFill>
                  <a:latin typeface="AppleSDGothicNeoB00" panose="02000503000000000000" pitchFamily="2" charset="-127"/>
                  <a:ea typeface="AppleSDGothicNeoB00" panose="02000503000000000000" pitchFamily="2" charset="-127"/>
                </a:rPr>
                <a:t>현금성 자산 상세</a:t>
              </a:r>
              <a:endParaRPr lang="en-US" altLang="ko-KR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endParaRPr>
            </a:p>
          </xdr:txBody>
        </xdr:sp>
        <xdr:grpSp>
          <xdr:nvGrpSpPr>
            <xdr:cNvPr id="123" name="그룹 122">
              <a:extLst>
                <a:ext uri="{FF2B5EF4-FFF2-40B4-BE49-F238E27FC236}">
                  <a16:creationId xmlns:a16="http://schemas.microsoft.com/office/drawing/2014/main" id="{5C2A0109-2EAE-F476-C8D8-AE2289E44603}"/>
                </a:ext>
              </a:extLst>
            </xdr:cNvPr>
            <xdr:cNvGrpSpPr/>
          </xdr:nvGrpSpPr>
          <xdr:grpSpPr>
            <a:xfrm>
              <a:off x="14039644" y="17006153"/>
              <a:ext cx="4805689" cy="818900"/>
              <a:chOff x="2849158" y="16470199"/>
              <a:chExt cx="4780400" cy="813439"/>
            </a:xfrm>
          </xdr:grpSpPr>
          <xdr:sp macro="" textlink="">
            <xdr:nvSpPr>
              <xdr:cNvPr id="125" name="Freeform 7">
                <a:extLst>
                  <a:ext uri="{FF2B5EF4-FFF2-40B4-BE49-F238E27FC236}">
                    <a16:creationId xmlns:a16="http://schemas.microsoft.com/office/drawing/2014/main" id="{BE6DC128-AF21-ED1A-0303-847FD6DBEB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7116" y="16470199"/>
                <a:ext cx="4062442" cy="703833"/>
              </a:xfrm>
              <a:prstGeom prst="roundRect">
                <a:avLst>
                  <a:gd name="adj" fmla="val 13045"/>
                </a:avLst>
              </a:prstGeom>
              <a:gradFill>
                <a:gsLst>
                  <a:gs pos="0">
                    <a:srgbClr val="64B5FC"/>
                  </a:gs>
                  <a:gs pos="100000">
                    <a:srgbClr val="0583F2"/>
                  </a:gs>
                </a:gsLst>
                <a:lin ang="2700000" scaled="1"/>
              </a:gradFill>
              <a:ln w="12700" cap="flat" cmpd="sng" algn="ctr">
                <a:noFill/>
                <a:prstDash val="solid"/>
                <a:miter lim="800000"/>
              </a:ln>
              <a:effectLst>
                <a:outerShdw blurRad="190500" dist="127000" dir="2700000" algn="tl" rotWithShape="0">
                  <a:schemeClr val="tx1">
                    <a:alpha val="12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 latinLnBrk="0"/>
                <a:r>
                  <a:rPr lang="ko-KR" altLang="en-US" sz="2000" kern="0">
                    <a:solidFill>
                      <a:prstClr val="white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</a:rPr>
                  <a:t>현금</a:t>
                </a:r>
                <a:endParaRPr lang="en-US" altLang="ko-KR" sz="2000" kern="0">
                  <a:solidFill>
                    <a:prstClr val="whit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endParaRPr>
              </a:p>
              <a:p>
                <a:pPr algn="ctr" latinLnBrk="0"/>
                <a:endParaRPr lang="en-US" altLang="ko-KR" sz="2000" kern="0">
                  <a:solidFill>
                    <a:prstClr val="whit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endParaRPr>
              </a:p>
            </xdr:txBody>
          </xdr:sp>
          <xdr:sp macro="" textlink="pv_자산!AE114">
            <xdr:nvSpPr>
              <xdr:cNvPr id="126" name="TextBox 125">
                <a:extLst>
                  <a:ext uri="{FF2B5EF4-FFF2-40B4-BE49-F238E27FC236}">
                    <a16:creationId xmlns:a16="http://schemas.microsoft.com/office/drawing/2014/main" id="{F91BADCE-D1FB-3B99-AF5E-5C7AF0774819}"/>
                  </a:ext>
                </a:extLst>
              </xdr:cNvPr>
              <xdr:cNvSpPr txBox="1"/>
            </xdr:nvSpPr>
            <xdr:spPr>
              <a:xfrm>
                <a:off x="2849158" y="16782162"/>
                <a:ext cx="3249908" cy="50147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7395D2E-F116-418F-B7F3-F1D7C88D010E}" type="TxLink">
                  <a:rPr lang="en-US" altLang="en-US" sz="1500">
                    <a:solidFill>
                      <a:schemeClr val="bg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  <a:cs typeface="+mn-cs"/>
                  </a:rPr>
                  <a:pPr marL="0" indent="0" algn="r"/>
                  <a:t> </a:t>
                </a:fld>
                <a:endParaRPr lang="en-US" altLang="ko-KR" sz="15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endParaRPr>
              </a:p>
            </xdr:txBody>
          </xdr:sp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E5C8F73B-75D9-4E09-BB6A-4AF295B2FB09}"/>
                  </a:ext>
                </a:extLst>
              </xdr:cNvPr>
              <xdr:cNvSpPr txBox="1"/>
            </xdr:nvSpPr>
            <xdr:spPr>
              <a:xfrm>
                <a:off x="6101992" y="16779280"/>
                <a:ext cx="558166" cy="37970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ko-KR" altLang="en-US" sz="1500">
                    <a:solidFill>
                      <a:schemeClr val="bg1"/>
                    </a:solidFill>
                    <a:latin typeface="나눔스퀘어 Bold" panose="020B0600000101010101" pitchFamily="50" charset="-127"/>
                    <a:ea typeface="나눔스퀘어 Bold" panose="020B0600000101010101" pitchFamily="50" charset="-127"/>
                  </a:rPr>
                  <a:t>원</a:t>
                </a:r>
              </a:p>
            </xdr:txBody>
          </xdr:sp>
        </xdr:grpSp>
        <xdr:pic>
          <xdr:nvPicPr>
            <xdr:cNvPr id="124" name="그래픽 123" descr="동전 윤곽선">
              <a:extLst>
                <a:ext uri="{FF2B5EF4-FFF2-40B4-BE49-F238E27FC236}">
                  <a16:creationId xmlns:a16="http://schemas.microsoft.com/office/drawing/2014/main" id="{5E98BA6C-5759-314D-9F1D-E44B737D07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2681886" y="16382619"/>
              <a:ext cx="592306" cy="435484"/>
            </a:xfrm>
            <a:prstGeom prst="rect">
              <a:avLst/>
            </a:prstGeom>
          </xdr:spPr>
        </xdr:pic>
      </xdr:grpSp>
      <xdr:graphicFrame macro="">
        <xdr:nvGraphicFramePr>
          <xdr:cNvPr id="92" name="차트 91">
            <a:extLst>
              <a:ext uri="{FF2B5EF4-FFF2-40B4-BE49-F238E27FC236}">
                <a16:creationId xmlns:a16="http://schemas.microsoft.com/office/drawing/2014/main" id="{DFA85857-EE7F-46B4-AE49-B401CEB8B63F}"/>
              </a:ext>
            </a:extLst>
          </xdr:cNvPr>
          <xdr:cNvGraphicFramePr>
            <a:graphicFrameLocks/>
          </xdr:cNvGraphicFramePr>
        </xdr:nvGraphicFramePr>
        <xdr:xfrm>
          <a:off x="3059206" y="22685187"/>
          <a:ext cx="8046945" cy="57374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>
    <xdr:from>
      <xdr:col>16</xdr:col>
      <xdr:colOff>552240</xdr:colOff>
      <xdr:row>87</xdr:row>
      <xdr:rowOff>153040</xdr:rowOff>
    </xdr:from>
    <xdr:to>
      <xdr:col>26</xdr:col>
      <xdr:colOff>113220</xdr:colOff>
      <xdr:row>124</xdr:row>
      <xdr:rowOff>171448</xdr:rowOff>
    </xdr:to>
    <xdr:grpSp>
      <xdr:nvGrpSpPr>
        <xdr:cNvPr id="97" name="그룹 96">
          <a:extLst>
            <a:ext uri="{FF2B5EF4-FFF2-40B4-BE49-F238E27FC236}">
              <a16:creationId xmlns:a16="http://schemas.microsoft.com/office/drawing/2014/main" id="{26743B10-43A0-11C7-507D-7CDE528FBA99}"/>
            </a:ext>
          </a:extLst>
        </xdr:cNvPr>
        <xdr:cNvGrpSpPr/>
      </xdr:nvGrpSpPr>
      <xdr:grpSpPr>
        <a:xfrm>
          <a:off x="12839490" y="19294480"/>
          <a:ext cx="8701170" cy="7916538"/>
          <a:chOff x="12338687" y="16337599"/>
          <a:chExt cx="8598609" cy="6477680"/>
        </a:xfrm>
      </xdr:grpSpPr>
      <xdr:sp macro="" textlink="">
        <xdr:nvSpPr>
          <xdr:cNvPr id="99" name="사각형: 둥근 모서리 98">
            <a:extLst>
              <a:ext uri="{FF2B5EF4-FFF2-40B4-BE49-F238E27FC236}">
                <a16:creationId xmlns:a16="http://schemas.microsoft.com/office/drawing/2014/main" id="{CCA31937-230A-97EB-230E-1F0ADA09D992}"/>
              </a:ext>
            </a:extLst>
          </xdr:cNvPr>
          <xdr:cNvSpPr/>
        </xdr:nvSpPr>
        <xdr:spPr>
          <a:xfrm>
            <a:off x="12342281" y="16472247"/>
            <a:ext cx="8576833" cy="6343032"/>
          </a:xfrm>
          <a:prstGeom prst="roundRect">
            <a:avLst>
              <a:gd name="adj" fmla="val 542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100" name="img_T">
            <a:extLst>
              <a:ext uri="{FF2B5EF4-FFF2-40B4-BE49-F238E27FC236}">
                <a16:creationId xmlns:a16="http://schemas.microsoft.com/office/drawing/2014/main" id="{372EE135-A3FE-C2C5-CAD8-A9B729C340E8}"/>
              </a:ext>
            </a:extLst>
          </xdr:cNvPr>
          <xdr:cNvSpPr/>
        </xdr:nvSpPr>
        <xdr:spPr>
          <a:xfrm>
            <a:off x="12338687" y="16337599"/>
            <a:ext cx="8598609" cy="541693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85504858-41AE-95DB-F64B-FFD89AFBD330}"/>
              </a:ext>
            </a:extLst>
          </xdr:cNvPr>
          <xdr:cNvSpPr txBox="1"/>
        </xdr:nvSpPr>
        <xdr:spPr>
          <a:xfrm>
            <a:off x="13494070" y="16391619"/>
            <a:ext cx="6137573" cy="4278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저축성 자산 상세</a:t>
            </a:r>
            <a:endParaRPr lang="en-US" altLang="ko-KR" sz="20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  <xdr:grpSp>
        <xdr:nvGrpSpPr>
          <xdr:cNvPr id="102" name="그룹 101">
            <a:extLst>
              <a:ext uri="{FF2B5EF4-FFF2-40B4-BE49-F238E27FC236}">
                <a16:creationId xmlns:a16="http://schemas.microsoft.com/office/drawing/2014/main" id="{00762E64-54B5-D936-867A-2FE65B814E09}"/>
              </a:ext>
            </a:extLst>
          </xdr:cNvPr>
          <xdr:cNvGrpSpPr/>
        </xdr:nvGrpSpPr>
        <xdr:grpSpPr>
          <a:xfrm>
            <a:off x="14039644" y="17006153"/>
            <a:ext cx="4805689" cy="818900"/>
            <a:chOff x="2849158" y="16470199"/>
            <a:chExt cx="4780400" cy="813439"/>
          </a:xfrm>
        </xdr:grpSpPr>
        <xdr:sp macro="" textlink="">
          <xdr:nvSpPr>
            <xdr:cNvPr id="104" name="Freeform 7">
              <a:extLst>
                <a:ext uri="{FF2B5EF4-FFF2-40B4-BE49-F238E27FC236}">
                  <a16:creationId xmlns:a16="http://schemas.microsoft.com/office/drawing/2014/main" id="{885C95AF-530F-E23E-AA22-47065DDE0D3B}"/>
                </a:ext>
              </a:extLst>
            </xdr:cNvPr>
            <xdr:cNvSpPr>
              <a:spLocks/>
            </xdr:cNvSpPr>
          </xdr:nvSpPr>
          <xdr:spPr bwMode="auto">
            <a:xfrm>
              <a:off x="3567116" y="16470199"/>
              <a:ext cx="4062442" cy="703833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r>
                <a:rPr lang="ko-KR" altLang="en-US" sz="2000" kern="0">
                  <a:solidFill>
                    <a:prstClr val="whit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예적금</a:t>
              </a:r>
              <a:endParaRPr lang="en-US" altLang="ko-KR" sz="2000" kern="0">
                <a:solidFill>
                  <a:prstClr val="whit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  <a:p>
              <a:pPr algn="ctr" latinLnBrk="0"/>
              <a:endParaRPr lang="en-US" altLang="ko-KR" sz="2000" kern="0">
                <a:solidFill>
                  <a:prstClr val="whit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  <xdr:sp macro="" textlink="pv_자산!AE113">
          <xdr:nvSpPr>
            <xdr:cNvPr id="105" name="TextBox 104">
              <a:extLst>
                <a:ext uri="{FF2B5EF4-FFF2-40B4-BE49-F238E27FC236}">
                  <a16:creationId xmlns:a16="http://schemas.microsoft.com/office/drawing/2014/main" id="{263AC727-9D2B-AE9F-7987-EDC0EBE23B92}"/>
                </a:ext>
              </a:extLst>
            </xdr:cNvPr>
            <xdr:cNvSpPr txBox="1"/>
          </xdr:nvSpPr>
          <xdr:spPr>
            <a:xfrm>
              <a:off x="2849158" y="16782162"/>
              <a:ext cx="3249908" cy="50147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A88248F6-B45A-4404-8A0E-A90AF39CC152}" type="TxLink">
                <a:rPr lang="en-US" altLang="en-US" sz="15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pPr marL="0" indent="0" algn="r"/>
                <a:t> </a:t>
              </a:fld>
              <a:endParaRPr lang="en-US" altLang="ko-KR" sz="15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106" name="TextBox 105">
              <a:extLst>
                <a:ext uri="{FF2B5EF4-FFF2-40B4-BE49-F238E27FC236}">
                  <a16:creationId xmlns:a16="http://schemas.microsoft.com/office/drawing/2014/main" id="{4FC2DF10-FC4B-4F6C-33E0-A9E468013B47}"/>
                </a:ext>
              </a:extLst>
            </xdr:cNvPr>
            <xdr:cNvSpPr txBox="1"/>
          </xdr:nvSpPr>
          <xdr:spPr>
            <a:xfrm>
              <a:off x="6101992" y="16779280"/>
              <a:ext cx="558166" cy="3797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5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원</a:t>
              </a:r>
            </a:p>
          </xdr:txBody>
        </xdr:sp>
      </xdr:grpSp>
      <xdr:pic>
        <xdr:nvPicPr>
          <xdr:cNvPr id="103" name="그래픽 102" descr="동전 윤곽선">
            <a:extLst>
              <a:ext uri="{FF2B5EF4-FFF2-40B4-BE49-F238E27FC236}">
                <a16:creationId xmlns:a16="http://schemas.microsoft.com/office/drawing/2014/main" id="{07121F45-DD52-0092-6C74-074897A5D6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681886" y="16382619"/>
            <a:ext cx="592306" cy="43548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171240</xdr:colOff>
      <xdr:row>87</xdr:row>
      <xdr:rowOff>153040</xdr:rowOff>
    </xdr:from>
    <xdr:to>
      <xdr:col>41</xdr:col>
      <xdr:colOff>555180</xdr:colOff>
      <xdr:row>124</xdr:row>
      <xdr:rowOff>171448</xdr:rowOff>
    </xdr:to>
    <xdr:grpSp>
      <xdr:nvGrpSpPr>
        <xdr:cNvPr id="108" name="그룹 107">
          <a:extLst>
            <a:ext uri="{FF2B5EF4-FFF2-40B4-BE49-F238E27FC236}">
              <a16:creationId xmlns:a16="http://schemas.microsoft.com/office/drawing/2014/main" id="{F2F95F90-F6CF-AE02-68E3-E8F8C71F186D}"/>
            </a:ext>
          </a:extLst>
        </xdr:cNvPr>
        <xdr:cNvGrpSpPr/>
      </xdr:nvGrpSpPr>
      <xdr:grpSpPr>
        <a:xfrm>
          <a:off x="22882650" y="19294480"/>
          <a:ext cx="8704980" cy="7916538"/>
          <a:chOff x="12338687" y="16337599"/>
          <a:chExt cx="8598609" cy="6477680"/>
        </a:xfrm>
      </xdr:grpSpPr>
      <xdr:sp macro="" textlink="">
        <xdr:nvSpPr>
          <xdr:cNvPr id="110" name="사각형: 둥근 모서리 109">
            <a:extLst>
              <a:ext uri="{FF2B5EF4-FFF2-40B4-BE49-F238E27FC236}">
                <a16:creationId xmlns:a16="http://schemas.microsoft.com/office/drawing/2014/main" id="{7DC97569-5DCF-2671-7C8B-CE03C462EE26}"/>
              </a:ext>
            </a:extLst>
          </xdr:cNvPr>
          <xdr:cNvSpPr/>
        </xdr:nvSpPr>
        <xdr:spPr>
          <a:xfrm>
            <a:off x="12342281" y="16472247"/>
            <a:ext cx="8576833" cy="6343032"/>
          </a:xfrm>
          <a:prstGeom prst="roundRect">
            <a:avLst>
              <a:gd name="adj" fmla="val 5427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111" name="img_T">
            <a:extLst>
              <a:ext uri="{FF2B5EF4-FFF2-40B4-BE49-F238E27FC236}">
                <a16:creationId xmlns:a16="http://schemas.microsoft.com/office/drawing/2014/main" id="{A71504F9-DA8C-D2C8-9B57-81D263BF3DA1}"/>
              </a:ext>
            </a:extLst>
          </xdr:cNvPr>
          <xdr:cNvSpPr/>
        </xdr:nvSpPr>
        <xdr:spPr>
          <a:xfrm>
            <a:off x="12338687" y="16337599"/>
            <a:ext cx="8598609" cy="541693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12" name="TextBox 111">
            <a:extLst>
              <a:ext uri="{FF2B5EF4-FFF2-40B4-BE49-F238E27FC236}">
                <a16:creationId xmlns:a16="http://schemas.microsoft.com/office/drawing/2014/main" id="{E0C581EF-A203-98DB-F6FA-4EC2CC1B2A46}"/>
              </a:ext>
            </a:extLst>
          </xdr:cNvPr>
          <xdr:cNvSpPr txBox="1"/>
        </xdr:nvSpPr>
        <xdr:spPr>
          <a:xfrm>
            <a:off x="13494070" y="16391619"/>
            <a:ext cx="6137573" cy="4278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투자성 자산 상세</a:t>
            </a:r>
            <a:endParaRPr lang="en-US" altLang="ko-KR" sz="20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  <xdr:grpSp>
        <xdr:nvGrpSpPr>
          <xdr:cNvPr id="113" name="그룹 112">
            <a:extLst>
              <a:ext uri="{FF2B5EF4-FFF2-40B4-BE49-F238E27FC236}">
                <a16:creationId xmlns:a16="http://schemas.microsoft.com/office/drawing/2014/main" id="{E2AF0B88-6521-F1CA-49D9-5F926CF3E66C}"/>
              </a:ext>
            </a:extLst>
          </xdr:cNvPr>
          <xdr:cNvGrpSpPr/>
        </xdr:nvGrpSpPr>
        <xdr:grpSpPr>
          <a:xfrm>
            <a:off x="14039644" y="17006153"/>
            <a:ext cx="4805689" cy="818900"/>
            <a:chOff x="2849158" y="16470199"/>
            <a:chExt cx="4780400" cy="813439"/>
          </a:xfrm>
        </xdr:grpSpPr>
        <xdr:sp macro="" textlink="">
          <xdr:nvSpPr>
            <xdr:cNvPr id="115" name="Freeform 7">
              <a:extLst>
                <a:ext uri="{FF2B5EF4-FFF2-40B4-BE49-F238E27FC236}">
                  <a16:creationId xmlns:a16="http://schemas.microsoft.com/office/drawing/2014/main" id="{A676AFF8-57EB-413C-EBC8-CB5D2A3D1B4B}"/>
                </a:ext>
              </a:extLst>
            </xdr:cNvPr>
            <xdr:cNvSpPr>
              <a:spLocks/>
            </xdr:cNvSpPr>
          </xdr:nvSpPr>
          <xdr:spPr bwMode="auto">
            <a:xfrm>
              <a:off x="3567116" y="16470199"/>
              <a:ext cx="4062442" cy="703833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 defTabSz="914400" rtl="0" eaLnBrk="1" latinLnBrk="0" hangingPunct="1"/>
              <a:r>
                <a:rPr lang="ko-KR" altLang="en-US" sz="2000" kern="0">
                  <a:solidFill>
                    <a:prstClr val="whit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t>주식 및 채권</a:t>
              </a:r>
              <a:endParaRPr lang="en-US" altLang="ko-KR" sz="2000" kern="0">
                <a:solidFill>
                  <a:prstClr val="whit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  <a:p>
              <a:pPr marL="0" indent="0" algn="ctr" defTabSz="914400" rtl="0" eaLnBrk="1" latinLnBrk="0" hangingPunct="1"/>
              <a:endParaRPr lang="en-US" altLang="ko-KR" sz="2000" kern="0">
                <a:solidFill>
                  <a:prstClr val="whit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pv_자산!AE112">
          <xdr:nvSpPr>
            <xdr:cNvPr id="116" name="TextBox 115">
              <a:extLst>
                <a:ext uri="{FF2B5EF4-FFF2-40B4-BE49-F238E27FC236}">
                  <a16:creationId xmlns:a16="http://schemas.microsoft.com/office/drawing/2014/main" id="{6478DE9A-FF7B-244A-65D3-EE0CCCBE9D27}"/>
                </a:ext>
              </a:extLst>
            </xdr:cNvPr>
            <xdr:cNvSpPr txBox="1"/>
          </xdr:nvSpPr>
          <xdr:spPr>
            <a:xfrm>
              <a:off x="2849158" y="16782162"/>
              <a:ext cx="3249908" cy="50147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r"/>
              <a:fld id="{DAE15E4B-49E6-45A8-8CA2-09F8446DC887}" type="TxLink">
                <a:rPr lang="en-US" altLang="en-US" sz="15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  <a:cs typeface="+mn-cs"/>
                </a:rPr>
                <a:pPr marL="0" indent="0" algn="r"/>
                <a:t> </a:t>
              </a:fld>
              <a:endParaRPr lang="en-US" altLang="ko-KR" sz="15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  <xdr:sp macro="" textlink="">
          <xdr:nvSpPr>
            <xdr:cNvPr id="117" name="TextBox 116">
              <a:extLst>
                <a:ext uri="{FF2B5EF4-FFF2-40B4-BE49-F238E27FC236}">
                  <a16:creationId xmlns:a16="http://schemas.microsoft.com/office/drawing/2014/main" id="{1A173920-778D-AAEF-A5AD-F4A75996FFF3}"/>
                </a:ext>
              </a:extLst>
            </xdr:cNvPr>
            <xdr:cNvSpPr txBox="1"/>
          </xdr:nvSpPr>
          <xdr:spPr>
            <a:xfrm>
              <a:off x="6101992" y="16779280"/>
              <a:ext cx="558166" cy="37970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ko-KR" altLang="en-US" sz="1500">
                  <a:solidFill>
                    <a:schemeClr val="bg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원</a:t>
              </a:r>
            </a:p>
          </xdr:txBody>
        </xdr:sp>
      </xdr:grpSp>
      <xdr:pic>
        <xdr:nvPicPr>
          <xdr:cNvPr id="114" name="그래픽 113" descr="동전 윤곽선">
            <a:extLst>
              <a:ext uri="{FF2B5EF4-FFF2-40B4-BE49-F238E27FC236}">
                <a16:creationId xmlns:a16="http://schemas.microsoft.com/office/drawing/2014/main" id="{A9E0BE53-4F16-A504-7E10-8435FF0E09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2681886" y="16382619"/>
            <a:ext cx="592306" cy="435484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1011382</xdr:colOff>
      <xdr:row>96</xdr:row>
      <xdr:rowOff>152401</xdr:rowOff>
    </xdr:from>
    <xdr:to>
      <xdr:col>25</xdr:col>
      <xdr:colOff>207819</xdr:colOff>
      <xdr:row>122</xdr:row>
      <xdr:rowOff>96982</xdr:rowOff>
    </xdr:to>
    <xdr:graphicFrame macro="">
      <xdr:nvGraphicFramePr>
        <xdr:cNvPr id="164" name="차트 163">
          <a:extLst>
            <a:ext uri="{FF2B5EF4-FFF2-40B4-BE49-F238E27FC236}">
              <a16:creationId xmlns:a16="http://schemas.microsoft.com/office/drawing/2014/main" id="{AD9AD626-F2F0-4671-A231-EF0B0318B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28</xdr:col>
      <xdr:colOff>387927</xdr:colOff>
      <xdr:row>96</xdr:row>
      <xdr:rowOff>195943</xdr:rowOff>
    </xdr:from>
    <xdr:to>
      <xdr:col>41</xdr:col>
      <xdr:colOff>337457</xdr:colOff>
      <xdr:row>123</xdr:row>
      <xdr:rowOff>174172</xdr:rowOff>
    </xdr:to>
    <xdr:graphicFrame macro="">
      <xdr:nvGraphicFramePr>
        <xdr:cNvPr id="165" name="차트 164">
          <a:extLst>
            <a:ext uri="{FF2B5EF4-FFF2-40B4-BE49-F238E27FC236}">
              <a16:creationId xmlns:a16="http://schemas.microsoft.com/office/drawing/2014/main" id="{90558EED-A954-48EE-9F25-76940227B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251011</xdr:colOff>
      <xdr:row>1</xdr:row>
      <xdr:rowOff>645459</xdr:rowOff>
    </xdr:from>
    <xdr:to>
      <xdr:col>10</xdr:col>
      <xdr:colOff>437064</xdr:colOff>
      <xdr:row>2</xdr:row>
      <xdr:rowOff>101966</xdr:rowOff>
    </xdr:to>
    <xdr:sp macro="" textlink="'가계부 내역'!T1">
      <xdr:nvSpPr>
        <xdr:cNvPr id="168" name="TextBox 167">
          <a:extLst>
            <a:ext uri="{FF2B5EF4-FFF2-40B4-BE49-F238E27FC236}">
              <a16:creationId xmlns:a16="http://schemas.microsoft.com/office/drawing/2014/main" id="{2324B508-677A-43B6-A08D-E671F64540F0}"/>
            </a:ext>
          </a:extLst>
        </xdr:cNvPr>
        <xdr:cNvSpPr txBox="1"/>
      </xdr:nvSpPr>
      <xdr:spPr>
        <a:xfrm>
          <a:off x="4554070" y="869577"/>
          <a:ext cx="3081653" cy="415730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E9E516DD-B435-43F8-AD9D-DB4660A69DB1}" type="TxLink">
            <a:rPr lang="ko-KR" altLang="en-US" sz="1200" b="0">
              <a:solidFill>
                <a:srgbClr val="4194BE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rPr>
            <a:pPr marL="0" indent="0" algn="r"/>
            <a:t>마지막 업데이트 : 2025-06-07</a:t>
          </a:fld>
          <a:endParaRPr lang="en-US" altLang="ko-KR" sz="1200" b="0">
            <a:solidFill>
              <a:srgbClr val="4194BE"/>
            </a:solidFill>
            <a:latin typeface="나눔스퀘어 Bold" panose="020B0600000101010101" pitchFamily="50" charset="-127"/>
            <a:ea typeface="나눔스퀘어 Bold" panose="020B0600000101010101" pitchFamily="50" charset="-127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410097</xdr:colOff>
      <xdr:row>8</xdr:row>
      <xdr:rowOff>149087</xdr:rowOff>
    </xdr:from>
    <xdr:to>
      <xdr:col>12</xdr:col>
      <xdr:colOff>173934</xdr:colOff>
      <xdr:row>23</xdr:row>
      <xdr:rowOff>15713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4014D62-A071-461C-83F3-6470E2A01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245043</xdr:colOff>
      <xdr:row>1</xdr:row>
      <xdr:rowOff>96720</xdr:rowOff>
    </xdr:from>
    <xdr:to>
      <xdr:col>10</xdr:col>
      <xdr:colOff>517654</xdr:colOff>
      <xdr:row>2</xdr:row>
      <xdr:rowOff>29722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D598FC04-DE1E-4C15-84CD-05AF17A67A7A}"/>
            </a:ext>
          </a:extLst>
        </xdr:cNvPr>
        <xdr:cNvGrpSpPr/>
      </xdr:nvGrpSpPr>
      <xdr:grpSpPr>
        <a:xfrm>
          <a:off x="248853" y="310080"/>
          <a:ext cx="7492561" cy="883597"/>
          <a:chOff x="192321" y="187489"/>
          <a:chExt cx="6557429" cy="743973"/>
        </a:xfrm>
      </xdr:grpSpPr>
      <xdr:sp macro="" textlink="">
        <xdr:nvSpPr>
          <xdr:cNvPr id="4" name="사각형: 둥근 모서리 3">
            <a:extLst>
              <a:ext uri="{FF2B5EF4-FFF2-40B4-BE49-F238E27FC236}">
                <a16:creationId xmlns:a16="http://schemas.microsoft.com/office/drawing/2014/main" id="{F028C8AE-C692-5BF7-F551-03B1CE0D83C8}"/>
              </a:ext>
            </a:extLst>
          </xdr:cNvPr>
          <xdr:cNvSpPr/>
        </xdr:nvSpPr>
        <xdr:spPr>
          <a:xfrm>
            <a:off x="192321" y="187489"/>
            <a:ext cx="6557429" cy="743973"/>
          </a:xfrm>
          <a:prstGeom prst="roundRect">
            <a:avLst>
              <a:gd name="adj" fmla="val 9649"/>
            </a:avLst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grpSp>
        <xdr:nvGrpSpPr>
          <xdr:cNvPr id="5" name="그룹 4">
            <a:extLst>
              <a:ext uri="{FF2B5EF4-FFF2-40B4-BE49-F238E27FC236}">
                <a16:creationId xmlns:a16="http://schemas.microsoft.com/office/drawing/2014/main" id="{4849F9E5-4093-12EE-A6A9-CB89EFD5B1E3}"/>
              </a:ext>
            </a:extLst>
          </xdr:cNvPr>
          <xdr:cNvGrpSpPr/>
        </xdr:nvGrpSpPr>
        <xdr:grpSpPr>
          <a:xfrm>
            <a:off x="531126" y="216444"/>
            <a:ext cx="4473862" cy="687900"/>
            <a:chOff x="392846" y="219723"/>
            <a:chExt cx="4498960" cy="687900"/>
          </a:xfrm>
        </xdr:grpSpPr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9AC800C-06BF-5A41-9ABE-0867AA87A45C}"/>
                </a:ext>
              </a:extLst>
            </xdr:cNvPr>
            <xdr:cNvSpPr txBox="1"/>
          </xdr:nvSpPr>
          <xdr:spPr>
            <a:xfrm>
              <a:off x="989215" y="364297"/>
              <a:ext cx="3902591" cy="4273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손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PB 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저축</a:t>
              </a:r>
              <a:r>
                <a:rPr lang="en-US" altLang="ko-KR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/</a:t>
              </a:r>
              <a:r>
                <a:rPr lang="ko-KR" altLang="en-US" sz="2000" b="0">
                  <a:solidFill>
                    <a:srgbClr val="4194BE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투자 관리</a:t>
              </a:r>
              <a:endParaRPr lang="en-US" altLang="en-US" sz="2000" b="0">
                <a:solidFill>
                  <a:srgbClr val="4194BE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endParaRPr>
            </a:p>
          </xdr:txBody>
        </xdr:sp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795128CD-83E9-C315-B07F-2CF38209E4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2846" y="219723"/>
              <a:ext cx="674298" cy="6879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97357</xdr:colOff>
      <xdr:row>3</xdr:row>
      <xdr:rowOff>59941</xdr:rowOff>
    </xdr:from>
    <xdr:to>
      <xdr:col>9</xdr:col>
      <xdr:colOff>842392</xdr:colOff>
      <xdr:row>7</xdr:row>
      <xdr:rowOff>149507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3ABA3AA8-65A7-520C-90E1-814CBFCC5DFF}"/>
            </a:ext>
          </a:extLst>
        </xdr:cNvPr>
        <xdr:cNvGrpSpPr/>
      </xdr:nvGrpSpPr>
      <xdr:grpSpPr>
        <a:xfrm>
          <a:off x="2615767" y="1435351"/>
          <a:ext cx="4417875" cy="790606"/>
          <a:chOff x="7267413" y="459550"/>
          <a:chExt cx="3339373" cy="756338"/>
        </a:xfrm>
      </xdr:grpSpPr>
      <xdr:grpSp>
        <xdr:nvGrpSpPr>
          <xdr:cNvPr id="24" name="그룹 23">
            <a:extLst>
              <a:ext uri="{FF2B5EF4-FFF2-40B4-BE49-F238E27FC236}">
                <a16:creationId xmlns:a16="http://schemas.microsoft.com/office/drawing/2014/main" id="{94E337C1-BD5F-0365-BF0F-2DC061B67EE0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28" name="Freeform 7">
              <a:extLst>
                <a:ext uri="{FF2B5EF4-FFF2-40B4-BE49-F238E27FC236}">
                  <a16:creationId xmlns:a16="http://schemas.microsoft.com/office/drawing/2014/main" id="{71B92069-CF6E-79A6-FBB0-A4816849F9B8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29" name="Freeform 7">
              <a:extLst>
                <a:ext uri="{FF2B5EF4-FFF2-40B4-BE49-F238E27FC236}">
                  <a16:creationId xmlns:a16="http://schemas.microsoft.com/office/drawing/2014/main" id="{B66EE767-55D5-9C49-C0A6-8389717250EC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12A4888E-0ADE-FAFB-AD04-9CE9ED8888D0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ko-KR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자산</a:t>
            </a:r>
            <a:endParaRPr lang="en-US" altLang="en-US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</a:endParaRPr>
          </a:p>
        </xdr:txBody>
      </xdr:sp>
      <xdr:sp macro="" textlink="pv_자산!E4">
        <xdr:nvSpPr>
          <xdr:cNvPr id="26" name="TextBox 25">
            <a:extLst>
              <a:ext uri="{FF2B5EF4-FFF2-40B4-BE49-F238E27FC236}">
                <a16:creationId xmlns:a16="http://schemas.microsoft.com/office/drawing/2014/main" id="{7BB598AD-4219-DC0C-70A9-9DBFCE5F25D6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27853161-734D-4565-B0E8-67150101FD37}" type="TxLink">
              <a: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₩39,388,707 </a:t>
            </a:fld>
            <a:endParaRPr lang="en-US" altLang="ko-KR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8F794202-D1C6-DCEB-F3E6-2D4844B3F684}"/>
              </a:ext>
            </a:extLst>
          </xdr:cNvPr>
          <xdr:cNvSpPr txBox="1"/>
        </xdr:nvSpPr>
        <xdr:spPr>
          <a:xfrm>
            <a:off x="9706570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원</a:t>
            </a:r>
          </a:p>
        </xdr:txBody>
      </xdr:sp>
    </xdr:grpSp>
    <xdr:clientData/>
  </xdr:twoCellAnchor>
  <xdr:twoCellAnchor>
    <xdr:from>
      <xdr:col>10</xdr:col>
      <xdr:colOff>207613</xdr:colOff>
      <xdr:row>3</xdr:row>
      <xdr:rowOff>64025</xdr:rowOff>
    </xdr:from>
    <xdr:to>
      <xdr:col>15</xdr:col>
      <xdr:colOff>409088</xdr:colOff>
      <xdr:row>7</xdr:row>
      <xdr:rowOff>151541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5353DA70-9A48-4470-8699-3505CE116749}"/>
            </a:ext>
          </a:extLst>
        </xdr:cNvPr>
        <xdr:cNvGrpSpPr/>
      </xdr:nvGrpSpPr>
      <xdr:grpSpPr>
        <a:xfrm>
          <a:off x="7431373" y="1437530"/>
          <a:ext cx="4409620" cy="790461"/>
          <a:chOff x="7267413" y="459550"/>
          <a:chExt cx="3343183" cy="754433"/>
        </a:xfrm>
      </xdr:grpSpPr>
      <xdr:grpSp>
        <xdr:nvGrpSpPr>
          <xdr:cNvPr id="18" name="그룹 17">
            <a:extLst>
              <a:ext uri="{FF2B5EF4-FFF2-40B4-BE49-F238E27FC236}">
                <a16:creationId xmlns:a16="http://schemas.microsoft.com/office/drawing/2014/main" id="{95CBF720-2B3A-401A-13E3-6197B02A42F4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22" name="Freeform 7">
              <a:extLst>
                <a:ext uri="{FF2B5EF4-FFF2-40B4-BE49-F238E27FC236}">
                  <a16:creationId xmlns:a16="http://schemas.microsoft.com/office/drawing/2014/main" id="{EFD8E9DF-EF7C-4BDD-984C-5D164B9009AF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23" name="Freeform 7">
              <a:extLst>
                <a:ext uri="{FF2B5EF4-FFF2-40B4-BE49-F238E27FC236}">
                  <a16:creationId xmlns:a16="http://schemas.microsoft.com/office/drawing/2014/main" id="{18454E68-F050-F478-AB7A-3794595C8BD7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3A7D1464-157E-A64D-993F-94757C812405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부채</a:t>
            </a:r>
            <a:endParaRPr lang="en-US" altLang="en-US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자산!E5">
        <xdr:nvSpPr>
          <xdr:cNvPr id="20" name="TextBox 19">
            <a:extLst>
              <a:ext uri="{FF2B5EF4-FFF2-40B4-BE49-F238E27FC236}">
                <a16:creationId xmlns:a16="http://schemas.microsoft.com/office/drawing/2014/main" id="{470D6BCF-94CB-C58D-1B80-3EE5152D3DBB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889AAD6-4971-4562-A656-E511898F81E1}" type="TxLink">
              <a: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₩0 </a:t>
            </a:fld>
            <a:endParaRPr lang="en-US" altLang="ko-KR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8479D62-B2E7-5FE7-28FD-5172F3C53035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  <xdr:twoCellAnchor>
    <xdr:from>
      <xdr:col>16</xdr:col>
      <xdr:colOff>56240</xdr:colOff>
      <xdr:row>3</xdr:row>
      <xdr:rowOff>59941</xdr:rowOff>
    </xdr:from>
    <xdr:to>
      <xdr:col>19</xdr:col>
      <xdr:colOff>667925</xdr:colOff>
      <xdr:row>7</xdr:row>
      <xdr:rowOff>149507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29E9A9DD-8FF6-7360-E667-CF217AA786DA}"/>
            </a:ext>
          </a:extLst>
        </xdr:cNvPr>
        <xdr:cNvGrpSpPr/>
      </xdr:nvGrpSpPr>
      <xdr:grpSpPr>
        <a:xfrm>
          <a:off x="12252050" y="1435351"/>
          <a:ext cx="4421685" cy="790606"/>
          <a:chOff x="7267413" y="459550"/>
          <a:chExt cx="3339373" cy="756338"/>
        </a:xfrm>
      </xdr:grpSpPr>
      <xdr:grpSp>
        <xdr:nvGrpSpPr>
          <xdr:cNvPr id="12" name="그룹 11">
            <a:extLst>
              <a:ext uri="{FF2B5EF4-FFF2-40B4-BE49-F238E27FC236}">
                <a16:creationId xmlns:a16="http://schemas.microsoft.com/office/drawing/2014/main" id="{D4772B8A-B753-9B70-FD18-73662ACC1E7F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16" name="Freeform 7">
              <a:extLst>
                <a:ext uri="{FF2B5EF4-FFF2-40B4-BE49-F238E27FC236}">
                  <a16:creationId xmlns:a16="http://schemas.microsoft.com/office/drawing/2014/main" id="{D23CF44D-A72E-8738-7AA0-EB34721CD716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17" name="Freeform 7">
              <a:extLst>
                <a:ext uri="{FF2B5EF4-FFF2-40B4-BE49-F238E27FC236}">
                  <a16:creationId xmlns:a16="http://schemas.microsoft.com/office/drawing/2014/main" id="{67A073B2-1F08-DA65-B62B-AA7FD976CFA2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2A93144B-C430-E377-4C8F-E4F908C934AD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순자산</a:t>
            </a:r>
            <a:endParaRPr lang="en-US" altLang="en-US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자산!E6">
        <xdr:nvSpPr>
          <xdr:cNvPr id="14" name="TextBox 13">
            <a:extLst>
              <a:ext uri="{FF2B5EF4-FFF2-40B4-BE49-F238E27FC236}">
                <a16:creationId xmlns:a16="http://schemas.microsoft.com/office/drawing/2014/main" id="{91AA0D73-CCF6-A0AF-0CBD-A0C88177E9B1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A33472EE-1B25-4ED0-824A-B50A114868C7}" type="TxLink">
              <a: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₩39,388,707 </a:t>
            </a:fld>
            <a:endParaRPr lang="en-US" altLang="ko-KR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9F3CBF5A-8076-8031-BE0E-5725F6E01EEF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  <xdr:twoCellAnchor>
    <xdr:from>
      <xdr:col>4</xdr:col>
      <xdr:colOff>291728</xdr:colOff>
      <xdr:row>9</xdr:row>
      <xdr:rowOff>87873</xdr:rowOff>
    </xdr:from>
    <xdr:to>
      <xdr:col>41</xdr:col>
      <xdr:colOff>533401</xdr:colOff>
      <xdr:row>44</xdr:row>
      <xdr:rowOff>87243</xdr:rowOff>
    </xdr:to>
    <xdr:grpSp>
      <xdr:nvGrpSpPr>
        <xdr:cNvPr id="30" name="그룹 29">
          <a:extLst>
            <a:ext uri="{FF2B5EF4-FFF2-40B4-BE49-F238E27FC236}">
              <a16:creationId xmlns:a16="http://schemas.microsoft.com/office/drawing/2014/main" id="{1DCD8A0F-E925-4870-8F22-C87B5D385320}"/>
            </a:ext>
          </a:extLst>
        </xdr:cNvPr>
        <xdr:cNvGrpSpPr/>
      </xdr:nvGrpSpPr>
      <xdr:grpSpPr>
        <a:xfrm>
          <a:off x="2808233" y="2619618"/>
          <a:ext cx="28395668" cy="7409820"/>
          <a:chOff x="2873850" y="1963635"/>
          <a:chExt cx="16320429" cy="5413969"/>
        </a:xfrm>
      </xdr:grpSpPr>
      <xdr:sp macro="" textlink="">
        <xdr:nvSpPr>
          <xdr:cNvPr id="31" name="사각형: 둥근 모서리 30">
            <a:extLst>
              <a:ext uri="{FF2B5EF4-FFF2-40B4-BE49-F238E27FC236}">
                <a16:creationId xmlns:a16="http://schemas.microsoft.com/office/drawing/2014/main" id="{9B8C1120-3595-CE33-7161-290FF2A4F485}"/>
              </a:ext>
            </a:extLst>
          </xdr:cNvPr>
          <xdr:cNvSpPr/>
        </xdr:nvSpPr>
        <xdr:spPr>
          <a:xfrm>
            <a:off x="2874170" y="2411505"/>
            <a:ext cx="16320109" cy="4966099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32" name="img_T">
            <a:extLst>
              <a:ext uri="{FF2B5EF4-FFF2-40B4-BE49-F238E27FC236}">
                <a16:creationId xmlns:a16="http://schemas.microsoft.com/office/drawing/2014/main" id="{ABCDE5AB-EF67-C923-258E-4188BB1C63A6}"/>
              </a:ext>
            </a:extLst>
          </xdr:cNvPr>
          <xdr:cNvSpPr/>
        </xdr:nvSpPr>
        <xdr:spPr>
          <a:xfrm>
            <a:off x="2873850" y="1963635"/>
            <a:ext cx="5967885" cy="449307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pic>
        <xdr:nvPicPr>
          <xdr:cNvPr id="33" name="그래픽 32" descr="동전 윤곽선">
            <a:extLst>
              <a:ext uri="{FF2B5EF4-FFF2-40B4-BE49-F238E27FC236}">
                <a16:creationId xmlns:a16="http://schemas.microsoft.com/office/drawing/2014/main" id="{CC17D2F5-1E7A-32B4-0281-191CD8A9D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68039" y="2023441"/>
            <a:ext cx="354023" cy="351578"/>
          </a:xfrm>
          <a:prstGeom prst="rect">
            <a:avLst/>
          </a:prstGeom>
        </xdr:spPr>
      </xdr:pic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2394F96F-C4E4-E7FA-606A-9E35AC20EB63}"/>
              </a:ext>
            </a:extLst>
          </xdr:cNvPr>
          <xdr:cNvSpPr txBox="1"/>
        </xdr:nvSpPr>
        <xdr:spPr>
          <a:xfrm>
            <a:off x="3400922" y="2007491"/>
            <a:ext cx="2734205" cy="367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자산별 현황</a:t>
            </a:r>
            <a:endParaRPr lang="en-US" altLang="ko-KR" sz="20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</xdr:grpSp>
    <xdr:clientData/>
  </xdr:twoCellAnchor>
  <xdr:twoCellAnchor>
    <xdr:from>
      <xdr:col>16</xdr:col>
      <xdr:colOff>205818</xdr:colOff>
      <xdr:row>85</xdr:row>
      <xdr:rowOff>103469</xdr:rowOff>
    </xdr:from>
    <xdr:to>
      <xdr:col>26</xdr:col>
      <xdr:colOff>394101</xdr:colOff>
      <xdr:row>106</xdr:row>
      <xdr:rowOff>7204</xdr:rowOff>
    </xdr:to>
    <xdr:graphicFrame macro="">
      <xdr:nvGraphicFramePr>
        <xdr:cNvPr id="35" name="차트 34">
          <a:extLst>
            <a:ext uri="{FF2B5EF4-FFF2-40B4-BE49-F238E27FC236}">
              <a16:creationId xmlns:a16="http://schemas.microsoft.com/office/drawing/2014/main" id="{462C866D-32B9-4BDA-BBAC-4D35AA2C6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126942</xdr:colOff>
      <xdr:row>22</xdr:row>
      <xdr:rowOff>1</xdr:rowOff>
    </xdr:from>
    <xdr:to>
      <xdr:col>41</xdr:col>
      <xdr:colOff>400972</xdr:colOff>
      <xdr:row>97</xdr:row>
      <xdr:rowOff>112209</xdr:rowOff>
    </xdr:to>
    <xdr:graphicFrame macro="">
      <xdr:nvGraphicFramePr>
        <xdr:cNvPr id="36" name="cht_1">
          <a:extLst>
            <a:ext uri="{FF2B5EF4-FFF2-40B4-BE49-F238E27FC236}">
              <a16:creationId xmlns:a16="http://schemas.microsoft.com/office/drawing/2014/main" id="{87CF41BF-4998-4EAE-99A5-A43F61B6C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383159</xdr:colOff>
      <xdr:row>13</xdr:row>
      <xdr:rowOff>1046</xdr:rowOff>
    </xdr:from>
    <xdr:to>
      <xdr:col>10</xdr:col>
      <xdr:colOff>269229</xdr:colOff>
      <xdr:row>34</xdr:row>
      <xdr:rowOff>2466</xdr:rowOff>
    </xdr:to>
    <xdr:graphicFrame macro="">
      <xdr:nvGraphicFramePr>
        <xdr:cNvPr id="37" name="차트 36">
          <a:extLst>
            <a:ext uri="{FF2B5EF4-FFF2-40B4-BE49-F238E27FC236}">
              <a16:creationId xmlns:a16="http://schemas.microsoft.com/office/drawing/2014/main" id="{CA02968F-DDA3-4B15-ABD4-599F684F4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245044</xdr:colOff>
      <xdr:row>3</xdr:row>
      <xdr:rowOff>55844</xdr:rowOff>
    </xdr:from>
    <xdr:to>
      <xdr:col>4</xdr:col>
      <xdr:colOff>21501</xdr:colOff>
      <xdr:row>7</xdr:row>
      <xdr:rowOff>137949</xdr:rowOff>
    </xdr:to>
    <xdr:sp macro="" textlink="">
      <xdr:nvSpPr>
        <xdr:cNvPr id="38" name="사각형: 둥근 모서리 37">
          <a:extLst>
            <a:ext uri="{FF2B5EF4-FFF2-40B4-BE49-F238E27FC236}">
              <a16:creationId xmlns:a16="http://schemas.microsoft.com/office/drawing/2014/main" id="{DBC4FB65-5E4E-4FC4-98C4-0C4198E4AEEA}"/>
            </a:ext>
          </a:extLst>
        </xdr:cNvPr>
        <xdr:cNvSpPr/>
      </xdr:nvSpPr>
      <xdr:spPr>
        <a:xfrm>
          <a:off x="245044" y="1457924"/>
          <a:ext cx="2275817" cy="790765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요약</a:t>
          </a:r>
        </a:p>
      </xdr:txBody>
    </xdr:sp>
    <xdr:clientData/>
  </xdr:twoCellAnchor>
  <xdr:twoCellAnchor>
    <xdr:from>
      <xdr:col>0</xdr:col>
      <xdr:colOff>245043</xdr:colOff>
      <xdr:row>8</xdr:row>
      <xdr:rowOff>63935</xdr:rowOff>
    </xdr:from>
    <xdr:to>
      <xdr:col>4</xdr:col>
      <xdr:colOff>13683</xdr:colOff>
      <xdr:row>18</xdr:row>
      <xdr:rowOff>78576</xdr:rowOff>
    </xdr:to>
    <xdr:sp macro="" textlink="">
      <xdr:nvSpPr>
        <xdr:cNvPr id="39" name="사각형: 둥근 모서리 38">
          <a:extLst>
            <a:ext uri="{FF2B5EF4-FFF2-40B4-BE49-F238E27FC236}">
              <a16:creationId xmlns:a16="http://schemas.microsoft.com/office/drawing/2014/main" id="{E446FEBE-0553-485A-95D6-207EAC2E062B}"/>
            </a:ext>
          </a:extLst>
        </xdr:cNvPr>
        <xdr:cNvSpPr/>
      </xdr:nvSpPr>
      <xdr:spPr>
        <a:xfrm>
          <a:off x="245043" y="2395655"/>
          <a:ext cx="2268000" cy="2224441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[</a:t>
          </a:r>
          <a:r>
            <a:rPr lang="ko-KR" altLang="en-US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년도 </a:t>
          </a:r>
          <a:r>
            <a:rPr lang="en-US" altLang="ko-KR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&amp; </a:t>
          </a:r>
          <a:r>
            <a:rPr lang="ko-KR" altLang="en-US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월 선택</a:t>
          </a:r>
          <a:r>
            <a:rPr lang="en-US" altLang="ko-KR" sz="15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]</a:t>
          </a:r>
        </a:p>
        <a:p>
          <a:pPr algn="l"/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1.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년도와 월을 클릭하시면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,</a:t>
          </a:r>
          <a:b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해당 기간에 맞는 데이터가</a:t>
          </a:r>
          <a:b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자동으로 반영돼요 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!</a:t>
          </a:r>
          <a:b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(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예 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전체 클릭 시 </a:t>
          </a:r>
          <a:r>
            <a:rPr lang="en-US" altLang="ko-KR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-&gt; </a:t>
          </a:r>
          <a:r>
            <a:rPr lang="ko-KR" altLang="en-US" sz="1200" b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전</a:t>
          </a:r>
          <a:r>
            <a:rPr lang="ko-KR" altLang="en-US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기간</a:t>
          </a:r>
          <a:b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</a:b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        3</a:t>
          </a:r>
          <a:r>
            <a:rPr lang="ko-KR" altLang="en-US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월 클릭 시 </a:t>
          </a: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-&gt; 3</a:t>
          </a:r>
          <a:r>
            <a:rPr lang="ko-KR" altLang="en-US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월만</a:t>
          </a:r>
          <a:r>
            <a:rPr lang="en-US" altLang="ko-KR" sz="1200" b="0" baseline="0">
              <a:solidFill>
                <a:schemeClr val="tx1"/>
              </a:solidFill>
              <a:latin typeface="나눔고딕" panose="020D0604000000000000" pitchFamily="50" charset="-127"/>
              <a:ea typeface="나눔고딕" panose="020D0604000000000000" pitchFamily="50" charset="-127"/>
            </a:rPr>
            <a:t>)</a:t>
          </a:r>
          <a:endParaRPr lang="ko-KR" altLang="en-US" sz="1200" b="0">
            <a:solidFill>
              <a:schemeClr val="tx1"/>
            </a:solidFill>
            <a:latin typeface="나눔고딕" panose="020D0604000000000000" pitchFamily="50" charset="-127"/>
            <a:ea typeface="나눔고딕" panose="020D0604000000000000" pitchFamily="50" charset="-127"/>
          </a:endParaRPr>
        </a:p>
      </xdr:txBody>
    </xdr:sp>
    <xdr:clientData/>
  </xdr:twoCellAnchor>
  <xdr:twoCellAnchor>
    <xdr:from>
      <xdr:col>5</xdr:col>
      <xdr:colOff>519177</xdr:colOff>
      <xdr:row>14</xdr:row>
      <xdr:rowOff>5083</xdr:rowOff>
    </xdr:from>
    <xdr:to>
      <xdr:col>12</xdr:col>
      <xdr:colOff>151415</xdr:colOff>
      <xdr:row>42</xdr:row>
      <xdr:rowOff>100641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B1DAB93D-5D4A-42ED-B8C6-1277A3B488A8}"/>
            </a:ext>
          </a:extLst>
        </xdr:cNvPr>
        <xdr:cNvGrpSpPr/>
      </xdr:nvGrpSpPr>
      <xdr:grpSpPr>
        <a:xfrm>
          <a:off x="3454782" y="3584578"/>
          <a:ext cx="6393083" cy="6042968"/>
          <a:chOff x="2855542" y="3563612"/>
          <a:chExt cx="4539502" cy="4533767"/>
        </a:xfrm>
      </xdr:grpSpPr>
      <xdr:sp macro="" textlink="">
        <xdr:nvSpPr>
          <xdr:cNvPr id="41" name="donut_BG">
            <a:extLst>
              <a:ext uri="{FF2B5EF4-FFF2-40B4-BE49-F238E27FC236}">
                <a16:creationId xmlns:a16="http://schemas.microsoft.com/office/drawing/2014/main" id="{61D72240-A98E-AD29-C329-BB150EC93E1B}"/>
              </a:ext>
            </a:extLst>
          </xdr:cNvPr>
          <xdr:cNvSpPr/>
        </xdr:nvSpPr>
        <xdr:spPr>
          <a:xfrm>
            <a:off x="3055044" y="3686052"/>
            <a:ext cx="4141797" cy="4270157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381000" dist="63500" dir="2700000" algn="tl" rotWithShape="0">
              <a:srgbClr val="7A64BC">
                <a:alpha val="2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b="1">
              <a:solidFill>
                <a:srgbClr val="757FBF"/>
              </a:solidFill>
              <a:latin typeface="나눔스퀘어" panose="020B0600000101010101" pitchFamily="50" charset="-127"/>
              <a:ea typeface="나눔스퀘어" panose="020B0600000101010101" pitchFamily="50" charset="-127"/>
            </a:endParaRPr>
          </a:p>
        </xdr:txBody>
      </xdr:sp>
      <xdr:graphicFrame macro="">
        <xdr:nvGraphicFramePr>
          <xdr:cNvPr id="42" name="차트 41">
            <a:extLst>
              <a:ext uri="{FF2B5EF4-FFF2-40B4-BE49-F238E27FC236}">
                <a16:creationId xmlns:a16="http://schemas.microsoft.com/office/drawing/2014/main" id="{3DACB9D8-CA49-986B-20B4-AB1DD73DC370}"/>
              </a:ext>
            </a:extLst>
          </xdr:cNvPr>
          <xdr:cNvGraphicFramePr>
            <a:graphicFrameLocks/>
          </xdr:cNvGraphicFramePr>
        </xdr:nvGraphicFramePr>
        <xdr:xfrm>
          <a:off x="2855542" y="3563612"/>
          <a:ext cx="4539502" cy="4533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43" name="그룹 42">
            <a:extLst>
              <a:ext uri="{FF2B5EF4-FFF2-40B4-BE49-F238E27FC236}">
                <a16:creationId xmlns:a16="http://schemas.microsoft.com/office/drawing/2014/main" id="{03BF399A-2FEA-1B7B-215B-A180093CD575}"/>
              </a:ext>
            </a:extLst>
          </xdr:cNvPr>
          <xdr:cNvGrpSpPr/>
        </xdr:nvGrpSpPr>
        <xdr:grpSpPr>
          <a:xfrm>
            <a:off x="4175938" y="4799423"/>
            <a:ext cx="2015052" cy="2043414"/>
            <a:chOff x="4177484" y="4799425"/>
            <a:chExt cx="2015052" cy="2043414"/>
          </a:xfrm>
        </xdr:grpSpPr>
        <xdr:sp macro="" textlink="">
          <xdr:nvSpPr>
            <xdr:cNvPr id="44" name="donut_BG">
              <a:extLst>
                <a:ext uri="{FF2B5EF4-FFF2-40B4-BE49-F238E27FC236}">
                  <a16:creationId xmlns:a16="http://schemas.microsoft.com/office/drawing/2014/main" id="{D23EDB85-FA31-84C0-9D36-7CE820883387}"/>
                </a:ext>
              </a:extLst>
            </xdr:cNvPr>
            <xdr:cNvSpPr/>
          </xdr:nvSpPr>
          <xdr:spPr>
            <a:xfrm>
              <a:off x="4196069" y="4799425"/>
              <a:ext cx="1982475" cy="2043414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7E27C3D4-17D3-CCF2-12DA-CBA7FDCAEF15}"/>
                </a:ext>
              </a:extLst>
            </xdr:cNvPr>
            <xdr:cNvSpPr txBox="1"/>
          </xdr:nvSpPr>
          <xdr:spPr>
            <a:xfrm>
              <a:off x="4177484" y="5254351"/>
              <a:ext cx="2015052" cy="1133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1"/>
            <a:lstStyle/>
            <a:p>
              <a:pPr algn="ctr"/>
              <a:r>
                <a:rPr lang="ko-KR" altLang="en-US" sz="30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종합</a:t>
              </a:r>
            </a:p>
          </xdr:txBody>
        </xdr:sp>
      </xdr:grpSp>
    </xdr:grpSp>
    <xdr:clientData/>
  </xdr:twoCellAnchor>
  <xdr:twoCellAnchor>
    <xdr:from>
      <xdr:col>20</xdr:col>
      <xdr:colOff>596128</xdr:colOff>
      <xdr:row>14</xdr:row>
      <xdr:rowOff>172294</xdr:rowOff>
    </xdr:from>
    <xdr:to>
      <xdr:col>30</xdr:col>
      <xdr:colOff>3424</xdr:colOff>
      <xdr:row>41</xdr:row>
      <xdr:rowOff>125566</xdr:rowOff>
    </xdr:to>
    <xdr:grpSp>
      <xdr:nvGrpSpPr>
        <xdr:cNvPr id="46" name="그룹 45">
          <a:extLst>
            <a:ext uri="{FF2B5EF4-FFF2-40B4-BE49-F238E27FC236}">
              <a16:creationId xmlns:a16="http://schemas.microsoft.com/office/drawing/2014/main" id="{58D94D88-90D6-4913-B4E4-AA777F763010}"/>
            </a:ext>
          </a:extLst>
        </xdr:cNvPr>
        <xdr:cNvGrpSpPr/>
      </xdr:nvGrpSpPr>
      <xdr:grpSpPr>
        <a:xfrm>
          <a:off x="17933533" y="3757504"/>
          <a:ext cx="5825241" cy="5681607"/>
          <a:chOff x="17931628" y="3906094"/>
          <a:chExt cx="5821950" cy="6125472"/>
        </a:xfrm>
      </xdr:grpSpPr>
      <xdr:grpSp>
        <xdr:nvGrpSpPr>
          <xdr:cNvPr id="47" name="그룹 46">
            <a:extLst>
              <a:ext uri="{FF2B5EF4-FFF2-40B4-BE49-F238E27FC236}">
                <a16:creationId xmlns:a16="http://schemas.microsoft.com/office/drawing/2014/main" id="{CEBB0527-170C-802B-C367-6B6A42F1DCC3}"/>
              </a:ext>
            </a:extLst>
          </xdr:cNvPr>
          <xdr:cNvGrpSpPr/>
        </xdr:nvGrpSpPr>
        <xdr:grpSpPr>
          <a:xfrm>
            <a:off x="17931628" y="3906094"/>
            <a:ext cx="5821950" cy="6125472"/>
            <a:chOff x="18317824" y="3913254"/>
            <a:chExt cx="5826776" cy="6118636"/>
          </a:xfrm>
        </xdr:grpSpPr>
        <xdr:sp macro="" textlink="">
          <xdr:nvSpPr>
            <xdr:cNvPr id="50" name="donut_BG">
              <a:extLst>
                <a:ext uri="{FF2B5EF4-FFF2-40B4-BE49-F238E27FC236}">
                  <a16:creationId xmlns:a16="http://schemas.microsoft.com/office/drawing/2014/main" id="{E3C873FE-90A7-10D6-DA0D-5D686023B9FB}"/>
                </a:ext>
              </a:extLst>
            </xdr:cNvPr>
            <xdr:cNvSpPr/>
          </xdr:nvSpPr>
          <xdr:spPr>
            <a:xfrm>
              <a:off x="18317824" y="3913254"/>
              <a:ext cx="5826776" cy="6118636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51" name="타원 50">
              <a:extLst>
                <a:ext uri="{FF2B5EF4-FFF2-40B4-BE49-F238E27FC236}">
                  <a16:creationId xmlns:a16="http://schemas.microsoft.com/office/drawing/2014/main" id="{A3F4E3D7-4D05-D045-E951-4532A15EED6C}"/>
                </a:ext>
              </a:extLst>
            </xdr:cNvPr>
            <xdr:cNvSpPr/>
          </xdr:nvSpPr>
          <xdr:spPr>
            <a:xfrm>
              <a:off x="18665824" y="4327649"/>
              <a:ext cx="5192804" cy="5362371"/>
            </a:xfrm>
            <a:prstGeom prst="ellipse">
              <a:avLst/>
            </a:prstGeom>
            <a:solidFill>
              <a:srgbClr val="4BA7F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ko-KR" altLang="en-US" kern="1200"/>
            </a:p>
          </xdr:txBody>
        </xdr:sp>
        <xdr:sp macro="" textlink="">
          <xdr:nvSpPr>
            <xdr:cNvPr id="52" name="donut_BG">
              <a:extLst>
                <a:ext uri="{FF2B5EF4-FFF2-40B4-BE49-F238E27FC236}">
                  <a16:creationId xmlns:a16="http://schemas.microsoft.com/office/drawing/2014/main" id="{BE134DCE-9D05-4DEF-24E7-F8132BF7A580}"/>
                </a:ext>
              </a:extLst>
            </xdr:cNvPr>
            <xdr:cNvSpPr/>
          </xdr:nvSpPr>
          <xdr:spPr>
            <a:xfrm>
              <a:off x="19863499" y="5540067"/>
              <a:ext cx="2785331" cy="2930606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/>
              <a:endParaRPr lang="ko-KR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</xdr:grp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2E3C45A5-D6F4-7409-6357-0A5FE33B019B}"/>
              </a:ext>
            </a:extLst>
          </xdr:cNvPr>
          <xdr:cNvSpPr txBox="1"/>
        </xdr:nvSpPr>
        <xdr:spPr>
          <a:xfrm>
            <a:off x="19423469" y="6154148"/>
            <a:ext cx="2830790" cy="1624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ko-KR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주식</a:t>
            </a:r>
            <a:r>
              <a:rPr lang="en-US" altLang="ko-KR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/</a:t>
            </a:r>
            <a:r>
              <a:rPr lang="ko-KR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채권</a:t>
            </a:r>
          </a:p>
        </xdr:txBody>
      </xdr:sp>
    </xdr:grpSp>
    <xdr:clientData/>
  </xdr:twoCellAnchor>
  <xdr:twoCellAnchor>
    <xdr:from>
      <xdr:col>14</xdr:col>
      <xdr:colOff>29131</xdr:colOff>
      <xdr:row>14</xdr:row>
      <xdr:rowOff>179454</xdr:rowOff>
    </xdr:from>
    <xdr:to>
      <xdr:col>20</xdr:col>
      <xdr:colOff>2132</xdr:colOff>
      <xdr:row>41</xdr:row>
      <xdr:rowOff>125890</xdr:rowOff>
    </xdr:to>
    <xdr:grpSp>
      <xdr:nvGrpSpPr>
        <xdr:cNvPr id="54" name="그룹 53">
          <a:extLst>
            <a:ext uri="{FF2B5EF4-FFF2-40B4-BE49-F238E27FC236}">
              <a16:creationId xmlns:a16="http://schemas.microsoft.com/office/drawing/2014/main" id="{9CC2C41D-7920-D946-BB63-DAD999A6E526}"/>
            </a:ext>
          </a:extLst>
        </xdr:cNvPr>
        <xdr:cNvGrpSpPr/>
      </xdr:nvGrpSpPr>
      <xdr:grpSpPr>
        <a:xfrm>
          <a:off x="10984786" y="3762759"/>
          <a:ext cx="6352846" cy="5676676"/>
          <a:chOff x="3055044" y="3686052"/>
          <a:chExt cx="4141797" cy="4270157"/>
        </a:xfrm>
      </xdr:grpSpPr>
      <xdr:sp macro="" textlink="">
        <xdr:nvSpPr>
          <xdr:cNvPr id="56" name="donut_BG">
            <a:extLst>
              <a:ext uri="{FF2B5EF4-FFF2-40B4-BE49-F238E27FC236}">
                <a16:creationId xmlns:a16="http://schemas.microsoft.com/office/drawing/2014/main" id="{F713A920-8F4A-830C-8697-6F0E101770BD}"/>
              </a:ext>
            </a:extLst>
          </xdr:cNvPr>
          <xdr:cNvSpPr/>
        </xdr:nvSpPr>
        <xdr:spPr>
          <a:xfrm>
            <a:off x="3055044" y="3686052"/>
            <a:ext cx="4141797" cy="4270157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blurRad="381000" dist="63500" dir="2700000" algn="tl" rotWithShape="0">
              <a:srgbClr val="7A64BC">
                <a:alpha val="20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ko-KR" b="1">
              <a:solidFill>
                <a:srgbClr val="757FBF"/>
              </a:solidFill>
              <a:latin typeface="나눔스퀘어" panose="020B0600000101010101" pitchFamily="50" charset="-127"/>
              <a:ea typeface="나눔스퀘어" panose="020B0600000101010101" pitchFamily="50" charset="-127"/>
            </a:endParaRPr>
          </a:p>
        </xdr:txBody>
      </xdr:sp>
      <xdr:grpSp>
        <xdr:nvGrpSpPr>
          <xdr:cNvPr id="57" name="그룹 56">
            <a:extLst>
              <a:ext uri="{FF2B5EF4-FFF2-40B4-BE49-F238E27FC236}">
                <a16:creationId xmlns:a16="http://schemas.microsoft.com/office/drawing/2014/main" id="{85ACCEC1-F669-87B7-061E-2D7A709C8C6F}"/>
              </a:ext>
            </a:extLst>
          </xdr:cNvPr>
          <xdr:cNvGrpSpPr/>
        </xdr:nvGrpSpPr>
        <xdr:grpSpPr>
          <a:xfrm>
            <a:off x="4175938" y="4799423"/>
            <a:ext cx="2015052" cy="2043414"/>
            <a:chOff x="4177484" y="4799425"/>
            <a:chExt cx="2015052" cy="2043414"/>
          </a:xfrm>
        </xdr:grpSpPr>
        <xdr:sp macro="" textlink="">
          <xdr:nvSpPr>
            <xdr:cNvPr id="58" name="donut_BG">
              <a:extLst>
                <a:ext uri="{FF2B5EF4-FFF2-40B4-BE49-F238E27FC236}">
                  <a16:creationId xmlns:a16="http://schemas.microsoft.com/office/drawing/2014/main" id="{CE8FB17A-BC84-C7F6-8A32-B1638AE52460}"/>
                </a:ext>
              </a:extLst>
            </xdr:cNvPr>
            <xdr:cNvSpPr/>
          </xdr:nvSpPr>
          <xdr:spPr>
            <a:xfrm>
              <a:off x="4196069" y="4799425"/>
              <a:ext cx="1982475" cy="2043414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99D0F53-08EC-2899-3EA5-794E3FF38B8D}"/>
                </a:ext>
              </a:extLst>
            </xdr:cNvPr>
            <xdr:cNvSpPr txBox="1"/>
          </xdr:nvSpPr>
          <xdr:spPr>
            <a:xfrm>
              <a:off x="4177484" y="5254351"/>
              <a:ext cx="2015052" cy="1133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1"/>
            <a:lstStyle/>
            <a:p>
              <a:pPr algn="ctr"/>
              <a:r>
                <a:rPr lang="ko-KR" altLang="en-US" sz="3000" b="0">
                  <a:solidFill>
                    <a:schemeClr val="tx1"/>
                  </a:solidFill>
                  <a:latin typeface="나눔스퀘어 Bold" panose="020B0600000101010101" pitchFamily="50" charset="-127"/>
                  <a:ea typeface="나눔스퀘어 Bold" panose="020B0600000101010101" pitchFamily="50" charset="-127"/>
                </a:rPr>
                <a:t>예적금</a:t>
              </a:r>
            </a:p>
          </xdr:txBody>
        </xdr:sp>
      </xdr:grpSp>
    </xdr:grpSp>
    <xdr:clientData/>
  </xdr:twoCellAnchor>
  <xdr:twoCellAnchor>
    <xdr:from>
      <xdr:col>31</xdr:col>
      <xdr:colOff>504595</xdr:colOff>
      <xdr:row>14</xdr:row>
      <xdr:rowOff>172294</xdr:rowOff>
    </xdr:from>
    <xdr:to>
      <xdr:col>41</xdr:col>
      <xdr:colOff>40045</xdr:colOff>
      <xdr:row>41</xdr:row>
      <xdr:rowOff>125566</xdr:rowOff>
    </xdr:to>
    <xdr:grpSp>
      <xdr:nvGrpSpPr>
        <xdr:cNvPr id="60" name="그룹 59">
          <a:extLst>
            <a:ext uri="{FF2B5EF4-FFF2-40B4-BE49-F238E27FC236}">
              <a16:creationId xmlns:a16="http://schemas.microsoft.com/office/drawing/2014/main" id="{E515E273-B29D-4BC1-8BD5-4B065DDFDF53}"/>
            </a:ext>
          </a:extLst>
        </xdr:cNvPr>
        <xdr:cNvGrpSpPr/>
      </xdr:nvGrpSpPr>
      <xdr:grpSpPr>
        <a:xfrm>
          <a:off x="24886690" y="3757504"/>
          <a:ext cx="5823855" cy="5681607"/>
          <a:chOff x="24805468" y="3829894"/>
          <a:chExt cx="5769995" cy="5938436"/>
        </a:xfrm>
      </xdr:grpSpPr>
      <xdr:grpSp>
        <xdr:nvGrpSpPr>
          <xdr:cNvPr id="61" name="그룹 60">
            <a:extLst>
              <a:ext uri="{FF2B5EF4-FFF2-40B4-BE49-F238E27FC236}">
                <a16:creationId xmlns:a16="http://schemas.microsoft.com/office/drawing/2014/main" id="{334473F2-E568-304E-B210-D0D6364BCE92}"/>
              </a:ext>
            </a:extLst>
          </xdr:cNvPr>
          <xdr:cNvGrpSpPr/>
        </xdr:nvGrpSpPr>
        <xdr:grpSpPr>
          <a:xfrm>
            <a:off x="24805468" y="3829894"/>
            <a:ext cx="5769995" cy="5938436"/>
            <a:chOff x="18317824" y="3913254"/>
            <a:chExt cx="5826776" cy="6118636"/>
          </a:xfrm>
        </xdr:grpSpPr>
        <xdr:sp macro="" textlink="">
          <xdr:nvSpPr>
            <xdr:cNvPr id="64" name="donut_BG">
              <a:extLst>
                <a:ext uri="{FF2B5EF4-FFF2-40B4-BE49-F238E27FC236}">
                  <a16:creationId xmlns:a16="http://schemas.microsoft.com/office/drawing/2014/main" id="{3CA1911F-15E2-4F86-7967-642329B5B359}"/>
                </a:ext>
              </a:extLst>
            </xdr:cNvPr>
            <xdr:cNvSpPr/>
          </xdr:nvSpPr>
          <xdr:spPr>
            <a:xfrm>
              <a:off x="18317824" y="3913254"/>
              <a:ext cx="5826776" cy="6118636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ko-KR" b="1">
                <a:solidFill>
                  <a:srgbClr val="757FBF"/>
                </a:solidFill>
                <a:latin typeface="나눔스퀘어" panose="020B0600000101010101" pitchFamily="50" charset="-127"/>
                <a:ea typeface="나눔스퀘어" panose="020B0600000101010101" pitchFamily="50" charset="-127"/>
              </a:endParaRPr>
            </a:p>
          </xdr:txBody>
        </xdr:sp>
        <xdr:sp macro="" textlink="">
          <xdr:nvSpPr>
            <xdr:cNvPr id="65" name="타원 64">
              <a:extLst>
                <a:ext uri="{FF2B5EF4-FFF2-40B4-BE49-F238E27FC236}">
                  <a16:creationId xmlns:a16="http://schemas.microsoft.com/office/drawing/2014/main" id="{35528D18-A230-24DA-BB18-34F6F7F5C1F2}"/>
                </a:ext>
              </a:extLst>
            </xdr:cNvPr>
            <xdr:cNvSpPr/>
          </xdr:nvSpPr>
          <xdr:spPr>
            <a:xfrm>
              <a:off x="18665824" y="4327649"/>
              <a:ext cx="5192804" cy="5362371"/>
            </a:xfrm>
            <a:prstGeom prst="ellipse">
              <a:avLst/>
            </a:prstGeom>
            <a:solidFill>
              <a:srgbClr val="4BA7FB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ko-KR" altLang="en-US" kern="1200"/>
            </a:p>
          </xdr:txBody>
        </xdr:sp>
        <xdr:sp macro="" textlink="">
          <xdr:nvSpPr>
            <xdr:cNvPr id="66" name="donut_BG">
              <a:extLst>
                <a:ext uri="{FF2B5EF4-FFF2-40B4-BE49-F238E27FC236}">
                  <a16:creationId xmlns:a16="http://schemas.microsoft.com/office/drawing/2014/main" id="{CEA1CD8E-0A8E-E929-030C-2E25860F9281}"/>
                </a:ext>
              </a:extLst>
            </xdr:cNvPr>
            <xdr:cNvSpPr/>
          </xdr:nvSpPr>
          <xdr:spPr>
            <a:xfrm>
              <a:off x="19863499" y="5540067"/>
              <a:ext cx="2785331" cy="2930606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  <a:effectLst>
              <a:outerShdw blurRad="381000" dist="63500" dir="2700000" algn="tl" rotWithShape="0">
                <a:srgbClr val="7A64BC">
                  <a:alpha val="20000"/>
                </a:srgb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anchor="ctr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indent="0" algn="ctr"/>
              <a:endParaRPr lang="ko-KR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endParaRPr>
            </a:p>
          </xdr:txBody>
        </xdr:sp>
      </xdr:grp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9CC4EE1F-5B84-D784-EA87-D3CB595945E4}"/>
              </a:ext>
            </a:extLst>
          </xdr:cNvPr>
          <xdr:cNvSpPr txBox="1"/>
        </xdr:nvSpPr>
        <xdr:spPr>
          <a:xfrm>
            <a:off x="26274050" y="5561712"/>
            <a:ext cx="2824054" cy="15746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algn="ctr"/>
            <a:r>
              <a:rPr lang="ko-KR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</a:rPr>
              <a:t>올해 목표</a:t>
            </a:r>
          </a:p>
        </xdr:txBody>
      </xdr:sp>
      <xdr:sp macro="" textlink="pv_자산!E6">
        <xdr:nvSpPr>
          <xdr:cNvPr id="63" name="TextBox 62">
            <a:extLst>
              <a:ext uri="{FF2B5EF4-FFF2-40B4-BE49-F238E27FC236}">
                <a16:creationId xmlns:a16="http://schemas.microsoft.com/office/drawing/2014/main" id="{3981F2B6-B852-42AC-414F-7C62E441FB33}"/>
              </a:ext>
            </a:extLst>
          </xdr:cNvPr>
          <xdr:cNvSpPr txBox="1"/>
        </xdr:nvSpPr>
        <xdr:spPr>
          <a:xfrm>
            <a:off x="26274050" y="6310376"/>
            <a:ext cx="2824054" cy="1579003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/>
          <a:lstStyle/>
          <a:p>
            <a:pPr marL="0" indent="0" algn="ctr"/>
            <a:fld id="{2A5D827A-502C-4A1A-B912-D31B534B050D}" type="TxLink">
              <a:rPr lang="en-US" altLang="en-US" sz="3000" b="0">
                <a:solidFill>
                  <a:schemeClr val="tx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ctr"/>
              <a:t>₩39,388,707 </a:t>
            </a:fld>
            <a:endParaRPr lang="ko-KR" altLang="en-US" sz="3000" b="0">
              <a:solidFill>
                <a:schemeClr val="tx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</xdr:grpSp>
    <xdr:clientData/>
  </xdr:twoCellAnchor>
  <xdr:twoCellAnchor>
    <xdr:from>
      <xdr:col>4</xdr:col>
      <xdr:colOff>291728</xdr:colOff>
      <xdr:row>47</xdr:row>
      <xdr:rowOff>57393</xdr:rowOff>
    </xdr:from>
    <xdr:to>
      <xdr:col>41</xdr:col>
      <xdr:colOff>533401</xdr:colOff>
      <xdr:row>82</xdr:row>
      <xdr:rowOff>56763</xdr:rowOff>
    </xdr:to>
    <xdr:grpSp>
      <xdr:nvGrpSpPr>
        <xdr:cNvPr id="67" name="그룹 66">
          <a:extLst>
            <a:ext uri="{FF2B5EF4-FFF2-40B4-BE49-F238E27FC236}">
              <a16:creationId xmlns:a16="http://schemas.microsoft.com/office/drawing/2014/main" id="{35F07723-DEA3-4F3B-A817-FB0335048296}"/>
            </a:ext>
          </a:extLst>
        </xdr:cNvPr>
        <xdr:cNvGrpSpPr/>
      </xdr:nvGrpSpPr>
      <xdr:grpSpPr>
        <a:xfrm>
          <a:off x="2808233" y="10633953"/>
          <a:ext cx="28395668" cy="7333620"/>
          <a:chOff x="2873850" y="1963635"/>
          <a:chExt cx="16320429" cy="5413969"/>
        </a:xfrm>
      </xdr:grpSpPr>
      <xdr:sp macro="" textlink="">
        <xdr:nvSpPr>
          <xdr:cNvPr id="68" name="사각형: 둥근 모서리 67">
            <a:extLst>
              <a:ext uri="{FF2B5EF4-FFF2-40B4-BE49-F238E27FC236}">
                <a16:creationId xmlns:a16="http://schemas.microsoft.com/office/drawing/2014/main" id="{054B7EE5-FFA7-7EDA-7F09-3C28D254C6F0}"/>
              </a:ext>
            </a:extLst>
          </xdr:cNvPr>
          <xdr:cNvSpPr/>
        </xdr:nvSpPr>
        <xdr:spPr>
          <a:xfrm>
            <a:off x="2874170" y="2411505"/>
            <a:ext cx="16320109" cy="4966099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 b="0">
                <a:latin typeface="AppleSDGothicNeoB00" panose="02000503000000000000" pitchFamily="2" charset="-127"/>
                <a:ea typeface="AppleSDGothicNeoB00" panose="02000503000000000000" pitchFamily="2" charset="-127"/>
              </a:rPr>
              <a:t> </a:t>
            </a:r>
          </a:p>
        </xdr:txBody>
      </xdr:sp>
      <xdr:sp macro="" textlink="">
        <xdr:nvSpPr>
          <xdr:cNvPr id="69" name="img_T">
            <a:extLst>
              <a:ext uri="{FF2B5EF4-FFF2-40B4-BE49-F238E27FC236}">
                <a16:creationId xmlns:a16="http://schemas.microsoft.com/office/drawing/2014/main" id="{D798F154-9775-2240-387E-D02AA4D925A1}"/>
              </a:ext>
            </a:extLst>
          </xdr:cNvPr>
          <xdr:cNvSpPr/>
        </xdr:nvSpPr>
        <xdr:spPr>
          <a:xfrm>
            <a:off x="2873850" y="1963635"/>
            <a:ext cx="5967885" cy="449307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64B5F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ko-KR" altLang="en-US" sz="14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pic>
        <xdr:nvPicPr>
          <xdr:cNvPr id="70" name="그래픽 69" descr="동전 윤곽선">
            <a:extLst>
              <a:ext uri="{FF2B5EF4-FFF2-40B4-BE49-F238E27FC236}">
                <a16:creationId xmlns:a16="http://schemas.microsoft.com/office/drawing/2014/main" id="{927C37FF-E99C-CDBF-107F-016CDE9FAA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068039" y="2023441"/>
            <a:ext cx="354023" cy="351578"/>
          </a:xfrm>
          <a:prstGeom prst="rect">
            <a:avLst/>
          </a:prstGeom>
        </xdr:spPr>
      </xdr:pic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6A6BCBB1-605E-8A3A-E4B4-EE97E6277C5D}"/>
              </a:ext>
            </a:extLst>
          </xdr:cNvPr>
          <xdr:cNvSpPr txBox="1"/>
        </xdr:nvSpPr>
        <xdr:spPr>
          <a:xfrm>
            <a:off x="3400922" y="2007491"/>
            <a:ext cx="2734205" cy="3673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2000" b="0">
                <a:solidFill>
                  <a:schemeClr val="bg1"/>
                </a:solidFill>
                <a:latin typeface="AppleSDGothicNeoB00" panose="02000503000000000000" pitchFamily="2" charset="-127"/>
                <a:ea typeface="AppleSDGothicNeoB00" panose="02000503000000000000" pitchFamily="2" charset="-127"/>
              </a:rPr>
              <a:t>월별 자산 추이</a:t>
            </a:r>
            <a:endParaRPr lang="en-US" altLang="ko-KR" sz="2000" b="0">
              <a:solidFill>
                <a:schemeClr val="bg1"/>
              </a:solidFill>
              <a:latin typeface="AppleSDGothicNeoB00" panose="02000503000000000000" pitchFamily="2" charset="-127"/>
              <a:ea typeface="AppleSDGothicNeoB00" panose="02000503000000000000" pitchFamily="2" charset="-127"/>
            </a:endParaRPr>
          </a:p>
        </xdr:txBody>
      </xdr:sp>
    </xdr:grpSp>
    <xdr:clientData/>
  </xdr:twoCellAnchor>
  <xdr:twoCellAnchor>
    <xdr:from>
      <xdr:col>5</xdr:col>
      <xdr:colOff>63128</xdr:colOff>
      <xdr:row>51</xdr:row>
      <xdr:rowOff>57150</xdr:rowOff>
    </xdr:from>
    <xdr:to>
      <xdr:col>41</xdr:col>
      <xdr:colOff>190500</xdr:colOff>
      <xdr:row>81</xdr:row>
      <xdr:rowOff>95250</xdr:rowOff>
    </xdr:to>
    <xdr:graphicFrame macro="">
      <xdr:nvGraphicFramePr>
        <xdr:cNvPr id="72" name="차트 71">
          <a:extLst>
            <a:ext uri="{FF2B5EF4-FFF2-40B4-BE49-F238E27FC236}">
              <a16:creationId xmlns:a16="http://schemas.microsoft.com/office/drawing/2014/main" id="{0B0F7805-97ED-4752-8847-8ACAA2ABB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251011</xdr:colOff>
      <xdr:row>1</xdr:row>
      <xdr:rowOff>645459</xdr:rowOff>
    </xdr:from>
    <xdr:to>
      <xdr:col>10</xdr:col>
      <xdr:colOff>437064</xdr:colOff>
      <xdr:row>2</xdr:row>
      <xdr:rowOff>101966</xdr:rowOff>
    </xdr:to>
    <xdr:sp macro="" textlink="'가계부 내역'!T1">
      <xdr:nvSpPr>
        <xdr:cNvPr id="104" name="TextBox 103">
          <a:extLst>
            <a:ext uri="{FF2B5EF4-FFF2-40B4-BE49-F238E27FC236}">
              <a16:creationId xmlns:a16="http://schemas.microsoft.com/office/drawing/2014/main" id="{A227FFDE-0AB1-48D1-8061-8BAA7FB76391}"/>
            </a:ext>
          </a:extLst>
        </xdr:cNvPr>
        <xdr:cNvSpPr txBox="1"/>
      </xdr:nvSpPr>
      <xdr:spPr>
        <a:xfrm>
          <a:off x="4533451" y="866439"/>
          <a:ext cx="3081653" cy="416627"/>
        </a:xfrm>
        <a:prstGeom prst="rect">
          <a:avLst/>
        </a:prstGeom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E9E516DD-B435-43F8-AD9D-DB4660A69DB1}" type="TxLink">
            <a:rPr lang="ko-KR" altLang="en-US" sz="1200" b="0">
              <a:solidFill>
                <a:srgbClr val="4194BE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rPr>
            <a:pPr marL="0" indent="0" algn="r"/>
            <a:t>마지막 업데이트 : 2025-06-07</a:t>
          </a:fld>
          <a:endParaRPr lang="en-US" altLang="ko-KR" sz="1200" b="0">
            <a:solidFill>
              <a:srgbClr val="4194BE"/>
            </a:solidFill>
            <a:latin typeface="나눔스퀘어 Bold" panose="020B0600000101010101" pitchFamily="50" charset="-127"/>
            <a:ea typeface="나눔스퀘어 Bold" panose="020B0600000101010101" pitchFamily="50" charset="-127"/>
            <a:cs typeface="+mn-cs"/>
          </a:endParaRPr>
        </a:p>
      </xdr:txBody>
    </xdr:sp>
    <xdr:clientData/>
  </xdr:twoCellAnchor>
  <xdr:twoCellAnchor>
    <xdr:from>
      <xdr:col>19</xdr:col>
      <xdr:colOff>1008740</xdr:colOff>
      <xdr:row>3</xdr:row>
      <xdr:rowOff>59941</xdr:rowOff>
    </xdr:from>
    <xdr:to>
      <xdr:col>26</xdr:col>
      <xdr:colOff>191675</xdr:colOff>
      <xdr:row>7</xdr:row>
      <xdr:rowOff>149507</xdr:rowOff>
    </xdr:to>
    <xdr:grpSp>
      <xdr:nvGrpSpPr>
        <xdr:cNvPr id="105" name="그룹 104">
          <a:extLst>
            <a:ext uri="{FF2B5EF4-FFF2-40B4-BE49-F238E27FC236}">
              <a16:creationId xmlns:a16="http://schemas.microsoft.com/office/drawing/2014/main" id="{16E8AA86-5ABA-19A8-4194-AC5C0305D9A0}"/>
            </a:ext>
          </a:extLst>
        </xdr:cNvPr>
        <xdr:cNvGrpSpPr/>
      </xdr:nvGrpSpPr>
      <xdr:grpSpPr>
        <a:xfrm>
          <a:off x="17014550" y="1435351"/>
          <a:ext cx="4417875" cy="790606"/>
          <a:chOff x="7267413" y="459550"/>
          <a:chExt cx="3339373" cy="756338"/>
        </a:xfrm>
      </xdr:grpSpPr>
      <xdr:grpSp>
        <xdr:nvGrpSpPr>
          <xdr:cNvPr id="106" name="그룹 105">
            <a:extLst>
              <a:ext uri="{FF2B5EF4-FFF2-40B4-BE49-F238E27FC236}">
                <a16:creationId xmlns:a16="http://schemas.microsoft.com/office/drawing/2014/main" id="{F33D11B7-71D0-176E-D6D6-B3E7324AAAFA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110" name="Freeform 7">
              <a:extLst>
                <a:ext uri="{FF2B5EF4-FFF2-40B4-BE49-F238E27FC236}">
                  <a16:creationId xmlns:a16="http://schemas.microsoft.com/office/drawing/2014/main" id="{63657D92-5F42-4512-5309-C3BBD4E0ED6E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111" name="Freeform 7">
              <a:extLst>
                <a:ext uri="{FF2B5EF4-FFF2-40B4-BE49-F238E27FC236}">
                  <a16:creationId xmlns:a16="http://schemas.microsoft.com/office/drawing/2014/main" id="{954A5A58-C702-C0B7-158C-66007315D983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149FF11B-E290-8EAB-7B2F-FBE6C90ED75F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순자산</a:t>
            </a:r>
            <a:endParaRPr lang="en-US" altLang="en-US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자산!E6">
        <xdr:nvSpPr>
          <xdr:cNvPr id="108" name="TextBox 107">
            <a:extLst>
              <a:ext uri="{FF2B5EF4-FFF2-40B4-BE49-F238E27FC236}">
                <a16:creationId xmlns:a16="http://schemas.microsoft.com/office/drawing/2014/main" id="{417849BA-A00A-6B75-2401-7E4DE4A00F35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A33472EE-1B25-4ED0-824A-B50A114868C7}" type="TxLink">
              <a: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₩39,388,707 </a:t>
            </a:fld>
            <a:endParaRPr lang="en-US" altLang="ko-KR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84E1C2A5-9D29-F8AB-57E4-90BC1511D0CF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  <xdr:twoCellAnchor>
    <xdr:from>
      <xdr:col>27</xdr:col>
      <xdr:colOff>18140</xdr:colOff>
      <xdr:row>3</xdr:row>
      <xdr:rowOff>59941</xdr:rowOff>
    </xdr:from>
    <xdr:to>
      <xdr:col>34</xdr:col>
      <xdr:colOff>39275</xdr:colOff>
      <xdr:row>7</xdr:row>
      <xdr:rowOff>149507</xdr:rowOff>
    </xdr:to>
    <xdr:grpSp>
      <xdr:nvGrpSpPr>
        <xdr:cNvPr id="112" name="그룹 111">
          <a:extLst>
            <a:ext uri="{FF2B5EF4-FFF2-40B4-BE49-F238E27FC236}">
              <a16:creationId xmlns:a16="http://schemas.microsoft.com/office/drawing/2014/main" id="{AEED725A-1D4B-DBF9-9354-D4FDF3877091}"/>
            </a:ext>
          </a:extLst>
        </xdr:cNvPr>
        <xdr:cNvGrpSpPr/>
      </xdr:nvGrpSpPr>
      <xdr:grpSpPr>
        <a:xfrm>
          <a:off x="21891350" y="1435351"/>
          <a:ext cx="4417875" cy="790606"/>
          <a:chOff x="7267413" y="459550"/>
          <a:chExt cx="3339373" cy="756338"/>
        </a:xfrm>
      </xdr:grpSpPr>
      <xdr:grpSp>
        <xdr:nvGrpSpPr>
          <xdr:cNvPr id="113" name="그룹 112">
            <a:extLst>
              <a:ext uri="{FF2B5EF4-FFF2-40B4-BE49-F238E27FC236}">
                <a16:creationId xmlns:a16="http://schemas.microsoft.com/office/drawing/2014/main" id="{E0AC6A08-87D7-F2B5-025F-F1A48FEE4249}"/>
              </a:ext>
            </a:extLst>
          </xdr:cNvPr>
          <xdr:cNvGrpSpPr/>
        </xdr:nvGrpSpPr>
        <xdr:grpSpPr>
          <a:xfrm>
            <a:off x="7509116" y="464488"/>
            <a:ext cx="3097670" cy="751400"/>
            <a:chOff x="7995235" y="478864"/>
            <a:chExt cx="3002079" cy="836195"/>
          </a:xfrm>
        </xdr:grpSpPr>
        <xdr:sp macro="" textlink="">
          <xdr:nvSpPr>
            <xdr:cNvPr id="117" name="Freeform 7">
              <a:extLst>
                <a:ext uri="{FF2B5EF4-FFF2-40B4-BE49-F238E27FC236}">
                  <a16:creationId xmlns:a16="http://schemas.microsoft.com/office/drawing/2014/main" id="{6D4B56F1-6A98-5F36-B4B2-2BFDAF02653E}"/>
                </a:ext>
              </a:extLst>
            </xdr:cNvPr>
            <xdr:cNvSpPr>
              <a:spLocks/>
            </xdr:cNvSpPr>
          </xdr:nvSpPr>
          <xdr:spPr bwMode="auto">
            <a:xfrm>
              <a:off x="7995235" y="480769"/>
              <a:ext cx="3002079" cy="832385"/>
            </a:xfrm>
            <a:prstGeom prst="roundRect">
              <a:avLst>
                <a:gd name="adj" fmla="val 13045"/>
              </a:avLst>
            </a:prstGeom>
            <a:solidFill>
              <a:srgbClr val="EBECF0"/>
            </a:solidFill>
            <a:ln w="12700" cap="flat" cmpd="sng" algn="ctr">
              <a:noFill/>
              <a:prstDash val="solid"/>
              <a:miter lim="800000"/>
            </a:ln>
            <a:effectLst>
              <a:outerShdw blurRad="152400" dist="127000" dir="13500000" algn="ctr" rotWithShape="0">
                <a:schemeClr val="bg1">
                  <a:alpha val="78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  <xdr:sp macro="" textlink="">
          <xdr:nvSpPr>
            <xdr:cNvPr id="118" name="Freeform 7">
              <a:extLst>
                <a:ext uri="{FF2B5EF4-FFF2-40B4-BE49-F238E27FC236}">
                  <a16:creationId xmlns:a16="http://schemas.microsoft.com/office/drawing/2014/main" id="{174B96F0-333A-7C3F-72CF-D6FE69AA6A4B}"/>
                </a:ext>
              </a:extLst>
            </xdr:cNvPr>
            <xdr:cNvSpPr>
              <a:spLocks/>
            </xdr:cNvSpPr>
          </xdr:nvSpPr>
          <xdr:spPr bwMode="auto">
            <a:xfrm>
              <a:off x="7997139" y="478864"/>
              <a:ext cx="2998269" cy="836195"/>
            </a:xfrm>
            <a:prstGeom prst="roundRect">
              <a:avLst>
                <a:gd name="adj" fmla="val 13045"/>
              </a:avLst>
            </a:prstGeom>
            <a:gradFill>
              <a:gsLst>
                <a:gs pos="0">
                  <a:srgbClr val="64B5FC"/>
                </a:gs>
                <a:gs pos="100000">
                  <a:srgbClr val="0583F2"/>
                </a:gs>
              </a:gsLst>
              <a:lin ang="2700000" scaled="1"/>
            </a:gradFill>
            <a:ln w="12700" cap="flat" cmpd="sng" algn="ctr">
              <a:noFill/>
              <a:prstDash val="solid"/>
              <a:miter lim="800000"/>
            </a:ln>
            <a:effectLst>
              <a:outerShdw blurRad="190500" dist="127000" dir="2700000" algn="tl" rotWithShape="0">
                <a:schemeClr val="tx1">
                  <a:alpha val="12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ko-KR"/>
              </a:defPPr>
              <a:lvl1pPr marL="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1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latinLnBrk="0"/>
              <a:endParaRPr lang="ru-UA" kern="0">
                <a:solidFill>
                  <a:prstClr val="white"/>
                </a:solidFill>
                <a:latin typeface="Pretendard Medium" panose="02000603000000020004" pitchFamily="50" charset="-127"/>
              </a:endParaRPr>
            </a:p>
          </xdr:txBody>
        </xdr:sp>
      </xdr:grp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E245F738-0D71-085A-20BA-B97F49953D4E}"/>
              </a:ext>
            </a:extLst>
          </xdr:cNvPr>
          <xdr:cNvSpPr txBox="1"/>
        </xdr:nvSpPr>
        <xdr:spPr>
          <a:xfrm>
            <a:off x="7529021" y="459550"/>
            <a:ext cx="2748472" cy="3335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ko-KR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순자산</a:t>
            </a:r>
            <a:endParaRPr lang="en-US" altLang="en-US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pv_자산!E6">
        <xdr:nvSpPr>
          <xdr:cNvPr id="115" name="TextBox 114">
            <a:extLst>
              <a:ext uri="{FF2B5EF4-FFF2-40B4-BE49-F238E27FC236}">
                <a16:creationId xmlns:a16="http://schemas.microsoft.com/office/drawing/2014/main" id="{0A16C9B6-00D6-454A-62D1-5D4E8ECC29EB}"/>
              </a:ext>
            </a:extLst>
          </xdr:cNvPr>
          <xdr:cNvSpPr txBox="1"/>
        </xdr:nvSpPr>
        <xdr:spPr>
          <a:xfrm>
            <a:off x="7267413" y="668374"/>
            <a:ext cx="2471089" cy="47301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A33472EE-1B25-4ED0-824A-B50A114868C7}" type="TxLink">
              <a:rPr lang="en-US" altLang="en-US" sz="2000" b="0" i="0" u="none" strike="noStrike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pPr marL="0" indent="0" algn="r"/>
              <a:t>₩39,388,707 </a:t>
            </a:fld>
            <a:endParaRPr lang="en-US" altLang="ko-KR" sz="2000" b="0" i="0" u="none" strike="noStrike">
              <a:solidFill>
                <a:schemeClr val="bg1"/>
              </a:solidFill>
              <a:latin typeface="나눔스퀘어 Bold" panose="020B0600000101010101" pitchFamily="50" charset="-127"/>
              <a:ea typeface="나눔스퀘어 Bold" panose="020B0600000101010101" pitchFamily="50" charset="-127"/>
              <a:cs typeface="+mn-cs"/>
            </a:endParaRP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D4026E16-71BC-3642-9866-9D08D09034FA}"/>
              </a:ext>
            </a:extLst>
          </xdr:cNvPr>
          <xdr:cNvSpPr txBox="1"/>
        </xdr:nvSpPr>
        <xdr:spPr>
          <a:xfrm>
            <a:off x="9592805" y="666182"/>
            <a:ext cx="420126" cy="36875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r>
              <a:rPr lang="ko-KR" altLang="en-US" sz="2000">
                <a:solidFill>
                  <a:schemeClr val="bg1"/>
                </a:solidFill>
                <a:latin typeface="나눔스퀘어 Bold" panose="020B0600000101010101" pitchFamily="50" charset="-127"/>
                <a:ea typeface="나눔스퀘어 Bold" panose="020B0600000101010101" pitchFamily="50" charset="-127"/>
                <a:cs typeface="+mn-cs"/>
              </a:rPr>
              <a:t>원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11</xdr:col>
      <xdr:colOff>135956</xdr:colOff>
      <xdr:row>6</xdr:row>
      <xdr:rowOff>89724</xdr:rowOff>
    </xdr:to>
    <xdr:sp macro="[0]!뱅샐_자산부채_전송_간단최종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732B18EC-B2A3-45ED-B75C-24C6ED17BD36}"/>
            </a:ext>
          </a:extLst>
        </xdr:cNvPr>
        <xdr:cNvSpPr/>
      </xdr:nvSpPr>
      <xdr:spPr>
        <a:xfrm>
          <a:off x="7520940" y="441960"/>
          <a:ext cx="2322896" cy="973644"/>
        </a:xfrm>
        <a:prstGeom prst="roundRect">
          <a:avLst>
            <a:gd name="adj" fmla="val 9649"/>
          </a:avLst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0">
              <a:solidFill>
                <a:srgbClr val="47A5FB"/>
              </a:solidFill>
              <a:latin typeface="나눔고딕 ExtraBold" panose="020D0904000000000000" pitchFamily="50" charset="-127"/>
              <a:ea typeface="나눔고딕 ExtraBold" panose="020D0904000000000000" pitchFamily="50" charset="-127"/>
            </a:rPr>
            <a:t>업데이트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w71\OneDrive\&#48148;&#53461;%20&#54868;&#47732;\First\QXIG\QXIG-JSJW\QXIG\QXIG%20Ventures\&#53804;&#51088;&#51228;&#50504;&#49436;\&#49552;PB\&#45824;&#47732;%20&#51116;&#47924;&#49444;&#44228;\250523_&#45321;&#45321;&#54620;%20&#50980;&#47532;&#49956;\&#49552;PB_&#45321;&#45321;&#54620;%20&#50980;&#47532;&#49956;_&#44032;&#44228;&#48512;_241030_&#53441;&#51648;&#50896;.xlsb" TargetMode="External"/><Relationship Id="rId1" Type="http://schemas.openxmlformats.org/officeDocument/2006/relationships/externalLinkPath" Target="/Users/tjw71/OneDrive/&#48148;&#53461;%20&#54868;&#47732;/First/QXIG/QXIG-JSJW/QXIG/QXIG%20Ventures/&#53804;&#51088;&#51228;&#50504;&#49436;/&#49552;PB/&#45824;&#47732;%20&#51116;&#47924;&#49444;&#44228;/250523_&#45321;&#45321;&#54620;%20&#50980;&#47532;&#49956;/&#49552;PB_&#45321;&#45321;&#54620;%20&#50980;&#47532;&#49956;_&#44032;&#44228;&#48512;_241030_&#53441;&#51648;&#50896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(수입+지출) 관리"/>
      <sheetName val="은퇴관리"/>
      <sheetName val="(자산+부채) 관리"/>
      <sheetName val="(저축+투자) 관리"/>
      <sheetName val="pv_지출"/>
      <sheetName val="pv_수입"/>
      <sheetName val="전처리 데이터"/>
      <sheetName val="RAW &lt;&lt;"/>
      <sheetName val="r_뱅샐현황"/>
      <sheetName val="r_통장내역"/>
    </sheetNames>
    <sheetDataSet>
      <sheetData sheetId="0"/>
      <sheetData sheetId="1"/>
      <sheetData sheetId="2"/>
      <sheetData sheetId="3"/>
      <sheetData sheetId="4">
        <row r="6">
          <cell r="N6" t="str">
            <v>식비</v>
          </cell>
          <cell r="O6">
            <v>5037019</v>
          </cell>
        </row>
        <row r="7">
          <cell r="N7" t="str">
            <v>여행</v>
          </cell>
          <cell r="O7">
            <v>3730734</v>
          </cell>
        </row>
        <row r="8">
          <cell r="N8" t="str">
            <v>꾸밈비</v>
          </cell>
          <cell r="O8">
            <v>3673040</v>
          </cell>
          <cell r="X8" t="str">
            <v>JETSTAR AIRWAYS</v>
          </cell>
          <cell r="Y8">
            <v>3085036</v>
          </cell>
        </row>
        <row r="9">
          <cell r="N9" t="str">
            <v>금융</v>
          </cell>
          <cell r="O9">
            <v>3348188</v>
          </cell>
          <cell r="X9" t="str">
            <v>JETSTAR0000000YL6KJM</v>
          </cell>
          <cell r="Y9">
            <v>3077398</v>
          </cell>
        </row>
        <row r="10">
          <cell r="X10" t="str">
            <v>주식회사 카카오스타일</v>
          </cell>
          <cell r="Y10">
            <v>546180</v>
          </cell>
        </row>
        <row r="11">
          <cell r="X11" t="str">
            <v>SK텔레콤(자동납부)</v>
          </cell>
          <cell r="Y11">
            <v>529150</v>
          </cell>
        </row>
      </sheetData>
      <sheetData sheetId="5">
        <row r="4">
          <cell r="H4" t="str">
            <v>1. 대분류 "수입" 상세</v>
          </cell>
          <cell r="I4"/>
        </row>
        <row r="5">
          <cell r="H5" t="str">
            <v>대분류</v>
          </cell>
          <cell r="I5" t="str">
            <v>수입</v>
          </cell>
        </row>
        <row r="7">
          <cell r="H7" t="str">
            <v>행 레이블</v>
          </cell>
          <cell r="I7" t="str">
            <v>합계 : 입금</v>
          </cell>
        </row>
        <row r="8">
          <cell r="H8" t="str">
            <v>급여</v>
          </cell>
          <cell r="I8">
            <v>4081690</v>
          </cell>
        </row>
        <row r="9">
          <cell r="H9" t="str">
            <v>용돈</v>
          </cell>
          <cell r="I9">
            <v>2726538</v>
          </cell>
        </row>
        <row r="10">
          <cell r="H10" t="str">
            <v>금융수입</v>
          </cell>
          <cell r="I10">
            <v>73571</v>
          </cell>
        </row>
        <row r="11">
          <cell r="H11" t="str">
            <v>사업수입</v>
          </cell>
          <cell r="I11">
            <v>72702</v>
          </cell>
        </row>
        <row r="12">
          <cell r="H12" t="str">
            <v>미분류</v>
          </cell>
          <cell r="I12">
            <v>16</v>
          </cell>
        </row>
        <row r="13">
          <cell r="H13" t="str">
            <v>총합계</v>
          </cell>
          <cell r="I13">
            <v>6954517</v>
          </cell>
        </row>
      </sheetData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탁지원" refreshedDate="45860.828299305555" createdVersion="8" refreshedVersion="8" minRefreshableVersion="3" recordCount="160" xr:uid="{CADCF2AB-D7F1-4CE4-AA7D-978A90119121}">
  <cacheSource type="worksheet">
    <worksheetSource ref="B3:G163" sheet="dt_자산"/>
  </cacheSource>
  <cacheFields count="6">
    <cacheField name="날짜" numFmtId="0">
      <sharedItems containsBlank="1" count="2">
        <s v="2025-06"/>
        <m/>
      </sharedItems>
    </cacheField>
    <cacheField name="대분류" numFmtId="0">
      <sharedItems containsBlank="1" count="3">
        <s v="자산"/>
        <s v="부채"/>
        <m/>
      </sharedItems>
    </cacheField>
    <cacheField name="중분류" numFmtId="0">
      <sharedItems containsBlank="1" count="8">
        <s v="자유입출금 자산"/>
        <s v="현금 자산"/>
        <s v="저축성 자산"/>
        <s v="전자금융 자산"/>
        <s v="투자성 자산"/>
        <s v="보험 자산"/>
        <s v="단기대출"/>
        <m/>
      </sharedItems>
    </cacheField>
    <cacheField name="상품명" numFmtId="0">
      <sharedItems containsBlank="1" count="38">
        <s v="생활통장"/>
        <s v="세이프박스"/>
        <s v="신한 주거래 우대통장(저축예금)"/>
        <s v="온라인자립예탁금"/>
        <s v="입출금통장"/>
        <s v="저금통"/>
        <s v="저축예금"/>
        <s v="채움공직자우대통장"/>
        <s v="토스뱅크 통장"/>
        <s v="플러스박스"/>
        <s v="현금"/>
        <s v="NH청년도약계좌"/>
        <s v="청년 주택드림 청약통장"/>
        <s v="카카오페이 머니 - 010*****739"/>
        <s v="토스머니"/>
        <s v="페이코포인트 - ki******@naver.com"/>
        <s v="JEPQ"/>
        <s v="JEPI"/>
        <s v="SCHD"/>
        <s v="SPHD"/>
        <s v="PLUS 고배당주"/>
        <s v="SOL 미국배당다우존스"/>
        <s v="TIGER 미국나스닥100커버드콜(합성)"/>
        <s v="TIGER 미국배당다우존스"/>
        <s v="ACE 미국S&amp;P500"/>
        <s v="ACE 미국달러단기채권액티브"/>
        <s v="ISA(중개형)"/>
        <s v="QV CMA계좌"/>
        <s v="연금저축계좌(신)"/>
        <s v="위탁"/>
        <s v="위탁계좌"/>
        <s v="위탁종합"/>
        <s v="종합계좌"/>
        <s v="신한더드림종신보험(무배당.해지환급금일부지급형)"/>
        <s v="아이(I)러브(LOVE)플러스건강보험2304"/>
        <s v="실손의료비보험2301"/>
        <s v="신용카드 대금"/>
        <m/>
      </sharedItems>
    </cacheField>
    <cacheField name="금액" numFmtId="42">
      <sharedItems containsString="0" containsBlank="1" containsNumber="1" minValue="0" maxValue="8400000"/>
    </cacheField>
    <cacheField name="pv_중분류" numFmtId="42">
      <sharedItems containsBlank="1" count="9">
        <s v="현금"/>
        <s v="기타"/>
        <s v="예적금"/>
        <s v="주식/채권"/>
        <s v="부채"/>
        <m/>
        <s v="예/적금" u="1"/>
        <s v="저축성 자산" u="1"/>
        <s v="투자성 자산" u="1"/>
      </sharedItems>
    </cacheField>
  </cacheFields>
  <extLst>
    <ext xmlns:x14="http://schemas.microsoft.com/office/spreadsheetml/2009/9/main" uri="{725AE2AE-9491-48be-B2B4-4EB974FC3084}">
      <x14:pivotCacheDefinition pivotCacheId="58783511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탁지원" refreshedDate="45861.88840729167" createdVersion="8" refreshedVersion="8" minRefreshableVersion="3" recordCount="11" xr:uid="{2404C5EE-B451-43DC-8420-A53149170D04}">
  <cacheSource type="worksheet">
    <worksheetSource name="표2"/>
  </cacheSource>
  <cacheFields count="8">
    <cacheField name="날짜" numFmtId="0">
      <sharedItems count="1">
        <s v="2025-06"/>
      </sharedItems>
    </cacheField>
    <cacheField name="투자상품종류" numFmtId="0">
      <sharedItems count="1">
        <s v="주식"/>
      </sharedItems>
    </cacheField>
    <cacheField name="금융사" numFmtId="0">
      <sharedItems/>
    </cacheField>
    <cacheField name="상품명" numFmtId="0">
      <sharedItems count="10">
        <s v="JEPQ"/>
        <s v="JEPI"/>
        <s v="SCHD"/>
        <s v="SPHD"/>
        <s v="PLUS 고배당주"/>
        <s v="SOL 미국배당다우존스"/>
        <s v="TIGER 미국나스닥100커버드콜(합성)"/>
        <s v="TIGER 미국배당다우존스"/>
        <s v="ACE 미국S&amp;P500"/>
        <s v="ACE 미국달러단기채권액티브"/>
      </sharedItems>
    </cacheField>
    <cacheField name="투자원금" numFmtId="41">
      <sharedItems containsSemiMixedTypes="0" containsString="0" containsNumber="1" containsInteger="1" minValue="724314" maxValue="3069583"/>
    </cacheField>
    <cacheField name="평가금액" numFmtId="41">
      <sharedItems containsSemiMixedTypes="0" containsString="0" containsNumber="1" minValue="711270" maxValue="3268760"/>
    </cacheField>
    <cacheField name="수익률" numFmtId="0">
      <sharedItems containsSemiMixedTypes="0" containsString="0" containsNumber="1" minValue="-9.1305418637786655" maxValue="17.1074311177541"/>
    </cacheField>
    <cacheField name="pv_수익률" numFmtId="10">
      <sharedItems containsSemiMixedTypes="0" containsString="0" containsNumber="1" minValue="-9.1305418637786656E-2" maxValue="0.171074311177540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탁지원" refreshedDate="45875.880422800925" createdVersion="8" refreshedVersion="8" minRefreshableVersion="3" recordCount="3661" xr:uid="{A7EE5754-FC7C-42F3-A99A-822FA594B5F7}">
  <cacheSource type="worksheet">
    <worksheetSource name="표1"/>
  </cacheSource>
  <cacheFields count="17">
    <cacheField name="날짜" numFmtId="176">
      <sharedItems containsSemiMixedTypes="0" containsNonDate="0" containsDate="1" containsString="0" minDate="2024-06-07T00:00:00" maxDate="2025-06-08T00:00:00" count="359">
        <d v="2025-06-07T00:00:00"/>
        <d v="2025-06-06T00:00:00"/>
        <d v="2025-06-05T00:00:00"/>
        <d v="2025-06-04T00:00:00"/>
        <d v="2025-06-03T00:00:00"/>
        <d v="2025-06-02T00:00:00"/>
        <d v="2025-06-01T00:00:00"/>
        <d v="2025-05-31T00:00:00"/>
        <d v="2025-05-30T00:00:00"/>
        <d v="2025-05-28T00:00:00"/>
        <d v="2025-05-27T00:00:00"/>
        <d v="2025-05-26T00:00:00"/>
        <d v="2025-05-25T00:00:00"/>
        <d v="2025-05-24T00:00:00"/>
        <d v="2025-05-23T00:00:00"/>
        <d v="2025-05-22T00:00:00"/>
        <d v="2025-05-21T00:00:00"/>
        <d v="2025-05-20T00:00:00"/>
        <d v="2025-05-19T00:00:00"/>
        <d v="2025-05-18T00:00:00"/>
        <d v="2025-05-17T00:00:00"/>
        <d v="2025-05-16T00:00:00"/>
        <d v="2025-05-15T00:00:00"/>
        <d v="2025-05-14T00:00:00"/>
        <d v="2025-05-13T00:00:00"/>
        <d v="2025-05-12T00:00:00"/>
        <d v="2025-05-11T00:00:00"/>
        <d v="2025-05-10T00:00:00"/>
        <d v="2025-05-09T00:00:00"/>
        <d v="2025-05-08T00:00:00"/>
        <d v="2025-05-07T00:00:00"/>
        <d v="2025-05-06T00:00:00"/>
        <d v="2025-05-05T00:00:00"/>
        <d v="2025-05-04T00:00:00"/>
        <d v="2025-05-03T00:00:00"/>
        <d v="2025-05-02T00:00:00"/>
        <d v="2025-05-01T00:00:00"/>
        <d v="2025-04-30T00:00:00"/>
        <d v="2025-04-29T00:00:00"/>
        <d v="2025-04-27T00:00:00"/>
        <d v="2025-04-26T00:00:00"/>
        <d v="2025-04-25T00:00:00"/>
        <d v="2025-04-24T00:00:00"/>
        <d v="2025-04-23T00:00:00"/>
        <d v="2025-04-22T00:00:00"/>
        <d v="2025-04-21T00:00:00"/>
        <d v="2025-04-20T00:00:00"/>
        <d v="2025-04-19T00:00:00"/>
        <d v="2025-04-18T00:00:00"/>
        <d v="2025-04-17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5T00:00:00"/>
        <d v="2025-03-14T00:00:00"/>
        <d v="2025-03-13T00:00:00"/>
        <d v="2025-03-12T00:00:00"/>
        <d v="2025-03-11T00:00:00"/>
        <d v="2025-03-10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1T00:00:00"/>
        <d v="2025-01-31T00:00:00"/>
        <d v="2025-01-30T00:00:00"/>
        <d v="2025-01-29T00:00:00"/>
        <d v="2025-01-28T00:00:00"/>
        <d v="2025-01-27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5-01-02T00:00:00"/>
        <d v="2025-01-01T00:00:00"/>
        <d v="2024-12-31T00:00:00"/>
        <d v="2024-12-30T00:00:00"/>
        <d v="2024-12-29T00:00:00"/>
        <d v="2024-12-28T00:00:00"/>
        <d v="2024-12-27T00:00:00"/>
        <d v="2024-12-26T00:00:00"/>
        <d v="2024-12-25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2T00:00:00"/>
        <d v="2024-11-21T00:00:00"/>
        <d v="2024-11-20T00:00:00"/>
        <d v="2024-11-19T00:00:00"/>
        <d v="2024-11-18T00:00:00"/>
        <d v="2024-11-17T00:00:00"/>
        <d v="2024-11-16T00:00:00"/>
        <d v="2024-11-15T00:00:00"/>
        <d v="2024-11-14T00:00:00"/>
        <d v="2024-11-13T00:00:00"/>
        <d v="2024-11-12T00:00:00"/>
        <d v="2024-11-11T00:00:00"/>
        <d v="2024-11-10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3T00:00:00"/>
        <d v="2024-10-22T00:00:00"/>
        <d v="2024-10-21T00:00:00"/>
        <d v="2024-10-20T00:00:00"/>
        <d v="2024-10-19T00:00:00"/>
        <d v="2024-10-18T00:00:00"/>
        <d v="2024-10-17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30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9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30T00:00:00"/>
        <d v="2024-07-29T00:00:00"/>
        <d v="2024-07-28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1T00:00:00"/>
        <d v="2024-06-10T00:00:00"/>
        <d v="2024-06-09T00:00:00"/>
        <d v="2024-06-08T00:00:00"/>
        <d v="2024-06-07T00:00:00"/>
      </sharedItems>
      <fieldGroup par="16"/>
    </cacheField>
    <cacheField name="시간" numFmtId="178">
      <sharedItems containsSemiMixedTypes="0" containsNonDate="0" containsDate="1" containsString="0" minDate="1899-12-30T00:00:00" maxDate="1899-12-30T23:54:13"/>
    </cacheField>
    <cacheField name="타입" numFmtId="0">
      <sharedItems/>
    </cacheField>
    <cacheField name="대분류" numFmtId="0">
      <sharedItems/>
    </cacheField>
    <cacheField name="소분류" numFmtId="0">
      <sharedItems count="67">
        <s v="미분류"/>
        <s v="생필품"/>
        <s v="종합병원"/>
        <s v="양식"/>
        <s v="결제/충전"/>
        <s v="대중교통"/>
        <s v="철도"/>
        <s v="마트"/>
        <s v="헤어샵"/>
        <s v="한식"/>
        <s v="커피/음료"/>
        <s v="주유"/>
        <s v="인터넷쇼핑"/>
        <s v="배달"/>
        <s v="백화점"/>
        <s v="뷔페"/>
        <s v="화장품"/>
        <s v="편의점"/>
        <s v="치킨"/>
        <s v="패스트푸드"/>
        <s v="증권/투자"/>
        <s v="베이커리"/>
        <s v="보험"/>
        <s v="서비스구독"/>
        <s v="전기세"/>
        <s v="은행"/>
        <s v="가스비"/>
        <s v="취미/체험"/>
        <s v="음악"/>
        <s v="휴대폰"/>
        <s v="주차"/>
        <s v="미용관리"/>
        <s v="학교"/>
        <s v="기부/헌금"/>
        <s v="정비/수리"/>
        <s v="세금/과태료"/>
        <s v="선물"/>
        <s v="운동"/>
        <s v="택시"/>
        <s v="카드"/>
        <s v="피부과"/>
        <s v="약국"/>
        <s v="생활서비스"/>
        <s v="시외버스"/>
        <s v="디저트/떡"/>
        <s v="고기"/>
        <s v="이비인후과"/>
        <s v="일식"/>
        <s v="식재료"/>
        <s v="기타간식"/>
        <s v="가구/가전"/>
        <s v="아시아음식"/>
        <s v="미용용품"/>
        <s v="이자/대출"/>
        <s v="내과/가정의학"/>
        <s v="중식"/>
        <s v="여행"/>
        <s v="패션"/>
        <s v="아이스크림/빙수"/>
        <s v="정형외과"/>
        <s v="앱스토어"/>
        <s v="영화"/>
        <s v="유흥시설"/>
        <s v="요리주점"/>
        <s v="피자"/>
        <s v="게임"/>
        <s v="도서"/>
      </sharedItems>
    </cacheField>
    <cacheField name="내용" numFmtId="0">
      <sharedItems count="564">
        <s v="카카오페이"/>
        <s v="카카오405"/>
        <s v="주식회사 런앤리프트"/>
        <s v="알앤엘"/>
        <s v="쏘렐라파스타"/>
        <s v="플러스박스(급할 때 쓸 여윳돈)"/>
        <s v="네이버페이결제"/>
        <s v="네이버페이충전"/>
        <s v="주식회사 카카오모빌리티"/>
        <s v="연결계좌로 빼기"/>
        <s v="한들물빛중학"/>
        <s v="공주산단"/>
        <s v="카뱅오픈김재현"/>
        <s v="김재현"/>
        <s v="김재원"/>
        <s v="플러스박스로 더하기"/>
        <s v="*****"/>
        <s v="한국철도공사"/>
        <s v="민주시민교육"/>
        <s v="출금 리워드"/>
        <s v="입금 리워드"/>
        <s v="트레이더스 홀세일클럽 천안아산점"/>
        <s v="로이드밤 탕정점"/>
        <s v="교직원급식비"/>
        <s v="GS25 커넥트서울역점"/>
        <s v="신원주유소"/>
        <s v="교통요금"/>
        <s v="쿠팡"/>
        <s v="(주)우아한형제들"/>
        <s v="이자"/>
        <s v="주식회사 아성다이소"/>
        <s v="신세계 백화점 천안아"/>
        <s v="(주)샤브올데이청주파트너스"/>
        <s v="광덕주유소"/>
        <s v="MY 카드 캐시백"/>
        <s v="종근당건강_인증제휴"/>
        <s v="카뱅오픈조홍철"/>
        <s v="씨유(CU)아산시티프라"/>
        <s v="비에이치씨 탕정신도시점"/>
        <s v="롯데지알에스_KICC_3"/>
        <s v="빌라디쉐프"/>
        <s v="003.김재현"/>
        <s v="카뱅오픈김요라"/>
        <s v="00KDBLIFE05013"/>
        <s v="정기이자 입금"/>
        <s v="저금통 이자"/>
        <s v="이자입금"/>
        <s v="입출금통장 이자"/>
        <s v="파리바게뜨 아산장재점"/>
        <s v="김승현"/>
        <s v="DB손해보험(주)"/>
        <s v="DB손02605"/>
        <s v="신한2505-039"/>
        <s v="인터넷상거래 KSNET"/>
        <s v="입금 내역"/>
        <s v="12회9441451"/>
        <s v="신한카드05"/>
        <s v="카카오968"/>
        <s v="Netflix.com"/>
        <s v="CD현금입금"/>
        <s v="코레일유통주식회사(천안아산역)"/>
        <s v="KCP_3"/>
        <s v="토스 김재현"/>
        <s v="한국전력공사"/>
        <s v="카뱅오픈한전("/>
        <s v="JB(주)(가스)"/>
        <s v="아산교육청"/>
        <s v="후불교통대금"/>
        <s v="K-패스 적립금 캐시백"/>
        <s v="엠클레스"/>
        <s v="아이엠코인노래연습장 탕정역점"/>
        <s v="01066336739SKT"/>
        <s v="인생네컷 아산탕정역점"/>
        <s v="탕정주차센터"/>
        <s v="카뱅오픈이상은"/>
        <s v="(주)카카오"/>
        <s v="주식회사 카카오"/>
        <s v="씨유(CU)아산시티프라디움점"/>
        <s v="우아한형제들"/>
        <s v="다날_삼성페이_대표1"/>
        <s v="유니브로우"/>
        <s v="수제빵연구소 아산점"/>
        <s v="선문대학교"/>
        <s v="사회적협동조합 송악동네사람들"/>
        <s v="(주)신방모터스"/>
        <s v="오민정"/>
        <s v="송채원"/>
        <s v="윤지용"/>
        <s v="철도승차권반환수수료"/>
        <s v="배방농업협동조합 주"/>
        <s v="윤석우"/>
        <s v="김선우"/>
        <s v="자비스앤빌런즈"/>
        <s v="이나현"/>
        <s v="롯데리아 숙대입구역"/>
        <s v="임슬희"/>
        <s v="성예서"/>
        <s v="인지유"/>
        <s v="이서연"/>
        <s v="김윤희김태희"/>
        <s v="KCP결제"/>
        <s v="독립트레이닝센터"/>
        <s v="김하진"/>
        <s v="서*라"/>
        <s v="김*현"/>
        <s v="김서윤"/>
        <s v="(주)이동의즐거움"/>
        <s v="파리바게뜨 아산장재"/>
        <s v="네이버파이낸셜(주)"/>
        <s v="카카오"/>
        <s v="씨유(CU) 아산장재점"/>
        <s v="카뱅오픈임태수"/>
        <s v="04월카드사용알림서비스이용료"/>
        <s v="스티비 주식회사"/>
        <s v="바라던피부과의원 천"/>
        <s v="한들물빛약국"/>
        <s v="신한카드"/>
        <s v="이동의즐거움_택시_8"/>
        <s v="제이비주식회사"/>
        <s v="태준지윤"/>
        <s v="00KDBLIFE04012"/>
        <s v="전채훈"/>
        <s v="박해종"/>
        <s v="공주교육청"/>
        <s v="최선우"/>
        <s v="정지수"/>
        <s v="신민서"/>
        <s v="이아연"/>
        <s v="이윤호"/>
        <s v="라윤아"/>
        <s v="곽나경"/>
        <s v="윤예원"/>
        <s v="차주희"/>
        <s v="노채윤"/>
        <s v="이호준"/>
        <s v="신주현"/>
        <s v="최은우"/>
        <s v="양아영"/>
        <s v="이채나"/>
        <s v="신한2504-038"/>
        <s v="DB손02504"/>
        <s v="Netflix_INICIS"/>
        <s v="CD현금지급"/>
        <s v="전국고속버스운송사업조합"/>
        <s v="세븐일레븐공주터미널점"/>
        <s v="신한카드04"/>
        <s v="11회9441451"/>
        <s v="떡오름"/>
        <s v="축제갈비쌍용점"/>
        <s v="49소갈비살"/>
        <s v="탕정열린이비인후과의원"/>
        <s v="탕정 온빛 약국"/>
        <s v="지에스(GS)25 탕정지웰점"/>
        <s v="뚜레쥬르 쌍용동일점"/>
        <s v="수진제과점"/>
        <s v="동전 모으기"/>
        <s v="저금통"/>
        <s v="카뱅오픈양현"/>
        <s v="엄가네본가시골집"/>
        <s v="길동우동 아산탕정역"/>
        <s v="자동 모으기"/>
        <s v="코레일유통주식회사("/>
        <s v="나이스_유디아이디"/>
        <s v="씨유(CU) 아산배방월"/>
        <s v="빽다방 베이커리 아산배방 월천점"/>
        <s v="판타스틱코인노래연습"/>
        <s v="씨유 아산골드점"/>
        <s v="(주)정식품"/>
        <s v="조운희"/>
        <s v="03 월 버스 1건"/>
        <s v="장재할인마트"/>
        <s v="에퓨레"/>
        <s v="이선의"/>
        <s v="투썸플레이스 보령중앙점"/>
        <s v="우리카페"/>
        <s v="천안당호두과자"/>
        <s v="문도노보(mundo novo)"/>
        <s v="이치류 신불당점"/>
        <s v="파킹클라우드"/>
        <s v="최정화"/>
        <s v="03월카드사용알림서비스이용료"/>
        <s v="리안헤어 이마트트레이더스 천안아산점"/>
        <s v="보너스 용돈받기"/>
        <s v="미션완료 용돈받기"/>
        <s v="보령교육청"/>
        <s v="스마일리쌍용에스케이 주식회사"/>
        <s v="카뱅오픈정훈"/>
        <s v="00KDBLIFE03011"/>
        <s v="한전(계약자불명 )"/>
        <s v="투썸플레이스 아산북"/>
        <s v="출금 내역"/>
        <s v="12.21~03.21"/>
        <s v="파리바게뜨 탕정한들물빛"/>
        <s v="korail"/>
        <s v="DB손02403"/>
        <s v="신한2503-037"/>
        <s v="삼성전자(주)"/>
        <s v="신한카드03"/>
        <s v="10회9441451"/>
        <s v="최정택"/>
        <s v="(주)신세계푸드 노브랜드버거 고속터미널점"/>
        <s v="이마트24 서울고속터"/>
        <s v="지에스25 거여초교점"/>
        <s v="예금결산이자"/>
        <s v="요기요"/>
        <s v="카카오(c)"/>
        <s v="토스 임정윤("/>
        <s v="진성택"/>
        <s v="(PG)이니시스"/>
        <s v="GS25배방스마트점"/>
        <s v="슬로우캘리"/>
        <s v="천안진호두과자"/>
        <s v="일미양꼬치"/>
        <s v="카뱅오픈김점단"/>
        <s v="컴포즈커피남영동점("/>
        <s v="포춘쿠키 이벤트"/>
        <s v="한국우편사업진흥원"/>
        <s v="주식회사 지디엔씨"/>
        <s v="전국고속버스운송사업"/>
        <s v="주식회사 이랜드리테"/>
        <s v="쿠팡 주식회사"/>
        <s v="세븐일레븐 반포삼공점"/>
        <s v="02월카드사용알림서비스이용료"/>
        <s v="(유)아웃백스테이크하우스코리아센트럴"/>
        <s v="매일 걷고 혜택 받기"/>
        <s v="00KDBLIFE02010"/>
        <s v="씨제이올리브영(주)숙대입구역점"/>
        <s v="주식회사박준량스시"/>
        <s v="DB손02302"/>
        <s v="임정호"/>
        <s v="주식회사 에스씨케이컴퍼니"/>
        <s v="신한2502-036"/>
        <s v="강호영"/>
        <s v="신한카드02"/>
        <s v="9회9441451"/>
        <s v="주식회사 티머니"/>
        <s v="김명용"/>
        <s v="명륜진사갈비보령대천점"/>
        <s v="김성경506"/>
        <s v="이상은"/>
        <s v="이상홍(엘타워)"/>
        <s v="최정화(정문리슈빌부"/>
        <s v="써브웨이 아산배방점"/>
        <s v="씨유(CU) 아산배방공수점"/>
        <s v="최승민"/>
        <s v="티머니 개인택시"/>
        <s v="(주)이마트  보령점"/>
        <s v="이동의즐거움_택시_7"/>
        <s v="카뱅오픈배환길"/>
        <s v="페로어페로 청주점"/>
        <s v="세븐일레븐 청주이랜드타운점"/>
        <s v="성도약국"/>
        <s v="파리바게뜨 이태원경리단점"/>
        <s v="박용진"/>
        <s v="씨유(CU)뉴이태원경리"/>
        <s v="장정환"/>
        <s v="김수영"/>
        <s v="(유)아웃백스테이크하우스코리아 용산아이파크몰점"/>
        <s v="김정택(엠클레스)"/>
        <s v="00KDBLIFE01009"/>
        <s v="01월카드사용알림서비스이용료"/>
        <s v="스타벅스 코리아"/>
        <s v="신한ATM입금"/>
        <s v="받은 이자"/>
        <s v="크로스핏 대천"/>
        <s v="풀무원녹즙"/>
        <s v="서원대학교"/>
        <s v="전국버스운송사업조합연합회"/>
        <s v="24시 무인카페 만월경 보령종합터미널"/>
        <s v="DB손02201"/>
        <s v="신한2501-035"/>
        <s v="이태원제일의원"/>
        <s v="신대성약국"/>
        <s v="인터넷우체국쇼핑"/>
        <s v="카뱅오픈이선의"/>
        <s v="신한카드01"/>
        <s v="8회9441451"/>
        <s v="도야짬뽕"/>
        <s v="KFC 청주메가폴리스"/>
        <s v="김성경"/>
        <s v="이비가짬뽕 (보령점)"/>
        <s v="씨유보령주공점"/>
        <s v="전국버스운송사업조합"/>
        <s v="이*진"/>
        <s v="황*연"/>
        <s v="주식회사 커피플랜트"/>
        <s v="프렌즈 체크카드 캐시백"/>
        <s v="대천중학교"/>
        <s v="주식회사 타네"/>
        <s v="무공돈까스 보령명천"/>
        <s v="맥도날드충남보령DT점"/>
        <s v="합덕고등학교"/>
        <s v="제규한"/>
        <s v="카뱅오픈이윤표"/>
        <s v="12 월 버스 2건"/>
        <s v="티머니택시(개인)"/>
        <s v="김효정"/>
        <s v="김재홍"/>
        <s v="이혜경"/>
        <s v="박주영"/>
        <s v="이영석(BHC치킨합"/>
        <s v="체험 리워드"/>
        <s v="12월카드사용알림서비스이용료"/>
        <s v="윤씨네수제비"/>
        <s v="이동의즐거움_택시7"/>
        <s v="주식회사 심인"/>
        <s v="신제일병원"/>
        <s v="우리약국"/>
        <s v="(주)이마트보령점"/>
        <s v="00KDBLIFE12008"/>
        <s v="김다흰"/>
        <s v="김은희"/>
        <s v="박해종(알앤엘)"/>
        <s v="이동의즐거움_택시_0"/>
        <s v="네이버페이"/>
        <s v="DB손02112"/>
        <s v="09.21~12.20"/>
        <s v="신한2412-034"/>
        <s v="24시 무인카페 만월경"/>
        <s v="보령교육지원"/>
        <s v="체크카드 복권 당첨"/>
        <s v="고종원"/>
        <s v="대천중급식비"/>
        <s v="김혜인"/>
        <s v="신한카드12"/>
        <s v="7회9441451"/>
        <s v="마음용돈"/>
        <s v="코레일유통 주식회사 (온양온천역)"/>
        <s v="씨유온양역점"/>
        <s v="카드 짝맞추기"/>
        <s v="달러박스"/>
        <s v="KCI3318"/>
        <s v="[산타의 양말 받기] 이벤트 혜택"/>
        <s v="충남해양수련"/>
        <s v="마약검진비"/>
        <s v="카뱅오픈강호영"/>
        <s v="파워식자재도매센터"/>
        <s v="임수진"/>
        <s v="김지혜"/>
        <s v="NC청주점"/>
        <s v="삼경참치"/>
        <s v="페이북 머니 캐시백"/>
        <s v="맘스터치 충남보령점"/>
        <s v="11월카드사용알림서비스이용료"/>
        <s v="김진솔"/>
        <s v="김도연"/>
        <s v="충청남도교육청해양수"/>
        <s v="빗썸"/>
        <s v="00KDBLIFE11007"/>
        <s v="카뱅오픈임지수"/>
        <s v="빗썸550"/>
        <s v="빗썸-김재현"/>
        <s v="문도노보"/>
        <s v="주식회사 지바이크"/>
        <s v="샵이플"/>
        <s v="써브웨이 보령디티점"/>
        <s v="군고구마 이벤트"/>
        <s v="드림디포 문구할인마트"/>
        <s v="코피발리 동대점"/>
        <s v="DB손02011"/>
        <s v="요아정 보령동대점"/>
        <s v="지그재그P"/>
        <s v="신한2411-033"/>
        <s v="이은실"/>
        <s v="플러스박스 리워드"/>
        <s v="6회9441451"/>
        <s v="왕용석"/>
        <s v="신한카드11"/>
        <s v="대영약국"/>
        <s v="카뱅오픈박용진"/>
        <s v="장의선"/>
        <s v="티머니 전국시외버스"/>
        <s v="카카오_선물하기(상품권)"/>
        <s v="카페BUS"/>
        <s v="씨유(CU) 덕산스플라"/>
        <s v="카카오(상품권)_다날"/>
        <s v="한국맥도날드(주) 보령DT점"/>
        <s v="카카오(상품권)"/>
        <s v="토스쇼핑"/>
        <s v="카카오_선물하기"/>
        <s v="씨유대천비치점"/>
        <s v="박민정"/>
        <s v="메가커피천안역점"/>
        <s v="코레일유통주식회사(천안역)"/>
        <s v="태경산업(주)군산(무안)휴게소"/>
        <s v="맘앤타르트"/>
        <s v="푸른정형외과의원"/>
        <s v="생생구이"/>
        <s v="가져오기신한은행"/>
        <s v="케이뱅크가져오"/>
        <s v="파리바게뜨대천동대"/>
        <s v="코레일유통주식회사(대천역)"/>
        <s v="아산종합약국"/>
        <s v="씨유(CU) 보령시청점"/>
        <s v="투썸플레이스 보령시"/>
        <s v="신전떡볶이"/>
        <s v="박주영커피2"/>
        <s v="한사랑약국"/>
        <s v="10월카드사용알림서비스이용료"/>
        <s v="이*숙"/>
        <s v="안동호"/>
        <s v="세븐일레븐 대천동대점"/>
        <s v="카뱅오픈정승호"/>
        <s v="김종완"/>
        <s v="세븐일레븐 보령뉴터"/>
        <s v="00KDBLIFE10006"/>
        <s v="DB손01910"/>
        <s v="Nwhxk"/>
        <s v="보령연합내과의원"/>
        <s v="입출금리워드 캐시백"/>
        <s v="MMA 이벤트 랜덤캐시"/>
        <s v="커피빈 용인에버랜드"/>
        <s v="송금 내역"/>
        <s v="신한2410-032"/>
        <s v="카뱅오픈김현준"/>
        <s v="카뱅오픈장윤서"/>
        <s v="카뱅오픈김명용"/>
        <s v="육회바른연어 보령명천점"/>
        <s v="신한카드10"/>
        <s v="5회9441451"/>
        <s v="현장발권-s"/>
        <s v="김밥천국(신터미널점)"/>
        <s v="네이버파이낸셜"/>
        <s v="카뱅오픈(주)"/>
        <s v="(주)인터파크트리플"/>
        <s v="세븐코리아 보령뉴터미널점"/>
        <s v="김*연"/>
        <s v="추*화"/>
        <s v="강나율"/>
        <s v="모바일지역"/>
        <s v="농업회사법인공주율찬(주)"/>
        <s v="CHAK244"/>
        <s v="윤*연"/>
        <s v="최*화"/>
        <s v="김*홍"/>
        <s v="세븐일레븐청주이랜드"/>
        <s v="강*희"/>
        <s v="메가엠지씨커피보령점"/>
        <s v="롯데리아 대천점"/>
        <s v="카뱅오픈최현준"/>
        <s v="09월카드사용알림서비스이용료"/>
        <s v="신한카드환불"/>
        <s v="김보빈"/>
        <s v="SENW******ATO"/>
        <s v="이*지"/>
        <s v="00KDBLIFE09005"/>
        <s v="여순옥(코멕티엔씨)"/>
        <s v="DB손01809"/>
        <s v="버스타고_APP_네이버페이"/>
        <s v="ATM출금"/>
        <s v="허은경"/>
        <s v="06.22~09.20"/>
        <s v="구글페이먼트코리아 유한회사"/>
        <s v="카뱅오픈서울재"/>
        <s v="신한2409-031"/>
        <s v="카카오_선물하기_삼성페이"/>
        <s v="4회9441451"/>
        <s v="신한카드09"/>
        <s v="세븐틴코인노래연습장 이태원점"/>
        <s v="W짐"/>
        <s v="남매국밥"/>
        <s v="파워식자재마트"/>
        <s v="연규도"/>
        <s v="입출금리워드 가입"/>
        <s v="허주영"/>
        <s v="추연화"/>
        <s v="김세연"/>
        <s v="대동집보령점"/>
        <s v="판타스틱코인노래연습장 보령동대점"/>
        <s v="이동의즐거움_택시9"/>
        <s v="교원인사과"/>
        <s v="08월카드사용알림서비스이용료"/>
        <s v="00KDBLIFE08004"/>
        <s v="카뱅오픈이화섭"/>
        <s v="파스쿠찌용산아이파크몰점"/>
        <s v="한국철도공사 (직승인)"/>
        <s v="김*정"/>
        <s v="DB손01708"/>
        <s v="신한2408-030"/>
        <s v="여름밤 리워드"/>
        <s v="3회1845471"/>
        <s v="3회9441451"/>
        <s v="신한카드08"/>
        <s v="더블유짐"/>
        <s v="여름밤 스페셜 리워드"/>
        <s v="라트리헤어스파힐보령점"/>
        <s v="대중교통 캐시백"/>
        <s v="토스페이 충전"/>
        <s v="투썸플레이스 압구정로데오역점"/>
        <s v="카뱅오픈김성경"/>
        <s v="맘스터치 숙명여대점"/>
        <s v="락휴코인노래연습장 숙대입구점"/>
        <s v="피시 클럽 블랙 (PC CLUB 블랙)"/>
        <s v="돈나무 키우기 보상금"/>
        <s v="공주대학교산학협력단"/>
        <s v="커피나무609"/>
        <s v="우태하한승경피부과"/>
        <s v="서울약국"/>
        <s v="티머니 고속버스"/>
        <s v="GS25용산경리단점"/>
        <s v="대학문화사"/>
        <s v="보배반점 공주신관점"/>
        <s v="카뱅오픈성보경"/>
        <s v="푸라닭 이태원점"/>
        <s v="07월카드사용알림서비스이용료"/>
        <s v="카카오_다날"/>
        <s v="명륜진사갈비"/>
        <s v="(주)비케이알 버거킹 청주터미널점"/>
        <s v="금강아산병원"/>
        <s v="보령세무서"/>
        <s v="DB손01607"/>
        <s v="신한2407-029"/>
        <s v="한우88도매장 충남보령점"/>
        <s v="테바세이지"/>
        <s v="미라클코인노래연습장"/>
        <s v="버스타고_APP_네이버"/>
        <s v="이동의즐거움_택시_4"/>
        <s v="2회1845471"/>
        <s v="병천아우네순대"/>
        <s v="신한카드07"/>
        <s v="2회9441451"/>
        <s v="쿠팡와우월회비"/>
        <s v="시리즈온_간편"/>
        <s v="두끼"/>
        <s v="서울재산김재현"/>
        <s v="탁스커피"/>
        <s v="00KDBLIFE07003"/>
        <s v="토스 신은수("/>
        <s v="행복화원"/>
        <s v="오선애"/>
        <s v="원종석"/>
        <s v="이지숙"/>
        <s v="환급충남보령"/>
        <s v="06월카드사용알림서비스이용료"/>
        <s v="JB(주)(가스)_현장"/>
        <s v="예적금신규"/>
        <s v="도덕 출제위원 원고"/>
        <s v="윤수연"/>
        <s v="노준영"/>
        <s v="통큰대구막창보령점"/>
        <s v="스페셜쿠폰캐시백"/>
        <s v="통장 개설"/>
        <s v="노경수"/>
        <s v="03.23~06.21"/>
        <s v="주식회사 도장마트"/>
        <s v="DB손01506"/>
        <s v="이*경"/>
        <s v="헤어바이고미"/>
        <s v="신한2406-028"/>
        <s v="고명권피부과의원"/>
        <s v="열린온누리약국"/>
        <s v="00KDBLIFE06002"/>
        <s v="쿠팡플레이"/>
        <s v="카뱅오픈이상건"/>
        <s v="카뱅오픈김영우"/>
        <s v="황도연"/>
        <s v="이예진"/>
        <s v="신중앙 그릇 백화점"/>
        <s v="카뱅오픈이창휘"/>
        <s v="노경수고은지"/>
        <s v="케이뱅크현금이벤트"/>
        <s v="(주)에스알"/>
        <s v="NC 청주점"/>
        <s v="주식회사 에스알"/>
      </sharedItems>
    </cacheField>
    <cacheField name="금액" numFmtId="41">
      <sharedItems containsSemiMixedTypes="0" containsString="0" containsNumber="1" containsInteger="1" minValue="-15000000" maxValue="15000000"/>
    </cacheField>
    <cacheField name="화폐" numFmtId="0">
      <sharedItems/>
    </cacheField>
    <cacheField name="결제수단" numFmtId="0">
      <sharedItems/>
    </cacheField>
    <cacheField name="메모" numFmtId="176">
      <sharedItems containsNonDate="0" containsString="0" containsBlank="1"/>
    </cacheField>
    <cacheField name="거래일" numFmtId="176">
      <sharedItems containsSemiMixedTypes="0" containsNonDate="0" containsDate="1" containsString="0" minDate="2024-06-07T00:00:00" maxDate="2025-06-08T00:00:00"/>
    </cacheField>
    <cacheField name="pv_대분류" numFmtId="0">
      <sharedItems count="5">
        <s v="이체"/>
        <s v="수입"/>
        <s v="지출"/>
        <s v="제외"/>
        <s v="저축/투자"/>
      </sharedItems>
    </cacheField>
    <cacheField name="pv_중분류" numFmtId="0">
      <sharedItems count="30">
        <s v="이체"/>
        <s v="금융수입"/>
        <s v="생활"/>
        <s v="의료/건강"/>
        <s v="식비"/>
        <s v="투자"/>
        <s v="온라인쇼핑"/>
        <s v="교통"/>
        <s v="내계좌이체"/>
        <s v="현금"/>
        <s v="용돈"/>
        <s v="미분류"/>
        <s v="앱테크"/>
        <s v="뷰티/미용"/>
        <s v="카페/간식"/>
        <s v="자동차"/>
        <s v="패션/쇼핑"/>
        <s v="저축성자산"/>
        <s v="금융"/>
        <s v="저축"/>
        <s v="카드대금"/>
        <s v="주거/통신"/>
        <s v="급여"/>
        <s v="기타수입"/>
        <s v="문화/여가"/>
        <s v="교육/학습"/>
        <s v="경조/선물"/>
        <s v="여행/숙박"/>
        <s v="술/유흥"/>
        <s v="사업수입"/>
      </sharedItems>
    </cacheField>
    <cacheField name="pv_소분류" numFmtId="0">
      <sharedItems count="68">
        <s v="미분류"/>
        <s v="생필품"/>
        <s v="종합병원"/>
        <s v="양식"/>
        <s v="결제/충전"/>
        <s v="대중교통"/>
        <s v="철도"/>
        <s v="마트"/>
        <s v="헤어샵"/>
        <s v="한식"/>
        <s v="커피/음료"/>
        <s v="주유"/>
        <s v="인터넷쇼핑"/>
        <s v="배달"/>
        <s v="백화점"/>
        <s v="뷔페"/>
        <s v="화장품"/>
        <s v="편의점"/>
        <s v="치킨"/>
        <s v="패스트푸드"/>
        <s v="저축성자산"/>
        <s v="증권/투자"/>
        <s v="베이커리"/>
        <s v="보험"/>
        <s v="서비스구독"/>
        <s v="전기세"/>
        <s v="은행"/>
        <s v="가스비"/>
        <s v="취미/체험"/>
        <s v="음악"/>
        <s v="휴대폰"/>
        <s v="주차"/>
        <s v="미용관리"/>
        <s v="학교"/>
        <s v="기부/헌금"/>
        <s v="정비/수리"/>
        <s v="세금/과태료"/>
        <s v="선물"/>
        <s v="운동"/>
        <s v="택시"/>
        <s v="카드"/>
        <s v="피부과"/>
        <s v="약국"/>
        <s v="생활서비스"/>
        <s v="시외버스"/>
        <s v="디저트/떡"/>
        <s v="고기"/>
        <s v="이비인후과"/>
        <s v="일식"/>
        <s v="식재료"/>
        <s v="기타간식"/>
        <s v="가구/가전"/>
        <s v="아시아음식"/>
        <s v="미용용품"/>
        <s v="이자/대출"/>
        <s v="내과/가정의학"/>
        <s v="중식"/>
        <s v="여행"/>
        <s v="패션"/>
        <s v="아이스크림/빙수"/>
        <s v="정형외과"/>
        <s v="앱스토어"/>
        <s v="영화"/>
        <s v="유흥시설"/>
        <s v="요리주점"/>
        <s v="피자"/>
        <s v="게임"/>
        <s v="도서"/>
      </sharedItems>
    </cacheField>
    <cacheField name="pv_지출액" numFmtId="0">
      <sharedItems containsSemiMixedTypes="0" containsString="0" containsNumber="1" containsInteger="1" minValue="-15000000" maxValue="15000000"/>
    </cacheField>
    <cacheField name="개월(날짜)" numFmtId="0" databaseField="0">
      <fieldGroup base="0">
        <rangePr groupBy="months" startDate="2024-06-07T00:00:00" endDate="2025-06-08T00:00:00"/>
        <groupItems count="14">
          <s v="&lt;2024-06-07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6-08"/>
        </groupItems>
      </fieldGroup>
    </cacheField>
    <cacheField name="년(날짜)" numFmtId="0" databaseField="0">
      <fieldGroup base="0">
        <rangePr groupBy="years" startDate="2024-06-07T00:00:00" endDate="2025-06-08T00:00:00"/>
        <groupItems count="4">
          <s v="&lt;2024-06-07"/>
          <s v="2024년"/>
          <s v="2025년"/>
          <s v="&gt;2025-06-08"/>
        </groupItems>
      </fieldGroup>
    </cacheField>
  </cacheFields>
  <extLst>
    <ext xmlns:x14="http://schemas.microsoft.com/office/spreadsheetml/2009/9/main" uri="{725AE2AE-9491-48be-B2B4-4EB974FC3084}">
      <x14:pivotCacheDefinition pivotCacheId="192900513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">
  <r>
    <x v="0"/>
    <x v="0"/>
    <x v="0"/>
    <x v="0"/>
    <n v="61072"/>
    <x v="0"/>
  </r>
  <r>
    <x v="0"/>
    <x v="0"/>
    <x v="0"/>
    <x v="1"/>
    <n v="0"/>
    <x v="0"/>
  </r>
  <r>
    <x v="0"/>
    <x v="0"/>
    <x v="0"/>
    <x v="2"/>
    <n v="1"/>
    <x v="0"/>
  </r>
  <r>
    <x v="0"/>
    <x v="0"/>
    <x v="0"/>
    <x v="3"/>
    <n v="0"/>
    <x v="0"/>
  </r>
  <r>
    <x v="0"/>
    <x v="0"/>
    <x v="0"/>
    <x v="4"/>
    <n v="0"/>
    <x v="0"/>
  </r>
  <r>
    <x v="0"/>
    <x v="0"/>
    <x v="0"/>
    <x v="4"/>
    <n v="0"/>
    <x v="0"/>
  </r>
  <r>
    <x v="0"/>
    <x v="0"/>
    <x v="0"/>
    <x v="4"/>
    <n v="0"/>
    <x v="0"/>
  </r>
  <r>
    <x v="0"/>
    <x v="0"/>
    <x v="0"/>
    <x v="4"/>
    <n v="320527"/>
    <x v="0"/>
  </r>
  <r>
    <x v="0"/>
    <x v="0"/>
    <x v="0"/>
    <x v="5"/>
    <n v="2776"/>
    <x v="0"/>
  </r>
  <r>
    <x v="0"/>
    <x v="0"/>
    <x v="0"/>
    <x v="6"/>
    <n v="0"/>
    <x v="0"/>
  </r>
  <r>
    <x v="0"/>
    <x v="0"/>
    <x v="0"/>
    <x v="7"/>
    <n v="25771"/>
    <x v="0"/>
  </r>
  <r>
    <x v="0"/>
    <x v="0"/>
    <x v="0"/>
    <x v="8"/>
    <n v="5"/>
    <x v="0"/>
  </r>
  <r>
    <x v="0"/>
    <x v="0"/>
    <x v="0"/>
    <x v="9"/>
    <n v="1140000"/>
    <x v="0"/>
  </r>
  <r>
    <x v="0"/>
    <x v="0"/>
    <x v="1"/>
    <x v="10"/>
    <n v="0"/>
    <x v="1"/>
  </r>
  <r>
    <x v="0"/>
    <x v="0"/>
    <x v="2"/>
    <x v="11"/>
    <n v="8400000"/>
    <x v="2"/>
  </r>
  <r>
    <x v="0"/>
    <x v="0"/>
    <x v="2"/>
    <x v="12"/>
    <n v="5040000"/>
    <x v="2"/>
  </r>
  <r>
    <x v="0"/>
    <x v="0"/>
    <x v="3"/>
    <x v="13"/>
    <n v="0"/>
    <x v="1"/>
  </r>
  <r>
    <x v="0"/>
    <x v="0"/>
    <x v="3"/>
    <x v="14"/>
    <n v="0"/>
    <x v="1"/>
  </r>
  <r>
    <x v="0"/>
    <x v="0"/>
    <x v="3"/>
    <x v="15"/>
    <n v="0"/>
    <x v="1"/>
  </r>
  <r>
    <x v="0"/>
    <x v="0"/>
    <x v="4"/>
    <x v="16"/>
    <n v="2848209.3682806399"/>
    <x v="3"/>
  </r>
  <r>
    <x v="0"/>
    <x v="0"/>
    <x v="4"/>
    <x v="17"/>
    <n v="2841248.3505297899"/>
    <x v="3"/>
  </r>
  <r>
    <x v="0"/>
    <x v="0"/>
    <x v="4"/>
    <x v="18"/>
    <n v="2565690.3583270502"/>
    <x v="3"/>
  </r>
  <r>
    <x v="0"/>
    <x v="0"/>
    <x v="4"/>
    <x v="19"/>
    <n v="2208727.3934857599"/>
    <x v="3"/>
  </r>
  <r>
    <x v="0"/>
    <x v="0"/>
    <x v="4"/>
    <x v="20"/>
    <n v="3268760"/>
    <x v="3"/>
  </r>
  <r>
    <x v="0"/>
    <x v="0"/>
    <x v="4"/>
    <x v="21"/>
    <n v="2672800"/>
    <x v="3"/>
  </r>
  <r>
    <x v="0"/>
    <x v="0"/>
    <x v="4"/>
    <x v="22"/>
    <n v="2384970"/>
    <x v="3"/>
  </r>
  <r>
    <x v="0"/>
    <x v="0"/>
    <x v="4"/>
    <x v="23"/>
    <n v="2198990"/>
    <x v="3"/>
  </r>
  <r>
    <x v="0"/>
    <x v="0"/>
    <x v="4"/>
    <x v="24"/>
    <n v="1731025"/>
    <x v="3"/>
  </r>
  <r>
    <x v="0"/>
    <x v="0"/>
    <x v="4"/>
    <x v="23"/>
    <n v="952140"/>
    <x v="3"/>
  </r>
  <r>
    <x v="0"/>
    <x v="0"/>
    <x v="4"/>
    <x v="25"/>
    <n v="711270"/>
    <x v="3"/>
  </r>
  <r>
    <x v="0"/>
    <x v="0"/>
    <x v="4"/>
    <x v="26"/>
    <n v="10178"/>
    <x v="3"/>
  </r>
  <r>
    <x v="0"/>
    <x v="0"/>
    <x v="4"/>
    <x v="27"/>
    <n v="0"/>
    <x v="3"/>
  </r>
  <r>
    <x v="0"/>
    <x v="0"/>
    <x v="4"/>
    <x v="28"/>
    <n v="874"/>
    <x v="3"/>
  </r>
  <r>
    <x v="0"/>
    <x v="0"/>
    <x v="4"/>
    <x v="29"/>
    <n v="300.43419999999998"/>
    <x v="3"/>
  </r>
  <r>
    <x v="0"/>
    <x v="0"/>
    <x v="4"/>
    <x v="30"/>
    <n v="0"/>
    <x v="3"/>
  </r>
  <r>
    <x v="0"/>
    <x v="0"/>
    <x v="4"/>
    <x v="31"/>
    <n v="3359.6446000000001"/>
    <x v="3"/>
  </r>
  <r>
    <x v="0"/>
    <x v="0"/>
    <x v="4"/>
    <x v="32"/>
    <n v="12.241619999999999"/>
    <x v="3"/>
  </r>
  <r>
    <x v="0"/>
    <x v="0"/>
    <x v="5"/>
    <x v="33"/>
    <n v="0"/>
    <x v="1"/>
  </r>
  <r>
    <x v="0"/>
    <x v="0"/>
    <x v="5"/>
    <x v="34"/>
    <n v="0"/>
    <x v="1"/>
  </r>
  <r>
    <x v="0"/>
    <x v="0"/>
    <x v="5"/>
    <x v="35"/>
    <n v="0"/>
    <x v="1"/>
  </r>
  <r>
    <x v="0"/>
    <x v="1"/>
    <x v="6"/>
    <x v="36"/>
    <n v="0"/>
    <x v="4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  <r>
    <x v="1"/>
    <x v="2"/>
    <x v="7"/>
    <x v="37"/>
    <m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x v="0"/>
    <s v="토스증권"/>
    <x v="0"/>
    <n v="3068174"/>
    <n v="2848209.3682806399"/>
    <n v="-7.1692358946839434"/>
    <n v="-7.1692358946839438E-2"/>
  </r>
  <r>
    <x v="0"/>
    <x v="0"/>
    <s v="토스증권"/>
    <x v="1"/>
    <n v="3069583"/>
    <n v="2841248.350529789"/>
    <n v="-7.4386211244397371"/>
    <n v="-7.4386211244397371E-2"/>
  </r>
  <r>
    <x v="0"/>
    <x v="0"/>
    <s v="토스증권"/>
    <x v="2"/>
    <n v="2799329"/>
    <n v="2565690.3583270502"/>
    <n v="-8.3462373187628103"/>
    <n v="-8.34623731876281E-2"/>
  </r>
  <r>
    <x v="0"/>
    <x v="0"/>
    <s v="토스증권"/>
    <x v="3"/>
    <n v="2286537"/>
    <n v="2208727.3934857622"/>
    <n v="-3.4029454373245578"/>
    <n v="-3.4029454373245581E-2"/>
  </r>
  <r>
    <x v="0"/>
    <x v="0"/>
    <s v="미래에셋증권"/>
    <x v="4"/>
    <n v="2791249"/>
    <n v="3268760"/>
    <n v="17.1074311177541"/>
    <n v="0.17107431117754099"/>
  </r>
  <r>
    <x v="0"/>
    <x v="0"/>
    <s v="미래에셋증권"/>
    <x v="5"/>
    <n v="2937159"/>
    <n v="2672800"/>
    <n v="-9.0005001431655547"/>
    <n v="-9.0005001431655546E-2"/>
  </r>
  <r>
    <x v="0"/>
    <x v="0"/>
    <s v="미래에셋증권"/>
    <x v="6"/>
    <n v="2612879"/>
    <n v="2384970"/>
    <n v="-8.7225240816738925"/>
    <n v="-8.7225240816738922E-2"/>
  </r>
  <r>
    <x v="0"/>
    <x v="0"/>
    <s v="미래에셋증권"/>
    <x v="7"/>
    <n v="2419944"/>
    <n v="2198990"/>
    <n v="-9.1305418637786655"/>
    <n v="-9.1305418637786656E-2"/>
  </r>
  <r>
    <x v="0"/>
    <x v="0"/>
    <s v="미래에셋증권"/>
    <x v="8"/>
    <n v="1755494"/>
    <n v="1731025"/>
    <n v="-1.393852670530346"/>
    <n v="-1.3938526705303459E-2"/>
  </r>
  <r>
    <x v="0"/>
    <x v="0"/>
    <s v="미래에셋증권"/>
    <x v="7"/>
    <n v="1046449"/>
    <n v="952140"/>
    <n v="-9.0122882242708435"/>
    <n v="-9.0122882242708438E-2"/>
  </r>
  <r>
    <x v="0"/>
    <x v="0"/>
    <s v="미래에셋증권"/>
    <x v="9"/>
    <n v="724314"/>
    <n v="711270"/>
    <n v="-1.800876415477265"/>
    <n v="-1.800876415477265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61">
  <r>
    <x v="0"/>
    <d v="1899-12-30T21:20:42"/>
    <s v="이체"/>
    <s v="이체"/>
    <x v="0"/>
    <x v="0"/>
    <n v="-34333"/>
    <s v="KRW"/>
    <s v="생활통장"/>
    <m/>
    <d v="2025-06-07T00:00:00"/>
    <x v="0"/>
    <x v="0"/>
    <x v="0"/>
    <n v="34333"/>
  </r>
  <r>
    <x v="0"/>
    <d v="1899-12-30T21:19:54"/>
    <s v="수입"/>
    <s v="금융수입"/>
    <x v="0"/>
    <x v="1"/>
    <n v="1"/>
    <s v="KRW"/>
    <s v="토스뱅크 통장"/>
    <m/>
    <d v="2025-06-07T00:00:00"/>
    <x v="1"/>
    <x v="1"/>
    <x v="0"/>
    <n v="1"/>
  </r>
  <r>
    <x v="1"/>
    <d v="1899-12-30T13:21:37"/>
    <s v="지출"/>
    <s v="생활"/>
    <x v="1"/>
    <x v="2"/>
    <n v="-93333"/>
    <s v="KRW"/>
    <s v="교직원복지 LOVE"/>
    <m/>
    <d v="2025-06-06T00:00:00"/>
    <x v="2"/>
    <x v="2"/>
    <x v="1"/>
    <n v="93333"/>
  </r>
  <r>
    <x v="1"/>
    <d v="1899-12-30T13:43:58"/>
    <s v="지출"/>
    <s v="의료/건강"/>
    <x v="2"/>
    <x v="3"/>
    <n v="-2000"/>
    <s v="KRW"/>
    <s v="MY(K-패스)"/>
    <m/>
    <d v="2025-06-06T00:00:00"/>
    <x v="2"/>
    <x v="3"/>
    <x v="2"/>
    <n v="2000"/>
  </r>
  <r>
    <x v="1"/>
    <d v="1899-12-30T13:44:10"/>
    <s v="지출"/>
    <s v="의료/건강"/>
    <x v="2"/>
    <x v="3"/>
    <n v="-2000"/>
    <s v="KRW"/>
    <s v="MY(K-패스)"/>
    <m/>
    <d v="2025-06-06T00:00:00"/>
    <x v="2"/>
    <x v="3"/>
    <x v="2"/>
    <n v="2000"/>
  </r>
  <r>
    <x v="1"/>
    <d v="1899-12-30T13:44:15"/>
    <s v="지출"/>
    <s v="의료/건강"/>
    <x v="2"/>
    <x v="3"/>
    <n v="-2000"/>
    <s v="KRW"/>
    <s v="MY(K-패스)"/>
    <m/>
    <d v="2025-06-06T00:00:00"/>
    <x v="2"/>
    <x v="3"/>
    <x v="2"/>
    <n v="2000"/>
  </r>
  <r>
    <x v="1"/>
    <d v="1899-12-30T19:01:54"/>
    <s v="지출"/>
    <s v="식비"/>
    <x v="3"/>
    <x v="4"/>
    <n v="-33000"/>
    <s v="KRW"/>
    <s v="교직원복지 LOVE"/>
    <m/>
    <d v="2025-06-06T00:00:00"/>
    <x v="2"/>
    <x v="4"/>
    <x v="3"/>
    <n v="33000"/>
  </r>
  <r>
    <x v="2"/>
    <d v="1899-12-30T08:44:22"/>
    <s v="이체"/>
    <s v="투자"/>
    <x v="0"/>
    <x v="5"/>
    <n v="565"/>
    <s v="KRW"/>
    <s v="생활통장"/>
    <m/>
    <d v="2025-06-05T00:00:00"/>
    <x v="0"/>
    <x v="5"/>
    <x v="0"/>
    <n v="-565"/>
  </r>
  <r>
    <x v="2"/>
    <d v="1899-12-30T16:25:43"/>
    <s v="이체"/>
    <s v="이체"/>
    <x v="0"/>
    <x v="6"/>
    <n v="-21418"/>
    <s v="KRW"/>
    <s v="생활통장"/>
    <m/>
    <d v="2025-06-05T00:00:00"/>
    <x v="0"/>
    <x v="0"/>
    <x v="0"/>
    <n v="21418"/>
  </r>
  <r>
    <x v="2"/>
    <d v="1899-12-30T21:51:51"/>
    <s v="지출"/>
    <s v="온라인쇼핑"/>
    <x v="4"/>
    <x v="7"/>
    <n v="-20000"/>
    <s v="KRW"/>
    <s v="생활통장"/>
    <m/>
    <d v="2025-06-05T00:00:00"/>
    <x v="2"/>
    <x v="6"/>
    <x v="4"/>
    <n v="20000"/>
  </r>
  <r>
    <x v="2"/>
    <d v="1899-12-30T22:30:42"/>
    <s v="지출"/>
    <s v="교통"/>
    <x v="5"/>
    <x v="8"/>
    <n v="-640"/>
    <s v="KRW"/>
    <s v="카카오페이 간편결제"/>
    <m/>
    <d v="2025-06-05T00:00:00"/>
    <x v="2"/>
    <x v="7"/>
    <x v="5"/>
    <n v="640"/>
  </r>
  <r>
    <x v="2"/>
    <d v="1899-12-30T22:43:19"/>
    <s v="지출"/>
    <s v="교통"/>
    <x v="5"/>
    <x v="8"/>
    <n v="-1680"/>
    <s v="KRW"/>
    <s v="카카오페이 간편결제"/>
    <m/>
    <d v="2025-06-05T00:00:00"/>
    <x v="2"/>
    <x v="7"/>
    <x v="5"/>
    <n v="1680"/>
  </r>
  <r>
    <x v="3"/>
    <d v="1899-12-30T09:40:29"/>
    <s v="이체"/>
    <s v="내계좌이체"/>
    <x v="0"/>
    <x v="5"/>
    <n v="100000"/>
    <s v="KRW"/>
    <s v="생활통장"/>
    <m/>
    <d v="2025-06-04T00:00:00"/>
    <x v="3"/>
    <x v="8"/>
    <x v="0"/>
    <n v="-100000"/>
  </r>
  <r>
    <x v="3"/>
    <d v="1899-12-30T09:40:29"/>
    <s v="이체"/>
    <s v="내계좌이체"/>
    <x v="0"/>
    <x v="9"/>
    <n v="-100000"/>
    <s v="KRW"/>
    <s v="플러스박스"/>
    <m/>
    <d v="2025-06-04T00:00:00"/>
    <x v="3"/>
    <x v="8"/>
    <x v="0"/>
    <n v="100000"/>
  </r>
  <r>
    <x v="3"/>
    <d v="1899-12-30T10:44:19"/>
    <s v="이체"/>
    <s v="현금"/>
    <x v="0"/>
    <x v="10"/>
    <n v="20000"/>
    <s v="KRW"/>
    <s v="채움공직자우대통장"/>
    <m/>
    <d v="2025-06-04T00:00:00"/>
    <x v="0"/>
    <x v="9"/>
    <x v="0"/>
    <n v="-20000"/>
  </r>
  <r>
    <x v="3"/>
    <d v="1899-12-30T14:55:45"/>
    <s v="이체"/>
    <s v="투자"/>
    <x v="0"/>
    <x v="11"/>
    <n v="164160"/>
    <s v="KRW"/>
    <s v="신한 주거래 우대통장(저축예금)"/>
    <m/>
    <d v="2025-06-04T00:00:00"/>
    <x v="3"/>
    <x v="5"/>
    <x v="0"/>
    <n v="-164160"/>
  </r>
  <r>
    <x v="3"/>
    <d v="1899-12-30T15:34:32"/>
    <s v="이체"/>
    <s v="내계좌이체"/>
    <x v="0"/>
    <x v="12"/>
    <n v="-164160"/>
    <s v="KRW"/>
    <s v="신한 주거래 우대통장(저축예금)"/>
    <m/>
    <d v="2025-06-04T00:00:00"/>
    <x v="3"/>
    <x v="8"/>
    <x v="0"/>
    <n v="164160"/>
  </r>
  <r>
    <x v="3"/>
    <d v="1899-12-30T15:34:32"/>
    <s v="이체"/>
    <s v="내계좌이체"/>
    <x v="0"/>
    <x v="13"/>
    <n v="164160"/>
    <s v="KRW"/>
    <s v="생활통장"/>
    <m/>
    <d v="2025-06-04T00:00:00"/>
    <x v="3"/>
    <x v="8"/>
    <x v="0"/>
    <n v="-164160"/>
  </r>
  <r>
    <x v="3"/>
    <d v="1899-12-30T15:34:53"/>
    <s v="이체"/>
    <s v="내계좌이체"/>
    <x v="0"/>
    <x v="12"/>
    <n v="-80000"/>
    <s v="KRW"/>
    <s v="채움공직자우대통장"/>
    <m/>
    <d v="2025-06-04T00:00:00"/>
    <x v="3"/>
    <x v="8"/>
    <x v="0"/>
    <n v="80000"/>
  </r>
  <r>
    <x v="3"/>
    <d v="1899-12-30T15:34:54"/>
    <s v="이체"/>
    <s v="내계좌이체"/>
    <x v="0"/>
    <x v="13"/>
    <n v="80000"/>
    <s v="KRW"/>
    <s v="생활통장"/>
    <m/>
    <d v="2025-06-04T00:00:00"/>
    <x v="3"/>
    <x v="8"/>
    <x v="0"/>
    <n v="-80000"/>
  </r>
  <r>
    <x v="3"/>
    <d v="1899-12-30T15:35:47"/>
    <s v="이체"/>
    <s v="이체"/>
    <x v="0"/>
    <x v="14"/>
    <n v="-24800"/>
    <s v="KRW"/>
    <s v="생활통장"/>
    <m/>
    <d v="2025-06-04T00:00:00"/>
    <x v="0"/>
    <x v="0"/>
    <x v="0"/>
    <n v="24800"/>
  </r>
  <r>
    <x v="3"/>
    <d v="1899-12-30T15:37:19"/>
    <s v="이체"/>
    <s v="내계좌이체"/>
    <x v="0"/>
    <x v="5"/>
    <n v="-240000"/>
    <s v="KRW"/>
    <s v="생활통장"/>
    <m/>
    <d v="2025-06-04T00:00:00"/>
    <x v="3"/>
    <x v="8"/>
    <x v="0"/>
    <n v="240000"/>
  </r>
  <r>
    <x v="3"/>
    <d v="1899-12-30T15:37:19"/>
    <s v="이체"/>
    <s v="내계좌이체"/>
    <x v="0"/>
    <x v="15"/>
    <n v="240000"/>
    <s v="KRW"/>
    <s v="플러스박스"/>
    <m/>
    <d v="2025-06-04T00:00:00"/>
    <x v="3"/>
    <x v="8"/>
    <x v="0"/>
    <n v="-240000"/>
  </r>
  <r>
    <x v="3"/>
    <d v="1899-12-30T17:00:13"/>
    <s v="이체"/>
    <s v="이체"/>
    <x v="0"/>
    <x v="16"/>
    <n v="1"/>
    <s v="KRW"/>
    <s v="신한 주거래 우대통장(저축예금)"/>
    <m/>
    <d v="2025-06-04T00:00:00"/>
    <x v="0"/>
    <x v="0"/>
    <x v="0"/>
    <n v="-1"/>
  </r>
  <r>
    <x v="3"/>
    <d v="1899-12-30T00:24:44"/>
    <s v="지출"/>
    <s v="교통"/>
    <x v="6"/>
    <x v="17"/>
    <n v="-13700"/>
    <s v="KRW"/>
    <s v="교직원복지 LOVE"/>
    <m/>
    <d v="2025-06-04T00:00:00"/>
    <x v="2"/>
    <x v="7"/>
    <x v="6"/>
    <n v="13700"/>
  </r>
  <r>
    <x v="3"/>
    <d v="1899-12-30T13:01:42"/>
    <s v="수입"/>
    <s v="용돈"/>
    <x v="0"/>
    <x v="18"/>
    <n v="60000"/>
    <s v="KRW"/>
    <s v="채움공직자우대통장"/>
    <m/>
    <d v="2025-06-04T00:00:00"/>
    <x v="1"/>
    <x v="10"/>
    <x v="0"/>
    <n v="60000"/>
  </r>
  <r>
    <x v="3"/>
    <d v="1899-12-30T14:51:23"/>
    <s v="지출"/>
    <s v="온라인쇼핑"/>
    <x v="4"/>
    <x v="7"/>
    <n v="-10000"/>
    <s v="KRW"/>
    <s v="생활통장"/>
    <m/>
    <d v="2025-06-04T00:00:00"/>
    <x v="2"/>
    <x v="6"/>
    <x v="4"/>
    <n v="10000"/>
  </r>
  <r>
    <x v="3"/>
    <d v="1899-12-30T15:37:27"/>
    <s v="수입"/>
    <s v="미분류"/>
    <x v="0"/>
    <x v="19"/>
    <n v="11"/>
    <s v="KRW"/>
    <s v="생활통장"/>
    <m/>
    <d v="2025-06-04T00:00:00"/>
    <x v="1"/>
    <x v="11"/>
    <x v="0"/>
    <n v="11"/>
  </r>
  <r>
    <x v="3"/>
    <d v="1899-12-30T15:37:31"/>
    <s v="수입"/>
    <s v="앱테크"/>
    <x v="0"/>
    <x v="20"/>
    <n v="14"/>
    <s v="KRW"/>
    <s v="생활통장"/>
    <m/>
    <d v="2025-06-04T00:00:00"/>
    <x v="1"/>
    <x v="12"/>
    <x v="0"/>
    <n v="14"/>
  </r>
  <r>
    <x v="3"/>
    <d v="1899-12-30T15:37:35"/>
    <s v="수입"/>
    <s v="앱테크"/>
    <x v="0"/>
    <x v="20"/>
    <n v="17"/>
    <s v="KRW"/>
    <s v="생활통장"/>
    <m/>
    <d v="2025-06-04T00:00:00"/>
    <x v="1"/>
    <x v="12"/>
    <x v="0"/>
    <n v="17"/>
  </r>
  <r>
    <x v="3"/>
    <d v="1899-12-30T15:37:37"/>
    <s v="수입"/>
    <s v="미분류"/>
    <x v="0"/>
    <x v="19"/>
    <n v="5"/>
    <s v="KRW"/>
    <s v="생활통장"/>
    <m/>
    <d v="2025-06-04T00:00:00"/>
    <x v="1"/>
    <x v="11"/>
    <x v="0"/>
    <n v="5"/>
  </r>
  <r>
    <x v="3"/>
    <d v="1899-12-30T18:07:42"/>
    <s v="지출"/>
    <s v="생활"/>
    <x v="7"/>
    <x v="21"/>
    <n v="-20360"/>
    <s v="KRW"/>
    <s v="교직원복지 LOVE"/>
    <m/>
    <d v="2025-06-04T00:00:00"/>
    <x v="2"/>
    <x v="2"/>
    <x v="7"/>
    <n v="20360"/>
  </r>
  <r>
    <x v="3"/>
    <d v="1899-12-30T18:13:28"/>
    <s v="지출"/>
    <s v="뷰티/미용"/>
    <x v="8"/>
    <x v="22"/>
    <n v="-81000"/>
    <s v="KRW"/>
    <s v="교직원복지 LOVE"/>
    <m/>
    <d v="2025-06-04T00:00:00"/>
    <x v="2"/>
    <x v="13"/>
    <x v="8"/>
    <n v="81000"/>
  </r>
  <r>
    <x v="3"/>
    <d v="1899-12-30T19:03:08"/>
    <s v="지출"/>
    <s v="식비"/>
    <x v="9"/>
    <x v="23"/>
    <n v="-109250"/>
    <s v="KRW"/>
    <s v="채움공직자우대통장"/>
    <m/>
    <d v="2025-06-04T00:00:00"/>
    <x v="2"/>
    <x v="4"/>
    <x v="9"/>
    <n v="109250"/>
  </r>
  <r>
    <x v="4"/>
    <d v="1899-12-30T00:45:11"/>
    <s v="지출"/>
    <s v="교통"/>
    <x v="6"/>
    <x v="17"/>
    <n v="-12400"/>
    <s v="KRW"/>
    <s v="MY(K-패스)"/>
    <m/>
    <d v="2025-06-03T00:00:00"/>
    <x v="2"/>
    <x v="7"/>
    <x v="6"/>
    <n v="12400"/>
  </r>
  <r>
    <x v="4"/>
    <d v="1899-12-30T21:35:04"/>
    <s v="지출"/>
    <s v="교통"/>
    <x v="6"/>
    <x v="17"/>
    <n v="-14100"/>
    <s v="KRW"/>
    <s v="교직원복지 LOVE"/>
    <m/>
    <d v="2025-06-03T00:00:00"/>
    <x v="2"/>
    <x v="7"/>
    <x v="6"/>
    <n v="14100"/>
  </r>
  <r>
    <x v="4"/>
    <d v="1899-12-30T22:41:58"/>
    <s v="지출"/>
    <s v="카페/간식"/>
    <x v="10"/>
    <x v="24"/>
    <n v="-2200"/>
    <s v="KRW"/>
    <s v="MY(K-패스)"/>
    <m/>
    <d v="2025-06-03T00:00:00"/>
    <x v="2"/>
    <x v="14"/>
    <x v="10"/>
    <n v="2200"/>
  </r>
  <r>
    <x v="5"/>
    <d v="1899-12-30T09:05:57"/>
    <s v="지출"/>
    <s v="자동차"/>
    <x v="11"/>
    <x v="25"/>
    <n v="-24900"/>
    <s v="KRW"/>
    <s v="교직원복지 LOVE"/>
    <m/>
    <d v="2025-06-02T00:00:00"/>
    <x v="2"/>
    <x v="15"/>
    <x v="11"/>
    <n v="24900"/>
  </r>
  <r>
    <x v="5"/>
    <d v="1899-12-30T09:08:27"/>
    <s v="지출"/>
    <s v="자동차"/>
    <x v="11"/>
    <x v="25"/>
    <n v="24900"/>
    <s v="KRW"/>
    <s v="교직원복지 LOVE"/>
    <m/>
    <d v="2025-06-02T00:00:00"/>
    <x v="2"/>
    <x v="15"/>
    <x v="11"/>
    <n v="-24900"/>
  </r>
  <r>
    <x v="5"/>
    <d v="1899-12-30T09:08:27"/>
    <s v="지출"/>
    <s v="자동차"/>
    <x v="11"/>
    <x v="25"/>
    <n v="-23904"/>
    <s v="KRW"/>
    <s v="교직원복지 LOVE"/>
    <m/>
    <d v="2025-06-02T00:00:00"/>
    <x v="2"/>
    <x v="15"/>
    <x v="11"/>
    <n v="23904"/>
  </r>
  <r>
    <x v="5"/>
    <d v="1899-12-30T14:00:39"/>
    <s v="지출"/>
    <s v="교통"/>
    <x v="5"/>
    <x v="26"/>
    <n v="-27200"/>
    <s v="KRW"/>
    <s v="[바로]MY(알뜰교통)"/>
    <m/>
    <d v="2025-06-02T00:00:00"/>
    <x v="2"/>
    <x v="7"/>
    <x v="5"/>
    <n v="27200"/>
  </r>
  <r>
    <x v="5"/>
    <d v="1899-12-30T14:00:39"/>
    <s v="지출"/>
    <s v="교통"/>
    <x v="5"/>
    <x v="26"/>
    <n v="-2800"/>
    <s v="KRW"/>
    <s v="[바로]MY(알뜰교통)"/>
    <m/>
    <d v="2025-06-02T00:00:00"/>
    <x v="2"/>
    <x v="7"/>
    <x v="5"/>
    <n v="2800"/>
  </r>
  <r>
    <x v="5"/>
    <d v="1899-12-30T18:37:24"/>
    <s v="지출"/>
    <s v="온라인쇼핑"/>
    <x v="4"/>
    <x v="7"/>
    <n v="-20000"/>
    <s v="KRW"/>
    <s v="생활통장"/>
    <m/>
    <d v="2025-06-02T00:00:00"/>
    <x v="2"/>
    <x v="6"/>
    <x v="4"/>
    <n v="20000"/>
  </r>
  <r>
    <x v="5"/>
    <d v="1899-12-30T21:41:33"/>
    <s v="지출"/>
    <s v="온라인쇼핑"/>
    <x v="12"/>
    <x v="27"/>
    <n v="-75650"/>
    <s v="KRW"/>
    <s v="교직원복지 LOVE"/>
    <m/>
    <d v="2025-06-02T00:00:00"/>
    <x v="2"/>
    <x v="6"/>
    <x v="12"/>
    <n v="75650"/>
  </r>
  <r>
    <x v="5"/>
    <d v="1899-12-30T22:58:52"/>
    <s v="지출"/>
    <s v="식비"/>
    <x v="13"/>
    <x v="28"/>
    <n v="-20000"/>
    <s v="KRW"/>
    <s v="교직원복지 LOVE"/>
    <m/>
    <d v="2025-06-02T00:00:00"/>
    <x v="2"/>
    <x v="4"/>
    <x v="13"/>
    <n v="20000"/>
  </r>
  <r>
    <x v="6"/>
    <d v="1899-12-30T02:33:14"/>
    <s v="수입"/>
    <s v="금융수입"/>
    <x v="0"/>
    <x v="29"/>
    <n v="16"/>
    <s v="KRW"/>
    <s v="생활통장"/>
    <m/>
    <d v="2025-06-01T00:00:00"/>
    <x v="1"/>
    <x v="1"/>
    <x v="0"/>
    <n v="16"/>
  </r>
  <r>
    <x v="6"/>
    <d v="1899-12-30T10:05:17"/>
    <s v="지출"/>
    <s v="생활"/>
    <x v="1"/>
    <x v="30"/>
    <n v="-500"/>
    <s v="KRW"/>
    <s v="MY(K-패스)"/>
    <m/>
    <d v="2025-06-01T00:00:00"/>
    <x v="2"/>
    <x v="2"/>
    <x v="1"/>
    <n v="500"/>
  </r>
  <r>
    <x v="6"/>
    <d v="1899-12-30T14:35:21"/>
    <s v="지출"/>
    <s v="패션/쇼핑"/>
    <x v="14"/>
    <x v="31"/>
    <n v="-3000"/>
    <s v="KRW"/>
    <s v="MY(K-패스)"/>
    <m/>
    <d v="2025-06-01T00:00:00"/>
    <x v="2"/>
    <x v="16"/>
    <x v="14"/>
    <n v="3000"/>
  </r>
  <r>
    <x v="6"/>
    <d v="1899-12-30T18:14:58"/>
    <s v="지출"/>
    <s v="식비"/>
    <x v="15"/>
    <x v="32"/>
    <n v="-19933"/>
    <s v="KRW"/>
    <s v="교직원복지 LOVE"/>
    <m/>
    <d v="2025-06-01T00:00:00"/>
    <x v="2"/>
    <x v="4"/>
    <x v="15"/>
    <n v="19933"/>
  </r>
  <r>
    <x v="6"/>
    <d v="1899-12-30T19:02:49"/>
    <s v="지출"/>
    <s v="교통"/>
    <x v="6"/>
    <x v="17"/>
    <n v="-8400"/>
    <s v="KRW"/>
    <s v="교직원복지 LOVE"/>
    <m/>
    <d v="2025-06-01T00:00:00"/>
    <x v="2"/>
    <x v="7"/>
    <x v="6"/>
    <n v="8400"/>
  </r>
  <r>
    <x v="7"/>
    <d v="1899-12-30T14:20:01"/>
    <s v="이체"/>
    <s v="내계좌이체"/>
    <x v="0"/>
    <x v="12"/>
    <n v="-30000"/>
    <s v="KRW"/>
    <s v="채움공직자우대통장"/>
    <m/>
    <d v="2025-05-31T00:00:00"/>
    <x v="3"/>
    <x v="8"/>
    <x v="0"/>
    <n v="30000"/>
  </r>
  <r>
    <x v="7"/>
    <d v="1899-12-30T14:20:01"/>
    <s v="이체"/>
    <s v="내계좌이체"/>
    <x v="0"/>
    <x v="13"/>
    <n v="30000"/>
    <s v="KRW"/>
    <s v="생활통장"/>
    <m/>
    <d v="2025-05-31T00:00:00"/>
    <x v="3"/>
    <x v="8"/>
    <x v="0"/>
    <n v="-30000"/>
  </r>
  <r>
    <x v="7"/>
    <d v="1899-12-30T14:25:55"/>
    <s v="이체"/>
    <s v="이체"/>
    <x v="0"/>
    <x v="0"/>
    <n v="-22600"/>
    <s v="KRW"/>
    <s v="생활통장"/>
    <m/>
    <d v="2025-05-31T00:00:00"/>
    <x v="0"/>
    <x v="0"/>
    <x v="0"/>
    <n v="22600"/>
  </r>
  <r>
    <x v="7"/>
    <d v="1899-12-30T12:08:48"/>
    <s v="지출"/>
    <s v="자동차"/>
    <x v="11"/>
    <x v="33"/>
    <n v="-50000"/>
    <s v="KRW"/>
    <s v="교직원복지 LOVE"/>
    <m/>
    <d v="2025-05-31T00:00:00"/>
    <x v="2"/>
    <x v="15"/>
    <x v="11"/>
    <n v="50000"/>
  </r>
  <r>
    <x v="7"/>
    <d v="1899-12-30T14:21:15"/>
    <s v="수입"/>
    <s v="앱테크"/>
    <x v="0"/>
    <x v="20"/>
    <n v="14"/>
    <s v="KRW"/>
    <s v="생활통장"/>
    <m/>
    <d v="2025-05-31T00:00:00"/>
    <x v="1"/>
    <x v="12"/>
    <x v="0"/>
    <n v="14"/>
  </r>
  <r>
    <x v="7"/>
    <d v="1899-12-30T21:43:39"/>
    <s v="지출"/>
    <s v="교통"/>
    <x v="6"/>
    <x v="17"/>
    <n v="-8400"/>
    <s v="KRW"/>
    <s v="교직원복지 LOVE"/>
    <m/>
    <d v="2025-05-31T00:00:00"/>
    <x v="2"/>
    <x v="7"/>
    <x v="6"/>
    <n v="8400"/>
  </r>
  <r>
    <x v="8"/>
    <d v="1899-12-30T08:35:32"/>
    <s v="수입"/>
    <s v="금융수입"/>
    <x v="0"/>
    <x v="34"/>
    <n v="300"/>
    <s v="KRW"/>
    <s v="생활통장"/>
    <m/>
    <d v="2025-05-30T00:00:00"/>
    <x v="1"/>
    <x v="1"/>
    <x v="0"/>
    <n v="300"/>
  </r>
  <r>
    <x v="8"/>
    <d v="1899-12-30T23:11:02"/>
    <s v="지출"/>
    <s v="뷰티/미용"/>
    <x v="16"/>
    <x v="35"/>
    <n v="-26516"/>
    <s v="KRW"/>
    <s v="교직원복지 LOVE"/>
    <m/>
    <d v="2025-05-30T00:00:00"/>
    <x v="2"/>
    <x v="13"/>
    <x v="16"/>
    <n v="26516"/>
  </r>
  <r>
    <x v="8"/>
    <d v="1899-12-30T23:39:14"/>
    <s v="지출"/>
    <s v="온라인쇼핑"/>
    <x v="12"/>
    <x v="27"/>
    <n v="-26984"/>
    <s v="KRW"/>
    <s v="교직원복지 LOVE"/>
    <m/>
    <d v="2025-05-30T00:00:00"/>
    <x v="2"/>
    <x v="6"/>
    <x v="12"/>
    <n v="26984"/>
  </r>
  <r>
    <x v="9"/>
    <d v="1899-12-30T10:51:04"/>
    <s v="이체"/>
    <s v="이체"/>
    <x v="0"/>
    <x v="36"/>
    <n v="-57000"/>
    <s v="KRW"/>
    <s v="채움공직자우대통장"/>
    <m/>
    <d v="2025-05-28T00:00:00"/>
    <x v="0"/>
    <x v="0"/>
    <x v="0"/>
    <n v="57000"/>
  </r>
  <r>
    <x v="9"/>
    <d v="1899-12-30T09:19:23"/>
    <s v="지출"/>
    <s v="생활"/>
    <x v="17"/>
    <x v="37"/>
    <n v="-5470"/>
    <s v="KRW"/>
    <s v="MY(K-패스)"/>
    <m/>
    <d v="2025-05-28T00:00:00"/>
    <x v="2"/>
    <x v="2"/>
    <x v="17"/>
    <n v="5470"/>
  </r>
  <r>
    <x v="9"/>
    <d v="1899-12-30T17:18:33"/>
    <s v="지출"/>
    <s v="식비"/>
    <x v="18"/>
    <x v="38"/>
    <n v="-45666"/>
    <s v="KRW"/>
    <s v="교직원복지 LOVE"/>
    <m/>
    <d v="2025-05-28T00:00:00"/>
    <x v="2"/>
    <x v="4"/>
    <x v="18"/>
    <n v="45666"/>
  </r>
  <r>
    <x v="10"/>
    <d v="1899-12-30T09:55:52"/>
    <s v="지출"/>
    <s v="식비"/>
    <x v="19"/>
    <x v="39"/>
    <n v="-53860"/>
    <s v="KRW"/>
    <s v="교직원복지 LOVE"/>
    <m/>
    <d v="2025-05-27T00:00:00"/>
    <x v="2"/>
    <x v="4"/>
    <x v="19"/>
    <n v="53860"/>
  </r>
  <r>
    <x v="10"/>
    <d v="1899-12-30T19:02:34"/>
    <s v="지출"/>
    <s v="식비"/>
    <x v="3"/>
    <x v="40"/>
    <n v="-30333"/>
    <s v="KRW"/>
    <s v="교직원복지 LOVE"/>
    <m/>
    <d v="2025-05-27T00:00:00"/>
    <x v="2"/>
    <x v="4"/>
    <x v="3"/>
    <n v="30333"/>
  </r>
  <r>
    <x v="11"/>
    <d v="1899-12-30T00:27:00"/>
    <s v="이체"/>
    <s v="내계좌이체"/>
    <x v="0"/>
    <x v="5"/>
    <n v="65566"/>
    <s v="KRW"/>
    <s v="생활통장"/>
    <m/>
    <d v="2025-05-26T00:00:00"/>
    <x v="3"/>
    <x v="8"/>
    <x v="0"/>
    <n v="-65566"/>
  </r>
  <r>
    <x v="11"/>
    <d v="1899-12-30T00:27:00"/>
    <s v="이체"/>
    <s v="내계좌이체"/>
    <x v="0"/>
    <x v="9"/>
    <n v="-65566"/>
    <s v="KRW"/>
    <s v="플러스박스"/>
    <m/>
    <d v="2025-05-26T00:00:00"/>
    <x v="3"/>
    <x v="8"/>
    <x v="0"/>
    <n v="65566"/>
  </r>
  <r>
    <x v="11"/>
    <d v="1899-12-30T08:55:25"/>
    <s v="이체"/>
    <s v="내계좌이체"/>
    <x v="0"/>
    <x v="41"/>
    <n v="-100000"/>
    <s v="KRW"/>
    <s v="신한 주거래 우대통장(저축예금)"/>
    <m/>
    <d v="2025-05-26T00:00:00"/>
    <x v="3"/>
    <x v="8"/>
    <x v="0"/>
    <n v="100000"/>
  </r>
  <r>
    <x v="11"/>
    <d v="1899-12-30T08:55:26"/>
    <s v="이체"/>
    <s v="내계좌이체"/>
    <x v="0"/>
    <x v="13"/>
    <n v="100000"/>
    <s v="KRW"/>
    <s v="청년 주택드림 청약통장"/>
    <m/>
    <d v="2025-05-26T00:00:00"/>
    <x v="4"/>
    <x v="17"/>
    <x v="20"/>
    <n v="100000"/>
  </r>
  <r>
    <x v="11"/>
    <d v="1899-12-30T10:54:54"/>
    <s v="이체"/>
    <s v="이체"/>
    <x v="0"/>
    <x v="42"/>
    <n v="-25000"/>
    <s v="KRW"/>
    <s v="생활통장"/>
    <m/>
    <d v="2025-05-26T00:00:00"/>
    <x v="0"/>
    <x v="0"/>
    <x v="0"/>
    <n v="25000"/>
  </r>
  <r>
    <x v="11"/>
    <d v="1899-12-30T00:27:07"/>
    <s v="수입"/>
    <s v="미분류"/>
    <x v="0"/>
    <x v="19"/>
    <n v="4"/>
    <s v="KRW"/>
    <s v="생활통장"/>
    <m/>
    <d v="2025-05-26T00:00:00"/>
    <x v="1"/>
    <x v="11"/>
    <x v="0"/>
    <n v="4"/>
  </r>
  <r>
    <x v="11"/>
    <d v="1899-12-30T00:27:11"/>
    <s v="수입"/>
    <s v="미분류"/>
    <x v="0"/>
    <x v="19"/>
    <n v="5"/>
    <s v="KRW"/>
    <s v="생활통장"/>
    <m/>
    <d v="2025-05-26T00:00:00"/>
    <x v="1"/>
    <x v="11"/>
    <x v="0"/>
    <n v="5"/>
  </r>
  <r>
    <x v="11"/>
    <d v="1899-12-30T17:07:38"/>
    <s v="지출"/>
    <s v="금융"/>
    <x v="20"/>
    <x v="43"/>
    <n v="-150000"/>
    <s v="KRW"/>
    <s v="생활통장"/>
    <m/>
    <d v="2025-05-26T00:00:00"/>
    <x v="2"/>
    <x v="18"/>
    <x v="21"/>
    <n v="150000"/>
  </r>
  <r>
    <x v="11"/>
    <d v="1899-12-30T21:51:13"/>
    <s v="지출"/>
    <s v="생활"/>
    <x v="1"/>
    <x v="30"/>
    <n v="-12000"/>
    <s v="KRW"/>
    <s v="교직원복지 LOVE"/>
    <m/>
    <d v="2025-05-26T00:00:00"/>
    <x v="2"/>
    <x v="2"/>
    <x v="1"/>
    <n v="12000"/>
  </r>
  <r>
    <x v="12"/>
    <d v="1899-12-30T13:30:02"/>
    <s v="지출"/>
    <s v="온라인쇼핑"/>
    <x v="4"/>
    <x v="7"/>
    <n v="-10000"/>
    <s v="KRW"/>
    <s v="생활통장"/>
    <m/>
    <d v="2025-05-25T00:00:00"/>
    <x v="2"/>
    <x v="6"/>
    <x v="4"/>
    <n v="10000"/>
  </r>
  <r>
    <x v="12"/>
    <d v="1899-12-30T13:30:55"/>
    <s v="지출"/>
    <s v="온라인쇼핑"/>
    <x v="4"/>
    <x v="7"/>
    <n v="-10000"/>
    <s v="KRW"/>
    <s v="생활통장"/>
    <m/>
    <d v="2025-05-25T00:00:00"/>
    <x v="2"/>
    <x v="6"/>
    <x v="4"/>
    <n v="10000"/>
  </r>
  <r>
    <x v="12"/>
    <d v="1899-12-30T13:31:13"/>
    <s v="지출"/>
    <s v="온라인쇼핑"/>
    <x v="4"/>
    <x v="7"/>
    <n v="-10000"/>
    <s v="KRW"/>
    <s v="생활통장"/>
    <m/>
    <d v="2025-05-25T00:00:00"/>
    <x v="2"/>
    <x v="6"/>
    <x v="4"/>
    <n v="10000"/>
  </r>
  <r>
    <x v="12"/>
    <d v="1899-12-30T16:49:51"/>
    <s v="지출"/>
    <s v="온라인쇼핑"/>
    <x v="4"/>
    <x v="7"/>
    <n v="-10000"/>
    <s v="KRW"/>
    <s v="생활통장"/>
    <m/>
    <d v="2025-05-25T00:00:00"/>
    <x v="2"/>
    <x v="6"/>
    <x v="4"/>
    <n v="10000"/>
  </r>
  <r>
    <x v="13"/>
    <d v="1899-12-30T02:05:23"/>
    <s v="이체"/>
    <s v="저축"/>
    <x v="0"/>
    <x v="44"/>
    <n v="0"/>
    <s v="KRW"/>
    <s v="세이프박스"/>
    <m/>
    <d v="2025-05-24T00:00:00"/>
    <x v="3"/>
    <x v="19"/>
    <x v="0"/>
    <n v="0"/>
  </r>
  <r>
    <x v="13"/>
    <d v="1899-12-30T15:43:34"/>
    <s v="이체"/>
    <s v="내계좌이체"/>
    <x v="0"/>
    <x v="12"/>
    <n v="-366"/>
    <s v="KRW"/>
    <s v="생활통장"/>
    <m/>
    <d v="2025-05-24T00:00:00"/>
    <x v="3"/>
    <x v="8"/>
    <x v="0"/>
    <n v="366"/>
  </r>
  <r>
    <x v="13"/>
    <d v="1899-12-30T15:43:35"/>
    <s v="이체"/>
    <s v="내계좌이체"/>
    <x v="0"/>
    <x v="13"/>
    <n v="366"/>
    <s v="KRW"/>
    <s v="신한 주거래 우대통장(저축예금)"/>
    <m/>
    <d v="2025-05-24T00:00:00"/>
    <x v="3"/>
    <x v="8"/>
    <x v="0"/>
    <n v="-366"/>
  </r>
  <r>
    <x v="13"/>
    <d v="1899-12-30T15:44:04"/>
    <s v="이체"/>
    <s v="내계좌이체"/>
    <x v="0"/>
    <x v="12"/>
    <n v="-10"/>
    <s v="KRW"/>
    <s v="신한 주거래 우대통장(저축예금)"/>
    <m/>
    <d v="2025-05-24T00:00:00"/>
    <x v="3"/>
    <x v="8"/>
    <x v="0"/>
    <n v="10"/>
  </r>
  <r>
    <x v="13"/>
    <d v="1899-12-30T15:44:04"/>
    <s v="이체"/>
    <s v="내계좌이체"/>
    <x v="0"/>
    <x v="13"/>
    <n v="10"/>
    <s v="KRW"/>
    <s v="생활통장"/>
    <m/>
    <d v="2025-05-24T00:00:00"/>
    <x v="3"/>
    <x v="8"/>
    <x v="0"/>
    <n v="-10"/>
  </r>
  <r>
    <x v="13"/>
    <d v="1899-12-30T02:09:32"/>
    <s v="수입"/>
    <s v="금융수입"/>
    <x v="0"/>
    <x v="45"/>
    <n v="12"/>
    <s v="KRW"/>
    <s v="저금통"/>
    <m/>
    <d v="2025-05-24T00:00:00"/>
    <x v="1"/>
    <x v="1"/>
    <x v="0"/>
    <n v="12"/>
  </r>
  <r>
    <x v="13"/>
    <d v="1899-12-30T03:03:54"/>
    <s v="수입"/>
    <s v="금융수입"/>
    <x v="0"/>
    <x v="46"/>
    <n v="566"/>
    <s v="KRW"/>
    <s v="플러스박스"/>
    <m/>
    <d v="2025-05-24T00:00:00"/>
    <x v="1"/>
    <x v="1"/>
    <x v="0"/>
    <n v="566"/>
  </r>
  <r>
    <x v="13"/>
    <d v="1899-12-30T03:30:50"/>
    <s v="수입"/>
    <s v="금융수입"/>
    <x v="0"/>
    <x v="47"/>
    <n v="0"/>
    <s v="KRW"/>
    <s v="입출금통장"/>
    <m/>
    <d v="2025-05-24T00:00:00"/>
    <x v="1"/>
    <x v="1"/>
    <x v="0"/>
    <n v="0"/>
  </r>
  <r>
    <x v="13"/>
    <d v="1899-12-30T05:07:25"/>
    <s v="수입"/>
    <s v="금융수입"/>
    <x v="0"/>
    <x v="47"/>
    <n v="0"/>
    <s v="KRW"/>
    <s v="입출금통장"/>
    <m/>
    <d v="2025-05-24T00:00:00"/>
    <x v="1"/>
    <x v="1"/>
    <x v="0"/>
    <n v="0"/>
  </r>
  <r>
    <x v="13"/>
    <d v="1899-12-30T05:25:46"/>
    <s v="수입"/>
    <s v="금융수입"/>
    <x v="0"/>
    <x v="47"/>
    <n v="0"/>
    <s v="KRW"/>
    <s v="입출금통장"/>
    <m/>
    <d v="2025-05-24T00:00:00"/>
    <x v="1"/>
    <x v="1"/>
    <x v="0"/>
    <n v="0"/>
  </r>
  <r>
    <x v="13"/>
    <d v="1899-12-30T05:47:11"/>
    <s v="수입"/>
    <s v="금융수입"/>
    <x v="0"/>
    <x v="47"/>
    <n v="25"/>
    <s v="KRW"/>
    <s v="입출금통장"/>
    <m/>
    <d v="2025-05-24T00:00:00"/>
    <x v="1"/>
    <x v="1"/>
    <x v="0"/>
    <n v="25"/>
  </r>
  <r>
    <x v="13"/>
    <d v="1899-12-30T08:33:21"/>
    <s v="수입"/>
    <s v="금융수입"/>
    <x v="0"/>
    <x v="34"/>
    <n v="300"/>
    <s v="KRW"/>
    <s v="생활통장"/>
    <m/>
    <d v="2025-05-24T00:00:00"/>
    <x v="1"/>
    <x v="1"/>
    <x v="0"/>
    <n v="300"/>
  </r>
  <r>
    <x v="13"/>
    <d v="1899-12-30T15:44:42"/>
    <s v="수입"/>
    <s v="앱테크"/>
    <x v="0"/>
    <x v="20"/>
    <n v="8"/>
    <s v="KRW"/>
    <s v="생활통장"/>
    <m/>
    <d v="2025-05-24T00:00:00"/>
    <x v="1"/>
    <x v="12"/>
    <x v="0"/>
    <n v="8"/>
  </r>
  <r>
    <x v="13"/>
    <d v="1899-12-30T15:44:46"/>
    <s v="수입"/>
    <s v="미분류"/>
    <x v="0"/>
    <x v="19"/>
    <n v="5"/>
    <s v="KRW"/>
    <s v="생활통장"/>
    <m/>
    <d v="2025-05-24T00:00:00"/>
    <x v="1"/>
    <x v="11"/>
    <x v="0"/>
    <n v="5"/>
  </r>
  <r>
    <x v="13"/>
    <d v="1899-12-30T21:48:08"/>
    <s v="지출"/>
    <s v="교통"/>
    <x v="6"/>
    <x v="17"/>
    <n v="-10000"/>
    <s v="KRW"/>
    <s v="교직원복지 LOVE"/>
    <m/>
    <d v="2025-05-24T00:00:00"/>
    <x v="2"/>
    <x v="7"/>
    <x v="6"/>
    <n v="10000"/>
  </r>
  <r>
    <x v="14"/>
    <d v="1899-12-30T08:12:19"/>
    <s v="지출"/>
    <s v="카페/간식"/>
    <x v="21"/>
    <x v="48"/>
    <n v="-111000"/>
    <s v="KRW"/>
    <s v="교직원복지 LOVE"/>
    <m/>
    <d v="2025-05-23T00:00:00"/>
    <x v="2"/>
    <x v="14"/>
    <x v="22"/>
    <n v="111000"/>
  </r>
  <r>
    <x v="14"/>
    <d v="1899-12-30T12:35:15"/>
    <s v="지출"/>
    <s v="카페/간식"/>
    <x v="21"/>
    <x v="48"/>
    <n v="-29800"/>
    <s v="KRW"/>
    <s v="교직원복지 LOVE"/>
    <m/>
    <d v="2025-05-23T00:00:00"/>
    <x v="2"/>
    <x v="14"/>
    <x v="22"/>
    <n v="29800"/>
  </r>
  <r>
    <x v="14"/>
    <d v="1899-12-30T14:30:33"/>
    <s v="지출"/>
    <s v="온라인쇼핑"/>
    <x v="12"/>
    <x v="27"/>
    <n v="-17920"/>
    <s v="KRW"/>
    <s v="교직원복지 LOVE"/>
    <m/>
    <d v="2025-05-23T00:00:00"/>
    <x v="2"/>
    <x v="6"/>
    <x v="12"/>
    <n v="17920"/>
  </r>
  <r>
    <x v="14"/>
    <d v="1899-12-30T17:51:20"/>
    <s v="지출"/>
    <s v="생활"/>
    <x v="1"/>
    <x v="30"/>
    <n v="-3000"/>
    <s v="KRW"/>
    <s v="MY(K-패스)"/>
    <m/>
    <d v="2025-05-23T00:00:00"/>
    <x v="2"/>
    <x v="2"/>
    <x v="1"/>
    <n v="3000"/>
  </r>
  <r>
    <x v="15"/>
    <d v="1899-12-30T18:11:23"/>
    <s v="지출"/>
    <s v="생활"/>
    <x v="17"/>
    <x v="37"/>
    <n v="-13100"/>
    <s v="KRW"/>
    <s v="MY(K-패스)"/>
    <m/>
    <d v="2025-05-22T00:00:00"/>
    <x v="2"/>
    <x v="2"/>
    <x v="17"/>
    <n v="13100"/>
  </r>
  <r>
    <x v="16"/>
    <d v="1899-12-30T20:55:48"/>
    <s v="이체"/>
    <s v="이체"/>
    <x v="0"/>
    <x v="49"/>
    <n v="100000"/>
    <s v="KRW"/>
    <s v="생활통장"/>
    <m/>
    <d v="2025-05-21T00:00:00"/>
    <x v="0"/>
    <x v="0"/>
    <x v="0"/>
    <n v="-100000"/>
  </r>
  <r>
    <x v="16"/>
    <d v="1899-12-30T10:17:47"/>
    <s v="지출"/>
    <s v="금융"/>
    <x v="22"/>
    <x v="50"/>
    <n v="-21010"/>
    <s v="KRW"/>
    <s v="MY(K-패스)"/>
    <m/>
    <d v="2025-05-21T00:00:00"/>
    <x v="2"/>
    <x v="18"/>
    <x v="23"/>
    <n v="21010"/>
  </r>
  <r>
    <x v="16"/>
    <d v="1899-12-30T18:41:58"/>
    <s v="지출"/>
    <s v="금융"/>
    <x v="22"/>
    <x v="51"/>
    <n v="-4130"/>
    <s v="KRW"/>
    <s v="신한 주거래 우대통장(저축예금)"/>
    <m/>
    <d v="2025-05-21T00:00:00"/>
    <x v="2"/>
    <x v="18"/>
    <x v="23"/>
    <n v="4130"/>
  </r>
  <r>
    <x v="16"/>
    <d v="1899-12-30T18:41:58"/>
    <s v="지출"/>
    <s v="금융"/>
    <x v="22"/>
    <x v="51"/>
    <n v="-100590"/>
    <s v="KRW"/>
    <s v="신한 주거래 우대통장(저축예금)"/>
    <m/>
    <d v="2025-05-21T00:00:00"/>
    <x v="2"/>
    <x v="18"/>
    <x v="23"/>
    <n v="100590"/>
  </r>
  <r>
    <x v="17"/>
    <d v="1899-12-30T11:10:56"/>
    <s v="수입"/>
    <s v="미분류"/>
    <x v="0"/>
    <x v="19"/>
    <n v="13"/>
    <s v="KRW"/>
    <s v="생활통장"/>
    <m/>
    <d v="2025-05-20T00:00:00"/>
    <x v="1"/>
    <x v="11"/>
    <x v="0"/>
    <n v="13"/>
  </r>
  <r>
    <x v="17"/>
    <d v="1899-12-30T19:11:50"/>
    <s v="지출"/>
    <s v="금융"/>
    <x v="22"/>
    <x v="52"/>
    <n v="-204400"/>
    <s v="KRW"/>
    <s v="채움공직자우대통장"/>
    <m/>
    <d v="2025-05-20T00:00:00"/>
    <x v="2"/>
    <x v="18"/>
    <x v="23"/>
    <n v="204400"/>
  </r>
  <r>
    <x v="17"/>
    <d v="1899-12-30T23:50:00"/>
    <s v="지출"/>
    <s v="온라인쇼핑"/>
    <x v="12"/>
    <x v="53"/>
    <n v="-37800"/>
    <s v="KRW"/>
    <s v="교직원복지 LOVE"/>
    <m/>
    <d v="2025-05-20T00:00:00"/>
    <x v="2"/>
    <x v="6"/>
    <x v="12"/>
    <n v="37800"/>
  </r>
  <r>
    <x v="18"/>
    <d v="1899-12-30T04:23:13"/>
    <s v="이체"/>
    <s v="내계좌이체"/>
    <x v="0"/>
    <x v="54"/>
    <n v="700000"/>
    <s v="KRW"/>
    <s v="NH청년도약계좌"/>
    <m/>
    <d v="2025-05-19T00:00:00"/>
    <x v="4"/>
    <x v="17"/>
    <x v="20"/>
    <n v="700000"/>
  </r>
  <r>
    <x v="18"/>
    <d v="1899-12-30T04:23:13"/>
    <s v="이체"/>
    <s v="내계좌이체"/>
    <x v="0"/>
    <x v="55"/>
    <n v="-700000"/>
    <s v="KRW"/>
    <s v="채움공직자우대통장"/>
    <m/>
    <d v="2025-05-19T00:00:00"/>
    <x v="3"/>
    <x v="8"/>
    <x v="0"/>
    <n v="700000"/>
  </r>
  <r>
    <x v="18"/>
    <d v="1899-12-30T14:13:07"/>
    <s v="이체"/>
    <s v="이체"/>
    <x v="0"/>
    <x v="16"/>
    <n v="1"/>
    <s v="KRW"/>
    <s v="신한 주거래 우대통장(저축예금)"/>
    <m/>
    <d v="2025-05-19T00:00:00"/>
    <x v="0"/>
    <x v="0"/>
    <x v="0"/>
    <n v="-1"/>
  </r>
  <r>
    <x v="18"/>
    <d v="1899-12-30T14:23:25"/>
    <s v="이체"/>
    <s v="이체"/>
    <x v="0"/>
    <x v="16"/>
    <n v="1"/>
    <s v="KRW"/>
    <s v="신한 주거래 우대통장(저축예금)"/>
    <m/>
    <d v="2025-05-19T00:00:00"/>
    <x v="0"/>
    <x v="0"/>
    <x v="0"/>
    <n v="-1"/>
  </r>
  <r>
    <x v="18"/>
    <d v="1899-12-30T16:03:19"/>
    <s v="이체"/>
    <s v="이체"/>
    <x v="0"/>
    <x v="16"/>
    <n v="1"/>
    <s v="KRW"/>
    <s v="신한 주거래 우대통장(저축예금)"/>
    <m/>
    <d v="2025-05-19T00:00:00"/>
    <x v="0"/>
    <x v="0"/>
    <x v="0"/>
    <n v="-1"/>
  </r>
  <r>
    <x v="18"/>
    <d v="1899-12-30T17:02:27"/>
    <s v="이체"/>
    <s v="카드대금"/>
    <x v="0"/>
    <x v="56"/>
    <n v="-864519"/>
    <s v="KRW"/>
    <s v="생활통장"/>
    <m/>
    <d v="2025-05-19T00:00:00"/>
    <x v="3"/>
    <x v="20"/>
    <x v="0"/>
    <n v="864519"/>
  </r>
  <r>
    <x v="18"/>
    <d v="1899-12-30T17:35:14"/>
    <s v="이체"/>
    <s v="이체"/>
    <x v="0"/>
    <x v="16"/>
    <n v="1"/>
    <s v="KRW"/>
    <s v="신한 주거래 우대통장(저축예금)"/>
    <m/>
    <d v="2025-05-19T00:00:00"/>
    <x v="0"/>
    <x v="0"/>
    <x v="0"/>
    <n v="-1"/>
  </r>
  <r>
    <x v="18"/>
    <d v="1899-12-30T17:35:51"/>
    <s v="이체"/>
    <s v="이체"/>
    <x v="0"/>
    <x v="57"/>
    <n v="1"/>
    <s v="KRW"/>
    <s v="토스뱅크 통장"/>
    <m/>
    <d v="2025-05-19T00:00:00"/>
    <x v="0"/>
    <x v="0"/>
    <x v="0"/>
    <n v="-1"/>
  </r>
  <r>
    <x v="18"/>
    <d v="1899-12-30T00:54:12"/>
    <s v="지출"/>
    <s v="온라인쇼핑"/>
    <x v="23"/>
    <x v="58"/>
    <n v="-17000"/>
    <s v="KRW"/>
    <s v="교직원복지 LOVE"/>
    <m/>
    <d v="2025-05-19T00:00:00"/>
    <x v="2"/>
    <x v="6"/>
    <x v="24"/>
    <n v="17000"/>
  </r>
  <r>
    <x v="19"/>
    <d v="1899-12-30T13:02:32"/>
    <s v="이체"/>
    <s v="현금"/>
    <x v="0"/>
    <x v="59"/>
    <n v="65000"/>
    <s v="KRW"/>
    <s v="생활통장"/>
    <m/>
    <d v="2025-05-18T00:00:00"/>
    <x v="3"/>
    <x v="9"/>
    <x v="0"/>
    <n v="-65000"/>
  </r>
  <r>
    <x v="19"/>
    <d v="1899-12-30T14:43:15"/>
    <s v="이체"/>
    <s v="내계좌이체"/>
    <x v="0"/>
    <x v="5"/>
    <n v="-65000"/>
    <s v="KRW"/>
    <s v="생활통장"/>
    <m/>
    <d v="2025-05-18T00:00:00"/>
    <x v="3"/>
    <x v="8"/>
    <x v="0"/>
    <n v="65000"/>
  </r>
  <r>
    <x v="19"/>
    <d v="1899-12-30T14:43:15"/>
    <s v="이체"/>
    <s v="내계좌이체"/>
    <x v="0"/>
    <x v="15"/>
    <n v="65000"/>
    <s v="KRW"/>
    <s v="플러스박스"/>
    <m/>
    <d v="2025-05-18T00:00:00"/>
    <x v="3"/>
    <x v="8"/>
    <x v="0"/>
    <n v="-65000"/>
  </r>
  <r>
    <x v="19"/>
    <d v="1899-12-30T01:29:37"/>
    <s v="지출"/>
    <s v="교통"/>
    <x v="6"/>
    <x v="17"/>
    <n v="-13400"/>
    <s v="KRW"/>
    <s v="교직원복지 LOVE"/>
    <m/>
    <d v="2025-05-18T00:00:00"/>
    <x v="2"/>
    <x v="7"/>
    <x v="6"/>
    <n v="13400"/>
  </r>
  <r>
    <x v="19"/>
    <d v="1899-12-30T02:30:13"/>
    <s v="지출"/>
    <s v="온라인쇼핑"/>
    <x v="12"/>
    <x v="27"/>
    <n v="-21760"/>
    <s v="KRW"/>
    <s v="교직원복지 LOVE"/>
    <m/>
    <d v="2025-05-18T00:00:00"/>
    <x v="2"/>
    <x v="6"/>
    <x v="12"/>
    <n v="21760"/>
  </r>
  <r>
    <x v="19"/>
    <d v="1899-12-30T11:25:08"/>
    <s v="지출"/>
    <s v="생활"/>
    <x v="17"/>
    <x v="60"/>
    <n v="-2800"/>
    <s v="KRW"/>
    <s v="교직원복지 LOVE"/>
    <m/>
    <d v="2025-05-18T00:00:00"/>
    <x v="2"/>
    <x v="2"/>
    <x v="17"/>
    <n v="2800"/>
  </r>
  <r>
    <x v="19"/>
    <d v="1899-12-30T14:43:24"/>
    <s v="수입"/>
    <s v="앱테크"/>
    <x v="0"/>
    <x v="20"/>
    <n v="13"/>
    <s v="KRW"/>
    <s v="생활통장"/>
    <m/>
    <d v="2025-05-18T00:00:00"/>
    <x v="1"/>
    <x v="12"/>
    <x v="0"/>
    <n v="13"/>
  </r>
  <r>
    <x v="19"/>
    <d v="1899-12-30T14:43:28"/>
    <s v="수입"/>
    <s v="미분류"/>
    <x v="0"/>
    <x v="19"/>
    <n v="4"/>
    <s v="KRW"/>
    <s v="생활통장"/>
    <m/>
    <d v="2025-05-18T00:00:00"/>
    <x v="1"/>
    <x v="11"/>
    <x v="0"/>
    <n v="4"/>
  </r>
  <r>
    <x v="19"/>
    <d v="1899-12-30T14:43:30"/>
    <s v="수입"/>
    <s v="미분류"/>
    <x v="0"/>
    <x v="19"/>
    <n v="10"/>
    <s v="KRW"/>
    <s v="생활통장"/>
    <m/>
    <d v="2025-05-18T00:00:00"/>
    <x v="1"/>
    <x v="11"/>
    <x v="0"/>
    <n v="10"/>
  </r>
  <r>
    <x v="19"/>
    <d v="1899-12-30T16:06:42"/>
    <s v="지출"/>
    <s v="교통"/>
    <x v="6"/>
    <x v="17"/>
    <n v="-12400"/>
    <s v="KRW"/>
    <s v="교직원복지 LOVE"/>
    <m/>
    <d v="2025-05-18T00:00:00"/>
    <x v="2"/>
    <x v="7"/>
    <x v="6"/>
    <n v="12400"/>
  </r>
  <r>
    <x v="19"/>
    <d v="1899-12-30T16:10:17"/>
    <s v="지출"/>
    <s v="온라인쇼핑"/>
    <x v="23"/>
    <x v="61"/>
    <n v="-76800"/>
    <s v="KRW"/>
    <s v="교직원복지 LOVE"/>
    <m/>
    <d v="2025-05-18T00:00:00"/>
    <x v="2"/>
    <x v="6"/>
    <x v="24"/>
    <n v="76800"/>
  </r>
  <r>
    <x v="20"/>
    <d v="1899-12-30T00:58:34"/>
    <s v="이체"/>
    <s v="내계좌이체"/>
    <x v="0"/>
    <x v="5"/>
    <n v="1000000"/>
    <s v="KRW"/>
    <s v="생활통장"/>
    <m/>
    <d v="2025-05-17T00:00:00"/>
    <x v="3"/>
    <x v="8"/>
    <x v="0"/>
    <n v="-1000000"/>
  </r>
  <r>
    <x v="20"/>
    <d v="1899-12-30T00:58:34"/>
    <s v="이체"/>
    <s v="내계좌이체"/>
    <x v="0"/>
    <x v="9"/>
    <n v="-1000000"/>
    <s v="KRW"/>
    <s v="플러스박스"/>
    <m/>
    <d v="2025-05-17T00:00:00"/>
    <x v="3"/>
    <x v="8"/>
    <x v="0"/>
    <n v="1000000"/>
  </r>
  <r>
    <x v="20"/>
    <d v="1899-12-30T00:59:18"/>
    <s v="이체"/>
    <s v="내계좌이체"/>
    <x v="0"/>
    <x v="12"/>
    <n v="-1000000"/>
    <s v="KRW"/>
    <s v="생활통장"/>
    <m/>
    <d v="2025-05-17T00:00:00"/>
    <x v="3"/>
    <x v="8"/>
    <x v="0"/>
    <n v="1000000"/>
  </r>
  <r>
    <x v="20"/>
    <d v="1899-12-30T01:00:55"/>
    <s v="이체"/>
    <s v="내계좌이체"/>
    <x v="0"/>
    <x v="62"/>
    <n v="-2405"/>
    <s v="KRW"/>
    <s v="생활통장"/>
    <m/>
    <d v="2025-05-17T00:00:00"/>
    <x v="3"/>
    <x v="8"/>
    <x v="0"/>
    <n v="2405"/>
  </r>
  <r>
    <x v="20"/>
    <d v="1899-12-30T01:08:16"/>
    <s v="이체"/>
    <s v="내계좌이체"/>
    <x v="0"/>
    <x v="12"/>
    <n v="-204360"/>
    <s v="KRW"/>
    <s v="채움공직자우대통장"/>
    <m/>
    <d v="2025-05-17T00:00:00"/>
    <x v="3"/>
    <x v="8"/>
    <x v="0"/>
    <n v="204360"/>
  </r>
  <r>
    <x v="20"/>
    <d v="1899-12-30T01:08:16"/>
    <s v="이체"/>
    <s v="내계좌이체"/>
    <x v="0"/>
    <x v="13"/>
    <n v="204360"/>
    <s v="KRW"/>
    <s v="신한 주거래 우대통장(저축예금)"/>
    <m/>
    <d v="2025-05-17T00:00:00"/>
    <x v="3"/>
    <x v="8"/>
    <x v="0"/>
    <n v="-204360"/>
  </r>
  <r>
    <x v="20"/>
    <d v="1899-12-30T01:09:37"/>
    <s v="이체"/>
    <s v="내계좌이체"/>
    <x v="0"/>
    <x v="5"/>
    <n v="300000"/>
    <s v="KRW"/>
    <s v="생활통장"/>
    <m/>
    <d v="2025-05-17T00:00:00"/>
    <x v="3"/>
    <x v="8"/>
    <x v="0"/>
    <n v="-300000"/>
  </r>
  <r>
    <x v="20"/>
    <d v="1899-12-30T01:09:37"/>
    <s v="이체"/>
    <s v="내계좌이체"/>
    <x v="0"/>
    <x v="9"/>
    <n v="-300000"/>
    <s v="KRW"/>
    <s v="플러스박스"/>
    <m/>
    <d v="2025-05-17T00:00:00"/>
    <x v="3"/>
    <x v="8"/>
    <x v="0"/>
    <n v="300000"/>
  </r>
  <r>
    <x v="20"/>
    <d v="1899-12-30T01:10:51"/>
    <s v="이체"/>
    <s v="내계좌이체"/>
    <x v="0"/>
    <x v="12"/>
    <n v="-130000"/>
    <s v="KRW"/>
    <s v="생활통장"/>
    <m/>
    <d v="2025-05-17T00:00:00"/>
    <x v="3"/>
    <x v="8"/>
    <x v="0"/>
    <n v="130000"/>
  </r>
  <r>
    <x v="20"/>
    <d v="1899-12-30T01:10:52"/>
    <s v="이체"/>
    <s v="내계좌이체"/>
    <x v="0"/>
    <x v="13"/>
    <n v="130000"/>
    <s v="KRW"/>
    <s v="채움공직자우대통장"/>
    <m/>
    <d v="2025-05-17T00:00:00"/>
    <x v="3"/>
    <x v="8"/>
    <x v="0"/>
    <n v="-130000"/>
  </r>
  <r>
    <x v="20"/>
    <d v="1899-12-30T01:04:18"/>
    <s v="지출"/>
    <s v="주거/통신"/>
    <x v="24"/>
    <x v="63"/>
    <n v="-12100"/>
    <s v="KRW"/>
    <s v="카카오페이 간편결제"/>
    <m/>
    <d v="2025-05-17T00:00:00"/>
    <x v="2"/>
    <x v="21"/>
    <x v="25"/>
    <n v="12100"/>
  </r>
  <r>
    <x v="20"/>
    <d v="1899-12-30T01:05:31"/>
    <s v="지출"/>
    <s v="금융"/>
    <x v="25"/>
    <x v="64"/>
    <n v="-2570"/>
    <s v="KRW"/>
    <s v="생활통장"/>
    <m/>
    <d v="2025-05-17T00:00:00"/>
    <x v="2"/>
    <x v="18"/>
    <x v="26"/>
    <n v="2570"/>
  </r>
  <r>
    <x v="20"/>
    <d v="1899-12-30T01:06:27"/>
    <s v="지출"/>
    <s v="주거/통신"/>
    <x v="26"/>
    <x v="65"/>
    <n v="-16630"/>
    <s v="KRW"/>
    <s v="MY(K-패스)"/>
    <m/>
    <d v="2025-05-17T00:00:00"/>
    <x v="2"/>
    <x v="21"/>
    <x v="27"/>
    <n v="16630"/>
  </r>
  <r>
    <x v="20"/>
    <d v="1899-12-30T23:26:32"/>
    <s v="지출"/>
    <s v="온라인쇼핑"/>
    <x v="12"/>
    <x v="27"/>
    <n v="-40830"/>
    <s v="KRW"/>
    <s v="교직원복지 LOVE"/>
    <m/>
    <d v="2025-05-17T00:00:00"/>
    <x v="2"/>
    <x v="6"/>
    <x v="12"/>
    <n v="40830"/>
  </r>
  <r>
    <x v="21"/>
    <d v="1899-12-30T10:21:50"/>
    <s v="이체"/>
    <s v="내계좌이체"/>
    <x v="0"/>
    <x v="12"/>
    <n v="-864519"/>
    <s v="KRW"/>
    <s v="채움공직자우대통장"/>
    <m/>
    <d v="2025-05-16T00:00:00"/>
    <x v="3"/>
    <x v="8"/>
    <x v="0"/>
    <n v="864519"/>
  </r>
  <r>
    <x v="21"/>
    <d v="1899-12-30T10:21:51"/>
    <s v="이체"/>
    <s v="내계좌이체"/>
    <x v="0"/>
    <x v="13"/>
    <n v="864519"/>
    <s v="KRW"/>
    <s v="생활통장"/>
    <m/>
    <d v="2025-05-16T00:00:00"/>
    <x v="3"/>
    <x v="8"/>
    <x v="0"/>
    <n v="-864519"/>
  </r>
  <r>
    <x v="21"/>
    <d v="1899-12-30T15:54:36"/>
    <s v="이체"/>
    <s v="내계좌이체"/>
    <x v="0"/>
    <x v="12"/>
    <n v="-250000"/>
    <s v="KRW"/>
    <s v="채움공직자우대통장"/>
    <m/>
    <d v="2025-05-16T00:00:00"/>
    <x v="3"/>
    <x v="8"/>
    <x v="0"/>
    <n v="250000"/>
  </r>
  <r>
    <x v="21"/>
    <d v="1899-12-30T15:54:57"/>
    <s v="이체"/>
    <s v="내계좌이체"/>
    <x v="0"/>
    <x v="12"/>
    <n v="-300000"/>
    <s v="KRW"/>
    <s v="채움공직자우대통장"/>
    <m/>
    <d v="2025-05-16T00:00:00"/>
    <x v="3"/>
    <x v="8"/>
    <x v="0"/>
    <n v="300000"/>
  </r>
  <r>
    <x v="21"/>
    <d v="1899-12-30T18:57:42"/>
    <s v="이체"/>
    <s v="내계좌이체"/>
    <x v="0"/>
    <x v="13"/>
    <n v="50027"/>
    <s v="KRW"/>
    <s v="신한 주거래 우대통장(저축예금)"/>
    <m/>
    <d v="2025-05-16T00:00:00"/>
    <x v="3"/>
    <x v="8"/>
    <x v="0"/>
    <n v="-50027"/>
  </r>
  <r>
    <x v="21"/>
    <d v="1899-12-30T18:59:16"/>
    <s v="이체"/>
    <s v="내계좌이체"/>
    <x v="0"/>
    <x v="12"/>
    <n v="-50027"/>
    <s v="KRW"/>
    <s v="신한 주거래 우대통장(저축예금)"/>
    <m/>
    <d v="2025-05-16T00:00:00"/>
    <x v="3"/>
    <x v="8"/>
    <x v="0"/>
    <n v="50027"/>
  </r>
  <r>
    <x v="21"/>
    <d v="1899-12-30T18:59:16"/>
    <s v="이체"/>
    <s v="내계좌이체"/>
    <x v="0"/>
    <x v="13"/>
    <n v="50027"/>
    <s v="KRW"/>
    <s v="생활통장"/>
    <m/>
    <d v="2025-05-16T00:00:00"/>
    <x v="3"/>
    <x v="8"/>
    <x v="0"/>
    <n v="-50027"/>
  </r>
  <r>
    <x v="21"/>
    <d v="1899-12-30T08:58:32"/>
    <s v="수입"/>
    <s v="급여"/>
    <x v="0"/>
    <x v="66"/>
    <n v="2615300"/>
    <s v="KRW"/>
    <s v="채움공직자우대통장"/>
    <m/>
    <d v="2025-05-16T00:00:00"/>
    <x v="1"/>
    <x v="22"/>
    <x v="0"/>
    <n v="2615300"/>
  </r>
  <r>
    <x v="22"/>
    <d v="1899-12-30T23:09:43"/>
    <s v="이체"/>
    <s v="내계좌이체"/>
    <x v="0"/>
    <x v="5"/>
    <n v="255"/>
    <s v="KRW"/>
    <s v="생활통장"/>
    <m/>
    <d v="2025-05-15T00:00:00"/>
    <x v="3"/>
    <x v="8"/>
    <x v="0"/>
    <n v="-255"/>
  </r>
  <r>
    <x v="22"/>
    <d v="1899-12-30T23:09:43"/>
    <s v="이체"/>
    <s v="내계좌이체"/>
    <x v="0"/>
    <x v="9"/>
    <n v="-255"/>
    <s v="KRW"/>
    <s v="플러스박스"/>
    <m/>
    <d v="2025-05-15T00:00:00"/>
    <x v="3"/>
    <x v="8"/>
    <x v="0"/>
    <n v="255"/>
  </r>
  <r>
    <x v="22"/>
    <d v="1899-12-30T23:09:49"/>
    <s v="이체"/>
    <s v="내계좌이체"/>
    <x v="0"/>
    <x v="5"/>
    <n v="2000000"/>
    <s v="KRW"/>
    <s v="생활통장"/>
    <m/>
    <d v="2025-05-15T00:00:00"/>
    <x v="3"/>
    <x v="8"/>
    <x v="0"/>
    <n v="-2000000"/>
  </r>
  <r>
    <x v="22"/>
    <d v="1899-12-30T23:09:49"/>
    <s v="이체"/>
    <s v="내계좌이체"/>
    <x v="0"/>
    <x v="9"/>
    <n v="-2000000"/>
    <s v="KRW"/>
    <s v="플러스박스"/>
    <m/>
    <d v="2025-05-15T00:00:00"/>
    <x v="3"/>
    <x v="8"/>
    <x v="0"/>
    <n v="2000000"/>
  </r>
  <r>
    <x v="22"/>
    <d v="1899-12-30T23:10:24"/>
    <s v="이체"/>
    <s v="내계좌이체"/>
    <x v="0"/>
    <x v="12"/>
    <n v="-2000000"/>
    <s v="KRW"/>
    <s v="생활통장"/>
    <m/>
    <d v="2025-05-15T00:00:00"/>
    <x v="3"/>
    <x v="8"/>
    <x v="0"/>
    <n v="2000000"/>
  </r>
  <r>
    <x v="22"/>
    <d v="1899-12-30T23:11:48"/>
    <s v="이체"/>
    <s v="내계좌이체"/>
    <x v="0"/>
    <x v="62"/>
    <n v="-4088"/>
    <s v="KRW"/>
    <s v="생활통장"/>
    <m/>
    <d v="2025-05-15T00:00:00"/>
    <x v="3"/>
    <x v="8"/>
    <x v="0"/>
    <n v="4088"/>
  </r>
  <r>
    <x v="22"/>
    <d v="1899-12-30T00:00:00"/>
    <s v="지출"/>
    <s v="교통"/>
    <x v="5"/>
    <x v="26"/>
    <n v="-2800"/>
    <s v="KRW"/>
    <s v="MY(K-패스)"/>
    <m/>
    <d v="2025-05-15T00:00:00"/>
    <x v="2"/>
    <x v="7"/>
    <x v="5"/>
    <n v="2800"/>
  </r>
  <r>
    <x v="22"/>
    <d v="1899-12-30T00:00:00"/>
    <s v="지출"/>
    <s v="교통"/>
    <x v="5"/>
    <x v="26"/>
    <n v="-33100"/>
    <s v="KRW"/>
    <s v="MY(K-패스)"/>
    <m/>
    <d v="2025-05-15T00:00:00"/>
    <x v="2"/>
    <x v="7"/>
    <x v="5"/>
    <n v="33100"/>
  </r>
  <r>
    <x v="22"/>
    <d v="1899-12-30T00:59:06"/>
    <s v="지출"/>
    <s v="온라인쇼핑"/>
    <x v="12"/>
    <x v="27"/>
    <n v="-50780"/>
    <s v="KRW"/>
    <s v="교직원복지 LOVE"/>
    <m/>
    <d v="2025-05-15T00:00:00"/>
    <x v="2"/>
    <x v="6"/>
    <x v="12"/>
    <n v="50780"/>
  </r>
  <r>
    <x v="22"/>
    <d v="1899-12-30T09:24:35"/>
    <s v="지출"/>
    <s v="교통"/>
    <x v="5"/>
    <x v="67"/>
    <n v="-35900"/>
    <s v="KRW"/>
    <s v="생활통장"/>
    <m/>
    <d v="2025-05-15T00:00:00"/>
    <x v="2"/>
    <x v="7"/>
    <x v="5"/>
    <n v="35900"/>
  </r>
  <r>
    <x v="22"/>
    <d v="1899-12-30T11:43:38"/>
    <s v="수입"/>
    <s v="기타수입"/>
    <x v="0"/>
    <x v="68"/>
    <n v="9870"/>
    <s v="KRW"/>
    <s v="생활통장"/>
    <m/>
    <d v="2025-05-15T00:00:00"/>
    <x v="1"/>
    <x v="23"/>
    <x v="0"/>
    <n v="9870"/>
  </r>
  <r>
    <x v="22"/>
    <d v="1899-12-30T13:09:15"/>
    <s v="지출"/>
    <s v="문화/여가"/>
    <x v="27"/>
    <x v="69"/>
    <n v="-47333"/>
    <s v="KRW"/>
    <s v="교직원복지 LOVE"/>
    <m/>
    <d v="2025-05-15T00:00:00"/>
    <x v="2"/>
    <x v="24"/>
    <x v="28"/>
    <n v="47333"/>
  </r>
  <r>
    <x v="22"/>
    <d v="1899-12-30T16:52:00"/>
    <s v="지출"/>
    <s v="문화/여가"/>
    <x v="28"/>
    <x v="70"/>
    <n v="-3000"/>
    <s v="KRW"/>
    <s v="교직원복지 LOVE"/>
    <m/>
    <d v="2025-05-15T00:00:00"/>
    <x v="2"/>
    <x v="24"/>
    <x v="29"/>
    <n v="3000"/>
  </r>
  <r>
    <x v="22"/>
    <d v="1899-12-30T17:08:38"/>
    <s v="지출"/>
    <s v="주거/통신"/>
    <x v="29"/>
    <x v="71"/>
    <n v="-36420"/>
    <s v="KRW"/>
    <s v="생활통장"/>
    <m/>
    <d v="2025-05-15T00:00:00"/>
    <x v="2"/>
    <x v="21"/>
    <x v="30"/>
    <n v="36420"/>
  </r>
  <r>
    <x v="22"/>
    <d v="1899-12-30T17:16:57"/>
    <s v="수입"/>
    <s v="미분류"/>
    <x v="0"/>
    <x v="19"/>
    <n v="14"/>
    <s v="KRW"/>
    <s v="생활통장"/>
    <m/>
    <d v="2025-05-15T00:00:00"/>
    <x v="1"/>
    <x v="11"/>
    <x v="0"/>
    <n v="14"/>
  </r>
  <r>
    <x v="22"/>
    <d v="1899-12-30T17:17:01"/>
    <s v="수입"/>
    <s v="미분류"/>
    <x v="0"/>
    <x v="19"/>
    <n v="10"/>
    <s v="KRW"/>
    <s v="생활통장"/>
    <m/>
    <d v="2025-05-15T00:00:00"/>
    <x v="1"/>
    <x v="11"/>
    <x v="0"/>
    <n v="10"/>
  </r>
  <r>
    <x v="22"/>
    <d v="1899-12-30T17:28:04"/>
    <s v="수입"/>
    <s v="금융수입"/>
    <x v="0"/>
    <x v="46"/>
    <n v="255"/>
    <s v="KRW"/>
    <s v="플러스박스"/>
    <m/>
    <d v="2025-05-15T00:00:00"/>
    <x v="1"/>
    <x v="1"/>
    <x v="0"/>
    <n v="255"/>
  </r>
  <r>
    <x v="22"/>
    <d v="1899-12-30T18:16:52"/>
    <s v="지출"/>
    <s v="문화/여가"/>
    <x v="27"/>
    <x v="72"/>
    <n v="-7500"/>
    <s v="KRW"/>
    <s v="교직원복지 LOVE"/>
    <m/>
    <d v="2025-05-15T00:00:00"/>
    <x v="2"/>
    <x v="24"/>
    <x v="28"/>
    <n v="7500"/>
  </r>
  <r>
    <x v="22"/>
    <d v="1899-12-30T18:30:07"/>
    <s v="지출"/>
    <s v="자동차"/>
    <x v="30"/>
    <x v="73"/>
    <n v="-2200"/>
    <s v="KRW"/>
    <s v="MY(K-패스)"/>
    <m/>
    <d v="2025-05-15T00:00:00"/>
    <x v="2"/>
    <x v="15"/>
    <x v="31"/>
    <n v="2200"/>
  </r>
  <r>
    <x v="23"/>
    <d v="1899-12-30T08:09:52"/>
    <s v="이체"/>
    <s v="내계좌이체"/>
    <x v="0"/>
    <x v="13"/>
    <n v="4878403"/>
    <s v="KRW"/>
    <s v="생활통장"/>
    <m/>
    <d v="2025-05-14T00:00:00"/>
    <x v="3"/>
    <x v="8"/>
    <x v="0"/>
    <n v="-4878403"/>
  </r>
  <r>
    <x v="23"/>
    <d v="1899-12-30T09:01:29"/>
    <s v="이체"/>
    <s v="내계좌이체"/>
    <x v="0"/>
    <x v="5"/>
    <n v="-4400000"/>
    <s v="KRW"/>
    <s v="생활통장"/>
    <m/>
    <d v="2025-05-14T00:00:00"/>
    <x v="3"/>
    <x v="8"/>
    <x v="0"/>
    <n v="4400000"/>
  </r>
  <r>
    <x v="23"/>
    <d v="1899-12-30T09:01:29"/>
    <s v="이체"/>
    <s v="내계좌이체"/>
    <x v="0"/>
    <x v="15"/>
    <n v="4400000"/>
    <s v="KRW"/>
    <s v="플러스박스"/>
    <m/>
    <d v="2025-05-14T00:00:00"/>
    <x v="3"/>
    <x v="8"/>
    <x v="0"/>
    <n v="-4400000"/>
  </r>
  <r>
    <x v="23"/>
    <d v="1899-12-30T13:25:25"/>
    <s v="이체"/>
    <s v="내계좌이체"/>
    <x v="0"/>
    <x v="74"/>
    <n v="-450000"/>
    <s v="KRW"/>
    <s v="생활통장"/>
    <m/>
    <d v="2025-05-14T00:00:00"/>
    <x v="3"/>
    <x v="8"/>
    <x v="0"/>
    <n v="450000"/>
  </r>
  <r>
    <x v="23"/>
    <d v="1899-12-30T15:41:05"/>
    <s v="이체"/>
    <s v="내계좌이체"/>
    <x v="0"/>
    <x v="5"/>
    <n v="221000"/>
    <s v="KRW"/>
    <s v="생활통장"/>
    <m/>
    <d v="2025-05-14T00:00:00"/>
    <x v="3"/>
    <x v="8"/>
    <x v="0"/>
    <n v="-221000"/>
  </r>
  <r>
    <x v="23"/>
    <d v="1899-12-30T15:41:05"/>
    <s v="이체"/>
    <s v="내계좌이체"/>
    <x v="0"/>
    <x v="9"/>
    <n v="-221000"/>
    <s v="KRW"/>
    <s v="플러스박스"/>
    <m/>
    <d v="2025-05-14T00:00:00"/>
    <x v="3"/>
    <x v="8"/>
    <x v="0"/>
    <n v="221000"/>
  </r>
  <r>
    <x v="23"/>
    <d v="1899-12-30T15:54:30"/>
    <s v="이체"/>
    <s v="내계좌이체"/>
    <x v="0"/>
    <x v="13"/>
    <n v="170000"/>
    <s v="KRW"/>
    <s v="신한 주거래 우대통장(저축예금)"/>
    <m/>
    <d v="2025-05-14T00:00:00"/>
    <x v="3"/>
    <x v="8"/>
    <x v="0"/>
    <n v="-170000"/>
  </r>
  <r>
    <x v="23"/>
    <d v="1899-12-30T15:54:30"/>
    <s v="이체"/>
    <s v="내계좌이체"/>
    <x v="0"/>
    <x v="13"/>
    <n v="-170000"/>
    <s v="KRW"/>
    <s v="생활통장"/>
    <m/>
    <d v="2025-05-14T00:00:00"/>
    <x v="3"/>
    <x v="8"/>
    <x v="0"/>
    <n v="170000"/>
  </r>
  <r>
    <x v="23"/>
    <d v="1899-12-30T15:55:15"/>
    <s v="이체"/>
    <s v="내계좌이체"/>
    <x v="0"/>
    <x v="12"/>
    <n v="-170001"/>
    <s v="KRW"/>
    <s v="신한 주거래 우대통장(저축예금)"/>
    <m/>
    <d v="2025-05-14T00:00:00"/>
    <x v="3"/>
    <x v="8"/>
    <x v="0"/>
    <n v="170001"/>
  </r>
  <r>
    <x v="23"/>
    <d v="1899-12-30T00:00:00"/>
    <s v="지출"/>
    <s v="온라인쇼핑"/>
    <x v="12"/>
    <x v="75"/>
    <n v="4499"/>
    <s v="KRW"/>
    <s v="교직원복지 LOVE"/>
    <m/>
    <d v="2025-05-14T00:00:00"/>
    <x v="2"/>
    <x v="6"/>
    <x v="12"/>
    <n v="-4499"/>
  </r>
  <r>
    <x v="23"/>
    <d v="1899-12-30T13:19:34"/>
    <s v="수입"/>
    <s v="앱테크"/>
    <x v="0"/>
    <x v="20"/>
    <n v="92"/>
    <s v="KRW"/>
    <s v="생활통장"/>
    <m/>
    <d v="2025-05-14T00:00:00"/>
    <x v="1"/>
    <x v="12"/>
    <x v="0"/>
    <n v="92"/>
  </r>
  <r>
    <x v="23"/>
    <d v="1899-12-30T15:40:20"/>
    <s v="수입"/>
    <s v="미분류"/>
    <x v="0"/>
    <x v="19"/>
    <n v="13"/>
    <s v="KRW"/>
    <s v="생활통장"/>
    <m/>
    <d v="2025-05-14T00:00:00"/>
    <x v="1"/>
    <x v="11"/>
    <x v="0"/>
    <n v="13"/>
  </r>
  <r>
    <x v="24"/>
    <d v="1899-12-30T07:15:40"/>
    <s v="지출"/>
    <s v="온라인쇼핑"/>
    <x v="12"/>
    <x v="76"/>
    <n v="4499"/>
    <s v="KRW"/>
    <s v="카카오페이 간편결제"/>
    <m/>
    <d v="2025-05-13T00:00:00"/>
    <x v="2"/>
    <x v="6"/>
    <x v="12"/>
    <n v="-4499"/>
  </r>
  <r>
    <x v="24"/>
    <d v="1899-12-30T11:36:55"/>
    <s v="지출"/>
    <s v="생활"/>
    <x v="17"/>
    <x v="77"/>
    <n v="-29200"/>
    <s v="KRW"/>
    <s v="교직원복지 LOVE"/>
    <m/>
    <d v="2025-05-13T00:00:00"/>
    <x v="2"/>
    <x v="2"/>
    <x v="17"/>
    <n v="29200"/>
  </r>
  <r>
    <x v="24"/>
    <d v="1899-12-30T21:51:29"/>
    <s v="지출"/>
    <s v="생활"/>
    <x v="1"/>
    <x v="30"/>
    <n v="-13000"/>
    <s v="KRW"/>
    <s v="교직원복지 LOVE"/>
    <m/>
    <d v="2025-05-13T00:00:00"/>
    <x v="2"/>
    <x v="2"/>
    <x v="1"/>
    <n v="13000"/>
  </r>
  <r>
    <x v="24"/>
    <d v="1899-12-30T23:09:13"/>
    <s v="지출"/>
    <s v="식비"/>
    <x v="13"/>
    <x v="78"/>
    <n v="-4500"/>
    <s v="KRW"/>
    <s v="MY(K-패스)"/>
    <m/>
    <d v="2025-05-13T00:00:00"/>
    <x v="2"/>
    <x v="4"/>
    <x v="13"/>
    <n v="4500"/>
  </r>
  <r>
    <x v="24"/>
    <d v="1899-12-30T23:17:50"/>
    <s v="지출"/>
    <s v="주거/통신"/>
    <x v="29"/>
    <x v="79"/>
    <n v="-11390"/>
    <s v="KRW"/>
    <s v="교직원복지 LOVE"/>
    <m/>
    <d v="2025-05-13T00:00:00"/>
    <x v="2"/>
    <x v="21"/>
    <x v="30"/>
    <n v="11390"/>
  </r>
  <r>
    <x v="25"/>
    <d v="1899-12-30T18:14:16"/>
    <s v="이체"/>
    <s v="이체"/>
    <x v="0"/>
    <x v="16"/>
    <n v="1"/>
    <s v="KRW"/>
    <s v="신한 주거래 우대통장(저축예금)"/>
    <m/>
    <d v="2025-05-12T00:00:00"/>
    <x v="0"/>
    <x v="0"/>
    <x v="0"/>
    <n v="-1"/>
  </r>
  <r>
    <x v="25"/>
    <d v="1899-12-30T19:05:28"/>
    <s v="지출"/>
    <s v="뷰티/미용"/>
    <x v="31"/>
    <x v="80"/>
    <n v="-66800"/>
    <s v="KRW"/>
    <s v="교직원복지 LOVE"/>
    <m/>
    <d v="2025-05-12T00:00:00"/>
    <x v="2"/>
    <x v="13"/>
    <x v="32"/>
    <n v="66800"/>
  </r>
  <r>
    <x v="26"/>
    <d v="1899-12-30T18:37:49"/>
    <s v="이체"/>
    <s v="내계좌이체"/>
    <x v="0"/>
    <x v="13"/>
    <n v="100000"/>
    <s v="KRW"/>
    <s v="채움공직자우대통장"/>
    <m/>
    <d v="2025-05-11T00:00:00"/>
    <x v="3"/>
    <x v="8"/>
    <x v="0"/>
    <n v="-100000"/>
  </r>
  <r>
    <x v="26"/>
    <d v="1899-12-30T18:38:28"/>
    <s v="이체"/>
    <s v="내계좌이체"/>
    <x v="0"/>
    <x v="12"/>
    <n v="-100000"/>
    <s v="KRW"/>
    <s v="채움공직자우대통장"/>
    <m/>
    <d v="2025-05-11T00:00:00"/>
    <x v="3"/>
    <x v="8"/>
    <x v="0"/>
    <n v="100000"/>
  </r>
  <r>
    <x v="26"/>
    <d v="1899-12-30T18:38:29"/>
    <s v="이체"/>
    <s v="내계좌이체"/>
    <x v="0"/>
    <x v="13"/>
    <n v="100000"/>
    <s v="KRW"/>
    <s v="생활통장"/>
    <m/>
    <d v="2025-05-11T00:00:00"/>
    <x v="3"/>
    <x v="8"/>
    <x v="0"/>
    <n v="-100000"/>
  </r>
  <r>
    <x v="26"/>
    <d v="1899-12-30T18:41:14"/>
    <s v="이체"/>
    <s v="내계좌이체"/>
    <x v="0"/>
    <x v="5"/>
    <n v="-100000"/>
    <s v="KRW"/>
    <s v="생활통장"/>
    <m/>
    <d v="2025-05-11T00:00:00"/>
    <x v="3"/>
    <x v="8"/>
    <x v="0"/>
    <n v="100000"/>
  </r>
  <r>
    <x v="26"/>
    <d v="1899-12-30T18:41:14"/>
    <s v="이체"/>
    <s v="내계좌이체"/>
    <x v="0"/>
    <x v="15"/>
    <n v="100000"/>
    <s v="KRW"/>
    <s v="플러스박스"/>
    <m/>
    <d v="2025-05-11T00:00:00"/>
    <x v="3"/>
    <x v="8"/>
    <x v="0"/>
    <n v="-100000"/>
  </r>
  <r>
    <x v="26"/>
    <d v="1899-12-30T18:41:38"/>
    <s v="수입"/>
    <s v="앱테크"/>
    <x v="0"/>
    <x v="20"/>
    <n v="13"/>
    <s v="KRW"/>
    <s v="생활통장"/>
    <m/>
    <d v="2025-05-11T00:00:00"/>
    <x v="1"/>
    <x v="12"/>
    <x v="0"/>
    <n v="13"/>
  </r>
  <r>
    <x v="27"/>
    <d v="1899-12-30T11:34:45"/>
    <s v="지출"/>
    <s v="카페/간식"/>
    <x v="21"/>
    <x v="81"/>
    <n v="-12600"/>
    <s v="KRW"/>
    <s v="교직원복지 LOVE"/>
    <m/>
    <d v="2025-05-10T00:00:00"/>
    <x v="2"/>
    <x v="14"/>
    <x v="22"/>
    <n v="12600"/>
  </r>
  <r>
    <x v="27"/>
    <d v="1899-12-30T14:13:12"/>
    <s v="지출"/>
    <s v="교육/학습"/>
    <x v="32"/>
    <x v="82"/>
    <n v="-3200"/>
    <s v="KRW"/>
    <s v="교직원복지 LOVE"/>
    <m/>
    <d v="2025-05-10T00:00:00"/>
    <x v="2"/>
    <x v="25"/>
    <x v="33"/>
    <n v="3200"/>
  </r>
  <r>
    <x v="27"/>
    <d v="1899-12-30T15:20:56"/>
    <s v="지출"/>
    <s v="경조/선물"/>
    <x v="33"/>
    <x v="83"/>
    <n v="-11000"/>
    <s v="KRW"/>
    <s v="교직원복지 LOVE"/>
    <m/>
    <d v="2025-05-10T00:00:00"/>
    <x v="2"/>
    <x v="26"/>
    <x v="34"/>
    <n v="11000"/>
  </r>
  <r>
    <x v="27"/>
    <d v="1899-12-30T16:39:16"/>
    <s v="지출"/>
    <s v="자동차"/>
    <x v="34"/>
    <x v="84"/>
    <n v="-213333"/>
    <s v="KRW"/>
    <s v="교직원복지 LOVE"/>
    <m/>
    <d v="2025-05-10T00:00:00"/>
    <x v="2"/>
    <x v="15"/>
    <x v="35"/>
    <n v="213333"/>
  </r>
  <r>
    <x v="28"/>
    <d v="1899-12-30T15:48:10"/>
    <s v="이체"/>
    <s v="내계좌이체"/>
    <x v="0"/>
    <x v="5"/>
    <n v="674000"/>
    <s v="KRW"/>
    <s v="생활통장"/>
    <m/>
    <d v="2025-05-09T00:00:00"/>
    <x v="3"/>
    <x v="8"/>
    <x v="0"/>
    <n v="-674000"/>
  </r>
  <r>
    <x v="28"/>
    <d v="1899-12-30T15:48:10"/>
    <s v="이체"/>
    <s v="내계좌이체"/>
    <x v="0"/>
    <x v="9"/>
    <n v="-674000"/>
    <s v="KRW"/>
    <s v="플러스박스"/>
    <m/>
    <d v="2025-05-09T00:00:00"/>
    <x v="3"/>
    <x v="8"/>
    <x v="0"/>
    <n v="674000"/>
  </r>
  <r>
    <x v="28"/>
    <d v="1899-12-30T15:49:13"/>
    <s v="이체"/>
    <s v="이체"/>
    <x v="0"/>
    <x v="85"/>
    <n v="-674000"/>
    <s v="KRW"/>
    <s v="생활통장"/>
    <m/>
    <d v="2025-05-09T00:00:00"/>
    <x v="3"/>
    <x v="0"/>
    <x v="0"/>
    <n v="674000"/>
  </r>
  <r>
    <x v="28"/>
    <d v="1899-12-30T20:47:45"/>
    <s v="지출"/>
    <s v="온라인쇼핑"/>
    <x v="12"/>
    <x v="27"/>
    <n v="-42300"/>
    <s v="KRW"/>
    <s v="교직원복지 LOVE"/>
    <m/>
    <d v="2025-05-09T00:00:00"/>
    <x v="2"/>
    <x v="6"/>
    <x v="12"/>
    <n v="42300"/>
  </r>
  <r>
    <x v="29"/>
    <d v="1899-12-30T06:36:37"/>
    <s v="이체"/>
    <s v="이체"/>
    <x v="0"/>
    <x v="86"/>
    <n v="55000"/>
    <s v="KRW"/>
    <s v="신한 주거래 우대통장(저축예금)"/>
    <m/>
    <d v="2025-05-08T00:00:00"/>
    <x v="0"/>
    <x v="0"/>
    <x v="0"/>
    <n v="-55000"/>
  </r>
  <r>
    <x v="29"/>
    <d v="1899-12-30T12:15:21"/>
    <s v="이체"/>
    <s v="내계좌이체"/>
    <x v="0"/>
    <x v="12"/>
    <n v="-57000"/>
    <s v="KRW"/>
    <s v="신한 주거래 우대통장(저축예금)"/>
    <m/>
    <d v="2025-05-08T00:00:00"/>
    <x v="3"/>
    <x v="8"/>
    <x v="0"/>
    <n v="57000"/>
  </r>
  <r>
    <x v="29"/>
    <d v="1899-12-30T12:15:22"/>
    <s v="이체"/>
    <s v="내계좌이체"/>
    <x v="0"/>
    <x v="13"/>
    <n v="57000"/>
    <s v="KRW"/>
    <s v="생활통장"/>
    <m/>
    <d v="2025-05-08T00:00:00"/>
    <x v="3"/>
    <x v="8"/>
    <x v="0"/>
    <n v="-57000"/>
  </r>
  <r>
    <x v="29"/>
    <d v="1899-12-30T15:58:45"/>
    <s v="이체"/>
    <s v="내계좌이체"/>
    <x v="0"/>
    <x v="5"/>
    <n v="-57000"/>
    <s v="KRW"/>
    <s v="생활통장"/>
    <m/>
    <d v="2025-05-08T00:00:00"/>
    <x v="3"/>
    <x v="8"/>
    <x v="0"/>
    <n v="57000"/>
  </r>
  <r>
    <x v="29"/>
    <d v="1899-12-30T15:58:45"/>
    <s v="이체"/>
    <s v="내계좌이체"/>
    <x v="0"/>
    <x v="15"/>
    <n v="57000"/>
    <s v="KRW"/>
    <s v="플러스박스"/>
    <m/>
    <d v="2025-05-08T00:00:00"/>
    <x v="3"/>
    <x v="8"/>
    <x v="0"/>
    <n v="-57000"/>
  </r>
  <r>
    <x v="29"/>
    <d v="1899-12-30T18:10:37"/>
    <s v="이체"/>
    <s v="내계좌이체"/>
    <x v="0"/>
    <x v="5"/>
    <n v="107126"/>
    <s v="KRW"/>
    <s v="생활통장"/>
    <m/>
    <d v="2025-05-08T00:00:00"/>
    <x v="3"/>
    <x v="8"/>
    <x v="0"/>
    <n v="-107126"/>
  </r>
  <r>
    <x v="29"/>
    <d v="1899-12-30T18:10:37"/>
    <s v="이체"/>
    <s v="내계좌이체"/>
    <x v="0"/>
    <x v="9"/>
    <n v="-107126"/>
    <s v="KRW"/>
    <s v="플러스박스"/>
    <m/>
    <d v="2025-05-08T00:00:00"/>
    <x v="3"/>
    <x v="8"/>
    <x v="0"/>
    <n v="107126"/>
  </r>
  <r>
    <x v="29"/>
    <d v="1899-12-30T18:12:04"/>
    <s v="이체"/>
    <s v="내계좌이체"/>
    <x v="0"/>
    <x v="5"/>
    <n v="5000"/>
    <s v="KRW"/>
    <s v="생활통장"/>
    <m/>
    <d v="2025-05-08T00:00:00"/>
    <x v="3"/>
    <x v="8"/>
    <x v="0"/>
    <n v="-5000"/>
  </r>
  <r>
    <x v="29"/>
    <d v="1899-12-30T18:12:04"/>
    <s v="이체"/>
    <s v="내계좌이체"/>
    <x v="0"/>
    <x v="9"/>
    <n v="-5000"/>
    <s v="KRW"/>
    <s v="플러스박스"/>
    <m/>
    <d v="2025-05-08T00:00:00"/>
    <x v="3"/>
    <x v="8"/>
    <x v="0"/>
    <n v="5000"/>
  </r>
  <r>
    <x v="29"/>
    <d v="1899-12-30T18:12:39"/>
    <s v="이체"/>
    <s v="이체"/>
    <x v="0"/>
    <x v="0"/>
    <n v="-108250"/>
    <s v="KRW"/>
    <s v="생활통장"/>
    <m/>
    <d v="2025-05-08T00:00:00"/>
    <x v="0"/>
    <x v="0"/>
    <x v="0"/>
    <n v="108250"/>
  </r>
  <r>
    <x v="29"/>
    <d v="1899-12-30T15:59:39"/>
    <s v="수입"/>
    <s v="앱테크"/>
    <x v="0"/>
    <x v="20"/>
    <n v="10"/>
    <s v="KRW"/>
    <s v="생활통장"/>
    <m/>
    <d v="2025-05-08T00:00:00"/>
    <x v="1"/>
    <x v="12"/>
    <x v="0"/>
    <n v="10"/>
  </r>
  <r>
    <x v="29"/>
    <d v="1899-12-30T15:59:49"/>
    <s v="수입"/>
    <s v="금융수입"/>
    <x v="0"/>
    <x v="46"/>
    <n v="126"/>
    <s v="KRW"/>
    <s v="플러스박스"/>
    <m/>
    <d v="2025-05-08T00:00:00"/>
    <x v="1"/>
    <x v="1"/>
    <x v="0"/>
    <n v="126"/>
  </r>
  <r>
    <x v="29"/>
    <d v="1899-12-30T18:13:08"/>
    <s v="수입"/>
    <s v="미분류"/>
    <x v="0"/>
    <x v="19"/>
    <n v="11"/>
    <s v="KRW"/>
    <s v="생활통장"/>
    <m/>
    <d v="2025-05-08T00:00:00"/>
    <x v="1"/>
    <x v="11"/>
    <x v="0"/>
    <n v="11"/>
  </r>
  <r>
    <x v="30"/>
    <d v="1899-12-30T10:31:10"/>
    <s v="이체"/>
    <s v="현금"/>
    <x v="0"/>
    <x v="10"/>
    <n v="75000"/>
    <s v="KRW"/>
    <s v="채움공직자우대통장"/>
    <m/>
    <d v="2025-05-07T00:00:00"/>
    <x v="0"/>
    <x v="9"/>
    <x v="0"/>
    <n v="-75000"/>
  </r>
  <r>
    <x v="30"/>
    <d v="1899-12-30T10:31:12"/>
    <s v="이체"/>
    <s v="현금"/>
    <x v="0"/>
    <x v="10"/>
    <n v="20000"/>
    <s v="KRW"/>
    <s v="채움공직자우대통장"/>
    <m/>
    <d v="2025-05-07T00:00:00"/>
    <x v="0"/>
    <x v="9"/>
    <x v="0"/>
    <n v="-20000"/>
  </r>
  <r>
    <x v="30"/>
    <d v="1899-12-30T10:37:08"/>
    <s v="이체"/>
    <s v="내계좌이체"/>
    <x v="0"/>
    <x v="12"/>
    <n v="-95000"/>
    <s v="KRW"/>
    <s v="채움공직자우대통장"/>
    <m/>
    <d v="2025-05-07T00:00:00"/>
    <x v="3"/>
    <x v="8"/>
    <x v="0"/>
    <n v="95000"/>
  </r>
  <r>
    <x v="30"/>
    <d v="1899-12-30T10:37:08"/>
    <s v="이체"/>
    <s v="내계좌이체"/>
    <x v="0"/>
    <x v="13"/>
    <n v="95000"/>
    <s v="KRW"/>
    <s v="생활통장"/>
    <m/>
    <d v="2025-05-07T00:00:00"/>
    <x v="3"/>
    <x v="8"/>
    <x v="0"/>
    <n v="-95000"/>
  </r>
  <r>
    <x v="30"/>
    <d v="1899-12-30T10:38:49"/>
    <s v="이체"/>
    <s v="내계좌이체"/>
    <x v="0"/>
    <x v="5"/>
    <n v="-100000"/>
    <s v="KRW"/>
    <s v="생활통장"/>
    <m/>
    <d v="2025-05-07T00:00:00"/>
    <x v="3"/>
    <x v="8"/>
    <x v="0"/>
    <n v="100000"/>
  </r>
  <r>
    <x v="30"/>
    <d v="1899-12-30T10:38:49"/>
    <s v="이체"/>
    <s v="내계좌이체"/>
    <x v="0"/>
    <x v="15"/>
    <n v="100000"/>
    <s v="KRW"/>
    <s v="플러스박스"/>
    <m/>
    <d v="2025-05-07T00:00:00"/>
    <x v="3"/>
    <x v="8"/>
    <x v="0"/>
    <n v="-100000"/>
  </r>
  <r>
    <x v="30"/>
    <d v="1899-12-30T16:51:35"/>
    <s v="이체"/>
    <s v="이체"/>
    <x v="0"/>
    <x v="87"/>
    <n v="2000"/>
    <s v="KRW"/>
    <s v="신한 주거래 우대통장(저축예금)"/>
    <m/>
    <d v="2025-05-07T00:00:00"/>
    <x v="0"/>
    <x v="0"/>
    <x v="0"/>
    <n v="-2000"/>
  </r>
  <r>
    <x v="30"/>
    <d v="1899-12-30T19:16:53"/>
    <s v="이체"/>
    <s v="투자"/>
    <x v="0"/>
    <x v="5"/>
    <n v="50000"/>
    <s v="KRW"/>
    <s v="생활통장"/>
    <m/>
    <d v="2025-05-07T00:00:00"/>
    <x v="0"/>
    <x v="5"/>
    <x v="0"/>
    <n v="-50000"/>
  </r>
  <r>
    <x v="30"/>
    <d v="1899-12-30T10:39:02"/>
    <s v="수입"/>
    <s v="앱테크"/>
    <x v="0"/>
    <x v="20"/>
    <n v="10"/>
    <s v="KRW"/>
    <s v="생활통장"/>
    <m/>
    <d v="2025-05-07T00:00:00"/>
    <x v="1"/>
    <x v="12"/>
    <x v="0"/>
    <n v="10"/>
  </r>
  <r>
    <x v="30"/>
    <d v="1899-12-30T19:13:22"/>
    <s v="지출"/>
    <s v="교통"/>
    <x v="6"/>
    <x v="88"/>
    <n v="-400"/>
    <s v="KRW"/>
    <s v="교직원복지 LOVE"/>
    <m/>
    <d v="2025-05-07T00:00:00"/>
    <x v="2"/>
    <x v="7"/>
    <x v="6"/>
    <n v="400"/>
  </r>
  <r>
    <x v="30"/>
    <d v="1899-12-30T19:17:49"/>
    <s v="지출"/>
    <s v="생활"/>
    <x v="7"/>
    <x v="89"/>
    <n v="-50000"/>
    <s v="KRW"/>
    <s v="생활통장"/>
    <m/>
    <d v="2025-05-07T00:00:00"/>
    <x v="2"/>
    <x v="2"/>
    <x v="7"/>
    <n v="50000"/>
  </r>
  <r>
    <x v="30"/>
    <d v="1899-12-30T19:17:49"/>
    <s v="지출"/>
    <s v="생활"/>
    <x v="7"/>
    <x v="89"/>
    <n v="-50000"/>
    <s v="KRW"/>
    <s v="MY(K-패스)"/>
    <m/>
    <d v="2025-05-07T00:00:00"/>
    <x v="2"/>
    <x v="2"/>
    <x v="7"/>
    <n v="50000"/>
  </r>
  <r>
    <x v="31"/>
    <d v="1899-12-30T12:58:37"/>
    <s v="이체"/>
    <s v="이체"/>
    <x v="0"/>
    <x v="90"/>
    <n v="12000"/>
    <s v="KRW"/>
    <s v="신한 주거래 우대통장(저축예금)"/>
    <m/>
    <d v="2025-05-06T00:00:00"/>
    <x v="0"/>
    <x v="0"/>
    <x v="0"/>
    <n v="-12000"/>
  </r>
  <r>
    <x v="31"/>
    <d v="1899-12-30T14:01:38"/>
    <s v="이체"/>
    <s v="이체"/>
    <x v="0"/>
    <x v="91"/>
    <n v="12005"/>
    <s v="KRW"/>
    <s v="신한 주거래 우대통장(저축예금)"/>
    <m/>
    <d v="2025-05-06T00:00:00"/>
    <x v="0"/>
    <x v="0"/>
    <x v="0"/>
    <n v="-12005"/>
  </r>
  <r>
    <x v="31"/>
    <d v="1899-12-30T17:39:32"/>
    <s v="이체"/>
    <s v="내계좌이체"/>
    <x v="0"/>
    <x v="12"/>
    <n v="-24005"/>
    <s v="KRW"/>
    <s v="신한 주거래 우대통장(저축예금)"/>
    <m/>
    <d v="2025-05-06T00:00:00"/>
    <x v="3"/>
    <x v="8"/>
    <x v="0"/>
    <n v="24005"/>
  </r>
  <r>
    <x v="31"/>
    <d v="1899-12-30T17:39:33"/>
    <s v="이체"/>
    <s v="내계좌이체"/>
    <x v="0"/>
    <x v="13"/>
    <n v="24005"/>
    <s v="KRW"/>
    <s v="생활통장"/>
    <m/>
    <d v="2025-05-06T00:00:00"/>
    <x v="3"/>
    <x v="8"/>
    <x v="0"/>
    <n v="-24005"/>
  </r>
  <r>
    <x v="31"/>
    <d v="1899-12-30T17:41:40"/>
    <s v="이체"/>
    <s v="내계좌이체"/>
    <x v="0"/>
    <x v="5"/>
    <n v="-24000"/>
    <s v="KRW"/>
    <s v="생활통장"/>
    <m/>
    <d v="2025-05-06T00:00:00"/>
    <x v="3"/>
    <x v="8"/>
    <x v="0"/>
    <n v="24000"/>
  </r>
  <r>
    <x v="31"/>
    <d v="1899-12-30T17:41:40"/>
    <s v="이체"/>
    <s v="내계좌이체"/>
    <x v="0"/>
    <x v="15"/>
    <n v="24000"/>
    <s v="KRW"/>
    <s v="플러스박스"/>
    <m/>
    <d v="2025-05-06T00:00:00"/>
    <x v="3"/>
    <x v="8"/>
    <x v="0"/>
    <n v="-24000"/>
  </r>
  <r>
    <x v="31"/>
    <d v="1899-12-30T17:41:53"/>
    <s v="이체"/>
    <s v="내계좌이체"/>
    <x v="0"/>
    <x v="5"/>
    <n v="-1000"/>
    <s v="KRW"/>
    <s v="생활통장"/>
    <m/>
    <d v="2025-05-06T00:00:00"/>
    <x v="3"/>
    <x v="8"/>
    <x v="0"/>
    <n v="1000"/>
  </r>
  <r>
    <x v="31"/>
    <d v="1899-12-30T17:41:53"/>
    <s v="이체"/>
    <s v="내계좌이체"/>
    <x v="0"/>
    <x v="15"/>
    <n v="1000"/>
    <s v="KRW"/>
    <s v="플러스박스"/>
    <m/>
    <d v="2025-05-06T00:00:00"/>
    <x v="3"/>
    <x v="8"/>
    <x v="0"/>
    <n v="-1000"/>
  </r>
  <r>
    <x v="31"/>
    <d v="1899-12-30T00:00:00"/>
    <s v="지출"/>
    <s v="금융"/>
    <x v="35"/>
    <x v="92"/>
    <n v="12000"/>
    <s v="KRW"/>
    <s v="교직원복지 LOVE"/>
    <m/>
    <d v="2025-05-06T00:00:00"/>
    <x v="2"/>
    <x v="18"/>
    <x v="36"/>
    <n v="-12000"/>
  </r>
  <r>
    <x v="31"/>
    <d v="1899-12-30T09:25:46"/>
    <s v="수입"/>
    <s v="앱테크"/>
    <x v="0"/>
    <x v="20"/>
    <n v="13"/>
    <s v="KRW"/>
    <s v="생활통장"/>
    <m/>
    <d v="2025-05-06T00:00:00"/>
    <x v="1"/>
    <x v="12"/>
    <x v="0"/>
    <n v="13"/>
  </r>
  <r>
    <x v="31"/>
    <d v="1899-12-30T13:21:37"/>
    <s v="지출"/>
    <s v="생활"/>
    <x v="1"/>
    <x v="2"/>
    <n v="-93333"/>
    <s v="KRW"/>
    <s v="교직원복지 LOVE"/>
    <m/>
    <d v="2025-05-06T00:00:00"/>
    <x v="2"/>
    <x v="2"/>
    <x v="1"/>
    <n v="93333"/>
  </r>
  <r>
    <x v="31"/>
    <d v="1899-12-30T17:41:18"/>
    <s v="수입"/>
    <s v="앱테크"/>
    <x v="0"/>
    <x v="20"/>
    <n v="22"/>
    <s v="KRW"/>
    <s v="생활통장"/>
    <m/>
    <d v="2025-05-06T00:00:00"/>
    <x v="1"/>
    <x v="12"/>
    <x v="0"/>
    <n v="22"/>
  </r>
  <r>
    <x v="31"/>
    <d v="1899-12-30T20:16:23"/>
    <s v="지출"/>
    <s v="교통"/>
    <x v="6"/>
    <x v="17"/>
    <n v="-12700"/>
    <s v="KRW"/>
    <s v="교직원복지 LOVE"/>
    <m/>
    <d v="2025-05-06T00:00:00"/>
    <x v="2"/>
    <x v="7"/>
    <x v="6"/>
    <n v="12700"/>
  </r>
  <r>
    <x v="31"/>
    <d v="1899-12-30T21:37:18"/>
    <s v="지출"/>
    <s v="교통"/>
    <x v="6"/>
    <x v="17"/>
    <n v="12700"/>
    <s v="KRW"/>
    <s v="교직원복지 LOVE"/>
    <m/>
    <d v="2025-05-06T00:00:00"/>
    <x v="2"/>
    <x v="7"/>
    <x v="6"/>
    <n v="-12700"/>
  </r>
  <r>
    <x v="31"/>
    <d v="1899-12-30T22:53:15"/>
    <s v="지출"/>
    <s v="교통"/>
    <x v="6"/>
    <x v="17"/>
    <n v="-14100"/>
    <s v="KRW"/>
    <s v="교직원복지 LOVE"/>
    <m/>
    <d v="2025-05-06T00:00:00"/>
    <x v="2"/>
    <x v="7"/>
    <x v="6"/>
    <n v="14100"/>
  </r>
  <r>
    <x v="32"/>
    <d v="1899-12-30T11:17:33"/>
    <s v="이체"/>
    <s v="이체"/>
    <x v="0"/>
    <x v="93"/>
    <n v="55000"/>
    <s v="KRW"/>
    <s v="신한 주거래 우대통장(저축예금)"/>
    <m/>
    <d v="2025-05-05T00:00:00"/>
    <x v="3"/>
    <x v="0"/>
    <x v="0"/>
    <n v="-55000"/>
  </r>
  <r>
    <x v="32"/>
    <d v="1899-12-30T11:30:04"/>
    <s v="이체"/>
    <s v="내계좌이체"/>
    <x v="0"/>
    <x v="12"/>
    <n v="-55000"/>
    <s v="KRW"/>
    <s v="신한 주거래 우대통장(저축예금)"/>
    <m/>
    <d v="2025-05-05T00:00:00"/>
    <x v="3"/>
    <x v="8"/>
    <x v="0"/>
    <n v="55000"/>
  </r>
  <r>
    <x v="32"/>
    <d v="1899-12-30T11:30:05"/>
    <s v="이체"/>
    <s v="내계좌이체"/>
    <x v="0"/>
    <x v="13"/>
    <n v="55000"/>
    <s v="KRW"/>
    <s v="생활통장"/>
    <m/>
    <d v="2025-05-05T00:00:00"/>
    <x v="3"/>
    <x v="8"/>
    <x v="0"/>
    <n v="-55000"/>
  </r>
  <r>
    <x v="32"/>
    <d v="1899-12-30T11:30:38"/>
    <s v="이체"/>
    <s v="내계좌이체"/>
    <x v="0"/>
    <x v="5"/>
    <n v="-55000"/>
    <s v="KRW"/>
    <s v="생활통장"/>
    <m/>
    <d v="2025-05-05T00:00:00"/>
    <x v="3"/>
    <x v="8"/>
    <x v="0"/>
    <n v="55000"/>
  </r>
  <r>
    <x v="32"/>
    <d v="1899-12-30T11:30:38"/>
    <s v="이체"/>
    <s v="내계좌이체"/>
    <x v="0"/>
    <x v="15"/>
    <n v="55000"/>
    <s v="KRW"/>
    <s v="플러스박스"/>
    <m/>
    <d v="2025-05-05T00:00:00"/>
    <x v="3"/>
    <x v="8"/>
    <x v="0"/>
    <n v="-55000"/>
  </r>
  <r>
    <x v="32"/>
    <d v="1899-12-30T16:46:59"/>
    <s v="이체"/>
    <s v="현금"/>
    <x v="0"/>
    <x v="59"/>
    <n v="70000"/>
    <s v="KRW"/>
    <s v="생활통장"/>
    <m/>
    <d v="2025-05-05T00:00:00"/>
    <x v="3"/>
    <x v="9"/>
    <x v="0"/>
    <n v="-70000"/>
  </r>
  <r>
    <x v="32"/>
    <d v="1899-12-30T16:49:01"/>
    <s v="이체"/>
    <s v="내계좌이체"/>
    <x v="0"/>
    <x v="5"/>
    <n v="-70000"/>
    <s v="KRW"/>
    <s v="생활통장"/>
    <m/>
    <d v="2025-05-05T00:00:00"/>
    <x v="3"/>
    <x v="8"/>
    <x v="0"/>
    <n v="70000"/>
  </r>
  <r>
    <x v="32"/>
    <d v="1899-12-30T16:49:01"/>
    <s v="이체"/>
    <s v="내계좌이체"/>
    <x v="0"/>
    <x v="15"/>
    <n v="70000"/>
    <s v="KRW"/>
    <s v="플러스박스"/>
    <m/>
    <d v="2025-05-05T00:00:00"/>
    <x v="3"/>
    <x v="8"/>
    <x v="0"/>
    <n v="-70000"/>
  </r>
  <r>
    <x v="32"/>
    <d v="1899-12-30T10:31:39"/>
    <s v="지출"/>
    <s v="경조/선물"/>
    <x v="36"/>
    <x v="76"/>
    <n v="-49487"/>
    <s v="KRW"/>
    <s v="카카오페이 간편결제"/>
    <m/>
    <d v="2025-05-05T00:00:00"/>
    <x v="2"/>
    <x v="26"/>
    <x v="37"/>
    <n v="49487"/>
  </r>
  <r>
    <x v="32"/>
    <d v="1899-12-30T11:30:46"/>
    <s v="수입"/>
    <s v="앱테크"/>
    <x v="0"/>
    <x v="20"/>
    <n v="19"/>
    <s v="KRW"/>
    <s v="생활통장"/>
    <m/>
    <d v="2025-05-05T00:00:00"/>
    <x v="1"/>
    <x v="12"/>
    <x v="0"/>
    <n v="19"/>
  </r>
  <r>
    <x v="32"/>
    <d v="1899-12-30T16:09:29"/>
    <s v="지출"/>
    <s v="식비"/>
    <x v="19"/>
    <x v="94"/>
    <n v="-19100"/>
    <s v="KRW"/>
    <s v="교직원복지 LOVE"/>
    <m/>
    <d v="2025-05-05T00:00:00"/>
    <x v="2"/>
    <x v="4"/>
    <x v="19"/>
    <n v="19100"/>
  </r>
  <r>
    <x v="33"/>
    <d v="1899-12-30T00:30:23"/>
    <s v="이체"/>
    <s v="내계좌이체"/>
    <x v="0"/>
    <x v="12"/>
    <n v="-24000"/>
    <s v="KRW"/>
    <s v="신한 주거래 우대통장(저축예금)"/>
    <m/>
    <d v="2025-05-04T00:00:00"/>
    <x v="3"/>
    <x v="8"/>
    <x v="0"/>
    <n v="24000"/>
  </r>
  <r>
    <x v="33"/>
    <d v="1899-12-30T00:30:24"/>
    <s v="이체"/>
    <s v="내계좌이체"/>
    <x v="0"/>
    <x v="13"/>
    <n v="24000"/>
    <s v="KRW"/>
    <s v="생활통장"/>
    <m/>
    <d v="2025-05-04T00:00:00"/>
    <x v="3"/>
    <x v="8"/>
    <x v="0"/>
    <n v="-24000"/>
  </r>
  <r>
    <x v="33"/>
    <d v="1899-12-30T00:31:05"/>
    <s v="이체"/>
    <s v="내계좌이체"/>
    <x v="0"/>
    <x v="5"/>
    <n v="-220000"/>
    <s v="KRW"/>
    <s v="생활통장"/>
    <m/>
    <d v="2025-05-04T00:00:00"/>
    <x v="3"/>
    <x v="8"/>
    <x v="0"/>
    <n v="220000"/>
  </r>
  <r>
    <x v="33"/>
    <d v="1899-12-30T00:31:05"/>
    <s v="이체"/>
    <s v="내계좌이체"/>
    <x v="0"/>
    <x v="15"/>
    <n v="220000"/>
    <s v="KRW"/>
    <s v="플러스박스"/>
    <m/>
    <d v="2025-05-04T00:00:00"/>
    <x v="3"/>
    <x v="8"/>
    <x v="0"/>
    <n v="-220000"/>
  </r>
  <r>
    <x v="33"/>
    <d v="1899-12-30T09:38:06"/>
    <s v="이체"/>
    <s v="이체"/>
    <x v="0"/>
    <x v="95"/>
    <n v="55000"/>
    <s v="KRW"/>
    <s v="신한 주거래 우대통장(저축예금)"/>
    <m/>
    <d v="2025-05-04T00:00:00"/>
    <x v="3"/>
    <x v="0"/>
    <x v="0"/>
    <n v="-55000"/>
  </r>
  <r>
    <x v="33"/>
    <d v="1899-12-30T10:03:25"/>
    <s v="이체"/>
    <s v="이체"/>
    <x v="0"/>
    <x v="96"/>
    <n v="55000"/>
    <s v="KRW"/>
    <s v="신한 주거래 우대통장(저축예금)"/>
    <m/>
    <d v="2025-05-04T00:00:00"/>
    <x v="3"/>
    <x v="0"/>
    <x v="0"/>
    <n v="-55000"/>
  </r>
  <r>
    <x v="33"/>
    <d v="1899-12-30T18:47:49"/>
    <s v="이체"/>
    <s v="이체"/>
    <x v="0"/>
    <x v="97"/>
    <n v="55000"/>
    <s v="KRW"/>
    <s v="신한 주거래 우대통장(저축예금)"/>
    <m/>
    <d v="2025-05-04T00:00:00"/>
    <x v="3"/>
    <x v="0"/>
    <x v="0"/>
    <n v="-55000"/>
  </r>
  <r>
    <x v="33"/>
    <d v="1899-12-30T19:43:25"/>
    <s v="이체"/>
    <s v="내계좌이체"/>
    <x v="0"/>
    <x v="12"/>
    <n v="-275000"/>
    <s v="KRW"/>
    <s v="신한 주거래 우대통장(저축예금)"/>
    <m/>
    <d v="2025-05-04T00:00:00"/>
    <x v="3"/>
    <x v="8"/>
    <x v="0"/>
    <n v="275000"/>
  </r>
  <r>
    <x v="33"/>
    <d v="1899-12-30T19:43:25"/>
    <s v="이체"/>
    <s v="내계좌이체"/>
    <x v="0"/>
    <x v="13"/>
    <n v="275000"/>
    <s v="KRW"/>
    <s v="생활통장"/>
    <m/>
    <d v="2025-05-04T00:00:00"/>
    <x v="3"/>
    <x v="8"/>
    <x v="0"/>
    <n v="-275000"/>
  </r>
  <r>
    <x v="33"/>
    <d v="1899-12-30T19:44:58"/>
    <s v="이체"/>
    <s v="내계좌이체"/>
    <x v="0"/>
    <x v="5"/>
    <n v="-275000"/>
    <s v="KRW"/>
    <s v="생활통장"/>
    <m/>
    <d v="2025-05-04T00:00:00"/>
    <x v="3"/>
    <x v="8"/>
    <x v="0"/>
    <n v="275000"/>
  </r>
  <r>
    <x v="33"/>
    <d v="1899-12-30T19:44:58"/>
    <s v="이체"/>
    <s v="내계좌이체"/>
    <x v="0"/>
    <x v="15"/>
    <n v="275000"/>
    <s v="KRW"/>
    <s v="플러스박스"/>
    <m/>
    <d v="2025-05-04T00:00:00"/>
    <x v="3"/>
    <x v="8"/>
    <x v="0"/>
    <n v="-275000"/>
  </r>
  <r>
    <x v="33"/>
    <d v="1899-12-30T19:50:41"/>
    <s v="이체"/>
    <s v="이체"/>
    <x v="0"/>
    <x v="98"/>
    <n v="55000"/>
    <s v="KRW"/>
    <s v="신한 주거래 우대통장(저축예금)"/>
    <m/>
    <d v="2025-05-04T00:00:00"/>
    <x v="3"/>
    <x v="0"/>
    <x v="0"/>
    <n v="-55000"/>
  </r>
  <r>
    <x v="33"/>
    <d v="1899-12-30T19:57:39"/>
    <s v="이체"/>
    <s v="내계좌이체"/>
    <x v="0"/>
    <x v="12"/>
    <n v="-55000"/>
    <s v="KRW"/>
    <s v="신한 주거래 우대통장(저축예금)"/>
    <m/>
    <d v="2025-05-04T00:00:00"/>
    <x v="3"/>
    <x v="8"/>
    <x v="0"/>
    <n v="55000"/>
  </r>
  <r>
    <x v="33"/>
    <d v="1899-12-30T19:57:39"/>
    <s v="이체"/>
    <s v="내계좌이체"/>
    <x v="0"/>
    <x v="13"/>
    <n v="55000"/>
    <s v="KRW"/>
    <s v="생활통장"/>
    <m/>
    <d v="2025-05-04T00:00:00"/>
    <x v="3"/>
    <x v="8"/>
    <x v="0"/>
    <n v="-55000"/>
  </r>
  <r>
    <x v="33"/>
    <d v="1899-12-30T19:58:18"/>
    <s v="이체"/>
    <s v="내계좌이체"/>
    <x v="0"/>
    <x v="5"/>
    <n v="-55000"/>
    <s v="KRW"/>
    <s v="생활통장"/>
    <m/>
    <d v="2025-05-04T00:00:00"/>
    <x v="3"/>
    <x v="8"/>
    <x v="0"/>
    <n v="55000"/>
  </r>
  <r>
    <x v="33"/>
    <d v="1899-12-30T19:58:18"/>
    <s v="이체"/>
    <s v="내계좌이체"/>
    <x v="0"/>
    <x v="15"/>
    <n v="55000"/>
    <s v="KRW"/>
    <s v="플러스박스"/>
    <m/>
    <d v="2025-05-04T00:00:00"/>
    <x v="3"/>
    <x v="8"/>
    <x v="0"/>
    <n v="-55000"/>
  </r>
  <r>
    <x v="33"/>
    <d v="1899-12-30T00:30:43"/>
    <s v="수입"/>
    <s v="앱테크"/>
    <x v="0"/>
    <x v="20"/>
    <n v="11"/>
    <s v="KRW"/>
    <s v="생활통장"/>
    <m/>
    <d v="2025-05-04T00:00:00"/>
    <x v="1"/>
    <x v="12"/>
    <x v="0"/>
    <n v="11"/>
  </r>
  <r>
    <x v="33"/>
    <d v="1899-12-30T09:16:17"/>
    <s v="수입"/>
    <s v="용돈"/>
    <x v="0"/>
    <x v="99"/>
    <n v="110000"/>
    <s v="KRW"/>
    <s v="신한 주거래 우대통장(저축예금)"/>
    <m/>
    <d v="2025-05-04T00:00:00"/>
    <x v="1"/>
    <x v="10"/>
    <x v="0"/>
    <n v="110000"/>
  </r>
  <r>
    <x v="33"/>
    <d v="1899-12-30T18:07:42"/>
    <s v="지출"/>
    <s v="생활"/>
    <x v="7"/>
    <x v="21"/>
    <n v="-20360"/>
    <s v="KRW"/>
    <s v="교직원복지 LOVE"/>
    <m/>
    <d v="2025-05-04T00:00:00"/>
    <x v="2"/>
    <x v="2"/>
    <x v="7"/>
    <n v="20360"/>
  </r>
  <r>
    <x v="33"/>
    <d v="1899-12-30T19:44:25"/>
    <s v="수입"/>
    <s v="앱테크"/>
    <x v="0"/>
    <x v="20"/>
    <n v="16"/>
    <s v="KRW"/>
    <s v="생활통장"/>
    <m/>
    <d v="2025-05-04T00:00:00"/>
    <x v="1"/>
    <x v="12"/>
    <x v="0"/>
    <n v="16"/>
  </r>
  <r>
    <x v="33"/>
    <d v="1899-12-30T21:49:55"/>
    <s v="지출"/>
    <s v="온라인쇼핑"/>
    <x v="12"/>
    <x v="100"/>
    <n v="-12000"/>
    <s v="KRW"/>
    <s v="교직원복지 LOVE"/>
    <m/>
    <d v="2025-05-04T00:00:00"/>
    <x v="2"/>
    <x v="6"/>
    <x v="12"/>
    <n v="12000"/>
  </r>
  <r>
    <x v="33"/>
    <d v="1899-12-30T22:08:55"/>
    <s v="지출"/>
    <s v="의료/건강"/>
    <x v="37"/>
    <x v="101"/>
    <n v="-216333"/>
    <s v="KRW"/>
    <s v="교직원복지 LOVE"/>
    <m/>
    <d v="2025-05-04T00:00:00"/>
    <x v="2"/>
    <x v="3"/>
    <x v="38"/>
    <n v="216333"/>
  </r>
  <r>
    <x v="34"/>
    <d v="1899-12-30T12:28:27"/>
    <s v="이체"/>
    <s v="이체"/>
    <x v="0"/>
    <x v="102"/>
    <n v="12000"/>
    <s v="KRW"/>
    <s v="신한 주거래 우대통장(저축예금)"/>
    <m/>
    <d v="2025-05-03T00:00:00"/>
    <x v="0"/>
    <x v="0"/>
    <x v="0"/>
    <n v="-12000"/>
  </r>
  <r>
    <x v="34"/>
    <d v="1899-12-30T08:32:50"/>
    <s v="수입"/>
    <s v="금융수입"/>
    <x v="0"/>
    <x v="34"/>
    <n v="300"/>
    <s v="KRW"/>
    <s v="생활통장"/>
    <m/>
    <d v="2025-05-03T00:00:00"/>
    <x v="1"/>
    <x v="1"/>
    <x v="0"/>
    <n v="300"/>
  </r>
  <r>
    <x v="35"/>
    <d v="1899-12-30T09:05:57"/>
    <s v="지출"/>
    <s v="자동차"/>
    <x v="11"/>
    <x v="25"/>
    <n v="-24900"/>
    <s v="KRW"/>
    <s v="교직원복지 LOVE"/>
    <m/>
    <d v="2025-05-02T00:00:00"/>
    <x v="2"/>
    <x v="15"/>
    <x v="11"/>
    <n v="24900"/>
  </r>
  <r>
    <x v="35"/>
    <d v="1899-12-30T09:08:27"/>
    <s v="지출"/>
    <s v="자동차"/>
    <x v="11"/>
    <x v="25"/>
    <n v="-23904"/>
    <s v="KRW"/>
    <s v="교직원복지 LOVE"/>
    <m/>
    <d v="2025-05-02T00:00:00"/>
    <x v="2"/>
    <x v="15"/>
    <x v="11"/>
    <n v="23904"/>
  </r>
  <r>
    <x v="35"/>
    <d v="1899-12-30T09:08:27"/>
    <s v="지출"/>
    <s v="자동차"/>
    <x v="11"/>
    <x v="25"/>
    <n v="24900"/>
    <s v="KRW"/>
    <s v="교직원복지 LOVE"/>
    <m/>
    <d v="2025-05-02T00:00:00"/>
    <x v="2"/>
    <x v="15"/>
    <x v="11"/>
    <n v="-24900"/>
  </r>
  <r>
    <x v="35"/>
    <d v="1899-12-30T14:21:26"/>
    <s v="지출"/>
    <s v="교통"/>
    <x v="5"/>
    <x v="26"/>
    <n v="-2800"/>
    <s v="KRW"/>
    <s v="[바로]MY(알뜰교통)"/>
    <m/>
    <d v="2025-05-02T00:00:00"/>
    <x v="2"/>
    <x v="7"/>
    <x v="5"/>
    <n v="2800"/>
  </r>
  <r>
    <x v="35"/>
    <d v="1899-12-30T14:21:26"/>
    <s v="지출"/>
    <s v="교통"/>
    <x v="5"/>
    <x v="26"/>
    <n v="-33100"/>
    <s v="KRW"/>
    <s v="[바로]MY(알뜰교통)"/>
    <m/>
    <d v="2025-05-02T00:00:00"/>
    <x v="2"/>
    <x v="7"/>
    <x v="5"/>
    <n v="33100"/>
  </r>
  <r>
    <x v="35"/>
    <d v="1899-12-30T21:41:33"/>
    <s v="지출"/>
    <s v="온라인쇼핑"/>
    <x v="12"/>
    <x v="27"/>
    <n v="-75650"/>
    <s v="KRW"/>
    <s v="교직원복지 LOVE"/>
    <m/>
    <d v="2025-05-02T00:00:00"/>
    <x v="2"/>
    <x v="6"/>
    <x v="12"/>
    <n v="75650"/>
  </r>
  <r>
    <x v="36"/>
    <d v="1899-12-30T10:06:29"/>
    <s v="이체"/>
    <s v="내계좌이체"/>
    <x v="0"/>
    <x v="13"/>
    <n v="-79500"/>
    <s v="KRW"/>
    <s v="입출금통장"/>
    <m/>
    <d v="2025-05-01T00:00:00"/>
    <x v="3"/>
    <x v="8"/>
    <x v="0"/>
    <n v="79500"/>
  </r>
  <r>
    <x v="36"/>
    <d v="1899-12-30T10:06:29"/>
    <s v="이체"/>
    <s v="내계좌이체"/>
    <x v="0"/>
    <x v="13"/>
    <n v="79500"/>
    <s v="KRW"/>
    <s v="입출금통장"/>
    <m/>
    <d v="2025-05-01T00:00:00"/>
    <x v="3"/>
    <x v="8"/>
    <x v="0"/>
    <n v="-79500"/>
  </r>
  <r>
    <x v="36"/>
    <d v="1899-12-30T10:09:14"/>
    <s v="이체"/>
    <s v="이체"/>
    <x v="0"/>
    <x v="0"/>
    <n v="-79500"/>
    <s v="KRW"/>
    <s v="입출금통장"/>
    <m/>
    <d v="2025-05-01T00:00:00"/>
    <x v="3"/>
    <x v="0"/>
    <x v="0"/>
    <n v="79500"/>
  </r>
  <r>
    <x v="36"/>
    <d v="1899-12-30T10:09:32"/>
    <s v="이체"/>
    <s v="이체"/>
    <x v="0"/>
    <x v="103"/>
    <n v="50000"/>
    <s v="KRW"/>
    <s v="카카오페이 머니"/>
    <m/>
    <d v="2025-05-01T00:00:00"/>
    <x v="3"/>
    <x v="0"/>
    <x v="0"/>
    <n v="-50000"/>
  </r>
  <r>
    <x v="36"/>
    <d v="1899-12-30T10:10:08"/>
    <s v="이체"/>
    <s v="내계좌이체"/>
    <x v="0"/>
    <x v="104"/>
    <n v="-50000"/>
    <s v="KRW"/>
    <s v="카카오페이 머니"/>
    <m/>
    <d v="2025-05-01T00:00:00"/>
    <x v="3"/>
    <x v="8"/>
    <x v="0"/>
    <n v="50000"/>
  </r>
  <r>
    <x v="36"/>
    <d v="1899-12-30T10:10:08"/>
    <s v="이체"/>
    <s v="내계좌이체"/>
    <x v="0"/>
    <x v="13"/>
    <n v="50000"/>
    <s v="KRW"/>
    <s v="입출금통장"/>
    <m/>
    <d v="2025-05-01T00:00:00"/>
    <x v="3"/>
    <x v="8"/>
    <x v="0"/>
    <n v="-50000"/>
  </r>
  <r>
    <x v="36"/>
    <d v="1899-12-30T10:10:39"/>
    <s v="이체"/>
    <s v="내계좌이체"/>
    <x v="0"/>
    <x v="13"/>
    <n v="79500"/>
    <s v="KRW"/>
    <s v="입출금통장"/>
    <m/>
    <d v="2025-05-01T00:00:00"/>
    <x v="3"/>
    <x v="8"/>
    <x v="0"/>
    <n v="-79500"/>
  </r>
  <r>
    <x v="36"/>
    <d v="1899-12-30T10:10:39"/>
    <s v="이체"/>
    <s v="내계좌이체"/>
    <x v="0"/>
    <x v="13"/>
    <n v="-79500"/>
    <s v="KRW"/>
    <s v="입출금통장"/>
    <m/>
    <d v="2025-05-01T00:00:00"/>
    <x v="3"/>
    <x v="8"/>
    <x v="0"/>
    <n v="79500"/>
  </r>
  <r>
    <x v="36"/>
    <d v="1899-12-30T10:14:02"/>
    <s v="이체"/>
    <s v="내계좌이체"/>
    <x v="0"/>
    <x v="13"/>
    <n v="-50000"/>
    <s v="KRW"/>
    <s v="입출금통장"/>
    <m/>
    <d v="2025-05-01T00:00:00"/>
    <x v="3"/>
    <x v="8"/>
    <x v="0"/>
    <n v="50000"/>
  </r>
  <r>
    <x v="36"/>
    <d v="1899-12-30T10:14:02"/>
    <s v="이체"/>
    <s v="내계좌이체"/>
    <x v="0"/>
    <x v="13"/>
    <n v="50000"/>
    <s v="KRW"/>
    <s v="생활통장"/>
    <m/>
    <d v="2025-05-01T00:00:00"/>
    <x v="3"/>
    <x v="8"/>
    <x v="0"/>
    <n v="-50000"/>
  </r>
  <r>
    <x v="36"/>
    <d v="1899-12-30T20:13:53"/>
    <s v="이체"/>
    <s v="이체"/>
    <x v="0"/>
    <x v="105"/>
    <n v="12000"/>
    <s v="KRW"/>
    <s v="신한 주거래 우대통장(저축예금)"/>
    <m/>
    <d v="2025-05-01T00:00:00"/>
    <x v="0"/>
    <x v="0"/>
    <x v="0"/>
    <n v="-12000"/>
  </r>
  <r>
    <x v="36"/>
    <d v="1899-12-30T00:01:26"/>
    <s v="지출"/>
    <s v="교통"/>
    <x v="38"/>
    <x v="106"/>
    <n v="-7900"/>
    <s v="KRW"/>
    <s v="카카오페이 간편결제"/>
    <m/>
    <d v="2025-05-01T00:00:00"/>
    <x v="2"/>
    <x v="7"/>
    <x v="39"/>
    <n v="7900"/>
  </r>
  <r>
    <x v="36"/>
    <d v="1899-12-30T00:01:26"/>
    <s v="지출"/>
    <s v="교통"/>
    <x v="38"/>
    <x v="106"/>
    <n v="-7900"/>
    <s v="KRW"/>
    <s v="카카오페이 간편결제"/>
    <m/>
    <d v="2025-05-01T00:00:00"/>
    <x v="2"/>
    <x v="7"/>
    <x v="39"/>
    <n v="7900"/>
  </r>
  <r>
    <x v="36"/>
    <d v="1899-12-30T00:01:27"/>
    <s v="지출"/>
    <s v="교통"/>
    <x v="38"/>
    <x v="106"/>
    <n v="7900"/>
    <s v="KRW"/>
    <s v="카카오페이 간편결제"/>
    <m/>
    <d v="2025-05-01T00:00:00"/>
    <x v="2"/>
    <x v="7"/>
    <x v="39"/>
    <n v="-7900"/>
  </r>
  <r>
    <x v="36"/>
    <d v="1899-12-30T00:10:33"/>
    <s v="지출"/>
    <s v="교통"/>
    <x v="38"/>
    <x v="106"/>
    <n v="-8300"/>
    <s v="KRW"/>
    <s v="카카오페이 간편결제"/>
    <m/>
    <d v="2025-05-01T00:00:00"/>
    <x v="2"/>
    <x v="7"/>
    <x v="39"/>
    <n v="8300"/>
  </r>
  <r>
    <x v="36"/>
    <d v="1899-12-30T00:10:35"/>
    <s v="지출"/>
    <s v="교통"/>
    <x v="38"/>
    <x v="106"/>
    <n v="-500"/>
    <s v="KRW"/>
    <s v="카카오페이 간편결제"/>
    <m/>
    <d v="2025-05-01T00:00:00"/>
    <x v="2"/>
    <x v="7"/>
    <x v="39"/>
    <n v="500"/>
  </r>
  <r>
    <x v="36"/>
    <d v="1899-12-30T01:48:55"/>
    <s v="수입"/>
    <s v="금융수입"/>
    <x v="0"/>
    <x v="29"/>
    <n v="10"/>
    <s v="KRW"/>
    <s v="생활통장"/>
    <m/>
    <d v="2025-05-01T00:00:00"/>
    <x v="1"/>
    <x v="1"/>
    <x v="0"/>
    <n v="10"/>
  </r>
  <r>
    <x v="36"/>
    <d v="1899-12-30T11:00:51"/>
    <s v="지출"/>
    <s v="카페/간식"/>
    <x v="21"/>
    <x v="107"/>
    <n v="-4400"/>
    <s v="KRW"/>
    <s v="MY(K-패스)"/>
    <m/>
    <d v="2025-05-01T00:00:00"/>
    <x v="2"/>
    <x v="14"/>
    <x v="22"/>
    <n v="4400"/>
  </r>
  <r>
    <x v="36"/>
    <d v="1899-12-30T12:49:50"/>
    <s v="지출"/>
    <s v="온라인쇼핑"/>
    <x v="4"/>
    <x v="7"/>
    <n v="-20000"/>
    <s v="KRW"/>
    <s v="생활통장"/>
    <m/>
    <d v="2025-05-01T00:00:00"/>
    <x v="2"/>
    <x v="6"/>
    <x v="4"/>
    <n v="20000"/>
  </r>
  <r>
    <x v="36"/>
    <d v="1899-12-30T15:10:23"/>
    <s v="지출"/>
    <s v="금융"/>
    <x v="25"/>
    <x v="108"/>
    <n v="-2883"/>
    <s v="KRW"/>
    <s v="MY(K-패스)"/>
    <m/>
    <d v="2025-05-01T00:00:00"/>
    <x v="2"/>
    <x v="18"/>
    <x v="26"/>
    <n v="2883"/>
  </r>
  <r>
    <x v="36"/>
    <d v="1899-12-30T16:45:37"/>
    <s v="지출"/>
    <s v="교통"/>
    <x v="6"/>
    <x v="17"/>
    <n v="-13000"/>
    <s v="KRW"/>
    <s v="교직원복지 LOVE"/>
    <m/>
    <d v="2025-05-01T00:00:00"/>
    <x v="2"/>
    <x v="7"/>
    <x v="6"/>
    <n v="13000"/>
  </r>
  <r>
    <x v="36"/>
    <d v="1899-12-30T18:47:29"/>
    <s v="지출"/>
    <s v="온라인쇼핑"/>
    <x v="12"/>
    <x v="109"/>
    <n v="-20000"/>
    <s v="KRW"/>
    <s v="MY(K-패스)"/>
    <m/>
    <d v="2025-05-01T00:00:00"/>
    <x v="2"/>
    <x v="6"/>
    <x v="12"/>
    <n v="20000"/>
  </r>
  <r>
    <x v="36"/>
    <d v="1899-12-30T23:33:53"/>
    <s v="지출"/>
    <s v="생활"/>
    <x v="17"/>
    <x v="110"/>
    <n v="-5600"/>
    <s v="KRW"/>
    <s v="MY(K-패스)"/>
    <m/>
    <d v="2025-05-01T00:00:00"/>
    <x v="2"/>
    <x v="2"/>
    <x v="17"/>
    <n v="5600"/>
  </r>
  <r>
    <x v="37"/>
    <d v="1899-12-30T00:14:20"/>
    <s v="이체"/>
    <s v="이체"/>
    <x v="0"/>
    <x v="111"/>
    <n v="-10000"/>
    <s v="KRW"/>
    <s v="생활통장"/>
    <m/>
    <d v="2025-04-30T00:00:00"/>
    <x v="0"/>
    <x v="0"/>
    <x v="0"/>
    <n v="10000"/>
  </r>
  <r>
    <x v="37"/>
    <d v="1899-12-30T00:00:00"/>
    <s v="지출"/>
    <s v="금융"/>
    <x v="39"/>
    <x v="112"/>
    <n v="0"/>
    <s v="KRW"/>
    <s v="교직원복지 LOVE"/>
    <m/>
    <d v="2025-04-30T00:00:00"/>
    <x v="2"/>
    <x v="18"/>
    <x v="40"/>
    <n v="0"/>
  </r>
  <r>
    <x v="37"/>
    <d v="1899-12-30T13:32:12"/>
    <s v="지출"/>
    <s v="온라인쇼핑"/>
    <x v="12"/>
    <x v="27"/>
    <n v="-42400"/>
    <s v="KRW"/>
    <s v="교직원복지 LOVE"/>
    <m/>
    <d v="2025-04-30T00:00:00"/>
    <x v="2"/>
    <x v="6"/>
    <x v="12"/>
    <n v="42400"/>
  </r>
  <r>
    <x v="37"/>
    <d v="1899-12-30T23:11:02"/>
    <s v="지출"/>
    <s v="뷰티/미용"/>
    <x v="16"/>
    <x v="35"/>
    <n v="-26516"/>
    <s v="KRW"/>
    <s v="교직원복지 LOVE"/>
    <m/>
    <d v="2025-04-30T00:00:00"/>
    <x v="2"/>
    <x v="13"/>
    <x v="16"/>
    <n v="26516"/>
  </r>
  <r>
    <x v="37"/>
    <d v="1899-12-30T23:39:14"/>
    <s v="지출"/>
    <s v="온라인쇼핑"/>
    <x v="12"/>
    <x v="27"/>
    <n v="-26984"/>
    <s v="KRW"/>
    <s v="교직원복지 LOVE"/>
    <m/>
    <d v="2025-04-30T00:00:00"/>
    <x v="2"/>
    <x v="6"/>
    <x v="12"/>
    <n v="26984"/>
  </r>
  <r>
    <x v="38"/>
    <d v="1899-12-30T11:08:09"/>
    <s v="지출"/>
    <s v="온라인쇼핑"/>
    <x v="23"/>
    <x v="113"/>
    <n v="-30000"/>
    <s v="KRW"/>
    <s v="카카오페이 간편결제"/>
    <m/>
    <d v="2025-04-29T00:00:00"/>
    <x v="2"/>
    <x v="6"/>
    <x v="24"/>
    <n v="30000"/>
  </r>
  <r>
    <x v="38"/>
    <d v="1899-12-30T14:32:12"/>
    <s v="지출"/>
    <s v="의료/건강"/>
    <x v="40"/>
    <x v="114"/>
    <n v="-5500"/>
    <s v="KRW"/>
    <s v="MY(K-패스)"/>
    <m/>
    <d v="2025-04-29T00:00:00"/>
    <x v="2"/>
    <x v="3"/>
    <x v="41"/>
    <n v="5500"/>
  </r>
  <r>
    <x v="38"/>
    <d v="1899-12-30T14:33:47"/>
    <s v="지출"/>
    <s v="의료/건강"/>
    <x v="41"/>
    <x v="115"/>
    <n v="-1800"/>
    <s v="KRW"/>
    <s v="MY(K-패스)"/>
    <m/>
    <d v="2025-04-29T00:00:00"/>
    <x v="2"/>
    <x v="3"/>
    <x v="42"/>
    <n v="1800"/>
  </r>
  <r>
    <x v="39"/>
    <d v="1899-12-30T19:02:34"/>
    <s v="지출"/>
    <s v="식비"/>
    <x v="3"/>
    <x v="40"/>
    <n v="-30333"/>
    <s v="KRW"/>
    <s v="교직원복지 LOVE"/>
    <m/>
    <d v="2025-04-27T00:00:00"/>
    <x v="2"/>
    <x v="4"/>
    <x v="3"/>
    <n v="30333"/>
  </r>
  <r>
    <x v="39"/>
    <d v="1899-12-30T19:22:32"/>
    <s v="지출"/>
    <s v="생활"/>
    <x v="1"/>
    <x v="30"/>
    <n v="-9500"/>
    <s v="KRW"/>
    <s v="교직원복지 LOVE"/>
    <m/>
    <d v="2025-04-27T00:00:00"/>
    <x v="2"/>
    <x v="2"/>
    <x v="1"/>
    <n v="9500"/>
  </r>
  <r>
    <x v="39"/>
    <d v="1899-12-30T21:06:40"/>
    <s v="지출"/>
    <s v="교통"/>
    <x v="6"/>
    <x v="17"/>
    <n v="-12600"/>
    <s v="KRW"/>
    <s v="교직원복지 LOVE"/>
    <m/>
    <d v="2025-04-27T00:00:00"/>
    <x v="2"/>
    <x v="7"/>
    <x v="6"/>
    <n v="12600"/>
  </r>
  <r>
    <x v="40"/>
    <d v="1899-12-30T02:18:53"/>
    <s v="이체"/>
    <s v="저축"/>
    <x v="0"/>
    <x v="44"/>
    <n v="0"/>
    <s v="KRW"/>
    <s v="세이프박스"/>
    <m/>
    <d v="2025-04-26T00:00:00"/>
    <x v="3"/>
    <x v="19"/>
    <x v="0"/>
    <n v="0"/>
  </r>
  <r>
    <x v="40"/>
    <d v="1899-12-30T02:56:12"/>
    <s v="이체"/>
    <s v="이체"/>
    <x v="0"/>
    <x v="111"/>
    <n v="-35600"/>
    <s v="KRW"/>
    <s v="신한 주거래 우대통장(저축예금)"/>
    <m/>
    <d v="2025-04-26T00:00:00"/>
    <x v="3"/>
    <x v="0"/>
    <x v="0"/>
    <n v="35600"/>
  </r>
  <r>
    <x v="40"/>
    <d v="1899-12-30T02:59:15"/>
    <s v="이체"/>
    <s v="내계좌이체"/>
    <x v="0"/>
    <x v="5"/>
    <n v="35600"/>
    <s v="KRW"/>
    <s v="생활통장"/>
    <m/>
    <d v="2025-04-26T00:00:00"/>
    <x v="3"/>
    <x v="8"/>
    <x v="0"/>
    <n v="-35600"/>
  </r>
  <r>
    <x v="40"/>
    <d v="1899-12-30T02:59:15"/>
    <s v="이체"/>
    <s v="내계좌이체"/>
    <x v="0"/>
    <x v="9"/>
    <n v="-35600"/>
    <s v="KRW"/>
    <s v="플러스박스"/>
    <m/>
    <d v="2025-04-26T00:00:00"/>
    <x v="3"/>
    <x v="8"/>
    <x v="0"/>
    <n v="35600"/>
  </r>
  <r>
    <x v="40"/>
    <d v="1899-12-30T03:00:56"/>
    <s v="이체"/>
    <s v="내계좌이체"/>
    <x v="0"/>
    <x v="13"/>
    <n v="35600"/>
    <s v="KRW"/>
    <s v="신한 주거래 우대통장(저축예금)"/>
    <m/>
    <d v="2025-04-26T00:00:00"/>
    <x v="3"/>
    <x v="8"/>
    <x v="0"/>
    <n v="-35600"/>
  </r>
  <r>
    <x v="40"/>
    <d v="1899-12-30T03:00:56"/>
    <s v="이체"/>
    <s v="내계좌이체"/>
    <x v="0"/>
    <x v="12"/>
    <n v="-35600"/>
    <s v="KRW"/>
    <s v="생활통장"/>
    <m/>
    <d v="2025-04-26T00:00:00"/>
    <x v="3"/>
    <x v="8"/>
    <x v="0"/>
    <n v="35600"/>
  </r>
  <r>
    <x v="40"/>
    <d v="1899-12-30T21:28:12"/>
    <s v="이체"/>
    <s v="내계좌이체"/>
    <x v="0"/>
    <x v="12"/>
    <n v="-44251"/>
    <s v="KRW"/>
    <s v="신한 주거래 우대통장(저축예금)"/>
    <m/>
    <d v="2025-04-26T00:00:00"/>
    <x v="3"/>
    <x v="8"/>
    <x v="0"/>
    <n v="44251"/>
  </r>
  <r>
    <x v="40"/>
    <d v="1899-12-30T21:28:13"/>
    <s v="이체"/>
    <s v="내계좌이체"/>
    <x v="0"/>
    <x v="13"/>
    <n v="44251"/>
    <s v="KRW"/>
    <s v="생활통장"/>
    <m/>
    <d v="2025-04-26T00:00:00"/>
    <x v="3"/>
    <x v="8"/>
    <x v="0"/>
    <n v="-44251"/>
  </r>
  <r>
    <x v="40"/>
    <d v="1899-12-30T21:34:17"/>
    <s v="이체"/>
    <s v="내계좌이체"/>
    <x v="0"/>
    <x v="5"/>
    <n v="394631"/>
    <s v="KRW"/>
    <s v="생활통장"/>
    <m/>
    <d v="2025-04-26T00:00:00"/>
    <x v="3"/>
    <x v="8"/>
    <x v="0"/>
    <n v="-394631"/>
  </r>
  <r>
    <x v="40"/>
    <d v="1899-12-30T21:34:17"/>
    <s v="이체"/>
    <s v="내계좌이체"/>
    <x v="0"/>
    <x v="9"/>
    <n v="-394631"/>
    <s v="KRW"/>
    <s v="플러스박스"/>
    <m/>
    <d v="2025-04-26T00:00:00"/>
    <x v="3"/>
    <x v="8"/>
    <x v="0"/>
    <n v="394631"/>
  </r>
  <r>
    <x v="40"/>
    <d v="1899-12-30T21:35:49"/>
    <s v="이체"/>
    <s v="카드대금"/>
    <x v="0"/>
    <x v="116"/>
    <n v="-384000"/>
    <s v="KRW"/>
    <s v="생활통장"/>
    <m/>
    <d v="2025-04-26T00:00:00"/>
    <x v="3"/>
    <x v="20"/>
    <x v="0"/>
    <n v="384000"/>
  </r>
  <r>
    <x v="40"/>
    <d v="1899-12-30T02:14:10"/>
    <s v="수입"/>
    <s v="금융수입"/>
    <x v="0"/>
    <x v="45"/>
    <n v="6"/>
    <s v="KRW"/>
    <s v="저금통"/>
    <m/>
    <d v="2025-04-26T00:00:00"/>
    <x v="1"/>
    <x v="1"/>
    <x v="0"/>
    <n v="6"/>
  </r>
  <r>
    <x v="40"/>
    <d v="1899-12-30T02:28:37"/>
    <s v="수입"/>
    <s v="금융수입"/>
    <x v="0"/>
    <x v="46"/>
    <n v="231"/>
    <s v="KRW"/>
    <s v="플러스박스"/>
    <m/>
    <d v="2025-04-26T00:00:00"/>
    <x v="1"/>
    <x v="1"/>
    <x v="0"/>
    <n v="231"/>
  </r>
  <r>
    <x v="40"/>
    <d v="1899-12-30T03:04:19"/>
    <s v="지출"/>
    <s v="교통"/>
    <x v="38"/>
    <x v="117"/>
    <n v="-11200"/>
    <s v="KRW"/>
    <s v="교직원복지 LOVE"/>
    <m/>
    <d v="2025-04-26T00:00:00"/>
    <x v="2"/>
    <x v="7"/>
    <x v="39"/>
    <n v="11200"/>
  </r>
  <r>
    <x v="40"/>
    <d v="1899-12-30T03:35:58"/>
    <s v="수입"/>
    <s v="금융수입"/>
    <x v="0"/>
    <x v="47"/>
    <n v="0"/>
    <s v="KRW"/>
    <s v="입출금통장"/>
    <m/>
    <d v="2025-04-26T00:00:00"/>
    <x v="1"/>
    <x v="1"/>
    <x v="0"/>
    <n v="0"/>
  </r>
  <r>
    <x v="40"/>
    <d v="1899-12-30T05:05:26"/>
    <s v="수입"/>
    <s v="금융수입"/>
    <x v="0"/>
    <x v="47"/>
    <n v="0"/>
    <s v="KRW"/>
    <s v="입출금통장"/>
    <m/>
    <d v="2025-04-26T00:00:00"/>
    <x v="1"/>
    <x v="1"/>
    <x v="0"/>
    <n v="0"/>
  </r>
  <r>
    <x v="40"/>
    <d v="1899-12-30T05:33:38"/>
    <s v="수입"/>
    <s v="금융수입"/>
    <x v="0"/>
    <x v="47"/>
    <n v="0"/>
    <s v="KRW"/>
    <s v="입출금통장"/>
    <m/>
    <d v="2025-04-26T00:00:00"/>
    <x v="1"/>
    <x v="1"/>
    <x v="0"/>
    <n v="0"/>
  </r>
  <r>
    <x v="40"/>
    <d v="1899-12-30T05:45:55"/>
    <s v="수입"/>
    <s v="금융수입"/>
    <x v="0"/>
    <x v="47"/>
    <n v="2"/>
    <s v="KRW"/>
    <s v="입출금통장"/>
    <m/>
    <d v="2025-04-26T00:00:00"/>
    <x v="1"/>
    <x v="1"/>
    <x v="0"/>
    <n v="2"/>
  </r>
  <r>
    <x v="40"/>
    <d v="1899-12-30T20:59:17"/>
    <s v="지출"/>
    <s v="금융"/>
    <x v="25"/>
    <x v="64"/>
    <n v="-2500"/>
    <s v="KRW"/>
    <s v="신한 주거래 우대통장(저축예금)"/>
    <m/>
    <d v="2025-04-26T00:00:00"/>
    <x v="2"/>
    <x v="18"/>
    <x v="26"/>
    <n v="2500"/>
  </r>
  <r>
    <x v="40"/>
    <d v="1899-12-30T21:16:40"/>
    <s v="지출"/>
    <s v="금융"/>
    <x v="25"/>
    <x v="64"/>
    <n v="-11070"/>
    <s v="KRW"/>
    <s v="신한 주거래 우대통장(저축예금)"/>
    <m/>
    <d v="2025-04-26T00:00:00"/>
    <x v="2"/>
    <x v="18"/>
    <x v="26"/>
    <n v="11070"/>
  </r>
  <r>
    <x v="40"/>
    <d v="1899-12-30T21:26:36"/>
    <s v="지출"/>
    <s v="주거/통신"/>
    <x v="26"/>
    <x v="118"/>
    <n v="-14460"/>
    <s v="KRW"/>
    <s v="Hey Young(헤이영) 체크"/>
    <m/>
    <d v="2025-04-26T00:00:00"/>
    <x v="2"/>
    <x v="21"/>
    <x v="27"/>
    <n v="14460"/>
  </r>
  <r>
    <x v="40"/>
    <d v="1899-12-30T21:34:00"/>
    <s v="수입"/>
    <s v="앱테크"/>
    <x v="0"/>
    <x v="20"/>
    <n v="14"/>
    <s v="KRW"/>
    <s v="생활통장"/>
    <m/>
    <d v="2025-04-26T00:00:00"/>
    <x v="1"/>
    <x v="12"/>
    <x v="0"/>
    <n v="14"/>
  </r>
  <r>
    <x v="40"/>
    <d v="1899-12-30T21:34:04"/>
    <s v="수입"/>
    <s v="미분류"/>
    <x v="0"/>
    <x v="19"/>
    <n v="14"/>
    <s v="KRW"/>
    <s v="생활통장"/>
    <m/>
    <d v="2025-04-26T00:00:00"/>
    <x v="1"/>
    <x v="11"/>
    <x v="0"/>
    <n v="14"/>
  </r>
  <r>
    <x v="41"/>
    <d v="1899-12-30T01:01:05"/>
    <s v="이체"/>
    <s v="저축"/>
    <x v="0"/>
    <x v="119"/>
    <n v="24000"/>
    <s v="KRW"/>
    <s v="신한 주거래 우대통장(저축예금)"/>
    <m/>
    <d v="2025-04-25T00:00:00"/>
    <x v="0"/>
    <x v="19"/>
    <x v="0"/>
    <n v="-24000"/>
  </r>
  <r>
    <x v="41"/>
    <d v="1899-12-30T08:54:41"/>
    <s v="이체"/>
    <s v="내계좌이체"/>
    <x v="0"/>
    <x v="13"/>
    <n v="100000"/>
    <s v="KRW"/>
    <s v="청년 주택드림 청약통장"/>
    <m/>
    <d v="2025-04-25T00:00:00"/>
    <x v="4"/>
    <x v="17"/>
    <x v="20"/>
    <n v="100000"/>
  </r>
  <r>
    <x v="41"/>
    <d v="1899-12-30T08:54:41"/>
    <s v="이체"/>
    <s v="내계좌이체"/>
    <x v="0"/>
    <x v="41"/>
    <n v="-100000"/>
    <s v="KRW"/>
    <s v="신한 주거래 우대통장(저축예금)"/>
    <m/>
    <d v="2025-04-25T00:00:00"/>
    <x v="3"/>
    <x v="8"/>
    <x v="0"/>
    <n v="100000"/>
  </r>
  <r>
    <x v="41"/>
    <d v="1899-12-30T17:06:39"/>
    <s v="지출"/>
    <s v="금융"/>
    <x v="20"/>
    <x v="120"/>
    <n v="-150000"/>
    <s v="KRW"/>
    <s v="생활통장"/>
    <m/>
    <d v="2025-04-25T00:00:00"/>
    <x v="2"/>
    <x v="18"/>
    <x v="21"/>
    <n v="150000"/>
  </r>
  <r>
    <x v="41"/>
    <d v="1899-12-30T18:02:36"/>
    <s v="수입"/>
    <s v="미분류"/>
    <x v="0"/>
    <x v="19"/>
    <n v="12"/>
    <s v="KRW"/>
    <s v="생활통장"/>
    <m/>
    <d v="2025-04-25T00:00:00"/>
    <x v="1"/>
    <x v="11"/>
    <x v="0"/>
    <n v="12"/>
  </r>
  <r>
    <x v="41"/>
    <d v="1899-12-30T18:02:40"/>
    <s v="수입"/>
    <s v="앱테크"/>
    <x v="0"/>
    <x v="20"/>
    <n v="4"/>
    <s v="KRW"/>
    <s v="생활통장"/>
    <m/>
    <d v="2025-04-25T00:00:00"/>
    <x v="1"/>
    <x v="12"/>
    <x v="0"/>
    <n v="4"/>
  </r>
  <r>
    <x v="41"/>
    <d v="1899-12-30T18:02:43"/>
    <s v="수입"/>
    <s v="미분류"/>
    <x v="0"/>
    <x v="19"/>
    <n v="10"/>
    <s v="KRW"/>
    <s v="생활통장"/>
    <m/>
    <d v="2025-04-25T00:00:00"/>
    <x v="1"/>
    <x v="11"/>
    <x v="0"/>
    <n v="10"/>
  </r>
  <r>
    <x v="42"/>
    <d v="1899-12-30T08:39:59"/>
    <s v="이체"/>
    <s v="이체"/>
    <x v="0"/>
    <x v="121"/>
    <n v="12000"/>
    <s v="KRW"/>
    <s v="신한 주거래 우대통장(저축예금)"/>
    <m/>
    <d v="2025-04-24T00:00:00"/>
    <x v="0"/>
    <x v="0"/>
    <x v="0"/>
    <n v="-12000"/>
  </r>
  <r>
    <x v="42"/>
    <d v="1899-12-30T09:34:00"/>
    <s v="이체"/>
    <s v="내계좌이체"/>
    <x v="0"/>
    <x v="5"/>
    <n v="50000"/>
    <s v="KRW"/>
    <s v="생활통장"/>
    <m/>
    <d v="2025-04-24T00:00:00"/>
    <x v="3"/>
    <x v="8"/>
    <x v="0"/>
    <n v="-50000"/>
  </r>
  <r>
    <x v="42"/>
    <d v="1899-12-30T09:34:00"/>
    <s v="이체"/>
    <s v="내계좌이체"/>
    <x v="0"/>
    <x v="9"/>
    <n v="-50000"/>
    <s v="KRW"/>
    <s v="플러스박스"/>
    <m/>
    <d v="2025-04-24T00:00:00"/>
    <x v="3"/>
    <x v="8"/>
    <x v="0"/>
    <n v="50000"/>
  </r>
  <r>
    <x v="42"/>
    <d v="1899-12-30T09:40:35"/>
    <s v="이체"/>
    <s v="이체"/>
    <x v="0"/>
    <x v="16"/>
    <n v="1"/>
    <s v="KRW"/>
    <s v="신한 주거래 우대통장(저축예금)"/>
    <m/>
    <d v="2025-04-24T00:00:00"/>
    <x v="0"/>
    <x v="0"/>
    <x v="0"/>
    <n v="-1"/>
  </r>
  <r>
    <x v="42"/>
    <d v="1899-12-30T09:41:39"/>
    <s v="이체"/>
    <s v="내계좌이체"/>
    <x v="0"/>
    <x v="12"/>
    <n v="-50000"/>
    <s v="KRW"/>
    <s v="생활통장"/>
    <m/>
    <d v="2025-04-24T00:00:00"/>
    <x v="3"/>
    <x v="8"/>
    <x v="0"/>
    <n v="50000"/>
  </r>
  <r>
    <x v="42"/>
    <d v="1899-12-30T09:41:40"/>
    <s v="이체"/>
    <s v="내계좌이체"/>
    <x v="0"/>
    <x v="13"/>
    <n v="50000"/>
    <s v="KRW"/>
    <s v="입출금통장"/>
    <m/>
    <d v="2025-04-24T00:00:00"/>
    <x v="3"/>
    <x v="8"/>
    <x v="0"/>
    <n v="-50000"/>
  </r>
  <r>
    <x v="42"/>
    <d v="1899-12-30T09:46:58"/>
    <s v="이체"/>
    <s v="이체"/>
    <x v="0"/>
    <x v="122"/>
    <n v="-50000"/>
    <s v="KRW"/>
    <s v="입출금통장"/>
    <m/>
    <d v="2025-04-24T00:00:00"/>
    <x v="3"/>
    <x v="0"/>
    <x v="0"/>
    <n v="50000"/>
  </r>
  <r>
    <x v="42"/>
    <d v="1899-12-30T16:01:17"/>
    <s v="이체"/>
    <s v="내계좌이체"/>
    <x v="0"/>
    <x v="12"/>
    <n v="-400000"/>
    <s v="KRW"/>
    <s v="채움공직자우대통장"/>
    <m/>
    <d v="2025-04-24T00:00:00"/>
    <x v="3"/>
    <x v="8"/>
    <x v="0"/>
    <n v="400000"/>
  </r>
  <r>
    <x v="42"/>
    <d v="1899-12-30T16:01:17"/>
    <s v="이체"/>
    <s v="내계좌이체"/>
    <x v="0"/>
    <x v="13"/>
    <n v="400000"/>
    <s v="KRW"/>
    <s v="입출금통장"/>
    <m/>
    <d v="2025-04-24T00:00:00"/>
    <x v="3"/>
    <x v="8"/>
    <x v="0"/>
    <n v="-400000"/>
  </r>
  <r>
    <x v="42"/>
    <d v="1899-12-30T16:02:41"/>
    <s v="이체"/>
    <s v="내계좌이체"/>
    <x v="0"/>
    <x v="13"/>
    <n v="-8"/>
    <s v="KRW"/>
    <s v="입출금통장"/>
    <m/>
    <d v="2025-04-24T00:00:00"/>
    <x v="3"/>
    <x v="8"/>
    <x v="0"/>
    <n v="8"/>
  </r>
  <r>
    <x v="42"/>
    <d v="1899-12-30T16:02:41"/>
    <s v="이체"/>
    <s v="내계좌이체"/>
    <x v="0"/>
    <x v="13"/>
    <n v="8"/>
    <s v="KRW"/>
    <s v="생활통장"/>
    <m/>
    <d v="2025-04-24T00:00:00"/>
    <x v="3"/>
    <x v="8"/>
    <x v="0"/>
    <n v="-8"/>
  </r>
  <r>
    <x v="42"/>
    <d v="1899-12-30T19:45:19"/>
    <s v="이체"/>
    <s v="내계좌이체"/>
    <x v="0"/>
    <x v="13"/>
    <n v="400000"/>
    <s v="KRW"/>
    <s v="입출금통장"/>
    <m/>
    <d v="2025-04-24T00:00:00"/>
    <x v="3"/>
    <x v="8"/>
    <x v="0"/>
    <n v="-400000"/>
  </r>
  <r>
    <x v="42"/>
    <d v="1899-12-30T19:45:19"/>
    <s v="이체"/>
    <s v="내계좌이체"/>
    <x v="0"/>
    <x v="13"/>
    <n v="-400000"/>
    <s v="KRW"/>
    <s v="입출금통장"/>
    <m/>
    <d v="2025-04-24T00:00:00"/>
    <x v="3"/>
    <x v="8"/>
    <x v="0"/>
    <n v="400000"/>
  </r>
  <r>
    <x v="42"/>
    <d v="1899-12-30T15:51:24"/>
    <s v="수입"/>
    <s v="급여"/>
    <x v="0"/>
    <x v="123"/>
    <n v="400000"/>
    <s v="KRW"/>
    <s v="채움공직자우대통장"/>
    <m/>
    <d v="2025-04-24T00:00:00"/>
    <x v="1"/>
    <x v="22"/>
    <x v="0"/>
    <n v="400000"/>
  </r>
  <r>
    <x v="42"/>
    <d v="1899-12-30T21:48:02"/>
    <s v="지출"/>
    <s v="생활"/>
    <x v="1"/>
    <x v="30"/>
    <n v="-9000"/>
    <s v="KRW"/>
    <s v="교직원복지 LOVE"/>
    <m/>
    <d v="2025-04-24T00:00:00"/>
    <x v="2"/>
    <x v="2"/>
    <x v="1"/>
    <n v="9000"/>
  </r>
  <r>
    <x v="42"/>
    <d v="1899-12-30T23:28:17"/>
    <s v="지출"/>
    <s v="생활"/>
    <x v="17"/>
    <x v="110"/>
    <n v="-7800"/>
    <s v="KRW"/>
    <s v="교직원복지 LOVE"/>
    <m/>
    <d v="2025-04-24T00:00:00"/>
    <x v="2"/>
    <x v="2"/>
    <x v="17"/>
    <n v="7800"/>
  </r>
  <r>
    <x v="43"/>
    <d v="1899-12-30T08:13:18"/>
    <s v="이체"/>
    <s v="이체"/>
    <x v="0"/>
    <x v="124"/>
    <n v="12000"/>
    <s v="KRW"/>
    <s v="신한 주거래 우대통장(저축예금)"/>
    <m/>
    <d v="2025-04-23T00:00:00"/>
    <x v="3"/>
    <x v="0"/>
    <x v="0"/>
    <n v="-12000"/>
  </r>
  <r>
    <x v="43"/>
    <d v="1899-12-30T08:16:16"/>
    <s v="이체"/>
    <s v="이체"/>
    <x v="0"/>
    <x v="125"/>
    <n v="-12000"/>
    <s v="KRW"/>
    <s v="토스머니"/>
    <m/>
    <d v="2025-04-23T00:00:00"/>
    <x v="3"/>
    <x v="0"/>
    <x v="0"/>
    <n v="12000"/>
  </r>
  <r>
    <x v="43"/>
    <d v="1899-12-30T20:10:53"/>
    <s v="이체"/>
    <s v="내계좌이체"/>
    <x v="0"/>
    <x v="13"/>
    <n v="-12000"/>
    <s v="KRW"/>
    <s v="토스머니"/>
    <m/>
    <d v="2025-04-23T00:00:00"/>
    <x v="3"/>
    <x v="8"/>
    <x v="0"/>
    <n v="12000"/>
  </r>
  <r>
    <x v="43"/>
    <d v="1899-12-30T20:10:53"/>
    <s v="이체"/>
    <s v="내계좌이체"/>
    <x v="0"/>
    <x v="13"/>
    <n v="12000"/>
    <s v="KRW"/>
    <s v="생활통장"/>
    <m/>
    <d v="2025-04-23T00:00:00"/>
    <x v="3"/>
    <x v="8"/>
    <x v="0"/>
    <n v="-12000"/>
  </r>
  <r>
    <x v="43"/>
    <d v="1899-12-30T21:21:23"/>
    <s v="이체"/>
    <s v="이체"/>
    <x v="0"/>
    <x v="126"/>
    <n v="12000"/>
    <s v="KRW"/>
    <s v="신한 주거래 우대통장(저축예금)"/>
    <m/>
    <d v="2025-04-23T00:00:00"/>
    <x v="3"/>
    <x v="0"/>
    <x v="0"/>
    <n v="-12000"/>
  </r>
  <r>
    <x v="43"/>
    <d v="1899-12-30T14:30:33"/>
    <s v="지출"/>
    <s v="온라인쇼핑"/>
    <x v="12"/>
    <x v="27"/>
    <n v="-17920"/>
    <s v="KRW"/>
    <s v="교직원복지 LOVE"/>
    <m/>
    <d v="2025-04-23T00:00:00"/>
    <x v="2"/>
    <x v="6"/>
    <x v="12"/>
    <n v="17920"/>
  </r>
  <r>
    <x v="44"/>
    <d v="1899-12-30T16:43:12"/>
    <s v="이체"/>
    <s v="이체"/>
    <x v="0"/>
    <x v="127"/>
    <n v="12000"/>
    <s v="KRW"/>
    <s v="신한 주거래 우대통장(저축예금)"/>
    <m/>
    <d v="2025-04-22T00:00:00"/>
    <x v="0"/>
    <x v="0"/>
    <x v="0"/>
    <n v="-12000"/>
  </r>
  <r>
    <x v="44"/>
    <d v="1899-12-30T19:07:24"/>
    <s v="이체"/>
    <s v="내계좌이체"/>
    <x v="0"/>
    <x v="12"/>
    <n v="-49350"/>
    <s v="KRW"/>
    <s v="채움공직자우대통장"/>
    <m/>
    <d v="2025-04-22T00:00:00"/>
    <x v="3"/>
    <x v="8"/>
    <x v="0"/>
    <n v="49350"/>
  </r>
  <r>
    <x v="44"/>
    <d v="1899-12-30T19:07:24"/>
    <s v="이체"/>
    <s v="내계좌이체"/>
    <x v="0"/>
    <x v="13"/>
    <n v="49350"/>
    <s v="KRW"/>
    <s v="생활통장"/>
    <m/>
    <d v="2025-04-22T00:00:00"/>
    <x v="3"/>
    <x v="8"/>
    <x v="0"/>
    <n v="-49350"/>
  </r>
  <r>
    <x v="44"/>
    <d v="1899-12-30T19:07:55"/>
    <s v="이체"/>
    <s v="내계좌이체"/>
    <x v="0"/>
    <x v="12"/>
    <n v="-132000"/>
    <s v="KRW"/>
    <s v="신한 주거래 우대통장(저축예금)"/>
    <m/>
    <d v="2025-04-22T00:00:00"/>
    <x v="3"/>
    <x v="8"/>
    <x v="0"/>
    <n v="132000"/>
  </r>
  <r>
    <x v="44"/>
    <d v="1899-12-30T19:07:55"/>
    <s v="이체"/>
    <s v="내계좌이체"/>
    <x v="0"/>
    <x v="13"/>
    <n v="132000"/>
    <s v="KRW"/>
    <s v="생활통장"/>
    <m/>
    <d v="2025-04-22T00:00:00"/>
    <x v="3"/>
    <x v="8"/>
    <x v="0"/>
    <n v="-132000"/>
  </r>
  <r>
    <x v="44"/>
    <d v="1899-12-30T23:27:48"/>
    <s v="이체"/>
    <s v="이체"/>
    <x v="0"/>
    <x v="128"/>
    <n v="12000"/>
    <s v="KRW"/>
    <s v="신한 주거래 우대통장(저축예금)"/>
    <m/>
    <d v="2025-04-22T00:00:00"/>
    <x v="0"/>
    <x v="0"/>
    <x v="0"/>
    <n v="-12000"/>
  </r>
  <r>
    <x v="44"/>
    <d v="1899-12-30T19:03:17"/>
    <s v="지출"/>
    <s v="식비"/>
    <x v="9"/>
    <x v="23"/>
    <n v="-120750"/>
    <s v="KRW"/>
    <s v="채움공직자우대통장"/>
    <m/>
    <d v="2025-04-22T00:00:00"/>
    <x v="2"/>
    <x v="4"/>
    <x v="9"/>
    <n v="120750"/>
  </r>
  <r>
    <x v="44"/>
    <d v="1899-12-30T19:08:35"/>
    <s v="수입"/>
    <s v="앱테크"/>
    <x v="0"/>
    <x v="20"/>
    <n v="12"/>
    <s v="KRW"/>
    <s v="생활통장"/>
    <m/>
    <d v="2025-04-22T00:00:00"/>
    <x v="1"/>
    <x v="12"/>
    <x v="0"/>
    <n v="12"/>
  </r>
  <r>
    <x v="44"/>
    <d v="1899-12-30T19:08:39"/>
    <s v="수입"/>
    <s v="앱테크"/>
    <x v="0"/>
    <x v="20"/>
    <n v="16"/>
    <s v="KRW"/>
    <s v="생활통장"/>
    <m/>
    <d v="2025-04-22T00:00:00"/>
    <x v="1"/>
    <x v="12"/>
    <x v="0"/>
    <n v="16"/>
  </r>
  <r>
    <x v="45"/>
    <d v="1899-12-30T10:16:52"/>
    <s v="이체"/>
    <s v="내계좌이체"/>
    <x v="0"/>
    <x v="5"/>
    <n v="50000"/>
    <s v="KRW"/>
    <s v="생활통장"/>
    <m/>
    <d v="2025-04-21T00:00:00"/>
    <x v="3"/>
    <x v="8"/>
    <x v="0"/>
    <n v="-50000"/>
  </r>
  <r>
    <x v="45"/>
    <d v="1899-12-30T10:16:52"/>
    <s v="이체"/>
    <s v="내계좌이체"/>
    <x v="0"/>
    <x v="9"/>
    <n v="-50000"/>
    <s v="KRW"/>
    <s v="플러스박스"/>
    <m/>
    <d v="2025-04-21T00:00:00"/>
    <x v="3"/>
    <x v="8"/>
    <x v="0"/>
    <n v="50000"/>
  </r>
  <r>
    <x v="45"/>
    <d v="1899-12-30T15:15:18"/>
    <s v="이체"/>
    <s v="이체"/>
    <x v="0"/>
    <x v="129"/>
    <n v="12000"/>
    <s v="KRW"/>
    <s v="신한 주거래 우대통장(저축예금)"/>
    <m/>
    <d v="2025-04-21T00:00:00"/>
    <x v="0"/>
    <x v="0"/>
    <x v="0"/>
    <n v="-12000"/>
  </r>
  <r>
    <x v="45"/>
    <d v="1899-12-30T15:35:08"/>
    <s v="이체"/>
    <s v="이체"/>
    <x v="0"/>
    <x v="130"/>
    <n v="12000"/>
    <s v="KRW"/>
    <s v="신한 주거래 우대통장(저축예금)"/>
    <m/>
    <d v="2025-04-21T00:00:00"/>
    <x v="0"/>
    <x v="0"/>
    <x v="0"/>
    <n v="-12000"/>
  </r>
  <r>
    <x v="45"/>
    <d v="1899-12-30T15:56:28"/>
    <s v="이체"/>
    <s v="이체"/>
    <x v="0"/>
    <x v="131"/>
    <n v="12000"/>
    <s v="KRW"/>
    <s v="신한 주거래 우대통장(저축예금)"/>
    <m/>
    <d v="2025-04-21T00:00:00"/>
    <x v="0"/>
    <x v="0"/>
    <x v="0"/>
    <n v="-12000"/>
  </r>
  <r>
    <x v="45"/>
    <d v="1899-12-30T15:57:47"/>
    <s v="이체"/>
    <s v="이체"/>
    <x v="0"/>
    <x v="132"/>
    <n v="12000"/>
    <s v="KRW"/>
    <s v="신한 주거래 우대통장(저축예금)"/>
    <m/>
    <d v="2025-04-21T00:00:00"/>
    <x v="0"/>
    <x v="0"/>
    <x v="0"/>
    <n v="-12000"/>
  </r>
  <r>
    <x v="45"/>
    <d v="1899-12-30T17:08:31"/>
    <s v="이체"/>
    <s v="이체"/>
    <x v="0"/>
    <x v="133"/>
    <n v="12000"/>
    <s v="KRW"/>
    <s v="신한 주거래 우대통장(저축예금)"/>
    <m/>
    <d v="2025-04-21T00:00:00"/>
    <x v="0"/>
    <x v="0"/>
    <x v="0"/>
    <n v="-12000"/>
  </r>
  <r>
    <x v="45"/>
    <d v="1899-12-30T17:18:46"/>
    <s v="이체"/>
    <s v="이체"/>
    <x v="0"/>
    <x v="134"/>
    <n v="12000"/>
    <s v="KRW"/>
    <s v="신한 주거래 우대통장(저축예금)"/>
    <m/>
    <d v="2025-04-21T00:00:00"/>
    <x v="0"/>
    <x v="0"/>
    <x v="0"/>
    <n v="-12000"/>
  </r>
  <r>
    <x v="45"/>
    <d v="1899-12-30T17:25:38"/>
    <s v="이체"/>
    <s v="이체"/>
    <x v="0"/>
    <x v="135"/>
    <n v="12000"/>
    <s v="KRW"/>
    <s v="신한 주거래 우대통장(저축예금)"/>
    <m/>
    <d v="2025-04-21T00:00:00"/>
    <x v="0"/>
    <x v="0"/>
    <x v="0"/>
    <n v="-12000"/>
  </r>
  <r>
    <x v="45"/>
    <d v="1899-12-30T18:21:12"/>
    <s v="이체"/>
    <s v="이체"/>
    <x v="0"/>
    <x v="136"/>
    <n v="12000"/>
    <s v="KRW"/>
    <s v="신한 주거래 우대통장(저축예금)"/>
    <m/>
    <d v="2025-04-21T00:00:00"/>
    <x v="0"/>
    <x v="0"/>
    <x v="0"/>
    <n v="-12000"/>
  </r>
  <r>
    <x v="45"/>
    <d v="1899-12-30T20:20:06"/>
    <s v="이체"/>
    <s v="이체"/>
    <x v="0"/>
    <x v="137"/>
    <n v="12000"/>
    <s v="KRW"/>
    <s v="신한 주거래 우대통장(저축예금)"/>
    <m/>
    <d v="2025-04-21T00:00:00"/>
    <x v="0"/>
    <x v="0"/>
    <x v="0"/>
    <n v="-12000"/>
  </r>
  <r>
    <x v="45"/>
    <d v="1899-12-30T22:41:21"/>
    <s v="이체"/>
    <s v="이체"/>
    <x v="0"/>
    <x v="138"/>
    <n v="12000"/>
    <s v="KRW"/>
    <s v="신한 주거래 우대통장(저축예금)"/>
    <m/>
    <d v="2025-04-21T00:00:00"/>
    <x v="0"/>
    <x v="0"/>
    <x v="0"/>
    <n v="-12000"/>
  </r>
  <r>
    <x v="45"/>
    <d v="1899-12-30T08:08:39"/>
    <s v="지출"/>
    <s v="생활"/>
    <x v="17"/>
    <x v="77"/>
    <n v="-5800"/>
    <s v="KRW"/>
    <s v="교직원복지 LOVE"/>
    <m/>
    <d v="2025-04-21T00:00:00"/>
    <x v="2"/>
    <x v="2"/>
    <x v="17"/>
    <n v="5800"/>
  </r>
  <r>
    <x v="45"/>
    <d v="1899-12-30T10:13:30"/>
    <s v="지출"/>
    <s v="금융"/>
    <x v="22"/>
    <x v="50"/>
    <n v="-21010"/>
    <s v="KRW"/>
    <s v="MY(K-패스)"/>
    <m/>
    <d v="2025-04-21T00:00:00"/>
    <x v="2"/>
    <x v="18"/>
    <x v="23"/>
    <n v="21010"/>
  </r>
  <r>
    <x v="45"/>
    <d v="1899-12-30T19:09:42"/>
    <s v="지출"/>
    <s v="금융"/>
    <x v="22"/>
    <x v="139"/>
    <n v="-204400"/>
    <s v="KRW"/>
    <s v="채움공직자우대통장"/>
    <m/>
    <d v="2025-04-21T00:00:00"/>
    <x v="2"/>
    <x v="18"/>
    <x v="23"/>
    <n v="204400"/>
  </r>
  <r>
    <x v="45"/>
    <d v="1899-12-30T19:09:46"/>
    <s v="지출"/>
    <s v="금융"/>
    <x v="22"/>
    <x v="140"/>
    <n v="-4130"/>
    <s v="KRW"/>
    <s v="신한 주거래 우대통장(저축예금)"/>
    <m/>
    <d v="2025-04-21T00:00:00"/>
    <x v="2"/>
    <x v="18"/>
    <x v="23"/>
    <n v="4130"/>
  </r>
  <r>
    <x v="45"/>
    <d v="1899-12-30T19:09:46"/>
    <s v="지출"/>
    <s v="금융"/>
    <x v="22"/>
    <x v="140"/>
    <n v="-100590"/>
    <s v="KRW"/>
    <s v="신한 주거래 우대통장(저축예금)"/>
    <m/>
    <d v="2025-04-21T00:00:00"/>
    <x v="2"/>
    <x v="18"/>
    <x v="23"/>
    <n v="100590"/>
  </r>
  <r>
    <x v="45"/>
    <d v="1899-12-30T23:16:55"/>
    <s v="지출"/>
    <s v="생활"/>
    <x v="17"/>
    <x v="110"/>
    <n v="-7800"/>
    <s v="KRW"/>
    <s v="교직원복지 LOVE"/>
    <m/>
    <d v="2025-04-21T00:00:00"/>
    <x v="2"/>
    <x v="2"/>
    <x v="17"/>
    <n v="7800"/>
  </r>
  <r>
    <x v="46"/>
    <d v="1899-12-30T23:50:00"/>
    <s v="지출"/>
    <s v="온라인쇼핑"/>
    <x v="12"/>
    <x v="53"/>
    <n v="-37800"/>
    <s v="KRW"/>
    <s v="교직원복지 LOVE"/>
    <m/>
    <d v="2025-04-20T00:00:00"/>
    <x v="2"/>
    <x v="6"/>
    <x v="12"/>
    <n v="37800"/>
  </r>
  <r>
    <x v="47"/>
    <d v="1899-12-30T10:31:16"/>
    <s v="이체"/>
    <s v="내계좌이체"/>
    <x v="0"/>
    <x v="5"/>
    <n v="100000"/>
    <s v="KRW"/>
    <s v="생활통장"/>
    <m/>
    <d v="2025-04-19T00:00:00"/>
    <x v="3"/>
    <x v="8"/>
    <x v="0"/>
    <n v="-100000"/>
  </r>
  <r>
    <x v="47"/>
    <d v="1899-12-30T10:31:16"/>
    <s v="이체"/>
    <s v="내계좌이체"/>
    <x v="0"/>
    <x v="9"/>
    <n v="-100000"/>
    <s v="KRW"/>
    <s v="플러스박스"/>
    <m/>
    <d v="2025-04-19T00:00:00"/>
    <x v="3"/>
    <x v="8"/>
    <x v="0"/>
    <n v="100000"/>
  </r>
  <r>
    <x v="47"/>
    <d v="1899-12-30T10:32:14"/>
    <s v="이체"/>
    <s v="내계좌이체"/>
    <x v="0"/>
    <x v="13"/>
    <n v="100000"/>
    <s v="KRW"/>
    <s v="채움공직자우대통장"/>
    <m/>
    <d v="2025-04-19T00:00:00"/>
    <x v="3"/>
    <x v="8"/>
    <x v="0"/>
    <n v="-100000"/>
  </r>
  <r>
    <x v="47"/>
    <d v="1899-12-30T10:32:14"/>
    <s v="이체"/>
    <s v="내계좌이체"/>
    <x v="0"/>
    <x v="12"/>
    <n v="-100000"/>
    <s v="KRW"/>
    <s v="생활통장"/>
    <m/>
    <d v="2025-04-19T00:00:00"/>
    <x v="3"/>
    <x v="8"/>
    <x v="0"/>
    <n v="100000"/>
  </r>
  <r>
    <x v="47"/>
    <d v="1899-12-30T22:54:52"/>
    <s v="이체"/>
    <s v="내계좌이체"/>
    <x v="0"/>
    <x v="12"/>
    <n v="-100000"/>
    <s v="KRW"/>
    <s v="채움공직자우대통장"/>
    <m/>
    <d v="2025-04-19T00:00:00"/>
    <x v="3"/>
    <x v="8"/>
    <x v="0"/>
    <n v="100000"/>
  </r>
  <r>
    <x v="47"/>
    <d v="1899-12-30T22:54:53"/>
    <s v="이체"/>
    <s v="내계좌이체"/>
    <x v="0"/>
    <x v="13"/>
    <n v="100000"/>
    <s v="KRW"/>
    <s v="생활통장"/>
    <m/>
    <d v="2025-04-19T00:00:00"/>
    <x v="3"/>
    <x v="8"/>
    <x v="0"/>
    <n v="-100000"/>
  </r>
  <r>
    <x v="47"/>
    <d v="1899-12-30T01:39:31"/>
    <s v="지출"/>
    <s v="온라인쇼핑"/>
    <x v="23"/>
    <x v="141"/>
    <n v="-17000"/>
    <s v="KRW"/>
    <s v="교직원복지 LOVE"/>
    <m/>
    <d v="2025-04-19T00:00:00"/>
    <x v="2"/>
    <x v="6"/>
    <x v="24"/>
    <n v="17000"/>
  </r>
  <r>
    <x v="47"/>
    <d v="1899-12-30T10:31:06"/>
    <s v="수입"/>
    <s v="미분류"/>
    <x v="0"/>
    <x v="19"/>
    <n v="14"/>
    <s v="KRW"/>
    <s v="생활통장"/>
    <m/>
    <d v="2025-04-19T00:00:00"/>
    <x v="1"/>
    <x v="11"/>
    <x v="0"/>
    <n v="14"/>
  </r>
  <r>
    <x v="47"/>
    <d v="1899-12-30T11:08:38"/>
    <s v="지출"/>
    <s v="생활"/>
    <x v="42"/>
    <x v="142"/>
    <n v="-100000"/>
    <s v="KRW"/>
    <s v="생활통장"/>
    <m/>
    <d v="2025-04-19T00:00:00"/>
    <x v="2"/>
    <x v="2"/>
    <x v="43"/>
    <n v="100000"/>
  </r>
  <r>
    <x v="47"/>
    <d v="1899-12-30T11:09:40"/>
    <s v="지출"/>
    <s v="생활"/>
    <x v="42"/>
    <x v="142"/>
    <n v="-50000"/>
    <s v="KRW"/>
    <s v="생활통장"/>
    <m/>
    <d v="2025-04-19T00:00:00"/>
    <x v="2"/>
    <x v="2"/>
    <x v="43"/>
    <n v="50000"/>
  </r>
  <r>
    <x v="47"/>
    <d v="1899-12-30T16:47:04"/>
    <s v="지출"/>
    <s v="교통"/>
    <x v="43"/>
    <x v="143"/>
    <n v="-13700"/>
    <s v="KRW"/>
    <s v="교직원복지 LOVE"/>
    <m/>
    <d v="2025-04-19T00:00:00"/>
    <x v="2"/>
    <x v="7"/>
    <x v="44"/>
    <n v="13700"/>
  </r>
  <r>
    <x v="47"/>
    <d v="1899-12-30T16:52:27"/>
    <s v="지출"/>
    <s v="생활"/>
    <x v="17"/>
    <x v="144"/>
    <n v="-2700"/>
    <s v="KRW"/>
    <s v="교직원복지 LOVE"/>
    <m/>
    <d v="2025-04-19T00:00:00"/>
    <x v="2"/>
    <x v="2"/>
    <x v="17"/>
    <n v="2700"/>
  </r>
  <r>
    <x v="47"/>
    <d v="1899-12-30T17:03:45"/>
    <s v="지출"/>
    <s v="생활"/>
    <x v="17"/>
    <x v="144"/>
    <n v="-2000"/>
    <s v="KRW"/>
    <s v="교직원복지 LOVE"/>
    <m/>
    <d v="2025-04-19T00:00:00"/>
    <x v="2"/>
    <x v="2"/>
    <x v="17"/>
    <n v="2000"/>
  </r>
  <r>
    <x v="47"/>
    <d v="1899-12-30T22:55:25"/>
    <s v="수입"/>
    <s v="앱테크"/>
    <x v="0"/>
    <x v="20"/>
    <n v="12"/>
    <s v="KRW"/>
    <s v="생활통장"/>
    <m/>
    <d v="2025-04-19T00:00:00"/>
    <x v="1"/>
    <x v="12"/>
    <x v="0"/>
    <n v="12"/>
  </r>
  <r>
    <x v="47"/>
    <d v="1899-12-30T22:55:29"/>
    <s v="수입"/>
    <s v="미분류"/>
    <x v="0"/>
    <x v="19"/>
    <n v="10"/>
    <s v="KRW"/>
    <s v="생활통장"/>
    <m/>
    <d v="2025-04-19T00:00:00"/>
    <x v="1"/>
    <x v="11"/>
    <x v="0"/>
    <n v="10"/>
  </r>
  <r>
    <x v="47"/>
    <d v="1899-12-30T22:55:31"/>
    <s v="수입"/>
    <s v="미분류"/>
    <x v="0"/>
    <x v="19"/>
    <n v="13"/>
    <s v="KRW"/>
    <s v="생활통장"/>
    <m/>
    <d v="2025-04-19T00:00:00"/>
    <x v="1"/>
    <x v="11"/>
    <x v="0"/>
    <n v="13"/>
  </r>
  <r>
    <x v="48"/>
    <d v="1899-12-30T16:10:17"/>
    <s v="지출"/>
    <s v="온라인쇼핑"/>
    <x v="23"/>
    <x v="61"/>
    <n v="-76800"/>
    <s v="KRW"/>
    <s v="교직원복지 LOVE"/>
    <m/>
    <d v="2025-04-18T00:00:00"/>
    <x v="2"/>
    <x v="6"/>
    <x v="24"/>
    <n v="76800"/>
  </r>
  <r>
    <x v="48"/>
    <d v="1899-12-30T17:01:58"/>
    <s v="지출"/>
    <s v="주거/통신"/>
    <x v="29"/>
    <x v="71"/>
    <n v="-14040"/>
    <s v="KRW"/>
    <s v="생활통장"/>
    <m/>
    <d v="2025-04-18T00:00:00"/>
    <x v="2"/>
    <x v="21"/>
    <x v="30"/>
    <n v="14040"/>
  </r>
  <r>
    <x v="49"/>
    <d v="1899-12-30T09:58:34"/>
    <s v="이체"/>
    <s v="내계좌이체"/>
    <x v="0"/>
    <x v="12"/>
    <n v="-300000"/>
    <s v="KRW"/>
    <s v="채움공직자우대통장"/>
    <m/>
    <d v="2025-04-17T00:00:00"/>
    <x v="3"/>
    <x v="8"/>
    <x v="0"/>
    <n v="300000"/>
  </r>
  <r>
    <x v="49"/>
    <d v="1899-12-30T09:58:59"/>
    <s v="이체"/>
    <s v="내계좌이체"/>
    <x v="0"/>
    <x v="12"/>
    <n v="-250000"/>
    <s v="KRW"/>
    <s v="채움공직자우대통장"/>
    <m/>
    <d v="2025-04-17T00:00:00"/>
    <x v="3"/>
    <x v="8"/>
    <x v="0"/>
    <n v="250000"/>
  </r>
  <r>
    <x v="49"/>
    <d v="1899-12-30T10:07:33"/>
    <s v="이체"/>
    <s v="내계좌이체"/>
    <x v="0"/>
    <x v="12"/>
    <n v="-803390"/>
    <s v="KRW"/>
    <s v="채움공직자우대통장"/>
    <m/>
    <d v="2025-04-17T00:00:00"/>
    <x v="3"/>
    <x v="8"/>
    <x v="0"/>
    <n v="803390"/>
  </r>
  <r>
    <x v="49"/>
    <d v="1899-12-30T10:07:33"/>
    <s v="이체"/>
    <s v="내계좌이체"/>
    <x v="0"/>
    <x v="13"/>
    <n v="803390"/>
    <s v="KRW"/>
    <s v="생활통장"/>
    <m/>
    <d v="2025-04-17T00:00:00"/>
    <x v="3"/>
    <x v="8"/>
    <x v="0"/>
    <n v="-803390"/>
  </r>
  <r>
    <x v="49"/>
    <d v="1899-12-30T17:02:27"/>
    <s v="이체"/>
    <s v="카드대금"/>
    <x v="0"/>
    <x v="145"/>
    <n v="-618112"/>
    <s v="KRW"/>
    <s v="생활통장"/>
    <m/>
    <d v="2025-04-17T00:00:00"/>
    <x v="3"/>
    <x v="20"/>
    <x v="0"/>
    <n v="618112"/>
  </r>
  <r>
    <x v="49"/>
    <d v="1899-12-30T18:13:33"/>
    <s v="이체"/>
    <s v="내계좌이체"/>
    <x v="0"/>
    <x v="54"/>
    <n v="700000"/>
    <s v="KRW"/>
    <s v="NH청년도약계좌"/>
    <m/>
    <d v="2025-04-17T00:00:00"/>
    <x v="4"/>
    <x v="17"/>
    <x v="20"/>
    <n v="700000"/>
  </r>
  <r>
    <x v="49"/>
    <d v="1899-12-30T18:13:33"/>
    <s v="이체"/>
    <s v="내계좌이체"/>
    <x v="0"/>
    <x v="146"/>
    <n v="-700000"/>
    <s v="KRW"/>
    <s v="채움공직자우대통장"/>
    <m/>
    <d v="2025-04-17T00:00:00"/>
    <x v="3"/>
    <x v="8"/>
    <x v="0"/>
    <n v="700000"/>
  </r>
  <r>
    <x v="49"/>
    <d v="1899-12-30T19:37:42"/>
    <s v="이체"/>
    <s v="내계좌이체"/>
    <x v="0"/>
    <x v="12"/>
    <n v="-630000"/>
    <s v="KRW"/>
    <s v="신한 주거래 우대통장(저축예금)"/>
    <m/>
    <d v="2025-04-17T00:00:00"/>
    <x v="3"/>
    <x v="8"/>
    <x v="0"/>
    <n v="630000"/>
  </r>
  <r>
    <x v="49"/>
    <d v="1899-12-30T19:37:42"/>
    <s v="이체"/>
    <s v="내계좌이체"/>
    <x v="0"/>
    <x v="13"/>
    <n v="630000"/>
    <s v="KRW"/>
    <s v="생활통장"/>
    <m/>
    <d v="2025-04-17T00:00:00"/>
    <x v="3"/>
    <x v="8"/>
    <x v="0"/>
    <n v="-630000"/>
  </r>
  <r>
    <x v="49"/>
    <d v="1899-12-30T19:38:07"/>
    <s v="이체"/>
    <s v="내계좌이체"/>
    <x v="0"/>
    <x v="12"/>
    <n v="-3911"/>
    <s v="KRW"/>
    <s v="신한 주거래 우대통장(저축예금)"/>
    <m/>
    <d v="2025-04-17T00:00:00"/>
    <x v="3"/>
    <x v="8"/>
    <x v="0"/>
    <n v="3911"/>
  </r>
  <r>
    <x v="49"/>
    <d v="1899-12-30T19:38:07"/>
    <s v="이체"/>
    <s v="내계좌이체"/>
    <x v="0"/>
    <x v="13"/>
    <n v="3911"/>
    <s v="KRW"/>
    <s v="생활통장"/>
    <m/>
    <d v="2025-04-17T00:00:00"/>
    <x v="3"/>
    <x v="8"/>
    <x v="0"/>
    <n v="-3911"/>
  </r>
  <r>
    <x v="49"/>
    <d v="1899-12-30T19:38:53"/>
    <s v="이체"/>
    <s v="내계좌이체"/>
    <x v="0"/>
    <x v="5"/>
    <n v="-630000"/>
    <s v="KRW"/>
    <s v="생활통장"/>
    <m/>
    <d v="2025-04-17T00:00:00"/>
    <x v="3"/>
    <x v="8"/>
    <x v="0"/>
    <n v="630000"/>
  </r>
  <r>
    <x v="49"/>
    <d v="1899-12-30T19:38:53"/>
    <s v="이체"/>
    <s v="내계좌이체"/>
    <x v="0"/>
    <x v="15"/>
    <n v="630000"/>
    <s v="KRW"/>
    <s v="플러스박스"/>
    <m/>
    <d v="2025-04-17T00:00:00"/>
    <x v="3"/>
    <x v="8"/>
    <x v="0"/>
    <n v="-630000"/>
  </r>
  <r>
    <x v="49"/>
    <d v="1899-12-30T09:05:52"/>
    <s v="수입"/>
    <s v="급여"/>
    <x v="0"/>
    <x v="66"/>
    <n v="2427890"/>
    <s v="KRW"/>
    <s v="채움공직자우대통장"/>
    <m/>
    <d v="2025-04-17T00:00:00"/>
    <x v="1"/>
    <x v="22"/>
    <x v="0"/>
    <n v="2427890"/>
  </r>
  <r>
    <x v="49"/>
    <d v="1899-12-30T10:22:32"/>
    <s v="지출"/>
    <s v="카페/간식"/>
    <x v="44"/>
    <x v="147"/>
    <n v="-70000"/>
    <s v="KRW"/>
    <s v="교직원복지 LOVE"/>
    <m/>
    <d v="2025-04-17T00:00:00"/>
    <x v="2"/>
    <x v="14"/>
    <x v="45"/>
    <n v="70000"/>
  </r>
  <r>
    <x v="49"/>
    <d v="1899-12-30T16:04:03"/>
    <s v="수입"/>
    <s v="급여"/>
    <x v="0"/>
    <x v="66"/>
    <n v="838910"/>
    <s v="KRW"/>
    <s v="신한 주거래 우대통장(저축예금)"/>
    <m/>
    <d v="2025-04-17T00:00:00"/>
    <x v="1"/>
    <x v="22"/>
    <x v="0"/>
    <n v="838910"/>
  </r>
  <r>
    <x v="49"/>
    <d v="1899-12-30T18:03:41"/>
    <s v="지출"/>
    <s v="식비"/>
    <x v="45"/>
    <x v="148"/>
    <n v="-23000"/>
    <s v="KRW"/>
    <s v="교직원복지 LOVE"/>
    <m/>
    <d v="2025-04-17T00:00:00"/>
    <x v="2"/>
    <x v="4"/>
    <x v="46"/>
    <n v="23000"/>
  </r>
  <r>
    <x v="49"/>
    <d v="1899-12-30T18:03:57"/>
    <s v="지출"/>
    <s v="식비"/>
    <x v="45"/>
    <x v="149"/>
    <n v="-49000"/>
    <s v="KRW"/>
    <s v="교직원복지 LOVE"/>
    <m/>
    <d v="2025-04-17T00:00:00"/>
    <x v="2"/>
    <x v="4"/>
    <x v="46"/>
    <n v="49000"/>
  </r>
  <r>
    <x v="49"/>
    <d v="1899-12-30T18:13:01"/>
    <s v="지출"/>
    <s v="생활"/>
    <x v="17"/>
    <x v="110"/>
    <n v="-2900"/>
    <s v="KRW"/>
    <s v="교직원복지 LOVE"/>
    <m/>
    <d v="2025-04-17T00:00:00"/>
    <x v="2"/>
    <x v="2"/>
    <x v="17"/>
    <n v="2900"/>
  </r>
  <r>
    <x v="49"/>
    <d v="1899-12-30T19:38:29"/>
    <s v="수입"/>
    <s v="앱테크"/>
    <x v="0"/>
    <x v="20"/>
    <n v="12"/>
    <s v="KRW"/>
    <s v="생활통장"/>
    <m/>
    <d v="2025-04-17T00:00:00"/>
    <x v="1"/>
    <x v="12"/>
    <x v="0"/>
    <n v="12"/>
  </r>
  <r>
    <x v="49"/>
    <d v="1899-12-30T19:38:33"/>
    <s v="수입"/>
    <s v="미분류"/>
    <x v="0"/>
    <x v="19"/>
    <n v="11"/>
    <s v="KRW"/>
    <s v="생활통장"/>
    <m/>
    <d v="2025-04-17T00:00:00"/>
    <x v="1"/>
    <x v="11"/>
    <x v="0"/>
    <n v="11"/>
  </r>
  <r>
    <x v="49"/>
    <d v="1899-12-30T19:38:40"/>
    <s v="수입"/>
    <s v="앱테크"/>
    <x v="0"/>
    <x v="20"/>
    <n v="12"/>
    <s v="KRW"/>
    <s v="생활통장"/>
    <m/>
    <d v="2025-04-17T00:00:00"/>
    <x v="1"/>
    <x v="12"/>
    <x v="0"/>
    <n v="12"/>
  </r>
  <r>
    <x v="49"/>
    <d v="1899-12-30T23:26:32"/>
    <s v="지출"/>
    <s v="온라인쇼핑"/>
    <x v="12"/>
    <x v="27"/>
    <n v="-40830"/>
    <s v="KRW"/>
    <s v="교직원복지 LOVE"/>
    <m/>
    <d v="2025-04-17T00:00:00"/>
    <x v="2"/>
    <x v="6"/>
    <x v="12"/>
    <n v="40830"/>
  </r>
  <r>
    <x v="49"/>
    <d v="1899-12-30T23:54:13"/>
    <s v="지출"/>
    <s v="교통"/>
    <x v="6"/>
    <x v="17"/>
    <n v="-13800"/>
    <s v="KRW"/>
    <s v="교직원복지 LOVE"/>
    <m/>
    <d v="2025-04-17T00:00:00"/>
    <x v="2"/>
    <x v="7"/>
    <x v="6"/>
    <n v="13800"/>
  </r>
  <r>
    <x v="50"/>
    <d v="1899-12-30T09:14:25"/>
    <s v="지출"/>
    <s v="의료/건강"/>
    <x v="46"/>
    <x v="150"/>
    <n v="-6100"/>
    <s v="KRW"/>
    <s v="교직원복지 LOVE"/>
    <m/>
    <d v="2025-04-16T00:00:00"/>
    <x v="2"/>
    <x v="3"/>
    <x v="47"/>
    <n v="6100"/>
  </r>
  <r>
    <x v="50"/>
    <d v="1899-12-30T09:15:59"/>
    <s v="지출"/>
    <s v="의료/건강"/>
    <x v="41"/>
    <x v="151"/>
    <n v="-6400"/>
    <s v="KRW"/>
    <s v="교직원복지 LOVE"/>
    <m/>
    <d v="2025-04-16T00:00:00"/>
    <x v="2"/>
    <x v="3"/>
    <x v="42"/>
    <n v="6400"/>
  </r>
  <r>
    <x v="50"/>
    <d v="1899-12-30T09:22:44"/>
    <s v="지출"/>
    <s v="생활"/>
    <x v="17"/>
    <x v="152"/>
    <n v="-5610"/>
    <s v="KRW"/>
    <s v="교직원복지 LOVE"/>
    <m/>
    <d v="2025-04-16T00:00:00"/>
    <x v="2"/>
    <x v="2"/>
    <x v="17"/>
    <n v="5610"/>
  </r>
  <r>
    <x v="50"/>
    <d v="1899-12-30T17:46:58"/>
    <s v="지출"/>
    <s v="생활"/>
    <x v="1"/>
    <x v="30"/>
    <n v="-14000"/>
    <s v="KRW"/>
    <s v="교직원복지 LOVE"/>
    <m/>
    <d v="2025-04-16T00:00:00"/>
    <x v="2"/>
    <x v="2"/>
    <x v="1"/>
    <n v="14000"/>
  </r>
  <r>
    <x v="50"/>
    <d v="1899-12-30T20:07:43"/>
    <s v="지출"/>
    <s v="카페/간식"/>
    <x v="21"/>
    <x v="153"/>
    <n v="-3000"/>
    <s v="KRW"/>
    <s v="교직원복지 LOVE"/>
    <m/>
    <d v="2025-04-16T00:00:00"/>
    <x v="2"/>
    <x v="14"/>
    <x v="22"/>
    <n v="3000"/>
  </r>
  <r>
    <x v="51"/>
    <d v="1899-12-30T00:00:00"/>
    <s v="지출"/>
    <s v="교통"/>
    <x v="5"/>
    <x v="26"/>
    <n v="-4500"/>
    <s v="KRW"/>
    <s v="MY(K-패스)"/>
    <m/>
    <d v="2025-04-15T00:00:00"/>
    <x v="2"/>
    <x v="7"/>
    <x v="5"/>
    <n v="4500"/>
  </r>
  <r>
    <x v="51"/>
    <d v="1899-12-30T00:00:00"/>
    <s v="지출"/>
    <s v="교통"/>
    <x v="5"/>
    <x v="26"/>
    <n v="-93550"/>
    <s v="KRW"/>
    <s v="MY(K-패스)"/>
    <m/>
    <d v="2025-04-15T00:00:00"/>
    <x v="2"/>
    <x v="7"/>
    <x v="5"/>
    <n v="93550"/>
  </r>
  <r>
    <x v="51"/>
    <d v="1899-12-30T09:35:21"/>
    <s v="수입"/>
    <s v="기타수입"/>
    <x v="0"/>
    <x v="68"/>
    <n v="17870"/>
    <s v="KRW"/>
    <s v="생활통장"/>
    <m/>
    <d v="2025-04-15T00:00:00"/>
    <x v="1"/>
    <x v="23"/>
    <x v="0"/>
    <n v="17870"/>
  </r>
  <r>
    <x v="51"/>
    <d v="1899-12-30T09:35:21"/>
    <s v="수입"/>
    <s v="금융수입"/>
    <x v="0"/>
    <x v="34"/>
    <n v="600"/>
    <s v="KRW"/>
    <s v="생활통장"/>
    <m/>
    <d v="2025-04-15T00:00:00"/>
    <x v="1"/>
    <x v="1"/>
    <x v="0"/>
    <n v="600"/>
  </r>
  <r>
    <x v="51"/>
    <d v="1899-12-30T11:54:36"/>
    <s v="지출"/>
    <s v="교통"/>
    <x v="5"/>
    <x v="67"/>
    <n v="-98050"/>
    <s v="KRW"/>
    <s v="생활통장"/>
    <m/>
    <d v="2025-04-15T00:00:00"/>
    <x v="2"/>
    <x v="7"/>
    <x v="5"/>
    <n v="98050"/>
  </r>
  <r>
    <x v="51"/>
    <d v="1899-12-30T13:09:15"/>
    <s v="지출"/>
    <s v="문화/여가"/>
    <x v="27"/>
    <x v="69"/>
    <n v="-47333"/>
    <s v="KRW"/>
    <s v="교직원복지 LOVE"/>
    <m/>
    <d v="2025-04-15T00:00:00"/>
    <x v="2"/>
    <x v="24"/>
    <x v="28"/>
    <n v="47333"/>
  </r>
  <r>
    <x v="51"/>
    <d v="1899-12-30T17:01:27"/>
    <s v="지출"/>
    <s v="주거/통신"/>
    <x v="29"/>
    <x v="71"/>
    <n v="-22482"/>
    <s v="KRW"/>
    <s v="생활통장"/>
    <m/>
    <d v="2025-04-15T00:00:00"/>
    <x v="2"/>
    <x v="21"/>
    <x v="30"/>
    <n v="22482"/>
  </r>
  <r>
    <x v="51"/>
    <d v="1899-12-30T19:03:09"/>
    <s v="지출"/>
    <s v="카페/간식"/>
    <x v="21"/>
    <x v="154"/>
    <n v="-8000"/>
    <s v="KRW"/>
    <s v="교직원복지 LOVE"/>
    <m/>
    <d v="2025-04-15T00:00:00"/>
    <x v="2"/>
    <x v="14"/>
    <x v="22"/>
    <n v="8000"/>
  </r>
  <r>
    <x v="52"/>
    <d v="1899-12-30T11:20:57"/>
    <s v="이체"/>
    <s v="내계좌이체"/>
    <x v="0"/>
    <x v="155"/>
    <n v="373"/>
    <s v="KRW"/>
    <s v="저금통"/>
    <m/>
    <d v="2025-04-14T00:00:00"/>
    <x v="3"/>
    <x v="8"/>
    <x v="0"/>
    <n v="-373"/>
  </r>
  <r>
    <x v="52"/>
    <d v="1899-12-30T11:20:57"/>
    <s v="이체"/>
    <s v="내계좌이체"/>
    <x v="0"/>
    <x v="156"/>
    <n v="-373"/>
    <s v="KRW"/>
    <s v="입출금통장"/>
    <m/>
    <d v="2025-04-14T00:00:00"/>
    <x v="3"/>
    <x v="8"/>
    <x v="0"/>
    <n v="373"/>
  </r>
  <r>
    <x v="52"/>
    <d v="1899-12-30T13:54:18"/>
    <s v="이체"/>
    <s v="내계좌이체"/>
    <x v="0"/>
    <x v="5"/>
    <n v="100000"/>
    <s v="KRW"/>
    <s v="생활통장"/>
    <m/>
    <d v="2025-04-14T00:00:00"/>
    <x v="3"/>
    <x v="8"/>
    <x v="0"/>
    <n v="-100000"/>
  </r>
  <r>
    <x v="52"/>
    <d v="1899-12-30T13:54:18"/>
    <s v="이체"/>
    <s v="내계좌이체"/>
    <x v="0"/>
    <x v="9"/>
    <n v="-100000"/>
    <s v="KRW"/>
    <s v="플러스박스"/>
    <m/>
    <d v="2025-04-14T00:00:00"/>
    <x v="3"/>
    <x v="8"/>
    <x v="0"/>
    <n v="100000"/>
  </r>
  <r>
    <x v="52"/>
    <d v="1899-12-30T15:51:32"/>
    <s v="이체"/>
    <s v="이체"/>
    <x v="0"/>
    <x v="0"/>
    <n v="-67000"/>
    <s v="KRW"/>
    <s v="생활통장"/>
    <m/>
    <d v="2025-04-14T00:00:00"/>
    <x v="0"/>
    <x v="0"/>
    <x v="0"/>
    <n v="67000"/>
  </r>
  <r>
    <x v="52"/>
    <d v="1899-12-30T15:55:09"/>
    <s v="이체"/>
    <s v="내계좌이체"/>
    <x v="0"/>
    <x v="5"/>
    <n v="60000"/>
    <s v="KRW"/>
    <s v="생활통장"/>
    <m/>
    <d v="2025-04-14T00:00:00"/>
    <x v="3"/>
    <x v="8"/>
    <x v="0"/>
    <n v="-60000"/>
  </r>
  <r>
    <x v="52"/>
    <d v="1899-12-30T15:55:09"/>
    <s v="이체"/>
    <s v="내계좌이체"/>
    <x v="0"/>
    <x v="9"/>
    <n v="-60000"/>
    <s v="KRW"/>
    <s v="플러스박스"/>
    <m/>
    <d v="2025-04-14T00:00:00"/>
    <x v="3"/>
    <x v="8"/>
    <x v="0"/>
    <n v="60000"/>
  </r>
  <r>
    <x v="52"/>
    <d v="1899-12-30T16:15:42"/>
    <s v="이체"/>
    <s v="내계좌이체"/>
    <x v="0"/>
    <x v="13"/>
    <n v="-16000"/>
    <s v="KRW"/>
    <s v="입출금통장"/>
    <m/>
    <d v="2025-04-14T00:00:00"/>
    <x v="3"/>
    <x v="8"/>
    <x v="0"/>
    <n v="16000"/>
  </r>
  <r>
    <x v="52"/>
    <d v="1899-12-30T16:15:42"/>
    <s v="이체"/>
    <s v="내계좌이체"/>
    <x v="0"/>
    <x v="13"/>
    <n v="16000"/>
    <s v="KRW"/>
    <s v="생활통장"/>
    <m/>
    <d v="2025-04-14T00:00:00"/>
    <x v="3"/>
    <x v="8"/>
    <x v="0"/>
    <n v="-16000"/>
  </r>
  <r>
    <x v="52"/>
    <d v="1899-12-30T15:55:22"/>
    <s v="수입"/>
    <s v="미분류"/>
    <x v="0"/>
    <x v="19"/>
    <n v="11"/>
    <s v="KRW"/>
    <s v="생활통장"/>
    <m/>
    <d v="2025-04-14T00:00:00"/>
    <x v="1"/>
    <x v="11"/>
    <x v="0"/>
    <n v="11"/>
  </r>
  <r>
    <x v="52"/>
    <d v="1899-12-30T15:55:26"/>
    <s v="수입"/>
    <s v="미분류"/>
    <x v="0"/>
    <x v="19"/>
    <n v="10"/>
    <s v="KRW"/>
    <s v="생활통장"/>
    <m/>
    <d v="2025-04-14T00:00:00"/>
    <x v="1"/>
    <x v="11"/>
    <x v="0"/>
    <n v="10"/>
  </r>
  <r>
    <x v="52"/>
    <d v="1899-12-30T16:16:31"/>
    <s v="지출"/>
    <s v="온라인쇼핑"/>
    <x v="12"/>
    <x v="157"/>
    <n v="-16600"/>
    <s v="KRW"/>
    <s v="생활통장"/>
    <m/>
    <d v="2025-04-14T00:00:00"/>
    <x v="2"/>
    <x v="6"/>
    <x v="12"/>
    <n v="16600"/>
  </r>
  <r>
    <x v="52"/>
    <d v="1899-12-30T21:00:10"/>
    <s v="지출"/>
    <s v="생활"/>
    <x v="1"/>
    <x v="2"/>
    <n v="-93333"/>
    <s v="KRW"/>
    <s v="교직원복지 LOVE"/>
    <m/>
    <d v="2025-04-14T00:00:00"/>
    <x v="2"/>
    <x v="2"/>
    <x v="1"/>
    <n v="93333"/>
  </r>
  <r>
    <x v="52"/>
    <d v="1899-12-30T23:13:12"/>
    <s v="지출"/>
    <s v="식비"/>
    <x v="9"/>
    <x v="158"/>
    <n v="-20000"/>
    <s v="KRW"/>
    <s v="교직원복지 LOVE"/>
    <m/>
    <d v="2025-04-14T00:00:00"/>
    <x v="2"/>
    <x v="4"/>
    <x v="9"/>
    <n v="20000"/>
  </r>
  <r>
    <x v="53"/>
    <d v="1899-12-30T08:22:29"/>
    <s v="이체"/>
    <s v="내계좌이체"/>
    <x v="0"/>
    <x v="5"/>
    <n v="620"/>
    <s v="KRW"/>
    <s v="생활통장"/>
    <m/>
    <d v="2025-04-13T00:00:00"/>
    <x v="3"/>
    <x v="8"/>
    <x v="0"/>
    <n v="-620"/>
  </r>
  <r>
    <x v="53"/>
    <d v="1899-12-30T08:22:29"/>
    <s v="이체"/>
    <s v="내계좌이체"/>
    <x v="0"/>
    <x v="9"/>
    <n v="-620"/>
    <s v="KRW"/>
    <s v="플러스박스"/>
    <m/>
    <d v="2025-04-13T00:00:00"/>
    <x v="3"/>
    <x v="8"/>
    <x v="0"/>
    <n v="620"/>
  </r>
  <r>
    <x v="53"/>
    <d v="1899-12-30T08:23:26"/>
    <s v="이체"/>
    <s v="내계좌이체"/>
    <x v="0"/>
    <x v="5"/>
    <n v="450000"/>
    <s v="KRW"/>
    <s v="생활통장"/>
    <m/>
    <d v="2025-04-13T00:00:00"/>
    <x v="3"/>
    <x v="8"/>
    <x v="0"/>
    <n v="-450000"/>
  </r>
  <r>
    <x v="53"/>
    <d v="1899-12-30T08:23:26"/>
    <s v="이체"/>
    <s v="내계좌이체"/>
    <x v="0"/>
    <x v="9"/>
    <n v="-450000"/>
    <s v="KRW"/>
    <s v="플러스박스"/>
    <m/>
    <d v="2025-04-13T00:00:00"/>
    <x v="3"/>
    <x v="8"/>
    <x v="0"/>
    <n v="450000"/>
  </r>
  <r>
    <x v="53"/>
    <d v="1899-12-30T08:25:28"/>
    <s v="이체"/>
    <s v="내계좌이체"/>
    <x v="0"/>
    <x v="74"/>
    <n v="-450000"/>
    <s v="KRW"/>
    <s v="생활통장"/>
    <m/>
    <d v="2025-04-13T00:00:00"/>
    <x v="3"/>
    <x v="8"/>
    <x v="0"/>
    <n v="450000"/>
  </r>
  <r>
    <x v="53"/>
    <d v="1899-12-30T08:21:37"/>
    <s v="수입"/>
    <s v="금융수입"/>
    <x v="0"/>
    <x v="46"/>
    <n v="620"/>
    <s v="KRW"/>
    <s v="플러스박스"/>
    <m/>
    <d v="2025-04-13T00:00:00"/>
    <x v="1"/>
    <x v="1"/>
    <x v="0"/>
    <n v="620"/>
  </r>
  <r>
    <x v="53"/>
    <d v="1899-12-30T08:21:42"/>
    <s v="수입"/>
    <s v="미분류"/>
    <x v="0"/>
    <x v="19"/>
    <n v="11"/>
    <s v="KRW"/>
    <s v="생활통장"/>
    <m/>
    <d v="2025-04-13T00:00:00"/>
    <x v="1"/>
    <x v="11"/>
    <x v="0"/>
    <n v="11"/>
  </r>
  <r>
    <x v="53"/>
    <d v="1899-12-30T08:21:46"/>
    <s v="수입"/>
    <s v="미분류"/>
    <x v="0"/>
    <x v="19"/>
    <n v="13"/>
    <s v="KRW"/>
    <s v="생활통장"/>
    <m/>
    <d v="2025-04-13T00:00:00"/>
    <x v="1"/>
    <x v="11"/>
    <x v="0"/>
    <n v="13"/>
  </r>
  <r>
    <x v="53"/>
    <d v="1899-12-30T09:17:56"/>
    <s v="지출"/>
    <s v="교통"/>
    <x v="6"/>
    <x v="17"/>
    <n v="-12500"/>
    <s v="KRW"/>
    <s v="교직원복지 LOVE"/>
    <m/>
    <d v="2025-04-13T00:00:00"/>
    <x v="2"/>
    <x v="7"/>
    <x v="6"/>
    <n v="12500"/>
  </r>
  <r>
    <x v="53"/>
    <d v="1899-12-30T19:12:33"/>
    <s v="지출"/>
    <s v="식비"/>
    <x v="47"/>
    <x v="159"/>
    <n v="-10000"/>
    <s v="KRW"/>
    <s v="MY(K-패스)"/>
    <m/>
    <d v="2025-04-13T00:00:00"/>
    <x v="2"/>
    <x v="4"/>
    <x v="48"/>
    <n v="10000"/>
  </r>
  <r>
    <x v="53"/>
    <d v="1899-12-30T20:50:16"/>
    <s v="지출"/>
    <s v="카페/간식"/>
    <x v="21"/>
    <x v="107"/>
    <n v="-6000"/>
    <s v="KRW"/>
    <s v="MY(K-패스)"/>
    <m/>
    <d v="2025-04-13T00:00:00"/>
    <x v="2"/>
    <x v="14"/>
    <x v="22"/>
    <n v="6000"/>
  </r>
  <r>
    <x v="53"/>
    <d v="1899-12-30T23:17:50"/>
    <s v="지출"/>
    <s v="주거/통신"/>
    <x v="29"/>
    <x v="79"/>
    <n v="-11390"/>
    <s v="KRW"/>
    <s v="교직원복지 LOVE"/>
    <m/>
    <d v="2025-04-13T00:00:00"/>
    <x v="2"/>
    <x v="21"/>
    <x v="30"/>
    <n v="11390"/>
  </r>
  <r>
    <x v="54"/>
    <d v="1899-12-30T11:17:57"/>
    <s v="이체"/>
    <s v="내계좌이체"/>
    <x v="0"/>
    <x v="156"/>
    <n v="-2128"/>
    <s v="KRW"/>
    <s v="입출금통장"/>
    <m/>
    <d v="2025-04-12T00:00:00"/>
    <x v="3"/>
    <x v="8"/>
    <x v="0"/>
    <n v="2128"/>
  </r>
  <r>
    <x v="54"/>
    <d v="1899-12-30T11:17:57"/>
    <s v="이체"/>
    <s v="내계좌이체"/>
    <x v="0"/>
    <x v="160"/>
    <n v="2128"/>
    <s v="KRW"/>
    <s v="저금통"/>
    <m/>
    <d v="2025-04-12T00:00:00"/>
    <x v="3"/>
    <x v="8"/>
    <x v="0"/>
    <n v="-2128"/>
  </r>
  <r>
    <x v="54"/>
    <d v="1899-12-30T17:19:59"/>
    <s v="이체"/>
    <s v="내계좌이체"/>
    <x v="0"/>
    <x v="5"/>
    <n v="640000"/>
    <s v="KRW"/>
    <s v="생활통장"/>
    <m/>
    <d v="2025-04-12T00:00:00"/>
    <x v="3"/>
    <x v="8"/>
    <x v="0"/>
    <n v="-640000"/>
  </r>
  <r>
    <x v="54"/>
    <d v="1899-12-30T17:19:59"/>
    <s v="이체"/>
    <s v="내계좌이체"/>
    <x v="0"/>
    <x v="9"/>
    <n v="-640000"/>
    <s v="KRW"/>
    <s v="플러스박스"/>
    <m/>
    <d v="2025-04-12T00:00:00"/>
    <x v="3"/>
    <x v="8"/>
    <x v="0"/>
    <n v="640000"/>
  </r>
  <r>
    <x v="54"/>
    <d v="1899-12-30T17:20:30"/>
    <s v="이체"/>
    <s v="카드대금"/>
    <x v="0"/>
    <x v="116"/>
    <n v="-640000"/>
    <s v="KRW"/>
    <s v="생활통장"/>
    <m/>
    <d v="2025-04-12T00:00:00"/>
    <x v="3"/>
    <x v="20"/>
    <x v="0"/>
    <n v="640000"/>
  </r>
  <r>
    <x v="54"/>
    <d v="1899-12-30T08:33:56"/>
    <s v="수입"/>
    <s v="금융수입"/>
    <x v="0"/>
    <x v="34"/>
    <n v="300"/>
    <s v="KRW"/>
    <s v="생활통장"/>
    <m/>
    <d v="2025-04-12T00:00:00"/>
    <x v="1"/>
    <x v="1"/>
    <x v="0"/>
    <n v="300"/>
  </r>
  <r>
    <x v="54"/>
    <d v="1899-12-30T17:38:23"/>
    <s v="지출"/>
    <s v="생활"/>
    <x v="17"/>
    <x v="110"/>
    <n v="-10700"/>
    <s v="KRW"/>
    <s v="MY(K-패스)"/>
    <m/>
    <d v="2025-04-12T00:00:00"/>
    <x v="2"/>
    <x v="2"/>
    <x v="17"/>
    <n v="10700"/>
  </r>
  <r>
    <x v="54"/>
    <d v="1899-12-30T17:47:55"/>
    <s v="지출"/>
    <s v="온라인쇼핑"/>
    <x v="4"/>
    <x v="7"/>
    <n v="-20000"/>
    <s v="KRW"/>
    <s v="생활통장"/>
    <m/>
    <d v="2025-04-12T00:00:00"/>
    <x v="2"/>
    <x v="6"/>
    <x v="4"/>
    <n v="20000"/>
  </r>
  <r>
    <x v="54"/>
    <d v="1899-12-30T18:38:22"/>
    <s v="지출"/>
    <s v="생활"/>
    <x v="17"/>
    <x v="161"/>
    <n v="-1500"/>
    <s v="KRW"/>
    <s v="MY(K-패스)"/>
    <m/>
    <d v="2025-04-12T00:00:00"/>
    <x v="2"/>
    <x v="2"/>
    <x v="17"/>
    <n v="1500"/>
  </r>
  <r>
    <x v="54"/>
    <d v="1899-12-30T19:05:28"/>
    <s v="지출"/>
    <s v="뷰티/미용"/>
    <x v="31"/>
    <x v="80"/>
    <n v="-66800"/>
    <s v="KRW"/>
    <s v="교직원복지 LOVE"/>
    <m/>
    <d v="2025-04-12T00:00:00"/>
    <x v="2"/>
    <x v="13"/>
    <x v="32"/>
    <n v="66800"/>
  </r>
  <r>
    <x v="55"/>
    <d v="1899-12-30T11:17:12"/>
    <s v="이체"/>
    <s v="내계좌이체"/>
    <x v="0"/>
    <x v="155"/>
    <n v="257"/>
    <s v="KRW"/>
    <s v="저금통"/>
    <m/>
    <d v="2025-04-11T00:00:00"/>
    <x v="3"/>
    <x v="8"/>
    <x v="0"/>
    <n v="-257"/>
  </r>
  <r>
    <x v="55"/>
    <d v="1899-12-30T11:17:12"/>
    <s v="이체"/>
    <s v="내계좌이체"/>
    <x v="0"/>
    <x v="156"/>
    <n v="-257"/>
    <s v="KRW"/>
    <s v="입출금통장"/>
    <m/>
    <d v="2025-04-11T00:00:00"/>
    <x v="3"/>
    <x v="8"/>
    <x v="0"/>
    <n v="257"/>
  </r>
  <r>
    <x v="55"/>
    <d v="1899-12-30T07:06:11"/>
    <s v="지출"/>
    <s v="교통"/>
    <x v="5"/>
    <x v="67"/>
    <n v="-1499"/>
    <s v="KRW"/>
    <s v="입출금통장"/>
    <m/>
    <d v="2025-04-11T00:00:00"/>
    <x v="2"/>
    <x v="7"/>
    <x v="5"/>
    <n v="1499"/>
  </r>
  <r>
    <x v="56"/>
    <d v="1899-12-30T09:54:07"/>
    <s v="이체"/>
    <s v="현금"/>
    <x v="0"/>
    <x v="10"/>
    <n v="20000"/>
    <s v="KRW"/>
    <s v="채움공직자우대통장"/>
    <m/>
    <d v="2025-04-10T00:00:00"/>
    <x v="0"/>
    <x v="9"/>
    <x v="0"/>
    <n v="-20000"/>
  </r>
  <r>
    <x v="56"/>
    <d v="1899-12-30T18:30:03"/>
    <s v="이체"/>
    <s v="내계좌이체"/>
    <x v="0"/>
    <x v="12"/>
    <n v="-20257"/>
    <s v="KRW"/>
    <s v="채움공직자우대통장"/>
    <m/>
    <d v="2025-04-10T00:00:00"/>
    <x v="3"/>
    <x v="8"/>
    <x v="0"/>
    <n v="20257"/>
  </r>
  <r>
    <x v="56"/>
    <d v="1899-12-30T18:30:03"/>
    <s v="이체"/>
    <s v="내계좌이체"/>
    <x v="0"/>
    <x v="13"/>
    <n v="20257"/>
    <s v="KRW"/>
    <s v="입출금통장"/>
    <m/>
    <d v="2025-04-10T00:00:00"/>
    <x v="3"/>
    <x v="8"/>
    <x v="0"/>
    <n v="-20257"/>
  </r>
  <r>
    <x v="56"/>
    <d v="1899-12-30T08:21:24"/>
    <s v="지출"/>
    <s v="생활"/>
    <x v="17"/>
    <x v="37"/>
    <n v="-7600"/>
    <s v="KRW"/>
    <s v="MY(K-패스)"/>
    <m/>
    <d v="2025-04-10T00:00:00"/>
    <x v="2"/>
    <x v="2"/>
    <x v="17"/>
    <n v="7600"/>
  </r>
  <r>
    <x v="56"/>
    <d v="1899-12-30T16:39:16"/>
    <s v="지출"/>
    <s v="자동차"/>
    <x v="34"/>
    <x v="84"/>
    <n v="-213333"/>
    <s v="KRW"/>
    <s v="교직원복지 LOVE"/>
    <m/>
    <d v="2025-04-10T00:00:00"/>
    <x v="2"/>
    <x v="15"/>
    <x v="35"/>
    <n v="213333"/>
  </r>
  <r>
    <x v="56"/>
    <d v="1899-12-30T17:37:42"/>
    <s v="지출"/>
    <s v="온라인쇼핑"/>
    <x v="4"/>
    <x v="162"/>
    <n v="-43333"/>
    <s v="KRW"/>
    <s v="교직원복지 LOVE"/>
    <m/>
    <d v="2025-04-10T00:00:00"/>
    <x v="2"/>
    <x v="6"/>
    <x v="4"/>
    <n v="43333"/>
  </r>
  <r>
    <x v="56"/>
    <d v="1899-12-30T18:15:00"/>
    <s v="지출"/>
    <s v="교통"/>
    <x v="5"/>
    <x v="67"/>
    <n v="-1"/>
    <s v="KRW"/>
    <s v="입출금통장"/>
    <m/>
    <d v="2025-04-10T00:00:00"/>
    <x v="2"/>
    <x v="7"/>
    <x v="5"/>
    <n v="1"/>
  </r>
  <r>
    <x v="57"/>
    <d v="1899-12-30T20:07:15"/>
    <s v="지출"/>
    <s v="생활"/>
    <x v="17"/>
    <x v="163"/>
    <n v="-1100"/>
    <s v="KRW"/>
    <s v="MY(K-패스)"/>
    <m/>
    <d v="2025-04-09T00:00:00"/>
    <x v="2"/>
    <x v="2"/>
    <x v="17"/>
    <n v="1100"/>
  </r>
  <r>
    <x v="57"/>
    <d v="1899-12-30T20:10:34"/>
    <s v="지출"/>
    <s v="카페/간식"/>
    <x v="10"/>
    <x v="164"/>
    <n v="-5300"/>
    <s v="KRW"/>
    <s v="교직원복지 LOVE"/>
    <m/>
    <d v="2025-04-09T00:00:00"/>
    <x v="2"/>
    <x v="14"/>
    <x v="10"/>
    <n v="5300"/>
  </r>
  <r>
    <x v="57"/>
    <d v="1899-12-30T20:47:45"/>
    <s v="지출"/>
    <s v="온라인쇼핑"/>
    <x v="12"/>
    <x v="27"/>
    <n v="-42300"/>
    <s v="KRW"/>
    <s v="교직원복지 LOVE"/>
    <m/>
    <d v="2025-04-09T00:00:00"/>
    <x v="2"/>
    <x v="6"/>
    <x v="12"/>
    <n v="42300"/>
  </r>
  <r>
    <x v="57"/>
    <d v="1899-12-30T22:28:59"/>
    <s v="지출"/>
    <s v="문화/여가"/>
    <x v="28"/>
    <x v="165"/>
    <n v="-1000"/>
    <s v="KRW"/>
    <s v="MY(K-패스)"/>
    <m/>
    <d v="2025-04-09T00:00:00"/>
    <x v="2"/>
    <x v="24"/>
    <x v="29"/>
    <n v="1000"/>
  </r>
  <r>
    <x v="57"/>
    <d v="1899-12-30T22:29:51"/>
    <s v="지출"/>
    <s v="문화/여가"/>
    <x v="28"/>
    <x v="165"/>
    <n v="-1000"/>
    <s v="KRW"/>
    <s v="MY(K-패스)"/>
    <m/>
    <d v="2025-04-09T00:00:00"/>
    <x v="2"/>
    <x v="24"/>
    <x v="29"/>
    <n v="1000"/>
  </r>
  <r>
    <x v="58"/>
    <d v="1899-12-30T19:30:56"/>
    <s v="수입"/>
    <s v="미분류"/>
    <x v="0"/>
    <x v="19"/>
    <n v="13"/>
    <s v="KRW"/>
    <s v="생활통장"/>
    <m/>
    <d v="2025-04-07T00:00:00"/>
    <x v="1"/>
    <x v="11"/>
    <x v="0"/>
    <n v="13"/>
  </r>
  <r>
    <x v="58"/>
    <d v="1899-12-30T23:30:18"/>
    <s v="지출"/>
    <s v="생활"/>
    <x v="17"/>
    <x v="166"/>
    <n v="-5900"/>
    <s v="KRW"/>
    <s v="교직원복지 LOVE"/>
    <m/>
    <d v="2025-04-07T00:00:00"/>
    <x v="2"/>
    <x v="2"/>
    <x v="17"/>
    <n v="5900"/>
  </r>
  <r>
    <x v="59"/>
    <d v="1899-12-30T14:10:09"/>
    <s v="이체"/>
    <s v="내계좌이체"/>
    <x v="0"/>
    <x v="5"/>
    <n v="200000"/>
    <s v="KRW"/>
    <s v="생활통장"/>
    <m/>
    <d v="2025-04-06T00:00:00"/>
    <x v="3"/>
    <x v="8"/>
    <x v="0"/>
    <n v="-200000"/>
  </r>
  <r>
    <x v="59"/>
    <d v="1899-12-30T14:10:09"/>
    <s v="이체"/>
    <s v="내계좌이체"/>
    <x v="0"/>
    <x v="9"/>
    <n v="-200000"/>
    <s v="KRW"/>
    <s v="플러스박스"/>
    <m/>
    <d v="2025-04-06T00:00:00"/>
    <x v="3"/>
    <x v="8"/>
    <x v="0"/>
    <n v="200000"/>
  </r>
  <r>
    <x v="59"/>
    <d v="1899-12-30T14:10:41"/>
    <s v="지출"/>
    <s v="식비"/>
    <x v="48"/>
    <x v="167"/>
    <n v="-172000"/>
    <s v="KRW"/>
    <s v="생활통장"/>
    <m/>
    <d v="2025-04-06T00:00:00"/>
    <x v="2"/>
    <x v="4"/>
    <x v="49"/>
    <n v="172000"/>
  </r>
  <r>
    <x v="60"/>
    <d v="1899-12-30T00:57:06"/>
    <s v="이체"/>
    <s v="내계좌이체"/>
    <x v="0"/>
    <x v="5"/>
    <n v="50000"/>
    <s v="KRW"/>
    <s v="생활통장"/>
    <m/>
    <d v="2025-04-05T00:00:00"/>
    <x v="3"/>
    <x v="8"/>
    <x v="0"/>
    <n v="-50000"/>
  </r>
  <r>
    <x v="60"/>
    <d v="1899-12-30T00:57:06"/>
    <s v="이체"/>
    <s v="내계좌이체"/>
    <x v="0"/>
    <x v="9"/>
    <n v="-50000"/>
    <s v="KRW"/>
    <s v="플러스박스"/>
    <m/>
    <d v="2025-04-05T00:00:00"/>
    <x v="3"/>
    <x v="8"/>
    <x v="0"/>
    <n v="50000"/>
  </r>
  <r>
    <x v="60"/>
    <d v="1899-12-30T00:57:36"/>
    <s v="이체"/>
    <s v="이체"/>
    <x v="0"/>
    <x v="168"/>
    <n v="-5000"/>
    <s v="KRW"/>
    <s v="생활통장"/>
    <m/>
    <d v="2025-04-05T00:00:00"/>
    <x v="0"/>
    <x v="0"/>
    <x v="0"/>
    <n v="5000"/>
  </r>
  <r>
    <x v="60"/>
    <d v="1899-12-30T05:42:42"/>
    <s v="지출"/>
    <s v="교통"/>
    <x v="5"/>
    <x v="169"/>
    <n v="-1500"/>
    <s v="KRW"/>
    <s v="프렌즈 체크카드"/>
    <m/>
    <d v="2025-04-05T00:00:00"/>
    <x v="2"/>
    <x v="7"/>
    <x v="5"/>
    <n v="1500"/>
  </r>
  <r>
    <x v="60"/>
    <d v="1899-12-30T09:59:44"/>
    <s v="지출"/>
    <s v="생활"/>
    <x v="7"/>
    <x v="170"/>
    <n v="-11100"/>
    <s v="KRW"/>
    <s v="교직원복지 LOVE"/>
    <m/>
    <d v="2025-04-05T00:00:00"/>
    <x v="2"/>
    <x v="2"/>
    <x v="7"/>
    <n v="11100"/>
  </r>
  <r>
    <x v="60"/>
    <d v="1899-12-30T15:35:26"/>
    <s v="지출"/>
    <s v="카페/간식"/>
    <x v="44"/>
    <x v="171"/>
    <n v="-21600"/>
    <s v="KRW"/>
    <s v="교직원복지 LOVE"/>
    <m/>
    <d v="2025-04-05T00:00:00"/>
    <x v="2"/>
    <x v="14"/>
    <x v="45"/>
    <n v="21600"/>
  </r>
  <r>
    <x v="60"/>
    <d v="1899-12-30T18:39:26"/>
    <s v="지출"/>
    <s v="온라인쇼핑"/>
    <x v="4"/>
    <x v="7"/>
    <n v="-10000"/>
    <s v="KRW"/>
    <s v="생활통장"/>
    <m/>
    <d v="2025-04-05T00:00:00"/>
    <x v="2"/>
    <x v="6"/>
    <x v="4"/>
    <n v="10000"/>
  </r>
  <r>
    <x v="60"/>
    <d v="1899-12-30T19:48:16"/>
    <s v="지출"/>
    <s v="교통"/>
    <x v="6"/>
    <x v="17"/>
    <n v="-12600"/>
    <s v="KRW"/>
    <s v="교직원복지 LOVE"/>
    <m/>
    <d v="2025-04-05T00:00:00"/>
    <x v="2"/>
    <x v="7"/>
    <x v="6"/>
    <n v="12600"/>
  </r>
  <r>
    <x v="60"/>
    <d v="1899-12-30T20:39:14"/>
    <s v="수입"/>
    <s v="미분류"/>
    <x v="0"/>
    <x v="19"/>
    <n v="6"/>
    <s v="KRW"/>
    <s v="생활통장"/>
    <m/>
    <d v="2025-04-05T00:00:00"/>
    <x v="1"/>
    <x v="11"/>
    <x v="0"/>
    <n v="6"/>
  </r>
  <r>
    <x v="60"/>
    <d v="1899-12-30T20:39:18"/>
    <s v="수입"/>
    <s v="미분류"/>
    <x v="0"/>
    <x v="19"/>
    <n v="8"/>
    <s v="KRW"/>
    <s v="생활통장"/>
    <m/>
    <d v="2025-04-05T00:00:00"/>
    <x v="1"/>
    <x v="11"/>
    <x v="0"/>
    <n v="8"/>
  </r>
  <r>
    <x v="60"/>
    <d v="1899-12-30T20:39:21"/>
    <s v="수입"/>
    <s v="미분류"/>
    <x v="0"/>
    <x v="19"/>
    <n v="4"/>
    <s v="KRW"/>
    <s v="생활통장"/>
    <m/>
    <d v="2025-04-05T00:00:00"/>
    <x v="1"/>
    <x v="11"/>
    <x v="0"/>
    <n v="4"/>
  </r>
  <r>
    <x v="60"/>
    <d v="1899-12-30T20:39:24"/>
    <s v="수입"/>
    <s v="미분류"/>
    <x v="0"/>
    <x v="19"/>
    <n v="14"/>
    <s v="KRW"/>
    <s v="생활통장"/>
    <m/>
    <d v="2025-04-05T00:00:00"/>
    <x v="1"/>
    <x v="11"/>
    <x v="0"/>
    <n v="14"/>
  </r>
  <r>
    <x v="60"/>
    <d v="1899-12-30T20:41:45"/>
    <s v="지출"/>
    <s v="생활"/>
    <x v="17"/>
    <x v="60"/>
    <n v="-10000"/>
    <s v="KRW"/>
    <s v="교직원복지 LOVE"/>
    <m/>
    <d v="2025-04-05T00:00:00"/>
    <x v="2"/>
    <x v="2"/>
    <x v="17"/>
    <n v="10000"/>
  </r>
  <r>
    <x v="61"/>
    <d v="1899-12-30T09:42:36"/>
    <s v="이체"/>
    <s v="이체"/>
    <x v="0"/>
    <x v="16"/>
    <n v="1"/>
    <s v="KRW"/>
    <s v="신한 주거래 우대통장(저축예금)"/>
    <m/>
    <d v="2025-04-04T00:00:00"/>
    <x v="0"/>
    <x v="0"/>
    <x v="0"/>
    <n v="-1"/>
  </r>
  <r>
    <x v="61"/>
    <d v="1899-12-30T09:43:33"/>
    <s v="이체"/>
    <s v="내계좌이체"/>
    <x v="0"/>
    <x v="5"/>
    <n v="400000"/>
    <s v="KRW"/>
    <s v="생활통장"/>
    <m/>
    <d v="2025-04-04T00:00:00"/>
    <x v="3"/>
    <x v="8"/>
    <x v="0"/>
    <n v="-400000"/>
  </r>
  <r>
    <x v="61"/>
    <d v="1899-12-30T09:43:33"/>
    <s v="이체"/>
    <s v="내계좌이체"/>
    <x v="0"/>
    <x v="9"/>
    <n v="-400000"/>
    <s v="KRW"/>
    <s v="플러스박스"/>
    <m/>
    <d v="2025-04-04T00:00:00"/>
    <x v="3"/>
    <x v="8"/>
    <x v="0"/>
    <n v="400000"/>
  </r>
  <r>
    <x v="61"/>
    <d v="1899-12-30T09:44:37"/>
    <s v="이체"/>
    <s v="내계좌이체"/>
    <x v="0"/>
    <x v="12"/>
    <n v="-400000"/>
    <s v="KRW"/>
    <s v="생활통장"/>
    <m/>
    <d v="2025-04-04T00:00:00"/>
    <x v="3"/>
    <x v="8"/>
    <x v="0"/>
    <n v="400000"/>
  </r>
  <r>
    <x v="61"/>
    <d v="1899-12-30T09:45:55"/>
    <s v="이체"/>
    <s v="내계좌이체"/>
    <x v="0"/>
    <x v="62"/>
    <n v="-721"/>
    <s v="KRW"/>
    <s v="생활통장"/>
    <m/>
    <d v="2025-04-04T00:00:00"/>
    <x v="3"/>
    <x v="8"/>
    <x v="0"/>
    <n v="721"/>
  </r>
  <r>
    <x v="61"/>
    <d v="1899-12-30T18:07:42"/>
    <s v="지출"/>
    <s v="생활"/>
    <x v="7"/>
    <x v="21"/>
    <n v="-20360"/>
    <s v="KRW"/>
    <s v="교직원복지 LOVE"/>
    <m/>
    <d v="2025-04-04T00:00:00"/>
    <x v="2"/>
    <x v="2"/>
    <x v="7"/>
    <n v="20360"/>
  </r>
  <r>
    <x v="61"/>
    <d v="1899-12-30T18:30:26"/>
    <s v="지출"/>
    <s v="생활"/>
    <x v="17"/>
    <x v="110"/>
    <n v="-10900"/>
    <s v="KRW"/>
    <s v="교직원복지 LOVE"/>
    <m/>
    <d v="2025-04-04T00:00:00"/>
    <x v="2"/>
    <x v="2"/>
    <x v="17"/>
    <n v="10900"/>
  </r>
  <r>
    <x v="61"/>
    <d v="1899-12-30T20:34:53"/>
    <s v="지출"/>
    <s v="생활"/>
    <x v="17"/>
    <x v="110"/>
    <n v="-2000"/>
    <s v="KRW"/>
    <s v="교직원복지 LOVE"/>
    <m/>
    <d v="2025-04-04T00:00:00"/>
    <x v="2"/>
    <x v="2"/>
    <x v="17"/>
    <n v="2000"/>
  </r>
  <r>
    <x v="61"/>
    <d v="1899-12-30T22:08:55"/>
    <s v="지출"/>
    <s v="의료/건강"/>
    <x v="37"/>
    <x v="101"/>
    <n v="-216333"/>
    <s v="KRW"/>
    <s v="교직원복지 LOVE"/>
    <m/>
    <d v="2025-04-04T00:00:00"/>
    <x v="2"/>
    <x v="3"/>
    <x v="38"/>
    <n v="216333"/>
  </r>
  <r>
    <x v="62"/>
    <d v="1899-12-30T11:10:16"/>
    <s v="이체"/>
    <s v="내계좌이체"/>
    <x v="0"/>
    <x v="5"/>
    <n v="1000000"/>
    <s v="KRW"/>
    <s v="생활통장"/>
    <m/>
    <d v="2025-04-03T00:00:00"/>
    <x v="3"/>
    <x v="8"/>
    <x v="0"/>
    <n v="-1000000"/>
  </r>
  <r>
    <x v="62"/>
    <d v="1899-12-30T11:10:16"/>
    <s v="이체"/>
    <s v="내계좌이체"/>
    <x v="0"/>
    <x v="9"/>
    <n v="-1000000"/>
    <s v="KRW"/>
    <s v="플러스박스"/>
    <m/>
    <d v="2025-04-03T00:00:00"/>
    <x v="3"/>
    <x v="8"/>
    <x v="0"/>
    <n v="1000000"/>
  </r>
  <r>
    <x v="62"/>
    <d v="1899-12-30T11:11:07"/>
    <s v="이체"/>
    <s v="이체"/>
    <x v="0"/>
    <x v="172"/>
    <n v="-1000000"/>
    <s v="KRW"/>
    <s v="생활통장"/>
    <m/>
    <d v="2025-04-03T00:00:00"/>
    <x v="3"/>
    <x v="0"/>
    <x v="0"/>
    <n v="1000000"/>
  </r>
  <r>
    <x v="62"/>
    <d v="1899-12-30T11:14:14"/>
    <s v="이체"/>
    <s v="내계좌이체"/>
    <x v="0"/>
    <x v="5"/>
    <n v="1471"/>
    <s v="KRW"/>
    <s v="생활통장"/>
    <m/>
    <d v="2025-04-03T00:00:00"/>
    <x v="3"/>
    <x v="8"/>
    <x v="0"/>
    <n v="-1471"/>
  </r>
  <r>
    <x v="62"/>
    <d v="1899-12-30T11:14:14"/>
    <s v="이체"/>
    <s v="내계좌이체"/>
    <x v="0"/>
    <x v="9"/>
    <n v="-1471"/>
    <s v="KRW"/>
    <s v="플러스박스"/>
    <m/>
    <d v="2025-04-03T00:00:00"/>
    <x v="3"/>
    <x v="8"/>
    <x v="0"/>
    <n v="1471"/>
  </r>
  <r>
    <x v="62"/>
    <d v="1899-12-30T11:14:16"/>
    <s v="이체"/>
    <s v="내계좌이체"/>
    <x v="0"/>
    <x v="5"/>
    <n v="1000000"/>
    <s v="KRW"/>
    <s v="생활통장"/>
    <m/>
    <d v="2025-04-03T00:00:00"/>
    <x v="3"/>
    <x v="8"/>
    <x v="0"/>
    <n v="-1000000"/>
  </r>
  <r>
    <x v="62"/>
    <d v="1899-12-30T11:14:16"/>
    <s v="이체"/>
    <s v="내계좌이체"/>
    <x v="0"/>
    <x v="9"/>
    <n v="-1000000"/>
    <s v="KRW"/>
    <s v="플러스박스"/>
    <m/>
    <d v="2025-04-03T00:00:00"/>
    <x v="3"/>
    <x v="8"/>
    <x v="0"/>
    <n v="1000000"/>
  </r>
  <r>
    <x v="62"/>
    <d v="1899-12-30T11:14:43"/>
    <s v="이체"/>
    <s v="카드대금"/>
    <x v="0"/>
    <x v="116"/>
    <n v="-317083"/>
    <s v="KRW"/>
    <s v="생활통장"/>
    <m/>
    <d v="2025-04-03T00:00:00"/>
    <x v="3"/>
    <x v="20"/>
    <x v="0"/>
    <n v="317083"/>
  </r>
  <r>
    <x v="62"/>
    <d v="1899-12-30T12:06:29"/>
    <s v="이체"/>
    <s v="카드대금"/>
    <x v="0"/>
    <x v="116"/>
    <n v="-692570"/>
    <s v="KRW"/>
    <s v="생활통장"/>
    <m/>
    <d v="2025-04-03T00:00:00"/>
    <x v="3"/>
    <x v="20"/>
    <x v="0"/>
    <n v="692570"/>
  </r>
  <r>
    <x v="62"/>
    <d v="1899-12-30T11:11:26"/>
    <s v="수입"/>
    <s v="금융수입"/>
    <x v="0"/>
    <x v="46"/>
    <n v="1471"/>
    <s v="KRW"/>
    <s v="플러스박스"/>
    <m/>
    <d v="2025-04-03T00:00:00"/>
    <x v="1"/>
    <x v="1"/>
    <x v="0"/>
    <n v="1471"/>
  </r>
  <r>
    <x v="62"/>
    <d v="1899-12-30T12:08:04"/>
    <s v="수입"/>
    <s v="미분류"/>
    <x v="0"/>
    <x v="19"/>
    <n v="17"/>
    <s v="KRW"/>
    <s v="생활통장"/>
    <m/>
    <d v="2025-04-03T00:00:00"/>
    <x v="1"/>
    <x v="11"/>
    <x v="0"/>
    <n v="17"/>
  </r>
  <r>
    <x v="62"/>
    <d v="1899-12-30T12:08:08"/>
    <s v="수입"/>
    <s v="미분류"/>
    <x v="0"/>
    <x v="19"/>
    <n v="11"/>
    <s v="KRW"/>
    <s v="생활통장"/>
    <m/>
    <d v="2025-04-03T00:00:00"/>
    <x v="1"/>
    <x v="11"/>
    <x v="0"/>
    <n v="11"/>
  </r>
  <r>
    <x v="63"/>
    <d v="1899-12-30T09:33:12"/>
    <s v="이체"/>
    <s v="내계좌이체"/>
    <x v="0"/>
    <x v="13"/>
    <n v="-8"/>
    <s v="KRW"/>
    <s v="토스뱅크 통장"/>
    <m/>
    <d v="2025-04-02T00:00:00"/>
    <x v="3"/>
    <x v="8"/>
    <x v="0"/>
    <n v="8"/>
  </r>
  <r>
    <x v="63"/>
    <d v="1899-12-30T09:05:57"/>
    <s v="지출"/>
    <s v="자동차"/>
    <x v="11"/>
    <x v="25"/>
    <n v="-24900"/>
    <s v="KRW"/>
    <s v="교직원복지 LOVE"/>
    <m/>
    <d v="2025-04-02T00:00:00"/>
    <x v="2"/>
    <x v="15"/>
    <x v="11"/>
    <n v="24900"/>
  </r>
  <r>
    <x v="63"/>
    <d v="1899-12-30T09:08:27"/>
    <s v="지출"/>
    <s v="자동차"/>
    <x v="11"/>
    <x v="25"/>
    <n v="24900"/>
    <s v="KRW"/>
    <s v="교직원복지 LOVE"/>
    <m/>
    <d v="2025-04-02T00:00:00"/>
    <x v="2"/>
    <x v="15"/>
    <x v="11"/>
    <n v="-24900"/>
  </r>
  <r>
    <x v="63"/>
    <d v="1899-12-30T09:08:27"/>
    <s v="지출"/>
    <s v="자동차"/>
    <x v="11"/>
    <x v="25"/>
    <n v="-23904"/>
    <s v="KRW"/>
    <s v="교직원복지 LOVE"/>
    <m/>
    <d v="2025-04-02T00:00:00"/>
    <x v="2"/>
    <x v="15"/>
    <x v="11"/>
    <n v="23904"/>
  </r>
  <r>
    <x v="63"/>
    <d v="1899-12-30T11:55:19"/>
    <s v="지출"/>
    <s v="카페/간식"/>
    <x v="10"/>
    <x v="173"/>
    <n v="-49400"/>
    <s v="KRW"/>
    <s v="교직원복지 LOVE"/>
    <m/>
    <d v="2025-04-02T00:00:00"/>
    <x v="2"/>
    <x v="14"/>
    <x v="10"/>
    <n v="49400"/>
  </r>
  <r>
    <x v="63"/>
    <d v="1899-12-30T12:13:46"/>
    <s v="지출"/>
    <s v="카페/간식"/>
    <x v="10"/>
    <x v="174"/>
    <n v="-13680"/>
    <s v="KRW"/>
    <s v="교직원복지 LOVE"/>
    <m/>
    <d v="2025-04-02T00:00:00"/>
    <x v="2"/>
    <x v="14"/>
    <x v="10"/>
    <n v="13680"/>
  </r>
  <r>
    <x v="63"/>
    <d v="1899-12-30T12:49:30"/>
    <s v="지출"/>
    <s v="카페/간식"/>
    <x v="49"/>
    <x v="175"/>
    <n v="-42000"/>
    <s v="KRW"/>
    <s v="교직원복지 LOVE"/>
    <m/>
    <d v="2025-04-02T00:00:00"/>
    <x v="2"/>
    <x v="14"/>
    <x v="50"/>
    <n v="42000"/>
  </r>
  <r>
    <x v="63"/>
    <d v="1899-12-30T13:55:57"/>
    <s v="지출"/>
    <s v="교통"/>
    <x v="5"/>
    <x v="26"/>
    <n v="-93550"/>
    <s v="KRW"/>
    <s v="[바로]MY(알뜰교통)"/>
    <m/>
    <d v="2025-04-02T00:00:00"/>
    <x v="2"/>
    <x v="7"/>
    <x v="5"/>
    <n v="93550"/>
  </r>
  <r>
    <x v="63"/>
    <d v="1899-12-30T13:55:57"/>
    <s v="지출"/>
    <s v="교통"/>
    <x v="5"/>
    <x v="26"/>
    <n v="-4500"/>
    <s v="KRW"/>
    <s v="[바로]MY(알뜰교통)"/>
    <m/>
    <d v="2025-04-02T00:00:00"/>
    <x v="2"/>
    <x v="7"/>
    <x v="5"/>
    <n v="4500"/>
  </r>
  <r>
    <x v="63"/>
    <d v="1899-12-30T16:46:38"/>
    <s v="지출"/>
    <s v="카페/간식"/>
    <x v="10"/>
    <x v="176"/>
    <n v="-11500"/>
    <s v="KRW"/>
    <s v="MY(K-패스)"/>
    <m/>
    <d v="2025-04-02T00:00:00"/>
    <x v="2"/>
    <x v="14"/>
    <x v="10"/>
    <n v="11500"/>
  </r>
  <r>
    <x v="63"/>
    <d v="1899-12-30T21:41:33"/>
    <s v="지출"/>
    <s v="온라인쇼핑"/>
    <x v="12"/>
    <x v="27"/>
    <n v="-75650"/>
    <s v="KRW"/>
    <s v="교직원복지 LOVE"/>
    <m/>
    <d v="2025-04-02T00:00:00"/>
    <x v="2"/>
    <x v="6"/>
    <x v="12"/>
    <n v="75650"/>
  </r>
  <r>
    <x v="64"/>
    <d v="1899-12-30T01:11:22"/>
    <s v="수입"/>
    <s v="미분류"/>
    <x v="0"/>
    <x v="19"/>
    <n v="10"/>
    <s v="KRW"/>
    <s v="생활통장"/>
    <m/>
    <d v="2025-04-01T00:00:00"/>
    <x v="1"/>
    <x v="11"/>
    <x v="0"/>
    <n v="10"/>
  </r>
  <r>
    <x v="64"/>
    <d v="1899-12-30T01:11:26"/>
    <s v="수입"/>
    <s v="미분류"/>
    <x v="0"/>
    <x v="19"/>
    <n v="13"/>
    <s v="KRW"/>
    <s v="생활통장"/>
    <m/>
    <d v="2025-04-01T00:00:00"/>
    <x v="1"/>
    <x v="11"/>
    <x v="0"/>
    <n v="13"/>
  </r>
  <r>
    <x v="64"/>
    <d v="1899-12-30T03:10:23"/>
    <s v="수입"/>
    <s v="금융수입"/>
    <x v="0"/>
    <x v="29"/>
    <n v="3"/>
    <s v="KRW"/>
    <s v="생활통장"/>
    <m/>
    <d v="2025-04-01T00:00:00"/>
    <x v="1"/>
    <x v="1"/>
    <x v="0"/>
    <n v="3"/>
  </r>
  <r>
    <x v="64"/>
    <d v="1899-12-30T19:54:56"/>
    <s v="지출"/>
    <s v="식비"/>
    <x v="45"/>
    <x v="177"/>
    <n v="-90000"/>
    <s v="KRW"/>
    <s v="교직원복지 LOVE"/>
    <m/>
    <d v="2025-04-01T00:00:00"/>
    <x v="2"/>
    <x v="4"/>
    <x v="46"/>
    <n v="90000"/>
  </r>
  <r>
    <x v="64"/>
    <d v="1899-12-30T22:03:19"/>
    <s v="지출"/>
    <s v="자동차"/>
    <x v="30"/>
    <x v="178"/>
    <n v="-3300"/>
    <s v="KRW"/>
    <s v="교직원복지 LOVE"/>
    <m/>
    <d v="2025-04-01T00:00:00"/>
    <x v="2"/>
    <x v="15"/>
    <x v="31"/>
    <n v="3300"/>
  </r>
  <r>
    <x v="64"/>
    <d v="1899-12-30T22:20:31"/>
    <s v="지출"/>
    <s v="생활"/>
    <x v="17"/>
    <x v="110"/>
    <n v="-2800"/>
    <s v="KRW"/>
    <s v="MY(K-패스)"/>
    <m/>
    <d v="2025-04-01T00:00:00"/>
    <x v="2"/>
    <x v="2"/>
    <x v="17"/>
    <n v="2800"/>
  </r>
  <r>
    <x v="65"/>
    <d v="1899-12-30T15:09:30"/>
    <s v="이체"/>
    <s v="내계좌이체"/>
    <x v="0"/>
    <x v="5"/>
    <n v="574420"/>
    <s v="KRW"/>
    <s v="생활통장"/>
    <m/>
    <d v="2025-03-31T00:00:00"/>
    <x v="3"/>
    <x v="8"/>
    <x v="0"/>
    <n v="-574420"/>
  </r>
  <r>
    <x v="65"/>
    <d v="1899-12-30T15:09:30"/>
    <s v="이체"/>
    <s v="내계좌이체"/>
    <x v="0"/>
    <x v="9"/>
    <n v="-574420"/>
    <s v="KRW"/>
    <s v="플러스박스"/>
    <m/>
    <d v="2025-03-31T00:00:00"/>
    <x v="3"/>
    <x v="8"/>
    <x v="0"/>
    <n v="574420"/>
  </r>
  <r>
    <x v="65"/>
    <d v="1899-12-30T18:33:31"/>
    <s v="이체"/>
    <s v="이체"/>
    <x v="0"/>
    <x v="179"/>
    <n v="-574420"/>
    <s v="KRW"/>
    <s v="생활통장"/>
    <m/>
    <d v="2025-03-31T00:00:00"/>
    <x v="3"/>
    <x v="0"/>
    <x v="0"/>
    <n v="574420"/>
  </r>
  <r>
    <x v="65"/>
    <d v="1899-12-30T18:34:19"/>
    <s v="이체"/>
    <s v="내계좌이체"/>
    <x v="0"/>
    <x v="5"/>
    <n v="25580"/>
    <s v="KRW"/>
    <s v="생활통장"/>
    <m/>
    <d v="2025-03-31T00:00:00"/>
    <x v="3"/>
    <x v="8"/>
    <x v="0"/>
    <n v="-25580"/>
  </r>
  <r>
    <x v="65"/>
    <d v="1899-12-30T18:34:19"/>
    <s v="이체"/>
    <s v="내계좌이체"/>
    <x v="0"/>
    <x v="9"/>
    <n v="-25580"/>
    <s v="KRW"/>
    <s v="플러스박스"/>
    <m/>
    <d v="2025-03-31T00:00:00"/>
    <x v="3"/>
    <x v="8"/>
    <x v="0"/>
    <n v="25580"/>
  </r>
  <r>
    <x v="65"/>
    <d v="1899-12-30T19:56:34"/>
    <s v="이체"/>
    <s v="내계좌이체"/>
    <x v="0"/>
    <x v="5"/>
    <n v="1000000"/>
    <s v="KRW"/>
    <s v="생활통장"/>
    <m/>
    <d v="2025-03-31T00:00:00"/>
    <x v="3"/>
    <x v="8"/>
    <x v="0"/>
    <n v="-1000000"/>
  </r>
  <r>
    <x v="65"/>
    <d v="1899-12-30T19:56:34"/>
    <s v="이체"/>
    <s v="내계좌이체"/>
    <x v="0"/>
    <x v="9"/>
    <n v="-1000000"/>
    <s v="KRW"/>
    <s v="플러스박스"/>
    <m/>
    <d v="2025-03-31T00:00:00"/>
    <x v="3"/>
    <x v="8"/>
    <x v="0"/>
    <n v="1000000"/>
  </r>
  <r>
    <x v="65"/>
    <d v="1899-12-30T19:57:29"/>
    <s v="이체"/>
    <s v="이체"/>
    <x v="0"/>
    <x v="172"/>
    <n v="-1000000"/>
    <s v="KRW"/>
    <s v="생활통장"/>
    <m/>
    <d v="2025-03-31T00:00:00"/>
    <x v="3"/>
    <x v="0"/>
    <x v="0"/>
    <n v="1000000"/>
  </r>
  <r>
    <x v="65"/>
    <d v="1899-12-30T00:00:00"/>
    <s v="지출"/>
    <s v="금융"/>
    <x v="39"/>
    <x v="180"/>
    <n v="0"/>
    <s v="KRW"/>
    <s v="교직원복지 LOVE"/>
    <m/>
    <d v="2025-03-31T00:00:00"/>
    <x v="2"/>
    <x v="18"/>
    <x v="40"/>
    <n v="0"/>
  </r>
  <r>
    <x v="65"/>
    <d v="1899-12-30T07:55:16"/>
    <s v="지출"/>
    <s v="생활"/>
    <x v="17"/>
    <x v="110"/>
    <n v="-1500"/>
    <s v="KRW"/>
    <s v="MY(K-패스)"/>
    <m/>
    <d v="2025-03-31T00:00:00"/>
    <x v="2"/>
    <x v="2"/>
    <x v="17"/>
    <n v="1500"/>
  </r>
  <r>
    <x v="65"/>
    <d v="1899-12-30T13:32:12"/>
    <s v="지출"/>
    <s v="온라인쇼핑"/>
    <x v="12"/>
    <x v="27"/>
    <n v="-42400"/>
    <s v="KRW"/>
    <s v="교직원복지 LOVE"/>
    <m/>
    <d v="2025-03-31T00:00:00"/>
    <x v="2"/>
    <x v="6"/>
    <x v="12"/>
    <n v="42400"/>
  </r>
  <r>
    <x v="65"/>
    <d v="1899-12-30T19:06:53"/>
    <s v="지출"/>
    <s v="식비"/>
    <x v="9"/>
    <x v="23"/>
    <n v="-115000"/>
    <s v="KRW"/>
    <s v="채움공직자우대통장"/>
    <m/>
    <d v="2025-03-31T00:00:00"/>
    <x v="2"/>
    <x v="4"/>
    <x v="9"/>
    <n v="115000"/>
  </r>
  <r>
    <x v="66"/>
    <d v="1899-12-30T22:24:53"/>
    <s v="이체"/>
    <s v="이체"/>
    <x v="0"/>
    <x v="0"/>
    <n v="-10000"/>
    <s v="KRW"/>
    <s v="생활통장"/>
    <m/>
    <d v="2025-03-30T00:00:00"/>
    <x v="0"/>
    <x v="0"/>
    <x v="0"/>
    <n v="10000"/>
  </r>
  <r>
    <x v="66"/>
    <d v="1899-12-30T01:29:53"/>
    <s v="지출"/>
    <s v="온라인쇼핑"/>
    <x v="4"/>
    <x v="7"/>
    <n v="-20000"/>
    <s v="KRW"/>
    <s v="생활통장"/>
    <m/>
    <d v="2025-03-30T00:00:00"/>
    <x v="2"/>
    <x v="6"/>
    <x v="4"/>
    <n v="20000"/>
  </r>
  <r>
    <x v="66"/>
    <d v="1899-12-30T08:06:04"/>
    <s v="수입"/>
    <s v="미분류"/>
    <x v="0"/>
    <x v="19"/>
    <n v="12"/>
    <s v="KRW"/>
    <s v="생활통장"/>
    <m/>
    <d v="2025-03-30T00:00:00"/>
    <x v="1"/>
    <x v="11"/>
    <x v="0"/>
    <n v="12"/>
  </r>
  <r>
    <x v="66"/>
    <d v="1899-12-30T08:06:08"/>
    <s v="수입"/>
    <s v="미분류"/>
    <x v="0"/>
    <x v="19"/>
    <n v="14"/>
    <s v="KRW"/>
    <s v="생활통장"/>
    <m/>
    <d v="2025-03-30T00:00:00"/>
    <x v="1"/>
    <x v="11"/>
    <x v="0"/>
    <n v="14"/>
  </r>
  <r>
    <x v="66"/>
    <d v="1899-12-30T16:24:04"/>
    <s v="지출"/>
    <s v="뷰티/미용"/>
    <x v="8"/>
    <x v="181"/>
    <n v="-35000"/>
    <s v="KRW"/>
    <s v="교직원복지 LOVE"/>
    <m/>
    <d v="2025-03-30T00:00:00"/>
    <x v="2"/>
    <x v="13"/>
    <x v="8"/>
    <n v="35000"/>
  </r>
  <r>
    <x v="66"/>
    <d v="1899-12-30T16:46:48"/>
    <s v="지출"/>
    <s v="생활"/>
    <x v="7"/>
    <x v="21"/>
    <n v="-40740"/>
    <s v="KRW"/>
    <s v="교직원복지 LOVE"/>
    <m/>
    <d v="2025-03-30T00:00:00"/>
    <x v="2"/>
    <x v="2"/>
    <x v="7"/>
    <n v="40740"/>
  </r>
  <r>
    <x v="66"/>
    <d v="1899-12-30T22:19:46"/>
    <s v="지출"/>
    <s v="온라인쇼핑"/>
    <x v="12"/>
    <x v="76"/>
    <n v="-5900"/>
    <s v="KRW"/>
    <s v="카카오페이 간편결제"/>
    <m/>
    <d v="2025-03-30T00:00:00"/>
    <x v="2"/>
    <x v="6"/>
    <x v="12"/>
    <n v="5900"/>
  </r>
  <r>
    <x v="66"/>
    <d v="1899-12-30T22:33:55"/>
    <s v="수입"/>
    <s v="미분류"/>
    <x v="0"/>
    <x v="19"/>
    <n v="4"/>
    <s v="KRW"/>
    <s v="생활통장"/>
    <m/>
    <d v="2025-03-30T00:00:00"/>
    <x v="1"/>
    <x v="11"/>
    <x v="0"/>
    <n v="4"/>
  </r>
  <r>
    <x v="66"/>
    <d v="1899-12-30T23:11:02"/>
    <s v="지출"/>
    <s v="뷰티/미용"/>
    <x v="16"/>
    <x v="35"/>
    <n v="-26516"/>
    <s v="KRW"/>
    <s v="교직원복지 LOVE"/>
    <m/>
    <d v="2025-03-30T00:00:00"/>
    <x v="2"/>
    <x v="13"/>
    <x v="16"/>
    <n v="26516"/>
  </r>
  <r>
    <x v="66"/>
    <d v="1899-12-30T23:39:14"/>
    <s v="지출"/>
    <s v="온라인쇼핑"/>
    <x v="12"/>
    <x v="27"/>
    <n v="-26984"/>
    <s v="KRW"/>
    <s v="교직원복지 LOVE"/>
    <m/>
    <d v="2025-03-30T00:00:00"/>
    <x v="2"/>
    <x v="6"/>
    <x v="12"/>
    <n v="26984"/>
  </r>
  <r>
    <x v="67"/>
    <d v="1899-12-30T02:12:23"/>
    <s v="이체"/>
    <s v="저축"/>
    <x v="0"/>
    <x v="44"/>
    <n v="0"/>
    <s v="KRW"/>
    <s v="세이프박스"/>
    <m/>
    <d v="2025-03-29T00:00:00"/>
    <x v="3"/>
    <x v="19"/>
    <x v="0"/>
    <n v="0"/>
  </r>
  <r>
    <x v="67"/>
    <d v="1899-12-30T22:06:16"/>
    <s v="이체"/>
    <s v="내계좌이체"/>
    <x v="0"/>
    <x v="5"/>
    <n v="100000"/>
    <s v="KRW"/>
    <s v="생활통장"/>
    <m/>
    <d v="2025-03-29T00:00:00"/>
    <x v="3"/>
    <x v="8"/>
    <x v="0"/>
    <n v="-100000"/>
  </r>
  <r>
    <x v="67"/>
    <d v="1899-12-30T22:06:16"/>
    <s v="이체"/>
    <s v="내계좌이체"/>
    <x v="0"/>
    <x v="9"/>
    <n v="-100000"/>
    <s v="KRW"/>
    <s v="플러스박스"/>
    <m/>
    <d v="2025-03-29T00:00:00"/>
    <x v="3"/>
    <x v="8"/>
    <x v="0"/>
    <n v="100000"/>
  </r>
  <r>
    <x v="67"/>
    <d v="1899-12-30T22:11:37"/>
    <s v="이체"/>
    <s v="이체"/>
    <x v="0"/>
    <x v="0"/>
    <n v="-70000"/>
    <s v="KRW"/>
    <s v="생활통장"/>
    <m/>
    <d v="2025-03-29T00:00:00"/>
    <x v="0"/>
    <x v="0"/>
    <x v="0"/>
    <n v="70000"/>
  </r>
  <r>
    <x v="67"/>
    <d v="1899-12-30T22:12:09"/>
    <s v="이체"/>
    <s v="저축"/>
    <x v="0"/>
    <x v="182"/>
    <n v="1"/>
    <s v="KRW"/>
    <s v="생활통장"/>
    <m/>
    <d v="2025-03-29T00:00:00"/>
    <x v="0"/>
    <x v="19"/>
    <x v="0"/>
    <n v="-1"/>
  </r>
  <r>
    <x v="67"/>
    <d v="1899-12-30T22:12:15"/>
    <s v="이체"/>
    <s v="저축"/>
    <x v="0"/>
    <x v="183"/>
    <n v="10"/>
    <s v="KRW"/>
    <s v="생활통장"/>
    <m/>
    <d v="2025-03-29T00:00:00"/>
    <x v="0"/>
    <x v="19"/>
    <x v="0"/>
    <n v="-10"/>
  </r>
  <r>
    <x v="67"/>
    <d v="1899-12-30T02:09:13"/>
    <s v="수입"/>
    <s v="금융수입"/>
    <x v="0"/>
    <x v="45"/>
    <n v="0"/>
    <s v="KRW"/>
    <s v="저금통"/>
    <m/>
    <d v="2025-03-29T00:00:00"/>
    <x v="1"/>
    <x v="1"/>
    <x v="0"/>
    <n v="0"/>
  </r>
  <r>
    <x v="67"/>
    <d v="1899-12-30T03:33:00"/>
    <s v="수입"/>
    <s v="금융수입"/>
    <x v="0"/>
    <x v="47"/>
    <n v="0"/>
    <s v="KRW"/>
    <s v="입출금통장"/>
    <m/>
    <d v="2025-03-29T00:00:00"/>
    <x v="1"/>
    <x v="1"/>
    <x v="0"/>
    <n v="0"/>
  </r>
  <r>
    <x v="67"/>
    <d v="1899-12-30T05:08:16"/>
    <s v="수입"/>
    <s v="금융수입"/>
    <x v="0"/>
    <x v="47"/>
    <n v="0"/>
    <s v="KRW"/>
    <s v="입출금통장"/>
    <m/>
    <d v="2025-03-29T00:00:00"/>
    <x v="1"/>
    <x v="1"/>
    <x v="0"/>
    <n v="0"/>
  </r>
  <r>
    <x v="67"/>
    <d v="1899-12-30T05:29:30"/>
    <s v="수입"/>
    <s v="금융수입"/>
    <x v="0"/>
    <x v="47"/>
    <n v="0"/>
    <s v="KRW"/>
    <s v="입출금통장"/>
    <m/>
    <d v="2025-03-29T00:00:00"/>
    <x v="1"/>
    <x v="1"/>
    <x v="0"/>
    <n v="0"/>
  </r>
  <r>
    <x v="67"/>
    <d v="1899-12-30T11:53:36"/>
    <s v="지출"/>
    <s v="교통"/>
    <x v="6"/>
    <x v="17"/>
    <n v="-12000"/>
    <s v="KRW"/>
    <s v="교직원복지 LOVE"/>
    <m/>
    <d v="2025-03-29T00:00:00"/>
    <x v="2"/>
    <x v="7"/>
    <x v="6"/>
    <n v="12000"/>
  </r>
  <r>
    <x v="68"/>
    <d v="1899-12-30T16:53:33"/>
    <s v="이체"/>
    <s v="내계좌이체"/>
    <x v="0"/>
    <x v="12"/>
    <n v="-5102970"/>
    <s v="KRW"/>
    <s v="채움공직자우대통장"/>
    <m/>
    <d v="2025-03-28T00:00:00"/>
    <x v="3"/>
    <x v="8"/>
    <x v="0"/>
    <n v="5102970"/>
  </r>
  <r>
    <x v="68"/>
    <d v="1899-12-30T16:53:34"/>
    <s v="이체"/>
    <s v="내계좌이체"/>
    <x v="0"/>
    <x v="13"/>
    <n v="5102970"/>
    <s v="KRW"/>
    <s v="생활통장"/>
    <m/>
    <d v="2025-03-28T00:00:00"/>
    <x v="3"/>
    <x v="8"/>
    <x v="0"/>
    <n v="-5102970"/>
  </r>
  <r>
    <x v="68"/>
    <d v="1899-12-30T20:49:51"/>
    <s v="이체"/>
    <s v="내계좌이체"/>
    <x v="0"/>
    <x v="5"/>
    <n v="-5102970"/>
    <s v="KRW"/>
    <s v="생활통장"/>
    <m/>
    <d v="2025-03-28T00:00:00"/>
    <x v="3"/>
    <x v="8"/>
    <x v="0"/>
    <n v="5102970"/>
  </r>
  <r>
    <x v="68"/>
    <d v="1899-12-30T20:49:51"/>
    <s v="이체"/>
    <s v="내계좌이체"/>
    <x v="0"/>
    <x v="15"/>
    <n v="5102970"/>
    <s v="KRW"/>
    <s v="플러스박스"/>
    <m/>
    <d v="2025-03-28T00:00:00"/>
    <x v="3"/>
    <x v="8"/>
    <x v="0"/>
    <n v="-5102970"/>
  </r>
  <r>
    <x v="68"/>
    <d v="1899-12-30T20:49:57"/>
    <s v="이체"/>
    <s v="내계좌이체"/>
    <x v="0"/>
    <x v="5"/>
    <n v="2970"/>
    <s v="KRW"/>
    <s v="생활통장"/>
    <m/>
    <d v="2025-03-28T00:00:00"/>
    <x v="3"/>
    <x v="8"/>
    <x v="0"/>
    <n v="-2970"/>
  </r>
  <r>
    <x v="68"/>
    <d v="1899-12-30T20:49:57"/>
    <s v="이체"/>
    <s v="내계좌이체"/>
    <x v="0"/>
    <x v="9"/>
    <n v="-2970"/>
    <s v="KRW"/>
    <s v="플러스박스"/>
    <m/>
    <d v="2025-03-28T00:00:00"/>
    <x v="3"/>
    <x v="8"/>
    <x v="0"/>
    <n v="2970"/>
  </r>
  <r>
    <x v="68"/>
    <d v="1899-12-30T08:18:12"/>
    <s v="지출"/>
    <s v="생활"/>
    <x v="17"/>
    <x v="77"/>
    <n v="-13200"/>
    <s v="KRW"/>
    <s v="교직원복지 LOVE"/>
    <m/>
    <d v="2025-03-28T00:00:00"/>
    <x v="2"/>
    <x v="2"/>
    <x v="17"/>
    <n v="13200"/>
  </r>
  <r>
    <x v="68"/>
    <d v="1899-12-30T15:15:54"/>
    <s v="수입"/>
    <s v="기타수입"/>
    <x v="0"/>
    <x v="184"/>
    <n v="5102970"/>
    <s v="KRW"/>
    <s v="채움공직자우대통장"/>
    <m/>
    <d v="2025-03-28T00:00:00"/>
    <x v="1"/>
    <x v="23"/>
    <x v="0"/>
    <n v="5102970"/>
  </r>
  <r>
    <x v="68"/>
    <d v="1899-12-30T20:50:17"/>
    <s v="수입"/>
    <s v="앱테크"/>
    <x v="0"/>
    <x v="20"/>
    <n v="103"/>
    <s v="KRW"/>
    <s v="생활통장"/>
    <m/>
    <d v="2025-03-28T00:00:00"/>
    <x v="1"/>
    <x v="12"/>
    <x v="0"/>
    <n v="103"/>
  </r>
  <r>
    <x v="68"/>
    <d v="1899-12-30T23:11:07"/>
    <s v="지출"/>
    <s v="생활"/>
    <x v="17"/>
    <x v="110"/>
    <n v="-8500"/>
    <s v="KRW"/>
    <s v="교직원복지 LOVE"/>
    <m/>
    <d v="2025-03-28T00:00:00"/>
    <x v="2"/>
    <x v="2"/>
    <x v="17"/>
    <n v="8500"/>
  </r>
  <r>
    <x v="69"/>
    <d v="1899-12-30T08:39:26"/>
    <s v="수입"/>
    <s v="금융수입"/>
    <x v="0"/>
    <x v="34"/>
    <n v="300"/>
    <s v="KRW"/>
    <s v="생활통장"/>
    <m/>
    <d v="2025-03-27T00:00:00"/>
    <x v="1"/>
    <x v="1"/>
    <x v="0"/>
    <n v="300"/>
  </r>
  <r>
    <x v="69"/>
    <d v="1899-12-30T23:25:58"/>
    <s v="지출"/>
    <s v="생활"/>
    <x v="17"/>
    <x v="110"/>
    <n v="-990"/>
    <s v="KRW"/>
    <s v="MY(K-패스)"/>
    <m/>
    <d v="2025-03-27T00:00:00"/>
    <x v="2"/>
    <x v="2"/>
    <x v="17"/>
    <n v="990"/>
  </r>
  <r>
    <x v="70"/>
    <d v="1899-12-30T14:12:32"/>
    <s v="이체"/>
    <s v="내계좌이체"/>
    <x v="0"/>
    <x v="5"/>
    <n v="1000000"/>
    <s v="KRW"/>
    <s v="생활통장"/>
    <m/>
    <d v="2025-03-26T00:00:00"/>
    <x v="3"/>
    <x v="8"/>
    <x v="0"/>
    <n v="-1000000"/>
  </r>
  <r>
    <x v="70"/>
    <d v="1899-12-30T14:12:32"/>
    <s v="이체"/>
    <s v="내계좌이체"/>
    <x v="0"/>
    <x v="9"/>
    <n v="-1000000"/>
    <s v="KRW"/>
    <s v="플러스박스"/>
    <m/>
    <d v="2025-03-26T00:00:00"/>
    <x v="3"/>
    <x v="8"/>
    <x v="0"/>
    <n v="1000000"/>
  </r>
  <r>
    <x v="70"/>
    <d v="1899-12-30T14:14:44"/>
    <s v="이체"/>
    <s v="내계좌이체"/>
    <x v="0"/>
    <x v="13"/>
    <n v="115000"/>
    <s v="KRW"/>
    <s v="채움공직자우대통장"/>
    <m/>
    <d v="2025-03-26T00:00:00"/>
    <x v="3"/>
    <x v="8"/>
    <x v="0"/>
    <n v="-115000"/>
  </r>
  <r>
    <x v="70"/>
    <d v="1899-12-30T14:14:44"/>
    <s v="이체"/>
    <s v="내계좌이체"/>
    <x v="0"/>
    <x v="12"/>
    <n v="-115000"/>
    <s v="KRW"/>
    <s v="생활통장"/>
    <m/>
    <d v="2025-03-26T00:00:00"/>
    <x v="3"/>
    <x v="8"/>
    <x v="0"/>
    <n v="115000"/>
  </r>
  <r>
    <x v="70"/>
    <d v="1899-12-30T14:50:41"/>
    <s v="이체"/>
    <s v="카드대금"/>
    <x v="0"/>
    <x v="116"/>
    <n v="-223653"/>
    <s v="KRW"/>
    <s v="생활통장"/>
    <m/>
    <d v="2025-03-26T00:00:00"/>
    <x v="3"/>
    <x v="20"/>
    <x v="0"/>
    <n v="223653"/>
  </r>
  <r>
    <x v="70"/>
    <d v="1899-12-30T14:55:24"/>
    <s v="이체"/>
    <s v="카드대금"/>
    <x v="0"/>
    <x v="116"/>
    <n v="-660600"/>
    <s v="KRW"/>
    <s v="생활통장"/>
    <m/>
    <d v="2025-03-26T00:00:00"/>
    <x v="3"/>
    <x v="20"/>
    <x v="0"/>
    <n v="660600"/>
  </r>
  <r>
    <x v="70"/>
    <d v="1899-12-30T14:13:07"/>
    <s v="수입"/>
    <s v="미분류"/>
    <x v="0"/>
    <x v="19"/>
    <n v="18"/>
    <s v="KRW"/>
    <s v="생활통장"/>
    <m/>
    <d v="2025-03-26T00:00:00"/>
    <x v="1"/>
    <x v="11"/>
    <x v="0"/>
    <n v="18"/>
  </r>
  <r>
    <x v="70"/>
    <d v="1899-12-30T22:13:59"/>
    <s v="지출"/>
    <s v="식비"/>
    <x v="18"/>
    <x v="185"/>
    <n v="-11300"/>
    <s v="KRW"/>
    <s v="교직원복지 LOVE"/>
    <m/>
    <d v="2025-03-26T00:00:00"/>
    <x v="2"/>
    <x v="4"/>
    <x v="18"/>
    <n v="11300"/>
  </r>
  <r>
    <x v="71"/>
    <d v="1899-12-30T07:26:17"/>
    <s v="이체"/>
    <s v="내계좌이체"/>
    <x v="0"/>
    <x v="13"/>
    <n v="977586"/>
    <s v="KRW"/>
    <s v="생활통장"/>
    <m/>
    <d v="2025-03-25T00:00:00"/>
    <x v="3"/>
    <x v="8"/>
    <x v="0"/>
    <n v="-977586"/>
  </r>
  <r>
    <x v="71"/>
    <d v="1899-12-30T07:28:57"/>
    <s v="이체"/>
    <s v="내계좌이체"/>
    <x v="0"/>
    <x v="5"/>
    <n v="-970000"/>
    <s v="KRW"/>
    <s v="생활통장"/>
    <m/>
    <d v="2025-03-25T00:00:00"/>
    <x v="3"/>
    <x v="8"/>
    <x v="0"/>
    <n v="970000"/>
  </r>
  <r>
    <x v="71"/>
    <d v="1899-12-30T07:28:57"/>
    <s v="이체"/>
    <s v="내계좌이체"/>
    <x v="0"/>
    <x v="15"/>
    <n v="970000"/>
    <s v="KRW"/>
    <s v="플러스박스"/>
    <m/>
    <d v="2025-03-25T00:00:00"/>
    <x v="3"/>
    <x v="8"/>
    <x v="0"/>
    <n v="-970000"/>
  </r>
  <r>
    <x v="71"/>
    <d v="1899-12-30T07:43:42"/>
    <s v="이체"/>
    <s v="내계좌이체"/>
    <x v="0"/>
    <x v="5"/>
    <n v="70000"/>
    <s v="KRW"/>
    <s v="생활통장"/>
    <m/>
    <d v="2025-03-25T00:00:00"/>
    <x v="3"/>
    <x v="8"/>
    <x v="0"/>
    <n v="-70000"/>
  </r>
  <r>
    <x v="71"/>
    <d v="1899-12-30T07:43:42"/>
    <s v="이체"/>
    <s v="내계좌이체"/>
    <x v="0"/>
    <x v="9"/>
    <n v="-70000"/>
    <s v="KRW"/>
    <s v="플러스박스"/>
    <m/>
    <d v="2025-03-25T00:00:00"/>
    <x v="3"/>
    <x v="8"/>
    <x v="0"/>
    <n v="70000"/>
  </r>
  <r>
    <x v="71"/>
    <d v="1899-12-30T08:56:11"/>
    <s v="이체"/>
    <s v="내계좌이체"/>
    <x v="0"/>
    <x v="41"/>
    <n v="-100000"/>
    <s v="KRW"/>
    <s v="신한 주거래 우대통장(저축예금)"/>
    <m/>
    <d v="2025-03-25T00:00:00"/>
    <x v="3"/>
    <x v="8"/>
    <x v="0"/>
    <n v="100000"/>
  </r>
  <r>
    <x v="71"/>
    <d v="1899-12-30T08:56:12"/>
    <s v="이체"/>
    <s v="내계좌이체"/>
    <x v="0"/>
    <x v="13"/>
    <n v="100000"/>
    <s v="KRW"/>
    <s v="청년 주택드림 청약통장"/>
    <m/>
    <d v="2025-03-25T00:00:00"/>
    <x v="4"/>
    <x v="17"/>
    <x v="20"/>
    <n v="100000"/>
  </r>
  <r>
    <x v="71"/>
    <d v="1899-12-30T11:16:29"/>
    <s v="이체"/>
    <s v="내계좌이체"/>
    <x v="0"/>
    <x v="5"/>
    <n v="200000"/>
    <s v="KRW"/>
    <s v="생활통장"/>
    <m/>
    <d v="2025-03-25T00:00:00"/>
    <x v="3"/>
    <x v="8"/>
    <x v="0"/>
    <n v="-200000"/>
  </r>
  <r>
    <x v="71"/>
    <d v="1899-12-30T11:16:29"/>
    <s v="이체"/>
    <s v="내계좌이체"/>
    <x v="0"/>
    <x v="9"/>
    <n v="-200000"/>
    <s v="KRW"/>
    <s v="플러스박스"/>
    <m/>
    <d v="2025-03-25T00:00:00"/>
    <x v="3"/>
    <x v="8"/>
    <x v="0"/>
    <n v="200000"/>
  </r>
  <r>
    <x v="71"/>
    <d v="1899-12-30T11:17:29"/>
    <s v="이체"/>
    <s v="이체"/>
    <x v="0"/>
    <x v="186"/>
    <n v="-230000"/>
    <s v="KRW"/>
    <s v="생활통장"/>
    <m/>
    <d v="2025-03-25T00:00:00"/>
    <x v="0"/>
    <x v="0"/>
    <x v="0"/>
    <n v="230000"/>
  </r>
  <r>
    <x v="71"/>
    <d v="1899-12-30T07:29:05"/>
    <s v="수입"/>
    <s v="앱테크"/>
    <x v="0"/>
    <x v="20"/>
    <n v="17"/>
    <s v="KRW"/>
    <s v="생활통장"/>
    <m/>
    <d v="2025-03-25T00:00:00"/>
    <x v="1"/>
    <x v="12"/>
    <x v="0"/>
    <n v="17"/>
  </r>
  <r>
    <x v="71"/>
    <d v="1899-12-30T07:43:14"/>
    <s v="지출"/>
    <s v="금융"/>
    <x v="25"/>
    <x v="108"/>
    <n v="-33025"/>
    <s v="KRW"/>
    <s v="MY(K-패스)"/>
    <m/>
    <d v="2025-03-25T00:00:00"/>
    <x v="2"/>
    <x v="18"/>
    <x v="26"/>
    <n v="33025"/>
  </r>
  <r>
    <x v="71"/>
    <d v="1899-12-30T11:51:30"/>
    <s v="수입"/>
    <s v="미분류"/>
    <x v="0"/>
    <x v="19"/>
    <n v="18"/>
    <s v="KRW"/>
    <s v="생활통장"/>
    <m/>
    <d v="2025-03-25T00:00:00"/>
    <x v="1"/>
    <x v="11"/>
    <x v="0"/>
    <n v="18"/>
  </r>
  <r>
    <x v="71"/>
    <d v="1899-12-30T17:07:04"/>
    <s v="지출"/>
    <s v="금융"/>
    <x v="20"/>
    <x v="187"/>
    <n v="-150000"/>
    <s v="KRW"/>
    <s v="생활통장"/>
    <m/>
    <d v="2025-03-25T00:00:00"/>
    <x v="2"/>
    <x v="18"/>
    <x v="21"/>
    <n v="150000"/>
  </r>
  <r>
    <x v="71"/>
    <d v="1899-12-30T19:50:07"/>
    <s v="지출"/>
    <s v="생활"/>
    <x v="1"/>
    <x v="30"/>
    <n v="-16000"/>
    <s v="KRW"/>
    <s v="MY(K-패스)"/>
    <m/>
    <d v="2025-03-25T00:00:00"/>
    <x v="2"/>
    <x v="2"/>
    <x v="1"/>
    <n v="16000"/>
  </r>
  <r>
    <x v="72"/>
    <d v="1899-12-30T00:24:33"/>
    <s v="이체"/>
    <s v="내계좌이체"/>
    <x v="0"/>
    <x v="13"/>
    <n v="958492"/>
    <s v="KRW"/>
    <s v="생활통장"/>
    <m/>
    <d v="2025-03-24T00:00:00"/>
    <x v="3"/>
    <x v="8"/>
    <x v="0"/>
    <n v="-958492"/>
  </r>
  <r>
    <x v="72"/>
    <d v="1899-12-30T00:25:24"/>
    <s v="이체"/>
    <s v="내계좌이체"/>
    <x v="0"/>
    <x v="13"/>
    <n v="10193"/>
    <s v="KRW"/>
    <s v="생활통장"/>
    <m/>
    <d v="2025-03-24T00:00:00"/>
    <x v="3"/>
    <x v="8"/>
    <x v="0"/>
    <n v="-10193"/>
  </r>
  <r>
    <x v="72"/>
    <d v="1899-12-30T00:25:25"/>
    <s v="이체"/>
    <s v="내계좌이체"/>
    <x v="0"/>
    <x v="13"/>
    <n v="-10193"/>
    <s v="KRW"/>
    <s v="신한 주거래 우대통장(저축예금)"/>
    <m/>
    <d v="2025-03-24T00:00:00"/>
    <x v="3"/>
    <x v="8"/>
    <x v="0"/>
    <n v="10193"/>
  </r>
  <r>
    <x v="72"/>
    <d v="1899-12-30T00:26:09"/>
    <s v="이체"/>
    <s v="내계좌이체"/>
    <x v="0"/>
    <x v="5"/>
    <n v="-800000"/>
    <s v="KRW"/>
    <s v="생활통장"/>
    <m/>
    <d v="2025-03-24T00:00:00"/>
    <x v="3"/>
    <x v="8"/>
    <x v="0"/>
    <n v="800000"/>
  </r>
  <r>
    <x v="72"/>
    <d v="1899-12-30T00:26:09"/>
    <s v="이체"/>
    <s v="내계좌이체"/>
    <x v="0"/>
    <x v="15"/>
    <n v="800000"/>
    <s v="KRW"/>
    <s v="플러스박스"/>
    <m/>
    <d v="2025-03-24T00:00:00"/>
    <x v="3"/>
    <x v="8"/>
    <x v="0"/>
    <n v="-800000"/>
  </r>
  <r>
    <x v="72"/>
    <d v="1899-12-30T00:26:18"/>
    <s v="이체"/>
    <s v="내계좌이체"/>
    <x v="0"/>
    <x v="5"/>
    <n v="1741"/>
    <s v="KRW"/>
    <s v="생활통장"/>
    <m/>
    <d v="2025-03-24T00:00:00"/>
    <x v="3"/>
    <x v="8"/>
    <x v="0"/>
    <n v="-1741"/>
  </r>
  <r>
    <x v="72"/>
    <d v="1899-12-30T00:26:18"/>
    <s v="이체"/>
    <s v="내계좌이체"/>
    <x v="0"/>
    <x v="9"/>
    <n v="-1741"/>
    <s v="KRW"/>
    <s v="플러스박스"/>
    <m/>
    <d v="2025-03-24T00:00:00"/>
    <x v="3"/>
    <x v="8"/>
    <x v="0"/>
    <n v="1741"/>
  </r>
  <r>
    <x v="72"/>
    <d v="1899-12-30T00:26:24"/>
    <s v="수입"/>
    <s v="앱테크"/>
    <x v="0"/>
    <x v="20"/>
    <n v="15"/>
    <s v="KRW"/>
    <s v="생활통장"/>
    <m/>
    <d v="2025-03-24T00:00:00"/>
    <x v="1"/>
    <x v="12"/>
    <x v="0"/>
    <n v="15"/>
  </r>
  <r>
    <x v="72"/>
    <d v="1899-12-30T00:26:28"/>
    <s v="수입"/>
    <s v="앱테크"/>
    <x v="0"/>
    <x v="20"/>
    <n v="10"/>
    <s v="KRW"/>
    <s v="생활통장"/>
    <m/>
    <d v="2025-03-24T00:00:00"/>
    <x v="1"/>
    <x v="12"/>
    <x v="0"/>
    <n v="10"/>
  </r>
  <r>
    <x v="72"/>
    <d v="1899-12-30T00:28:44"/>
    <s v="지출"/>
    <s v="주거/통신"/>
    <x v="29"/>
    <x v="188"/>
    <n v="-5120"/>
    <s v="KRW"/>
    <s v="생활통장"/>
    <m/>
    <d v="2025-03-24T00:00:00"/>
    <x v="2"/>
    <x v="21"/>
    <x v="30"/>
    <n v="5120"/>
  </r>
  <r>
    <x v="72"/>
    <d v="1899-12-30T00:28:53"/>
    <s v="수입"/>
    <s v="미분류"/>
    <x v="0"/>
    <x v="19"/>
    <n v="5"/>
    <s v="KRW"/>
    <s v="생활통장"/>
    <m/>
    <d v="2025-03-24T00:00:00"/>
    <x v="1"/>
    <x v="11"/>
    <x v="0"/>
    <n v="5"/>
  </r>
  <r>
    <x v="72"/>
    <d v="1899-12-30T00:31:22"/>
    <s v="지출"/>
    <s v="주거/통신"/>
    <x v="26"/>
    <x v="65"/>
    <n v="-5530"/>
    <s v="KRW"/>
    <s v="MY(K-패스)"/>
    <m/>
    <d v="2025-03-24T00:00:00"/>
    <x v="2"/>
    <x v="21"/>
    <x v="27"/>
    <n v="5530"/>
  </r>
  <r>
    <x v="72"/>
    <d v="1899-12-30T18:40:32"/>
    <s v="지출"/>
    <s v="카페/간식"/>
    <x v="10"/>
    <x v="189"/>
    <n v="-4900"/>
    <s v="KRW"/>
    <s v="MY(K-패스)"/>
    <m/>
    <d v="2025-03-24T00:00:00"/>
    <x v="2"/>
    <x v="14"/>
    <x v="10"/>
    <n v="4900"/>
  </r>
  <r>
    <x v="73"/>
    <d v="1899-12-30T11:28:51"/>
    <s v="이체"/>
    <s v="미분류"/>
    <x v="0"/>
    <x v="190"/>
    <n v="-40"/>
    <s v="KRW"/>
    <s v="채움공직자우대통장"/>
    <m/>
    <d v="2025-03-23T00:00:00"/>
    <x v="0"/>
    <x v="11"/>
    <x v="0"/>
    <n v="40"/>
  </r>
  <r>
    <x v="73"/>
    <d v="1899-12-30T11:28:51"/>
    <s v="이체"/>
    <s v="미분류"/>
    <x v="0"/>
    <x v="54"/>
    <n v="297"/>
    <s v="KRW"/>
    <s v="채움공직자우대통장"/>
    <m/>
    <d v="2025-03-23T00:00:00"/>
    <x v="0"/>
    <x v="11"/>
    <x v="0"/>
    <n v="-297"/>
  </r>
  <r>
    <x v="73"/>
    <d v="1899-12-30T14:30:33"/>
    <s v="지출"/>
    <s v="온라인쇼핑"/>
    <x v="12"/>
    <x v="27"/>
    <n v="-17920"/>
    <s v="KRW"/>
    <s v="교직원복지 LOVE"/>
    <m/>
    <d v="2025-03-23T00:00:00"/>
    <x v="2"/>
    <x v="6"/>
    <x v="12"/>
    <n v="17920"/>
  </r>
  <r>
    <x v="74"/>
    <d v="1899-12-30T02:08:49"/>
    <s v="수입"/>
    <s v="금융수입"/>
    <x v="0"/>
    <x v="46"/>
    <n v="0"/>
    <s v="KRW"/>
    <s v="플러스박스"/>
    <m/>
    <d v="2025-03-22T00:00:00"/>
    <x v="1"/>
    <x v="1"/>
    <x v="0"/>
    <n v="0"/>
  </r>
  <r>
    <x v="74"/>
    <d v="1899-12-30T02:37:24"/>
    <s v="수입"/>
    <s v="금융수입"/>
    <x v="0"/>
    <x v="191"/>
    <n v="13"/>
    <s v="KRW"/>
    <s v="신한 주거래 우대통장(저축예금)"/>
    <m/>
    <d v="2025-03-22T00:00:00"/>
    <x v="1"/>
    <x v="1"/>
    <x v="0"/>
    <n v="13"/>
  </r>
  <r>
    <x v="74"/>
    <d v="1899-12-30T21:12:04"/>
    <s v="지출"/>
    <s v="교통"/>
    <x v="6"/>
    <x v="17"/>
    <n v="-13700"/>
    <s v="KRW"/>
    <s v="교직원복지 LOVE"/>
    <m/>
    <d v="2025-03-22T00:00:00"/>
    <x v="2"/>
    <x v="7"/>
    <x v="6"/>
    <n v="13700"/>
  </r>
  <r>
    <x v="75"/>
    <d v="1899-12-30T13:52:46"/>
    <s v="이체"/>
    <s v="내계좌이체"/>
    <x v="0"/>
    <x v="12"/>
    <n v="-11500"/>
    <s v="KRW"/>
    <s v="생활통장"/>
    <m/>
    <d v="2025-03-21T00:00:00"/>
    <x v="3"/>
    <x v="8"/>
    <x v="0"/>
    <n v="11500"/>
  </r>
  <r>
    <x v="75"/>
    <d v="1899-12-30T13:52:47"/>
    <s v="이체"/>
    <s v="내계좌이체"/>
    <x v="0"/>
    <x v="13"/>
    <n v="11500"/>
    <s v="KRW"/>
    <s v="신한 주거래 우대통장(저축예금)"/>
    <m/>
    <d v="2025-03-21T00:00:00"/>
    <x v="3"/>
    <x v="8"/>
    <x v="0"/>
    <n v="-11500"/>
  </r>
  <r>
    <x v="75"/>
    <d v="1899-12-30T13:53:11"/>
    <s v="이체"/>
    <s v="내계좌이체"/>
    <x v="0"/>
    <x v="12"/>
    <n v="-9270"/>
    <s v="KRW"/>
    <s v="채움공직자우대통장"/>
    <m/>
    <d v="2025-03-21T00:00:00"/>
    <x v="3"/>
    <x v="8"/>
    <x v="0"/>
    <n v="9270"/>
  </r>
  <r>
    <x v="75"/>
    <d v="1899-12-30T13:53:12"/>
    <s v="이체"/>
    <s v="내계좌이체"/>
    <x v="0"/>
    <x v="13"/>
    <n v="9270"/>
    <s v="KRW"/>
    <s v="신한 주거래 우대통장(저축예금)"/>
    <m/>
    <d v="2025-03-21T00:00:00"/>
    <x v="3"/>
    <x v="8"/>
    <x v="0"/>
    <n v="-9270"/>
  </r>
  <r>
    <x v="75"/>
    <d v="1899-12-30T11:04:31"/>
    <s v="지출"/>
    <s v="카페/간식"/>
    <x v="21"/>
    <x v="192"/>
    <n v="-78530"/>
    <s v="KRW"/>
    <s v="교직원복지 LOVE"/>
    <m/>
    <d v="2025-03-21T00:00:00"/>
    <x v="2"/>
    <x v="14"/>
    <x v="22"/>
    <n v="78530"/>
  </r>
  <r>
    <x v="75"/>
    <d v="1899-12-30T11:07:01"/>
    <s v="지출"/>
    <s v="카페/간식"/>
    <x v="21"/>
    <x v="192"/>
    <n v="78530"/>
    <s v="KRW"/>
    <s v="교직원복지 LOVE"/>
    <m/>
    <d v="2025-03-21T00:00:00"/>
    <x v="2"/>
    <x v="14"/>
    <x v="22"/>
    <n v="-78530"/>
  </r>
  <r>
    <x v="75"/>
    <d v="1899-12-30T11:07:42"/>
    <s v="지출"/>
    <s v="카페/간식"/>
    <x v="21"/>
    <x v="192"/>
    <n v="-78530"/>
    <s v="KRW"/>
    <s v="교직원복지 LOVE"/>
    <m/>
    <d v="2025-03-21T00:00:00"/>
    <x v="2"/>
    <x v="14"/>
    <x v="22"/>
    <n v="78530"/>
  </r>
  <r>
    <x v="75"/>
    <d v="1899-12-30T11:08:18"/>
    <s v="지출"/>
    <s v="카페/간식"/>
    <x v="21"/>
    <x v="192"/>
    <n v="78530"/>
    <s v="KRW"/>
    <s v="교직원복지 LOVE"/>
    <m/>
    <d v="2025-03-21T00:00:00"/>
    <x v="2"/>
    <x v="14"/>
    <x v="22"/>
    <n v="-78530"/>
  </r>
  <r>
    <x v="75"/>
    <d v="1899-12-30T11:08:57"/>
    <s v="지출"/>
    <s v="카페/간식"/>
    <x v="21"/>
    <x v="192"/>
    <n v="-78530"/>
    <s v="KRW"/>
    <s v="교직원복지 LOVE"/>
    <m/>
    <d v="2025-03-21T00:00:00"/>
    <x v="2"/>
    <x v="14"/>
    <x v="22"/>
    <n v="78530"/>
  </r>
  <r>
    <x v="75"/>
    <d v="1899-12-30T13:50:37"/>
    <s v="지출"/>
    <s v="교통"/>
    <x v="6"/>
    <x v="193"/>
    <n v="-11500"/>
    <s v="KRW"/>
    <s v="신한 주거래 우대통장(저축예금)"/>
    <m/>
    <d v="2025-03-21T00:00:00"/>
    <x v="2"/>
    <x v="7"/>
    <x v="6"/>
    <n v="11500"/>
  </r>
  <r>
    <x v="75"/>
    <d v="1899-12-30T18:31:10"/>
    <s v="지출"/>
    <s v="생활"/>
    <x v="17"/>
    <x v="161"/>
    <n v="-7000"/>
    <s v="KRW"/>
    <s v="MY(K-패스)"/>
    <m/>
    <d v="2025-03-21T00:00:00"/>
    <x v="2"/>
    <x v="2"/>
    <x v="17"/>
    <n v="7000"/>
  </r>
  <r>
    <x v="75"/>
    <d v="1899-12-30T18:40:25"/>
    <s v="지출"/>
    <s v="금융"/>
    <x v="22"/>
    <x v="194"/>
    <n v="-100590"/>
    <s v="KRW"/>
    <s v="신한 주거래 우대통장(저축예금)"/>
    <m/>
    <d v="2025-03-21T00:00:00"/>
    <x v="2"/>
    <x v="18"/>
    <x v="23"/>
    <n v="100590"/>
  </r>
  <r>
    <x v="75"/>
    <d v="1899-12-30T18:40:26"/>
    <s v="지출"/>
    <s v="금융"/>
    <x v="22"/>
    <x v="194"/>
    <n v="-3770"/>
    <s v="KRW"/>
    <s v="신한 주거래 우대통장(저축예금)"/>
    <m/>
    <d v="2025-03-21T00:00:00"/>
    <x v="2"/>
    <x v="18"/>
    <x v="23"/>
    <n v="3770"/>
  </r>
  <r>
    <x v="76"/>
    <d v="1899-12-30T17:12:18"/>
    <s v="이체"/>
    <s v="내계좌이체"/>
    <x v="0"/>
    <x v="12"/>
    <n v="-205000"/>
    <s v="KRW"/>
    <s v="채움공직자우대통장"/>
    <m/>
    <d v="2025-03-20T00:00:00"/>
    <x v="3"/>
    <x v="8"/>
    <x v="0"/>
    <n v="205000"/>
  </r>
  <r>
    <x v="76"/>
    <d v="1899-12-30T17:12:19"/>
    <s v="이체"/>
    <s v="내계좌이체"/>
    <x v="0"/>
    <x v="13"/>
    <n v="205000"/>
    <s v="KRW"/>
    <s v="신한 주거래 우대통장(저축예금)"/>
    <m/>
    <d v="2025-03-20T00:00:00"/>
    <x v="3"/>
    <x v="8"/>
    <x v="0"/>
    <n v="-205000"/>
  </r>
  <r>
    <x v="76"/>
    <d v="1899-12-30T17:12:57"/>
    <s v="이체"/>
    <s v="내계좌이체"/>
    <x v="0"/>
    <x v="12"/>
    <n v="-10000"/>
    <s v="KRW"/>
    <s v="생활통장"/>
    <m/>
    <d v="2025-03-20T00:00:00"/>
    <x v="3"/>
    <x v="8"/>
    <x v="0"/>
    <n v="10000"/>
  </r>
  <r>
    <x v="76"/>
    <d v="1899-12-30T17:12:58"/>
    <s v="이체"/>
    <s v="내계좌이체"/>
    <x v="0"/>
    <x v="13"/>
    <n v="10000"/>
    <s v="KRW"/>
    <s v="채움공직자우대통장"/>
    <m/>
    <d v="2025-03-20T00:00:00"/>
    <x v="3"/>
    <x v="8"/>
    <x v="0"/>
    <n v="-10000"/>
  </r>
  <r>
    <x v="76"/>
    <d v="1899-12-30T19:09:09"/>
    <s v="지출"/>
    <s v="금융"/>
    <x v="22"/>
    <x v="195"/>
    <n v="-204400"/>
    <s v="KRW"/>
    <s v="채움공직자우대통장"/>
    <m/>
    <d v="2025-03-20T00:00:00"/>
    <x v="2"/>
    <x v="18"/>
    <x v="23"/>
    <n v="204400"/>
  </r>
  <r>
    <x v="76"/>
    <d v="1899-12-30T23:50:00"/>
    <s v="지출"/>
    <s v="온라인쇼핑"/>
    <x v="12"/>
    <x v="53"/>
    <n v="-37800"/>
    <s v="KRW"/>
    <s v="교직원복지 LOVE"/>
    <m/>
    <d v="2025-03-20T00:00:00"/>
    <x v="2"/>
    <x v="6"/>
    <x v="12"/>
    <n v="37800"/>
  </r>
  <r>
    <x v="77"/>
    <d v="1899-12-30T01:43:47"/>
    <s v="지출"/>
    <s v="온라인쇼핑"/>
    <x v="23"/>
    <x v="141"/>
    <n v="-17000"/>
    <s v="KRW"/>
    <s v="교직원복지 LOVE"/>
    <m/>
    <d v="2025-03-19T00:00:00"/>
    <x v="2"/>
    <x v="6"/>
    <x v="24"/>
    <n v="17000"/>
  </r>
  <r>
    <x v="78"/>
    <d v="1899-12-30T09:45:33"/>
    <s v="지출"/>
    <s v="생활"/>
    <x v="50"/>
    <x v="196"/>
    <n v="-100600"/>
    <s v="KRW"/>
    <s v="교직원복지 LOVE"/>
    <m/>
    <d v="2025-03-18T00:00:00"/>
    <x v="2"/>
    <x v="2"/>
    <x v="51"/>
    <n v="100600"/>
  </r>
  <r>
    <x v="78"/>
    <d v="1899-12-30T10:02:27"/>
    <s v="수입"/>
    <s v="금융수입"/>
    <x v="0"/>
    <x v="46"/>
    <n v="1741"/>
    <s v="KRW"/>
    <s v="플러스박스"/>
    <m/>
    <d v="2025-03-18T00:00:00"/>
    <x v="1"/>
    <x v="1"/>
    <x v="0"/>
    <n v="1741"/>
  </r>
  <r>
    <x v="78"/>
    <d v="1899-12-30T10:02:59"/>
    <s v="수입"/>
    <s v="미분류"/>
    <x v="0"/>
    <x v="19"/>
    <n v="10"/>
    <s v="KRW"/>
    <s v="생활통장"/>
    <m/>
    <d v="2025-03-18T00:00:00"/>
    <x v="1"/>
    <x v="11"/>
    <x v="0"/>
    <n v="10"/>
  </r>
  <r>
    <x v="79"/>
    <d v="1899-12-30T09:11:43"/>
    <s v="이체"/>
    <s v="내계좌이체"/>
    <x v="0"/>
    <x v="12"/>
    <n v="-650120"/>
    <s v="KRW"/>
    <s v="채움공직자우대통장"/>
    <m/>
    <d v="2025-03-17T00:00:00"/>
    <x v="3"/>
    <x v="8"/>
    <x v="0"/>
    <n v="650120"/>
  </r>
  <r>
    <x v="79"/>
    <d v="1899-12-30T09:11:44"/>
    <s v="이체"/>
    <s v="내계좌이체"/>
    <x v="0"/>
    <x v="13"/>
    <n v="650120"/>
    <s v="KRW"/>
    <s v="생활통장"/>
    <m/>
    <d v="2025-03-17T00:00:00"/>
    <x v="3"/>
    <x v="8"/>
    <x v="0"/>
    <n v="-650120"/>
  </r>
  <r>
    <x v="79"/>
    <d v="1899-12-30T09:20:07"/>
    <s v="이체"/>
    <s v="내계좌이체"/>
    <x v="0"/>
    <x v="12"/>
    <n v="-300000"/>
    <s v="KRW"/>
    <s v="채움공직자우대통장"/>
    <m/>
    <d v="2025-03-17T00:00:00"/>
    <x v="3"/>
    <x v="8"/>
    <x v="0"/>
    <n v="300000"/>
  </r>
  <r>
    <x v="79"/>
    <d v="1899-12-30T09:20:26"/>
    <s v="이체"/>
    <s v="내계좌이체"/>
    <x v="0"/>
    <x v="12"/>
    <n v="-250000"/>
    <s v="KRW"/>
    <s v="채움공직자우대통장"/>
    <m/>
    <d v="2025-03-17T00:00:00"/>
    <x v="3"/>
    <x v="8"/>
    <x v="0"/>
    <n v="250000"/>
  </r>
  <r>
    <x v="79"/>
    <d v="1899-12-30T09:20:52"/>
    <s v="이체"/>
    <s v="내계좌이체"/>
    <x v="0"/>
    <x v="12"/>
    <n v="-300000"/>
    <s v="KRW"/>
    <s v="채움공직자우대통장"/>
    <m/>
    <d v="2025-03-17T00:00:00"/>
    <x v="3"/>
    <x v="8"/>
    <x v="0"/>
    <n v="300000"/>
  </r>
  <r>
    <x v="79"/>
    <d v="1899-12-30T10:15:58"/>
    <s v="이체"/>
    <s v="내계좌이체"/>
    <x v="0"/>
    <x v="12"/>
    <n v="-60000"/>
    <s v="KRW"/>
    <s v="채움공직자우대통장"/>
    <m/>
    <d v="2025-03-17T00:00:00"/>
    <x v="3"/>
    <x v="8"/>
    <x v="0"/>
    <n v="60000"/>
  </r>
  <r>
    <x v="79"/>
    <d v="1899-12-30T10:15:59"/>
    <s v="이체"/>
    <s v="내계좌이체"/>
    <x v="0"/>
    <x v="13"/>
    <n v="60000"/>
    <s v="KRW"/>
    <s v="생활통장"/>
    <m/>
    <d v="2025-03-17T00:00:00"/>
    <x v="3"/>
    <x v="8"/>
    <x v="0"/>
    <n v="-60000"/>
  </r>
  <r>
    <x v="79"/>
    <d v="1899-12-30T17:06:54"/>
    <s v="이체"/>
    <s v="내계좌이체"/>
    <x v="0"/>
    <x v="12"/>
    <n v="-36420"/>
    <s v="KRW"/>
    <s v="채움공직자우대통장"/>
    <m/>
    <d v="2025-03-17T00:00:00"/>
    <x v="3"/>
    <x v="8"/>
    <x v="0"/>
    <n v="36420"/>
  </r>
  <r>
    <x v="79"/>
    <d v="1899-12-30T17:06:55"/>
    <s v="이체"/>
    <s v="내계좌이체"/>
    <x v="0"/>
    <x v="13"/>
    <n v="36420"/>
    <s v="KRW"/>
    <s v="생활통장"/>
    <m/>
    <d v="2025-03-17T00:00:00"/>
    <x v="3"/>
    <x v="8"/>
    <x v="0"/>
    <n v="-36420"/>
  </r>
  <r>
    <x v="79"/>
    <d v="1899-12-30T17:08:49"/>
    <s v="이체"/>
    <s v="카드대금"/>
    <x v="0"/>
    <x v="197"/>
    <n v="-650120"/>
    <s v="KRW"/>
    <s v="생활통장"/>
    <m/>
    <d v="2025-03-17T00:00:00"/>
    <x v="3"/>
    <x v="20"/>
    <x v="0"/>
    <n v="650120"/>
  </r>
  <r>
    <x v="79"/>
    <d v="1899-12-30T18:16:28"/>
    <s v="이체"/>
    <s v="내계좌이체"/>
    <x v="0"/>
    <x v="54"/>
    <n v="700000"/>
    <s v="KRW"/>
    <s v="NH청년도약계좌"/>
    <m/>
    <d v="2025-03-17T00:00:00"/>
    <x v="4"/>
    <x v="17"/>
    <x v="20"/>
    <n v="700000"/>
  </r>
  <r>
    <x v="79"/>
    <d v="1899-12-30T18:16:28"/>
    <s v="이체"/>
    <s v="내계좌이체"/>
    <x v="0"/>
    <x v="198"/>
    <n v="-700000"/>
    <s v="KRW"/>
    <s v="채움공직자우대통장"/>
    <m/>
    <d v="2025-03-17T00:00:00"/>
    <x v="3"/>
    <x v="8"/>
    <x v="0"/>
    <n v="700000"/>
  </r>
  <r>
    <x v="79"/>
    <d v="1899-12-30T08:58:32"/>
    <s v="수입"/>
    <s v="급여"/>
    <x v="0"/>
    <x v="66"/>
    <n v="2705210"/>
    <s v="KRW"/>
    <s v="채움공직자우대통장"/>
    <m/>
    <d v="2025-03-17T00:00:00"/>
    <x v="1"/>
    <x v="22"/>
    <x v="0"/>
    <n v="2705210"/>
  </r>
  <r>
    <x v="79"/>
    <d v="1899-12-30T09:44:33"/>
    <s v="수입"/>
    <s v="기타수입"/>
    <x v="0"/>
    <x v="68"/>
    <n v="15930"/>
    <s v="KRW"/>
    <s v="생활통장"/>
    <m/>
    <d v="2025-03-17T00:00:00"/>
    <x v="1"/>
    <x v="23"/>
    <x v="0"/>
    <n v="15930"/>
  </r>
  <r>
    <x v="79"/>
    <d v="1899-12-30T09:44:33"/>
    <s v="수입"/>
    <s v="금융수입"/>
    <x v="0"/>
    <x v="34"/>
    <n v="300"/>
    <s v="KRW"/>
    <s v="생활통장"/>
    <m/>
    <d v="2025-03-17T00:00:00"/>
    <x v="1"/>
    <x v="1"/>
    <x v="0"/>
    <n v="300"/>
  </r>
  <r>
    <x v="79"/>
    <d v="1899-12-30T10:22:32"/>
    <s v="지출"/>
    <s v="카페/간식"/>
    <x v="44"/>
    <x v="147"/>
    <n v="-70000"/>
    <s v="KRW"/>
    <s v="교직원복지 LOVE"/>
    <m/>
    <d v="2025-03-17T00:00:00"/>
    <x v="2"/>
    <x v="14"/>
    <x v="45"/>
    <n v="70000"/>
  </r>
  <r>
    <x v="79"/>
    <d v="1899-12-30T11:26:10"/>
    <s v="지출"/>
    <s v="교통"/>
    <x v="5"/>
    <x v="67"/>
    <n v="-60500"/>
    <s v="KRW"/>
    <s v="생활통장"/>
    <m/>
    <d v="2025-03-17T00:00:00"/>
    <x v="2"/>
    <x v="7"/>
    <x v="5"/>
    <n v="60500"/>
  </r>
  <r>
    <x v="79"/>
    <d v="1899-12-30T17:02:14"/>
    <s v="지출"/>
    <s v="주거/통신"/>
    <x v="29"/>
    <x v="71"/>
    <n v="-36420"/>
    <s v="KRW"/>
    <s v="생활통장"/>
    <m/>
    <d v="2025-03-17T00:00:00"/>
    <x v="2"/>
    <x v="21"/>
    <x v="30"/>
    <n v="36420"/>
  </r>
  <r>
    <x v="79"/>
    <d v="1899-12-30T17:09:14"/>
    <s v="수입"/>
    <s v="미분류"/>
    <x v="0"/>
    <x v="19"/>
    <n v="15"/>
    <s v="KRW"/>
    <s v="생활통장"/>
    <m/>
    <d v="2025-03-17T00:00:00"/>
    <x v="1"/>
    <x v="11"/>
    <x v="0"/>
    <n v="15"/>
  </r>
  <r>
    <x v="79"/>
    <d v="1899-12-30T17:09:21"/>
    <s v="수입"/>
    <s v="앱테크"/>
    <x v="0"/>
    <x v="20"/>
    <n v="13"/>
    <s v="KRW"/>
    <s v="생활통장"/>
    <m/>
    <d v="2025-03-17T00:00:00"/>
    <x v="1"/>
    <x v="12"/>
    <x v="0"/>
    <n v="13"/>
  </r>
  <r>
    <x v="79"/>
    <d v="1899-12-30T17:09:23"/>
    <s v="수입"/>
    <s v="앱테크"/>
    <x v="0"/>
    <x v="20"/>
    <n v="21"/>
    <s v="KRW"/>
    <s v="생활통장"/>
    <m/>
    <d v="2025-03-17T00:00:00"/>
    <x v="1"/>
    <x v="12"/>
    <x v="0"/>
    <n v="21"/>
  </r>
  <r>
    <x v="79"/>
    <d v="1899-12-30T19:48:31"/>
    <s v="지출"/>
    <s v="생활"/>
    <x v="7"/>
    <x v="21"/>
    <n v="-48550"/>
    <s v="KRW"/>
    <s v="교직원복지 LOVE"/>
    <m/>
    <d v="2025-03-17T00:00:00"/>
    <x v="2"/>
    <x v="2"/>
    <x v="7"/>
    <n v="48550"/>
  </r>
  <r>
    <x v="79"/>
    <d v="1899-12-30T23:26:32"/>
    <s v="지출"/>
    <s v="온라인쇼핑"/>
    <x v="12"/>
    <x v="27"/>
    <n v="-40830"/>
    <s v="KRW"/>
    <s v="교직원복지 LOVE"/>
    <m/>
    <d v="2025-03-17T00:00:00"/>
    <x v="2"/>
    <x v="6"/>
    <x v="12"/>
    <n v="40830"/>
  </r>
  <r>
    <x v="80"/>
    <d v="1899-12-30T14:06:00"/>
    <s v="이체"/>
    <s v="내계좌이체"/>
    <x v="0"/>
    <x v="5"/>
    <n v="500000"/>
    <s v="KRW"/>
    <s v="생활통장"/>
    <m/>
    <d v="2025-03-15T00:00:00"/>
    <x v="3"/>
    <x v="8"/>
    <x v="0"/>
    <n v="-500000"/>
  </r>
  <r>
    <x v="80"/>
    <d v="1899-12-30T14:06:00"/>
    <s v="이체"/>
    <s v="내계좌이체"/>
    <x v="0"/>
    <x v="9"/>
    <n v="-500000"/>
    <s v="KRW"/>
    <s v="플러스박스"/>
    <m/>
    <d v="2025-03-15T00:00:00"/>
    <x v="3"/>
    <x v="8"/>
    <x v="0"/>
    <n v="500000"/>
  </r>
  <r>
    <x v="80"/>
    <d v="1899-12-30T14:06:48"/>
    <s v="이체"/>
    <s v="이체"/>
    <x v="0"/>
    <x v="199"/>
    <n v="-600000"/>
    <s v="KRW"/>
    <s v="생활통장"/>
    <m/>
    <d v="2025-03-15T00:00:00"/>
    <x v="0"/>
    <x v="0"/>
    <x v="0"/>
    <n v="600000"/>
  </r>
  <r>
    <x v="80"/>
    <d v="1899-12-30T00:00:00"/>
    <s v="지출"/>
    <s v="교통"/>
    <x v="5"/>
    <x v="26"/>
    <n v="-60500"/>
    <s v="KRW"/>
    <s v="MY(K-패스)"/>
    <m/>
    <d v="2025-03-15T00:00:00"/>
    <x v="2"/>
    <x v="7"/>
    <x v="5"/>
    <n v="60500"/>
  </r>
  <r>
    <x v="80"/>
    <d v="1899-12-30T08:36:40"/>
    <s v="수입"/>
    <s v="금융수입"/>
    <x v="0"/>
    <x v="34"/>
    <n v="300"/>
    <s v="KRW"/>
    <s v="생활통장"/>
    <m/>
    <d v="2025-03-15T00:00:00"/>
    <x v="1"/>
    <x v="1"/>
    <x v="0"/>
    <n v="300"/>
  </r>
  <r>
    <x v="80"/>
    <d v="1899-12-30T09:41:34"/>
    <s v="지출"/>
    <s v="생활"/>
    <x v="7"/>
    <x v="200"/>
    <n v="-8400"/>
    <s v="KRW"/>
    <s v="교직원복지 LOVE"/>
    <m/>
    <d v="2025-03-15T00:00:00"/>
    <x v="2"/>
    <x v="2"/>
    <x v="7"/>
    <n v="8400"/>
  </r>
  <r>
    <x v="80"/>
    <d v="1899-12-30T09:53:10"/>
    <s v="지출"/>
    <s v="생활"/>
    <x v="17"/>
    <x v="201"/>
    <n v="-9500"/>
    <s v="KRW"/>
    <s v="MY(K-패스)"/>
    <m/>
    <d v="2025-03-15T00:00:00"/>
    <x v="2"/>
    <x v="2"/>
    <x v="17"/>
    <n v="9500"/>
  </r>
  <r>
    <x v="80"/>
    <d v="1899-12-30T10:57:45"/>
    <s v="지출"/>
    <s v="생활"/>
    <x v="17"/>
    <x v="202"/>
    <n v="-5600"/>
    <s v="KRW"/>
    <s v="MY(K-패스)"/>
    <m/>
    <d v="2025-03-15T00:00:00"/>
    <x v="2"/>
    <x v="2"/>
    <x v="17"/>
    <n v="5600"/>
  </r>
  <r>
    <x v="80"/>
    <d v="1899-12-30T13:09:15"/>
    <s v="지출"/>
    <s v="문화/여가"/>
    <x v="27"/>
    <x v="69"/>
    <n v="-47333"/>
    <s v="KRW"/>
    <s v="교직원복지 LOVE"/>
    <m/>
    <d v="2025-03-15T00:00:00"/>
    <x v="2"/>
    <x v="24"/>
    <x v="28"/>
    <n v="47333"/>
  </r>
  <r>
    <x v="80"/>
    <d v="1899-12-30T14:07:19"/>
    <s v="수입"/>
    <s v="미분류"/>
    <x v="0"/>
    <x v="19"/>
    <n v="14"/>
    <s v="KRW"/>
    <s v="생활통장"/>
    <m/>
    <d v="2025-03-15T00:00:00"/>
    <x v="1"/>
    <x v="11"/>
    <x v="0"/>
    <n v="14"/>
  </r>
  <r>
    <x v="80"/>
    <d v="1899-12-30T14:07:24"/>
    <s v="수입"/>
    <s v="미분류"/>
    <x v="0"/>
    <x v="19"/>
    <n v="12"/>
    <s v="KRW"/>
    <s v="생활통장"/>
    <m/>
    <d v="2025-03-15T00:00:00"/>
    <x v="1"/>
    <x v="11"/>
    <x v="0"/>
    <n v="12"/>
  </r>
  <r>
    <x v="80"/>
    <d v="1899-12-30T14:07:27"/>
    <s v="수입"/>
    <s v="미분류"/>
    <x v="0"/>
    <x v="19"/>
    <n v="15"/>
    <s v="KRW"/>
    <s v="생활통장"/>
    <m/>
    <d v="2025-03-15T00:00:00"/>
    <x v="1"/>
    <x v="11"/>
    <x v="0"/>
    <n v="15"/>
  </r>
  <r>
    <x v="80"/>
    <d v="1899-12-30T14:09:32"/>
    <s v="수입"/>
    <s v="금융수입"/>
    <x v="0"/>
    <x v="203"/>
    <n v="0"/>
    <s v="KRW"/>
    <s v="저축예금"/>
    <m/>
    <d v="2025-03-15T00:00:00"/>
    <x v="1"/>
    <x v="1"/>
    <x v="0"/>
    <n v="0"/>
  </r>
  <r>
    <x v="80"/>
    <d v="1899-12-30T18:41:01"/>
    <s v="지출"/>
    <s v="생활"/>
    <x v="1"/>
    <x v="2"/>
    <n v="-86666"/>
    <s v="KRW"/>
    <s v="교직원복지 LOVE"/>
    <m/>
    <d v="2025-03-15T00:00:00"/>
    <x v="2"/>
    <x v="2"/>
    <x v="1"/>
    <n v="86666"/>
  </r>
  <r>
    <x v="81"/>
    <d v="1899-12-30T19:36:52"/>
    <s v="이체"/>
    <s v="내계좌이체"/>
    <x v="0"/>
    <x v="5"/>
    <n v="500000"/>
    <s v="KRW"/>
    <s v="생활통장"/>
    <m/>
    <d v="2025-03-14T00:00:00"/>
    <x v="3"/>
    <x v="8"/>
    <x v="0"/>
    <n v="-500000"/>
  </r>
  <r>
    <x v="81"/>
    <d v="1899-12-30T19:36:52"/>
    <s v="이체"/>
    <s v="내계좌이체"/>
    <x v="0"/>
    <x v="9"/>
    <n v="-500000"/>
    <s v="KRW"/>
    <s v="플러스박스"/>
    <m/>
    <d v="2025-03-14T00:00:00"/>
    <x v="3"/>
    <x v="8"/>
    <x v="0"/>
    <n v="500000"/>
  </r>
  <r>
    <x v="81"/>
    <d v="1899-12-30T19:40:18"/>
    <s v="이체"/>
    <s v="내계좌이체"/>
    <x v="0"/>
    <x v="74"/>
    <n v="-450000"/>
    <s v="KRW"/>
    <s v="생활통장"/>
    <m/>
    <d v="2025-03-14T00:00:00"/>
    <x v="3"/>
    <x v="8"/>
    <x v="0"/>
    <n v="450000"/>
  </r>
  <r>
    <x v="81"/>
    <d v="1899-12-30T23:42:23"/>
    <s v="이체"/>
    <s v="내계좌이체"/>
    <x v="0"/>
    <x v="13"/>
    <n v="-7"/>
    <s v="KRW"/>
    <s v="토스뱅크 통장"/>
    <m/>
    <d v="2025-03-14T00:00:00"/>
    <x v="3"/>
    <x v="8"/>
    <x v="0"/>
    <n v="7"/>
  </r>
  <r>
    <x v="81"/>
    <d v="1899-12-30T23:46:52"/>
    <s v="이체"/>
    <s v="내계좌이체"/>
    <x v="0"/>
    <x v="62"/>
    <n v="-22659"/>
    <s v="KRW"/>
    <s v="생활통장"/>
    <m/>
    <d v="2025-03-14T00:00:00"/>
    <x v="3"/>
    <x v="8"/>
    <x v="0"/>
    <n v="22659"/>
  </r>
  <r>
    <x v="81"/>
    <d v="1899-12-30T23:47:12"/>
    <s v="이체"/>
    <s v="내계좌이체"/>
    <x v="0"/>
    <x v="13"/>
    <n v="-4"/>
    <s v="KRW"/>
    <s v="토스뱅크 통장"/>
    <m/>
    <d v="2025-03-14T00:00:00"/>
    <x v="3"/>
    <x v="8"/>
    <x v="0"/>
    <n v="4"/>
  </r>
  <r>
    <x v="81"/>
    <d v="1899-12-30T07:42:13"/>
    <s v="지출"/>
    <s v="온라인쇼핑"/>
    <x v="4"/>
    <x v="7"/>
    <n v="-20000"/>
    <s v="KRW"/>
    <s v="생활통장"/>
    <m/>
    <d v="2025-03-14T00:00:00"/>
    <x v="2"/>
    <x v="6"/>
    <x v="4"/>
    <n v="20000"/>
  </r>
  <r>
    <x v="81"/>
    <d v="1899-12-30T08:38:35"/>
    <s v="수입"/>
    <s v="금융수입"/>
    <x v="0"/>
    <x v="34"/>
    <n v="300"/>
    <s v="KRW"/>
    <s v="생활통장"/>
    <m/>
    <d v="2025-03-14T00:00:00"/>
    <x v="1"/>
    <x v="1"/>
    <x v="0"/>
    <n v="300"/>
  </r>
  <r>
    <x v="81"/>
    <d v="1899-12-30T21:00:10"/>
    <s v="지출"/>
    <s v="생활"/>
    <x v="1"/>
    <x v="2"/>
    <n v="-93333"/>
    <s v="KRW"/>
    <s v="교직원복지 LOVE"/>
    <m/>
    <d v="2025-03-14T00:00:00"/>
    <x v="2"/>
    <x v="2"/>
    <x v="1"/>
    <n v="93333"/>
  </r>
  <r>
    <x v="82"/>
    <d v="1899-12-30T17:19:07"/>
    <s v="지출"/>
    <s v="식비"/>
    <x v="13"/>
    <x v="204"/>
    <n v="-17900"/>
    <s v="KRW"/>
    <s v="교직원복지 LOVE"/>
    <m/>
    <d v="2025-03-13T00:00:00"/>
    <x v="2"/>
    <x v="4"/>
    <x v="13"/>
    <n v="17900"/>
  </r>
  <r>
    <x v="82"/>
    <d v="1899-12-30T19:23:50"/>
    <s v="지출"/>
    <s v="생활"/>
    <x v="17"/>
    <x v="110"/>
    <n v="-3900"/>
    <s v="KRW"/>
    <s v="MY(K-패스)"/>
    <m/>
    <d v="2025-03-13T00:00:00"/>
    <x v="2"/>
    <x v="2"/>
    <x v="17"/>
    <n v="3900"/>
  </r>
  <r>
    <x v="82"/>
    <d v="1899-12-30T22:52:00"/>
    <s v="지출"/>
    <s v="생활"/>
    <x v="17"/>
    <x v="110"/>
    <n v="-6000"/>
    <s v="KRW"/>
    <s v="MY(K-패스)"/>
    <m/>
    <d v="2025-03-13T00:00:00"/>
    <x v="2"/>
    <x v="2"/>
    <x v="17"/>
    <n v="6000"/>
  </r>
  <r>
    <x v="82"/>
    <d v="1899-12-30T23:17:50"/>
    <s v="지출"/>
    <s v="주거/통신"/>
    <x v="29"/>
    <x v="79"/>
    <n v="-11390"/>
    <s v="KRW"/>
    <s v="교직원복지 LOVE"/>
    <m/>
    <d v="2025-03-13T00:00:00"/>
    <x v="2"/>
    <x v="21"/>
    <x v="30"/>
    <n v="11390"/>
  </r>
  <r>
    <x v="83"/>
    <d v="1899-12-30T16:36:00"/>
    <s v="지출"/>
    <s v="교통"/>
    <x v="38"/>
    <x v="106"/>
    <n v="-5300"/>
    <s v="KRW"/>
    <s v="카카오페이 간편결제"/>
    <m/>
    <d v="2025-03-12T00:00:00"/>
    <x v="2"/>
    <x v="7"/>
    <x v="39"/>
    <n v="5300"/>
  </r>
  <r>
    <x v="83"/>
    <d v="1899-12-30T16:36:01"/>
    <s v="지출"/>
    <s v="교통"/>
    <x v="38"/>
    <x v="106"/>
    <n v="5300"/>
    <s v="KRW"/>
    <s v="카카오페이 간편결제"/>
    <m/>
    <d v="2025-03-12T00:00:00"/>
    <x v="2"/>
    <x v="7"/>
    <x v="39"/>
    <n v="-5300"/>
  </r>
  <r>
    <x v="83"/>
    <d v="1899-12-30T16:46:34"/>
    <s v="지출"/>
    <s v="교통"/>
    <x v="38"/>
    <x v="106"/>
    <n v="-5500"/>
    <s v="KRW"/>
    <s v="카카오페이 간편결제"/>
    <m/>
    <d v="2025-03-12T00:00:00"/>
    <x v="2"/>
    <x v="7"/>
    <x v="39"/>
    <n v="5500"/>
  </r>
  <r>
    <x v="83"/>
    <d v="1899-12-30T19:05:28"/>
    <s v="지출"/>
    <s v="뷰티/미용"/>
    <x v="31"/>
    <x v="80"/>
    <n v="-66800"/>
    <s v="KRW"/>
    <s v="교직원복지 LOVE"/>
    <m/>
    <d v="2025-03-12T00:00:00"/>
    <x v="2"/>
    <x v="13"/>
    <x v="32"/>
    <n v="66800"/>
  </r>
  <r>
    <x v="84"/>
    <d v="1899-12-30T09:27:56"/>
    <s v="이체"/>
    <s v="이체"/>
    <x v="0"/>
    <x v="205"/>
    <n v="270"/>
    <s v="KRW"/>
    <s v="신한 주거래 우대통장(저축예금)"/>
    <m/>
    <d v="2025-03-11T00:00:00"/>
    <x v="0"/>
    <x v="0"/>
    <x v="0"/>
    <n v="-270"/>
  </r>
  <r>
    <x v="84"/>
    <d v="1899-12-30T09:32:35"/>
    <s v="이체"/>
    <s v="내계좌이체"/>
    <x v="0"/>
    <x v="206"/>
    <n v="-20000"/>
    <s v="KRW"/>
    <s v="생활통장"/>
    <m/>
    <d v="2025-03-11T00:00:00"/>
    <x v="3"/>
    <x v="8"/>
    <x v="0"/>
    <n v="20000"/>
  </r>
  <r>
    <x v="84"/>
    <d v="1899-12-30T11:37:05"/>
    <s v="지출"/>
    <s v="금융"/>
    <x v="22"/>
    <x v="50"/>
    <n v="-21230"/>
    <s v="KRW"/>
    <s v="MY(K-패스)"/>
    <m/>
    <d v="2025-03-11T00:00:00"/>
    <x v="2"/>
    <x v="18"/>
    <x v="23"/>
    <n v="21230"/>
  </r>
  <r>
    <x v="84"/>
    <d v="1899-12-30T18:48:42"/>
    <s v="지출"/>
    <s v="생활"/>
    <x v="1"/>
    <x v="30"/>
    <n v="-1000"/>
    <s v="KRW"/>
    <s v="MY(K-패스)"/>
    <m/>
    <d v="2025-03-11T00:00:00"/>
    <x v="2"/>
    <x v="2"/>
    <x v="1"/>
    <n v="1000"/>
  </r>
  <r>
    <x v="85"/>
    <d v="1899-12-30T11:18:58"/>
    <s v="이체"/>
    <s v="내계좌이체"/>
    <x v="0"/>
    <x v="5"/>
    <n v="500000"/>
    <s v="KRW"/>
    <s v="생활통장"/>
    <m/>
    <d v="2025-03-10T00:00:00"/>
    <x v="3"/>
    <x v="8"/>
    <x v="0"/>
    <n v="-500000"/>
  </r>
  <r>
    <x v="85"/>
    <d v="1899-12-30T11:18:58"/>
    <s v="이체"/>
    <s v="내계좌이체"/>
    <x v="0"/>
    <x v="9"/>
    <n v="-500000"/>
    <s v="KRW"/>
    <s v="플러스박스"/>
    <m/>
    <d v="2025-03-10T00:00:00"/>
    <x v="3"/>
    <x v="8"/>
    <x v="0"/>
    <n v="500000"/>
  </r>
  <r>
    <x v="85"/>
    <d v="1899-12-30T11:20:24"/>
    <s v="이체"/>
    <s v="이체"/>
    <x v="0"/>
    <x v="207"/>
    <n v="-329000"/>
    <s v="KRW"/>
    <s v="생활통장"/>
    <m/>
    <d v="2025-03-10T00:00:00"/>
    <x v="0"/>
    <x v="0"/>
    <x v="0"/>
    <n v="329000"/>
  </r>
  <r>
    <x v="85"/>
    <d v="1899-12-30T11:20:42"/>
    <s v="수입"/>
    <s v="미분류"/>
    <x v="0"/>
    <x v="19"/>
    <n v="20"/>
    <s v="KRW"/>
    <s v="생활통장"/>
    <m/>
    <d v="2025-03-10T00:00:00"/>
    <x v="1"/>
    <x v="11"/>
    <x v="0"/>
    <n v="20"/>
  </r>
  <r>
    <x v="85"/>
    <d v="1899-12-30T17:37:42"/>
    <s v="지출"/>
    <s v="온라인쇼핑"/>
    <x v="4"/>
    <x v="162"/>
    <n v="-43333"/>
    <s v="KRW"/>
    <s v="교직원복지 LOVE"/>
    <m/>
    <d v="2025-03-10T00:00:00"/>
    <x v="2"/>
    <x v="6"/>
    <x v="4"/>
    <n v="43333"/>
  </r>
  <r>
    <x v="85"/>
    <d v="1899-12-30T19:52:38"/>
    <s v="지출"/>
    <s v="온라인쇼핑"/>
    <x v="12"/>
    <x v="208"/>
    <n v="-63600"/>
    <s v="KRW"/>
    <s v="교직원복지 LOVE"/>
    <m/>
    <d v="2025-03-10T00:00:00"/>
    <x v="2"/>
    <x v="6"/>
    <x v="12"/>
    <n v="63600"/>
  </r>
  <r>
    <x v="85"/>
    <d v="1899-12-30T22:29:31"/>
    <s v="지출"/>
    <s v="생활"/>
    <x v="17"/>
    <x v="209"/>
    <n v="-1200"/>
    <s v="KRW"/>
    <s v="MY(K-패스)"/>
    <m/>
    <d v="2025-03-10T00:00:00"/>
    <x v="2"/>
    <x v="2"/>
    <x v="17"/>
    <n v="1200"/>
  </r>
  <r>
    <x v="86"/>
    <d v="1899-12-30T12:08:58"/>
    <s v="지출"/>
    <s v="식비"/>
    <x v="51"/>
    <x v="210"/>
    <n v="-16000"/>
    <s v="KRW"/>
    <s v="교직원복지 LOVE"/>
    <m/>
    <d v="2025-03-09T00:00:00"/>
    <x v="2"/>
    <x v="4"/>
    <x v="52"/>
    <n v="16000"/>
  </r>
  <r>
    <x v="86"/>
    <d v="1899-12-30T16:00:26"/>
    <s v="지출"/>
    <s v="카페/간식"/>
    <x v="44"/>
    <x v="211"/>
    <n v="-18000"/>
    <s v="KRW"/>
    <s v="교직원복지 LOVE"/>
    <m/>
    <d v="2025-03-09T00:00:00"/>
    <x v="2"/>
    <x v="14"/>
    <x v="45"/>
    <n v="18000"/>
  </r>
  <r>
    <x v="86"/>
    <d v="1899-12-30T18:52:16"/>
    <s v="지출"/>
    <s v="생활"/>
    <x v="17"/>
    <x v="110"/>
    <n v="-8000"/>
    <s v="KRW"/>
    <s v="교직원복지 LOVE"/>
    <m/>
    <d v="2025-03-09T00:00:00"/>
    <x v="2"/>
    <x v="2"/>
    <x v="17"/>
    <n v="8000"/>
  </r>
  <r>
    <x v="86"/>
    <d v="1899-12-30T20:13:49"/>
    <s v="지출"/>
    <s v="식비"/>
    <x v="45"/>
    <x v="212"/>
    <n v="-42333"/>
    <s v="KRW"/>
    <s v="교직원복지 LOVE"/>
    <m/>
    <d v="2025-03-09T00:00:00"/>
    <x v="2"/>
    <x v="4"/>
    <x v="46"/>
    <n v="42333"/>
  </r>
  <r>
    <x v="86"/>
    <d v="1899-12-30T20:47:45"/>
    <s v="지출"/>
    <s v="온라인쇼핑"/>
    <x v="12"/>
    <x v="27"/>
    <n v="-42300"/>
    <s v="KRW"/>
    <s v="교직원복지 LOVE"/>
    <m/>
    <d v="2025-03-09T00:00:00"/>
    <x v="2"/>
    <x v="6"/>
    <x v="12"/>
    <n v="42300"/>
  </r>
  <r>
    <x v="87"/>
    <d v="1899-12-30T13:13:13"/>
    <s v="이체"/>
    <s v="이체"/>
    <x v="0"/>
    <x v="213"/>
    <n v="-6000"/>
    <s v="KRW"/>
    <s v="생활통장"/>
    <m/>
    <d v="2025-03-08T00:00:00"/>
    <x v="0"/>
    <x v="0"/>
    <x v="0"/>
    <n v="6000"/>
  </r>
  <r>
    <x v="87"/>
    <d v="1899-12-30T08:30:35"/>
    <s v="수입"/>
    <s v="미분류"/>
    <x v="0"/>
    <x v="19"/>
    <n v="16"/>
    <s v="KRW"/>
    <s v="생활통장"/>
    <m/>
    <d v="2025-03-08T00:00:00"/>
    <x v="1"/>
    <x v="11"/>
    <x v="0"/>
    <n v="16"/>
  </r>
  <r>
    <x v="87"/>
    <d v="1899-12-30T10:16:30"/>
    <s v="지출"/>
    <s v="카페/간식"/>
    <x v="10"/>
    <x v="214"/>
    <n v="-1500"/>
    <s v="KRW"/>
    <s v="MY(K-패스)"/>
    <m/>
    <d v="2025-03-08T00:00:00"/>
    <x v="2"/>
    <x v="14"/>
    <x v="10"/>
    <n v="1500"/>
  </r>
  <r>
    <x v="87"/>
    <d v="1899-12-30T22:03:13"/>
    <s v="지출"/>
    <s v="온라인쇼핑"/>
    <x v="4"/>
    <x v="7"/>
    <n v="-10000"/>
    <s v="KRW"/>
    <s v="생활통장"/>
    <m/>
    <d v="2025-03-08T00:00:00"/>
    <x v="2"/>
    <x v="6"/>
    <x v="4"/>
    <n v="10000"/>
  </r>
  <r>
    <x v="88"/>
    <d v="1899-12-30T11:48:38"/>
    <s v="이체"/>
    <s v="이체"/>
    <x v="0"/>
    <x v="215"/>
    <n v="20"/>
    <s v="KRW"/>
    <s v="토스뱅크 통장"/>
    <m/>
    <d v="2025-03-07T00:00:00"/>
    <x v="0"/>
    <x v="0"/>
    <x v="0"/>
    <n v="-20"/>
  </r>
  <r>
    <x v="88"/>
    <d v="1899-12-30T11:28:59"/>
    <s v="지출"/>
    <s v="생활"/>
    <x v="42"/>
    <x v="216"/>
    <n v="-53550"/>
    <s v="KRW"/>
    <s v="교직원복지 LOVE"/>
    <m/>
    <d v="2025-03-07T00:00:00"/>
    <x v="2"/>
    <x v="2"/>
    <x v="43"/>
    <n v="53550"/>
  </r>
  <r>
    <x v="88"/>
    <d v="1899-12-30T22:09:46"/>
    <s v="지출"/>
    <s v="온라인쇼핑"/>
    <x v="4"/>
    <x v="7"/>
    <n v="-20000"/>
    <s v="KRW"/>
    <s v="생활통장"/>
    <m/>
    <d v="2025-03-07T00:00:00"/>
    <x v="2"/>
    <x v="6"/>
    <x v="4"/>
    <n v="20000"/>
  </r>
  <r>
    <x v="89"/>
    <d v="1899-12-30T22:30:16"/>
    <s v="지출"/>
    <s v="생활"/>
    <x v="17"/>
    <x v="209"/>
    <n v="-1200"/>
    <s v="KRW"/>
    <s v="MY(K-패스)"/>
    <m/>
    <d v="2025-03-06T00:00:00"/>
    <x v="2"/>
    <x v="2"/>
    <x v="17"/>
    <n v="1200"/>
  </r>
  <r>
    <x v="90"/>
    <d v="1899-12-30T17:25:07"/>
    <s v="지출"/>
    <s v="생활"/>
    <x v="1"/>
    <x v="30"/>
    <n v="-1000"/>
    <s v="KRW"/>
    <s v="MY(K-패스)"/>
    <m/>
    <d v="2025-03-05T00:00:00"/>
    <x v="2"/>
    <x v="2"/>
    <x v="1"/>
    <n v="1000"/>
  </r>
  <r>
    <x v="91"/>
    <d v="1899-12-30T18:43:20"/>
    <s v="지출"/>
    <s v="온라인쇼핑"/>
    <x v="12"/>
    <x v="217"/>
    <n v="-2000"/>
    <s v="KRW"/>
    <s v="MY(K-패스)"/>
    <m/>
    <d v="2025-03-04T00:00:00"/>
    <x v="2"/>
    <x v="6"/>
    <x v="12"/>
    <n v="2000"/>
  </r>
  <r>
    <x v="91"/>
    <d v="1899-12-30T22:08:55"/>
    <s v="지출"/>
    <s v="의료/건강"/>
    <x v="37"/>
    <x v="101"/>
    <n v="-216333"/>
    <s v="KRW"/>
    <s v="교직원복지 LOVE"/>
    <m/>
    <d v="2025-03-04T00:00:00"/>
    <x v="2"/>
    <x v="3"/>
    <x v="38"/>
    <n v="216333"/>
  </r>
  <r>
    <x v="92"/>
    <d v="1899-12-30T13:39:33"/>
    <s v="지출"/>
    <s v="교통"/>
    <x v="5"/>
    <x v="218"/>
    <n v="-6800"/>
    <s v="KRW"/>
    <s v="MY(K-패스)"/>
    <m/>
    <d v="2025-03-03T00:00:00"/>
    <x v="2"/>
    <x v="7"/>
    <x v="5"/>
    <n v="6800"/>
  </r>
  <r>
    <x v="92"/>
    <d v="1899-12-30T19:30:25"/>
    <s v="지출"/>
    <s v="생활"/>
    <x v="17"/>
    <x v="110"/>
    <n v="-1000"/>
    <s v="KRW"/>
    <s v="MY(K-패스)"/>
    <m/>
    <d v="2025-03-03T00:00:00"/>
    <x v="2"/>
    <x v="2"/>
    <x v="17"/>
    <n v="1000"/>
  </r>
  <r>
    <x v="93"/>
    <d v="1899-12-30T16:58:50"/>
    <s v="이체"/>
    <s v="내계좌이체"/>
    <x v="0"/>
    <x v="5"/>
    <n v="200000"/>
    <s v="KRW"/>
    <s v="생활통장"/>
    <m/>
    <d v="2025-03-02T00:00:00"/>
    <x v="3"/>
    <x v="8"/>
    <x v="0"/>
    <n v="-200000"/>
  </r>
  <r>
    <x v="93"/>
    <d v="1899-12-30T16:58:50"/>
    <s v="이체"/>
    <s v="내계좌이체"/>
    <x v="0"/>
    <x v="9"/>
    <n v="-200000"/>
    <s v="KRW"/>
    <s v="플러스박스"/>
    <m/>
    <d v="2025-03-02T00:00:00"/>
    <x v="3"/>
    <x v="8"/>
    <x v="0"/>
    <n v="200000"/>
  </r>
  <r>
    <x v="93"/>
    <d v="1899-12-30T15:07:29"/>
    <s v="지출"/>
    <s v="생활"/>
    <x v="1"/>
    <x v="30"/>
    <n v="-4000"/>
    <s v="KRW"/>
    <s v="교직원복지 LOVE"/>
    <m/>
    <d v="2025-03-02T00:00:00"/>
    <x v="2"/>
    <x v="2"/>
    <x v="1"/>
    <n v="4000"/>
  </r>
  <r>
    <x v="93"/>
    <d v="1899-12-30T17:04:06"/>
    <s v="지출"/>
    <s v="패션/쇼핑"/>
    <x v="14"/>
    <x v="219"/>
    <n v="-78000"/>
    <s v="KRW"/>
    <s v="MY(K-패스)"/>
    <m/>
    <d v="2025-03-02T00:00:00"/>
    <x v="2"/>
    <x v="16"/>
    <x v="14"/>
    <n v="78000"/>
  </r>
  <r>
    <x v="93"/>
    <d v="1899-12-30T17:10:35"/>
    <s v="지출"/>
    <s v="패션/쇼핑"/>
    <x v="14"/>
    <x v="219"/>
    <n v="-15000"/>
    <s v="KRW"/>
    <s v="MY(K-패스)"/>
    <m/>
    <d v="2025-03-02T00:00:00"/>
    <x v="2"/>
    <x v="16"/>
    <x v="14"/>
    <n v="15000"/>
  </r>
  <r>
    <x v="93"/>
    <d v="1899-12-30T21:41:33"/>
    <s v="지출"/>
    <s v="온라인쇼핑"/>
    <x v="12"/>
    <x v="27"/>
    <n v="-75650"/>
    <s v="KRW"/>
    <s v="교직원복지 LOVE"/>
    <m/>
    <d v="2025-03-02T00:00:00"/>
    <x v="2"/>
    <x v="6"/>
    <x v="12"/>
    <n v="75650"/>
  </r>
  <r>
    <x v="93"/>
    <d v="1899-12-30T21:46:14"/>
    <s v="지출"/>
    <s v="온라인쇼핑"/>
    <x v="12"/>
    <x v="220"/>
    <n v="-48400"/>
    <s v="KRW"/>
    <s v="MY(K-패스)"/>
    <m/>
    <d v="2025-03-02T00:00:00"/>
    <x v="2"/>
    <x v="6"/>
    <x v="12"/>
    <n v="48400"/>
  </r>
  <r>
    <x v="94"/>
    <d v="1899-12-30T02:07:14"/>
    <s v="이체"/>
    <s v="저축"/>
    <x v="0"/>
    <x v="44"/>
    <n v="0"/>
    <s v="KRW"/>
    <s v="세이프박스"/>
    <m/>
    <d v="2025-03-01T00:00:00"/>
    <x v="3"/>
    <x v="19"/>
    <x v="0"/>
    <n v="0"/>
  </r>
  <r>
    <x v="94"/>
    <d v="1899-12-30T02:01:38"/>
    <s v="수입"/>
    <s v="금융수입"/>
    <x v="0"/>
    <x v="45"/>
    <n v="0"/>
    <s v="KRW"/>
    <s v="저금통"/>
    <m/>
    <d v="2025-03-01T00:00:00"/>
    <x v="1"/>
    <x v="1"/>
    <x v="0"/>
    <n v="0"/>
  </r>
  <r>
    <x v="94"/>
    <d v="1899-12-30T02:15:30"/>
    <s v="수입"/>
    <s v="금융수입"/>
    <x v="0"/>
    <x v="29"/>
    <n v="6"/>
    <s v="KRW"/>
    <s v="생활통장"/>
    <m/>
    <d v="2025-03-01T00:00:00"/>
    <x v="1"/>
    <x v="1"/>
    <x v="0"/>
    <n v="6"/>
  </r>
  <r>
    <x v="94"/>
    <d v="1899-12-30T03:24:37"/>
    <s v="수입"/>
    <s v="금융수입"/>
    <x v="0"/>
    <x v="47"/>
    <n v="0"/>
    <s v="KRW"/>
    <s v="입출금통장"/>
    <m/>
    <d v="2025-03-01T00:00:00"/>
    <x v="1"/>
    <x v="1"/>
    <x v="0"/>
    <n v="0"/>
  </r>
  <r>
    <x v="94"/>
    <d v="1899-12-30T04:53:54"/>
    <s v="수입"/>
    <s v="금융수입"/>
    <x v="0"/>
    <x v="47"/>
    <n v="0"/>
    <s v="KRW"/>
    <s v="입출금통장"/>
    <m/>
    <d v="2025-03-01T00:00:00"/>
    <x v="1"/>
    <x v="1"/>
    <x v="0"/>
    <n v="0"/>
  </r>
  <r>
    <x v="94"/>
    <d v="1899-12-30T05:12:10"/>
    <s v="수입"/>
    <s v="금융수입"/>
    <x v="0"/>
    <x v="47"/>
    <n v="0"/>
    <s v="KRW"/>
    <s v="입출금통장"/>
    <m/>
    <d v="2025-03-01T00:00:00"/>
    <x v="1"/>
    <x v="1"/>
    <x v="0"/>
    <n v="0"/>
  </r>
  <r>
    <x v="94"/>
    <d v="1899-12-30T10:08:03"/>
    <s v="지출"/>
    <s v="교통"/>
    <x v="6"/>
    <x v="17"/>
    <n v="-4800"/>
    <s v="KRW"/>
    <s v="교직원복지 LOVE"/>
    <m/>
    <d v="2025-03-01T00:00:00"/>
    <x v="2"/>
    <x v="7"/>
    <x v="6"/>
    <n v="4800"/>
  </r>
  <r>
    <x v="94"/>
    <d v="1899-12-30T11:50:33"/>
    <s v="지출"/>
    <s v="교통"/>
    <x v="6"/>
    <x v="17"/>
    <n v="-4800"/>
    <s v="KRW"/>
    <s v="교직원복지 LOVE"/>
    <m/>
    <d v="2025-03-01T00:00:00"/>
    <x v="2"/>
    <x v="7"/>
    <x v="6"/>
    <n v="4800"/>
  </r>
  <r>
    <x v="94"/>
    <d v="1899-12-30T12:19:13"/>
    <s v="지출"/>
    <s v="교통"/>
    <x v="6"/>
    <x v="17"/>
    <n v="4800"/>
    <s v="KRW"/>
    <s v="교직원복지 LOVE"/>
    <m/>
    <d v="2025-03-01T00:00:00"/>
    <x v="2"/>
    <x v="7"/>
    <x v="6"/>
    <n v="-4800"/>
  </r>
  <r>
    <x v="94"/>
    <d v="1899-12-30T17:44:23"/>
    <s v="지출"/>
    <s v="생활"/>
    <x v="17"/>
    <x v="221"/>
    <n v="-3200"/>
    <s v="KRW"/>
    <s v="교직원복지 LOVE"/>
    <m/>
    <d v="2025-03-01T00:00:00"/>
    <x v="2"/>
    <x v="2"/>
    <x v="17"/>
    <n v="3200"/>
  </r>
  <r>
    <x v="94"/>
    <d v="1899-12-30T17:56:29"/>
    <s v="지출"/>
    <s v="생활"/>
    <x v="17"/>
    <x v="221"/>
    <n v="-5800"/>
    <s v="KRW"/>
    <s v="교직원복지 LOVE"/>
    <m/>
    <d v="2025-03-01T00:00:00"/>
    <x v="2"/>
    <x v="2"/>
    <x v="17"/>
    <n v="5800"/>
  </r>
  <r>
    <x v="95"/>
    <d v="1899-12-30T08:44:03"/>
    <s v="이체"/>
    <s v="내계좌이체"/>
    <x v="0"/>
    <x v="5"/>
    <n v="1000000"/>
    <s v="KRW"/>
    <s v="생활통장"/>
    <m/>
    <d v="2025-02-28T00:00:00"/>
    <x v="3"/>
    <x v="8"/>
    <x v="0"/>
    <n v="-1000000"/>
  </r>
  <r>
    <x v="95"/>
    <d v="1899-12-30T08:44:03"/>
    <s v="이체"/>
    <s v="내계좌이체"/>
    <x v="0"/>
    <x v="9"/>
    <n v="-1000000"/>
    <s v="KRW"/>
    <s v="플러스박스"/>
    <m/>
    <d v="2025-02-28T00:00:00"/>
    <x v="3"/>
    <x v="8"/>
    <x v="0"/>
    <n v="1000000"/>
  </r>
  <r>
    <x v="95"/>
    <d v="1899-12-30T08:45:03"/>
    <s v="이체"/>
    <s v="내계좌이체"/>
    <x v="0"/>
    <x v="62"/>
    <n v="-56112"/>
    <s v="KRW"/>
    <s v="생활통장"/>
    <m/>
    <d v="2025-02-28T00:00:00"/>
    <x v="3"/>
    <x v="8"/>
    <x v="0"/>
    <n v="56112"/>
  </r>
  <r>
    <x v="95"/>
    <d v="1899-12-30T08:47:22"/>
    <s v="이체"/>
    <s v="내계좌이체"/>
    <x v="0"/>
    <x v="62"/>
    <n v="-1000000"/>
    <s v="KRW"/>
    <s v="생활통장"/>
    <m/>
    <d v="2025-02-28T00:00:00"/>
    <x v="3"/>
    <x v="8"/>
    <x v="0"/>
    <n v="1000000"/>
  </r>
  <r>
    <x v="95"/>
    <d v="1899-12-30T00:00:00"/>
    <s v="지출"/>
    <s v="금융"/>
    <x v="39"/>
    <x v="222"/>
    <n v="0"/>
    <s v="KRW"/>
    <s v="교직원복지 LOVE"/>
    <m/>
    <d v="2025-02-28T00:00:00"/>
    <x v="2"/>
    <x v="18"/>
    <x v="40"/>
    <n v="0"/>
  </r>
  <r>
    <x v="95"/>
    <d v="1899-12-30T13:32:12"/>
    <s v="지출"/>
    <s v="온라인쇼핑"/>
    <x v="12"/>
    <x v="27"/>
    <n v="-42400"/>
    <s v="KRW"/>
    <s v="교직원복지 LOVE"/>
    <m/>
    <d v="2025-02-28T00:00:00"/>
    <x v="2"/>
    <x v="6"/>
    <x v="12"/>
    <n v="42400"/>
  </r>
  <r>
    <x v="95"/>
    <d v="1899-12-30T15:25:51"/>
    <s v="지출"/>
    <s v="교통"/>
    <x v="5"/>
    <x v="26"/>
    <n v="-60500"/>
    <s v="KRW"/>
    <s v="[바로]MY(알뜰교통)"/>
    <m/>
    <d v="2025-02-28T00:00:00"/>
    <x v="2"/>
    <x v="7"/>
    <x v="5"/>
    <n v="60500"/>
  </r>
  <r>
    <x v="95"/>
    <d v="1899-12-30T18:12:31"/>
    <s v="지출"/>
    <s v="식비"/>
    <x v="13"/>
    <x v="28"/>
    <n v="-21666"/>
    <s v="KRW"/>
    <s v="교직원복지 LOVE"/>
    <m/>
    <d v="2025-02-28T00:00:00"/>
    <x v="2"/>
    <x v="4"/>
    <x v="13"/>
    <n v="21666"/>
  </r>
  <r>
    <x v="95"/>
    <d v="1899-12-30T19:00:12"/>
    <s v="지출"/>
    <s v="식비"/>
    <x v="3"/>
    <x v="223"/>
    <n v="-88247"/>
    <s v="KRW"/>
    <s v="교직원복지 LOVE"/>
    <m/>
    <d v="2025-02-28T00:00:00"/>
    <x v="2"/>
    <x v="4"/>
    <x v="3"/>
    <n v="88247"/>
  </r>
  <r>
    <x v="95"/>
    <d v="1899-12-30T19:03:28"/>
    <s v="지출"/>
    <s v="식비"/>
    <x v="3"/>
    <x v="223"/>
    <n v="88247"/>
    <s v="KRW"/>
    <s v="교직원복지 LOVE"/>
    <m/>
    <d v="2025-02-28T00:00:00"/>
    <x v="2"/>
    <x v="4"/>
    <x v="3"/>
    <n v="-88247"/>
  </r>
  <r>
    <x v="96"/>
    <d v="1899-12-30T08:35:47"/>
    <s v="이체"/>
    <s v="내계좌이체"/>
    <x v="0"/>
    <x v="62"/>
    <n v="-56609"/>
    <s v="KRW"/>
    <s v="생활통장"/>
    <m/>
    <d v="2025-02-27T00:00:00"/>
    <x v="3"/>
    <x v="8"/>
    <x v="0"/>
    <n v="56609"/>
  </r>
  <r>
    <x v="96"/>
    <d v="1899-12-30T11:00:53"/>
    <s v="이체"/>
    <s v="현금"/>
    <x v="0"/>
    <x v="10"/>
    <n v="100000"/>
    <s v="KRW"/>
    <s v="채움공직자우대통장"/>
    <m/>
    <d v="2025-02-27T00:00:00"/>
    <x v="3"/>
    <x v="9"/>
    <x v="0"/>
    <n v="-100000"/>
  </r>
  <r>
    <x v="96"/>
    <d v="1899-12-30T11:05:51"/>
    <s v="이체"/>
    <s v="내계좌이체"/>
    <x v="0"/>
    <x v="12"/>
    <n v="-100000"/>
    <s v="KRW"/>
    <s v="채움공직자우대통장"/>
    <m/>
    <d v="2025-02-27T00:00:00"/>
    <x v="3"/>
    <x v="8"/>
    <x v="0"/>
    <n v="100000"/>
  </r>
  <r>
    <x v="96"/>
    <d v="1899-12-30T11:05:52"/>
    <s v="이체"/>
    <s v="내계좌이체"/>
    <x v="0"/>
    <x v="13"/>
    <n v="100000"/>
    <s v="KRW"/>
    <s v="생활통장"/>
    <m/>
    <d v="2025-02-27T00:00:00"/>
    <x v="3"/>
    <x v="8"/>
    <x v="0"/>
    <n v="-100000"/>
  </r>
  <r>
    <x v="96"/>
    <d v="1899-12-30T13:30:21"/>
    <s v="이체"/>
    <s v="내계좌이체"/>
    <x v="0"/>
    <x v="13"/>
    <n v="6600"/>
    <s v="KRW"/>
    <s v="생활통장"/>
    <m/>
    <d v="2025-02-27T00:00:00"/>
    <x v="3"/>
    <x v="8"/>
    <x v="0"/>
    <n v="-6600"/>
  </r>
  <r>
    <x v="96"/>
    <d v="1899-12-30T08:30:39"/>
    <s v="수입"/>
    <s v="미분류"/>
    <x v="0"/>
    <x v="19"/>
    <n v="10"/>
    <s v="KRW"/>
    <s v="생활통장"/>
    <m/>
    <d v="2025-02-27T00:00:00"/>
    <x v="1"/>
    <x v="11"/>
    <x v="0"/>
    <n v="10"/>
  </r>
  <r>
    <x v="96"/>
    <d v="1899-12-30T08:30:43"/>
    <s v="수입"/>
    <s v="미분류"/>
    <x v="0"/>
    <x v="19"/>
    <n v="11"/>
    <s v="KRW"/>
    <s v="생활통장"/>
    <m/>
    <d v="2025-02-27T00:00:00"/>
    <x v="1"/>
    <x v="11"/>
    <x v="0"/>
    <n v="11"/>
  </r>
  <r>
    <x v="96"/>
    <d v="1899-12-30T13:29:16"/>
    <s v="지출"/>
    <s v="온라인쇼핑"/>
    <x v="4"/>
    <x v="7"/>
    <n v="-10000"/>
    <s v="KRW"/>
    <s v="생활통장"/>
    <m/>
    <d v="2025-02-27T00:00:00"/>
    <x v="2"/>
    <x v="6"/>
    <x v="4"/>
    <n v="10000"/>
  </r>
  <r>
    <x v="96"/>
    <d v="1899-12-30T13:43:50"/>
    <s v="지출"/>
    <s v="온라인쇼핑"/>
    <x v="12"/>
    <x v="220"/>
    <n v="-48700"/>
    <s v="KRW"/>
    <s v="MY(K-패스)"/>
    <m/>
    <d v="2025-02-27T00:00:00"/>
    <x v="2"/>
    <x v="6"/>
    <x v="12"/>
    <n v="48700"/>
  </r>
  <r>
    <x v="97"/>
    <d v="1899-12-30T09:05:51"/>
    <s v="이체"/>
    <s v="내계좌이체"/>
    <x v="0"/>
    <x v="5"/>
    <n v="100000"/>
    <s v="KRW"/>
    <s v="생활통장"/>
    <m/>
    <d v="2025-02-26T00:00:00"/>
    <x v="3"/>
    <x v="8"/>
    <x v="0"/>
    <n v="-100000"/>
  </r>
  <r>
    <x v="97"/>
    <d v="1899-12-30T09:05:51"/>
    <s v="이체"/>
    <s v="내계좌이체"/>
    <x v="0"/>
    <x v="9"/>
    <n v="-100000"/>
    <s v="KRW"/>
    <s v="플러스박스"/>
    <m/>
    <d v="2025-02-26T00:00:00"/>
    <x v="3"/>
    <x v="8"/>
    <x v="0"/>
    <n v="100000"/>
  </r>
  <r>
    <x v="97"/>
    <d v="1899-12-30T09:06:04"/>
    <s v="이체"/>
    <s v="내계좌이체"/>
    <x v="0"/>
    <x v="62"/>
    <n v="-56806"/>
    <s v="KRW"/>
    <s v="생활통장"/>
    <m/>
    <d v="2025-02-26T00:00:00"/>
    <x v="3"/>
    <x v="8"/>
    <x v="0"/>
    <n v="56806"/>
  </r>
  <r>
    <x v="97"/>
    <d v="1899-12-30T09:06:54"/>
    <s v="이체"/>
    <s v="내계좌이체"/>
    <x v="0"/>
    <x v="62"/>
    <n v="-44317"/>
    <s v="KRW"/>
    <s v="생활통장"/>
    <m/>
    <d v="2025-02-26T00:00:00"/>
    <x v="3"/>
    <x v="8"/>
    <x v="0"/>
    <n v="44317"/>
  </r>
  <r>
    <x v="97"/>
    <d v="1899-12-30T12:31:00"/>
    <s v="이체"/>
    <s v="내계좌이체"/>
    <x v="0"/>
    <x v="5"/>
    <n v="100000"/>
    <s v="KRW"/>
    <s v="생활통장"/>
    <m/>
    <d v="2025-02-26T00:00:00"/>
    <x v="3"/>
    <x v="8"/>
    <x v="0"/>
    <n v="-100000"/>
  </r>
  <r>
    <x v="97"/>
    <d v="1899-12-30T12:31:00"/>
    <s v="이체"/>
    <s v="내계좌이체"/>
    <x v="0"/>
    <x v="9"/>
    <n v="-100000"/>
    <s v="KRW"/>
    <s v="플러스박스"/>
    <m/>
    <d v="2025-02-26T00:00:00"/>
    <x v="3"/>
    <x v="8"/>
    <x v="0"/>
    <n v="100000"/>
  </r>
  <r>
    <x v="97"/>
    <d v="1899-12-30T12:31:12"/>
    <s v="이체"/>
    <s v="내계좌이체"/>
    <x v="0"/>
    <x v="62"/>
    <n v="-41541"/>
    <s v="KRW"/>
    <s v="생활통장"/>
    <m/>
    <d v="2025-02-26T00:00:00"/>
    <x v="3"/>
    <x v="8"/>
    <x v="0"/>
    <n v="41541"/>
  </r>
  <r>
    <x v="98"/>
    <d v="1899-12-30T00:15:49"/>
    <s v="이체"/>
    <s v="이체"/>
    <x v="0"/>
    <x v="224"/>
    <n v="1"/>
    <s v="KRW"/>
    <s v="입출금통장"/>
    <m/>
    <d v="2025-02-25T00:00:00"/>
    <x v="0"/>
    <x v="0"/>
    <x v="0"/>
    <n v="-1"/>
  </r>
  <r>
    <x v="98"/>
    <d v="1899-12-30T08:56:26"/>
    <s v="이체"/>
    <s v="내계좌이체"/>
    <x v="0"/>
    <x v="41"/>
    <n v="-100000"/>
    <s v="KRW"/>
    <s v="신한 주거래 우대통장(저축예금)"/>
    <m/>
    <d v="2025-02-25T00:00:00"/>
    <x v="3"/>
    <x v="8"/>
    <x v="0"/>
    <n v="100000"/>
  </r>
  <r>
    <x v="98"/>
    <d v="1899-12-30T08:56:26"/>
    <s v="이체"/>
    <s v="내계좌이체"/>
    <x v="0"/>
    <x v="13"/>
    <n v="100000"/>
    <s v="KRW"/>
    <s v="청년 주택드림 청약통장"/>
    <m/>
    <d v="2025-02-25T00:00:00"/>
    <x v="4"/>
    <x v="17"/>
    <x v="20"/>
    <n v="100000"/>
  </r>
  <r>
    <x v="98"/>
    <d v="1899-12-30T09:12:32"/>
    <s v="이체"/>
    <s v="내계좌이체"/>
    <x v="0"/>
    <x v="62"/>
    <n v="-56906"/>
    <s v="KRW"/>
    <s v="생활통장"/>
    <m/>
    <d v="2025-02-25T00:00:00"/>
    <x v="3"/>
    <x v="8"/>
    <x v="0"/>
    <n v="56906"/>
  </r>
  <r>
    <x v="98"/>
    <d v="1899-12-30T09:13:14"/>
    <s v="이체"/>
    <s v="내계좌이체"/>
    <x v="0"/>
    <x v="62"/>
    <n v="-29605"/>
    <s v="KRW"/>
    <s v="생활통장"/>
    <m/>
    <d v="2025-02-25T00:00:00"/>
    <x v="3"/>
    <x v="8"/>
    <x v="0"/>
    <n v="29605"/>
  </r>
  <r>
    <x v="98"/>
    <d v="1899-12-30T09:15:26"/>
    <s v="이체"/>
    <s v="내계좌이체"/>
    <x v="0"/>
    <x v="62"/>
    <n v="-21"/>
    <s v="KRW"/>
    <s v="생활통장"/>
    <m/>
    <d v="2025-02-25T00:00:00"/>
    <x v="3"/>
    <x v="8"/>
    <x v="0"/>
    <n v="21"/>
  </r>
  <r>
    <x v="98"/>
    <d v="1899-12-30T11:09:31"/>
    <s v="이체"/>
    <s v="현금"/>
    <x v="0"/>
    <x v="10"/>
    <n v="130000"/>
    <s v="KRW"/>
    <s v="신한 주거래 우대통장(저축예금)"/>
    <m/>
    <d v="2025-02-25T00:00:00"/>
    <x v="3"/>
    <x v="9"/>
    <x v="0"/>
    <n v="-130000"/>
  </r>
  <r>
    <x v="98"/>
    <d v="1899-12-30T11:10:22"/>
    <s v="이체"/>
    <s v="내계좌이체"/>
    <x v="0"/>
    <x v="12"/>
    <n v="-130000"/>
    <s v="KRW"/>
    <s v="신한 주거래 우대통장(저축예금)"/>
    <m/>
    <d v="2025-02-25T00:00:00"/>
    <x v="3"/>
    <x v="8"/>
    <x v="0"/>
    <n v="130000"/>
  </r>
  <r>
    <x v="98"/>
    <d v="1899-12-30T11:10:22"/>
    <s v="이체"/>
    <s v="내계좌이체"/>
    <x v="0"/>
    <x v="13"/>
    <n v="130000"/>
    <s v="KRW"/>
    <s v="생활통장"/>
    <m/>
    <d v="2025-02-25T00:00:00"/>
    <x v="3"/>
    <x v="8"/>
    <x v="0"/>
    <n v="-130000"/>
  </r>
  <r>
    <x v="98"/>
    <d v="1899-12-30T11:25:34"/>
    <s v="이체"/>
    <s v="카드대금"/>
    <x v="0"/>
    <x v="116"/>
    <n v="-130000"/>
    <s v="KRW"/>
    <s v="생활통장"/>
    <m/>
    <d v="2025-02-25T00:00:00"/>
    <x v="3"/>
    <x v="20"/>
    <x v="0"/>
    <n v="130000"/>
  </r>
  <r>
    <x v="98"/>
    <d v="1899-12-30T17:14:06"/>
    <s v="이체"/>
    <s v="현금"/>
    <x v="0"/>
    <x v="225"/>
    <n v="-150000"/>
    <s v="KRW"/>
    <s v="생활통장"/>
    <m/>
    <d v="2025-02-25T00:00:00"/>
    <x v="0"/>
    <x v="9"/>
    <x v="0"/>
    <n v="150000"/>
  </r>
  <r>
    <x v="98"/>
    <d v="1899-12-30T09:16:12"/>
    <s v="수입"/>
    <s v="미분류"/>
    <x v="0"/>
    <x v="19"/>
    <n v="15"/>
    <s v="KRW"/>
    <s v="생활통장"/>
    <m/>
    <d v="2025-02-25T00:00:00"/>
    <x v="1"/>
    <x v="11"/>
    <x v="0"/>
    <n v="15"/>
  </r>
  <r>
    <x v="98"/>
    <d v="1899-12-30T09:16:16"/>
    <s v="수입"/>
    <s v="미분류"/>
    <x v="0"/>
    <x v="19"/>
    <n v="20"/>
    <s v="KRW"/>
    <s v="생활통장"/>
    <m/>
    <d v="2025-02-25T00:00:00"/>
    <x v="1"/>
    <x v="11"/>
    <x v="0"/>
    <n v="20"/>
  </r>
  <r>
    <x v="99"/>
    <d v="1899-12-30T09:05:17"/>
    <s v="이체"/>
    <s v="내계좌이체"/>
    <x v="0"/>
    <x v="62"/>
    <n v="-57307"/>
    <s v="KRW"/>
    <s v="생활통장"/>
    <m/>
    <d v="2025-02-24T00:00:00"/>
    <x v="3"/>
    <x v="8"/>
    <x v="0"/>
    <n v="57307"/>
  </r>
  <r>
    <x v="99"/>
    <d v="1899-12-30T09:06:13"/>
    <s v="이체"/>
    <s v="내계좌이체"/>
    <x v="0"/>
    <x v="62"/>
    <n v="-45067"/>
    <s v="KRW"/>
    <s v="생활통장"/>
    <m/>
    <d v="2025-02-24T00:00:00"/>
    <x v="3"/>
    <x v="8"/>
    <x v="0"/>
    <n v="45067"/>
  </r>
  <r>
    <x v="99"/>
    <d v="1899-12-30T09:09:17"/>
    <s v="이체"/>
    <s v="내계좌이체"/>
    <x v="0"/>
    <x v="62"/>
    <n v="-101"/>
    <s v="KRW"/>
    <s v="생활통장"/>
    <m/>
    <d v="2025-02-24T00:00:00"/>
    <x v="3"/>
    <x v="8"/>
    <x v="0"/>
    <n v="101"/>
  </r>
  <r>
    <x v="99"/>
    <d v="1899-12-30T09:12:21"/>
    <s v="이체"/>
    <s v="내계좌이체"/>
    <x v="0"/>
    <x v="5"/>
    <n v="100000"/>
    <s v="KRW"/>
    <s v="생활통장"/>
    <m/>
    <d v="2025-02-24T00:00:00"/>
    <x v="3"/>
    <x v="8"/>
    <x v="0"/>
    <n v="-100000"/>
  </r>
  <r>
    <x v="99"/>
    <d v="1899-12-30T09:12:21"/>
    <s v="이체"/>
    <s v="내계좌이체"/>
    <x v="0"/>
    <x v="9"/>
    <n v="-100000"/>
    <s v="KRW"/>
    <s v="플러스박스"/>
    <m/>
    <d v="2025-02-24T00:00:00"/>
    <x v="3"/>
    <x v="8"/>
    <x v="0"/>
    <n v="100000"/>
  </r>
  <r>
    <x v="99"/>
    <d v="1899-12-30T09:12:29"/>
    <s v="수입"/>
    <s v="미분류"/>
    <x v="0"/>
    <x v="19"/>
    <n v="12"/>
    <s v="KRW"/>
    <s v="생활통장"/>
    <m/>
    <d v="2025-02-24T00:00:00"/>
    <x v="1"/>
    <x v="11"/>
    <x v="0"/>
    <n v="12"/>
  </r>
  <r>
    <x v="99"/>
    <d v="1899-12-30T09:12:33"/>
    <s v="수입"/>
    <s v="미분류"/>
    <x v="0"/>
    <x v="19"/>
    <n v="20"/>
    <s v="KRW"/>
    <s v="생활통장"/>
    <m/>
    <d v="2025-02-24T00:00:00"/>
    <x v="1"/>
    <x v="11"/>
    <x v="0"/>
    <n v="20"/>
  </r>
  <r>
    <x v="99"/>
    <d v="1899-12-30T19:47:42"/>
    <s v="지출"/>
    <s v="뷰티/미용"/>
    <x v="52"/>
    <x v="226"/>
    <n v="-6300"/>
    <s v="KRW"/>
    <s v="교직원복지 LOVE"/>
    <m/>
    <d v="2025-02-24T00:00:00"/>
    <x v="2"/>
    <x v="13"/>
    <x v="53"/>
    <n v="6300"/>
  </r>
  <r>
    <x v="100"/>
    <d v="1899-12-30T10:22:48"/>
    <s v="이체"/>
    <s v="내계좌이체"/>
    <x v="0"/>
    <x v="5"/>
    <n v="160"/>
    <s v="KRW"/>
    <s v="생활통장"/>
    <m/>
    <d v="2025-02-23T00:00:00"/>
    <x v="3"/>
    <x v="8"/>
    <x v="0"/>
    <n v="-160"/>
  </r>
  <r>
    <x v="100"/>
    <d v="1899-12-30T10:22:48"/>
    <s v="이체"/>
    <s v="내계좌이체"/>
    <x v="0"/>
    <x v="9"/>
    <n v="-160"/>
    <s v="KRW"/>
    <s v="플러스박스"/>
    <m/>
    <d v="2025-02-23T00:00:00"/>
    <x v="3"/>
    <x v="8"/>
    <x v="0"/>
    <n v="160"/>
  </r>
  <r>
    <x v="100"/>
    <d v="1899-12-30T10:22:37"/>
    <s v="수입"/>
    <s v="금융수입"/>
    <x v="0"/>
    <x v="46"/>
    <n v="160"/>
    <s v="KRW"/>
    <s v="플러스박스"/>
    <m/>
    <d v="2025-02-23T00:00:00"/>
    <x v="1"/>
    <x v="1"/>
    <x v="0"/>
    <n v="160"/>
  </r>
  <r>
    <x v="100"/>
    <d v="1899-12-30T14:30:33"/>
    <s v="지출"/>
    <s v="온라인쇼핑"/>
    <x v="12"/>
    <x v="27"/>
    <n v="-17920"/>
    <s v="KRW"/>
    <s v="교직원복지 LOVE"/>
    <m/>
    <d v="2025-02-23T00:00:00"/>
    <x v="2"/>
    <x v="6"/>
    <x v="12"/>
    <n v="17920"/>
  </r>
  <r>
    <x v="101"/>
    <d v="1899-12-30T10:30:56"/>
    <s v="이체"/>
    <s v="내계좌이체"/>
    <x v="0"/>
    <x v="12"/>
    <n v="-4700"/>
    <s v="KRW"/>
    <s v="채움공직자우대통장"/>
    <m/>
    <d v="2025-02-22T00:00:00"/>
    <x v="3"/>
    <x v="8"/>
    <x v="0"/>
    <n v="4700"/>
  </r>
  <r>
    <x v="101"/>
    <d v="1899-12-30T10:30:57"/>
    <s v="이체"/>
    <s v="내계좌이체"/>
    <x v="0"/>
    <x v="13"/>
    <n v="4700"/>
    <s v="KRW"/>
    <s v="생활통장"/>
    <m/>
    <d v="2025-02-22T00:00:00"/>
    <x v="3"/>
    <x v="8"/>
    <x v="0"/>
    <n v="-4700"/>
  </r>
  <r>
    <x v="101"/>
    <d v="1899-12-30T10:31:11"/>
    <s v="이체"/>
    <s v="내계좌이체"/>
    <x v="0"/>
    <x v="12"/>
    <n v="-640"/>
    <s v="KRW"/>
    <s v="신한 주거래 우대통장(저축예금)"/>
    <m/>
    <d v="2025-02-22T00:00:00"/>
    <x v="3"/>
    <x v="8"/>
    <x v="0"/>
    <n v="640"/>
  </r>
  <r>
    <x v="101"/>
    <d v="1899-12-30T10:31:11"/>
    <s v="이체"/>
    <s v="내계좌이체"/>
    <x v="0"/>
    <x v="13"/>
    <n v="640"/>
    <s v="KRW"/>
    <s v="생활통장"/>
    <m/>
    <d v="2025-02-22T00:00:00"/>
    <x v="3"/>
    <x v="8"/>
    <x v="0"/>
    <n v="-640"/>
  </r>
  <r>
    <x v="101"/>
    <d v="1899-12-30T10:32:03"/>
    <s v="이체"/>
    <s v="내계좌이체"/>
    <x v="0"/>
    <x v="5"/>
    <n v="1274"/>
    <s v="KRW"/>
    <s v="생활통장"/>
    <m/>
    <d v="2025-02-22T00:00:00"/>
    <x v="3"/>
    <x v="8"/>
    <x v="0"/>
    <n v="-1274"/>
  </r>
  <r>
    <x v="101"/>
    <d v="1899-12-30T10:32:03"/>
    <s v="이체"/>
    <s v="내계좌이체"/>
    <x v="0"/>
    <x v="9"/>
    <n v="-1274"/>
    <s v="KRW"/>
    <s v="플러스박스"/>
    <m/>
    <d v="2025-02-22T00:00:00"/>
    <x v="3"/>
    <x v="8"/>
    <x v="0"/>
    <n v="1274"/>
  </r>
  <r>
    <x v="101"/>
    <d v="1899-12-30T02:23:56"/>
    <s v="수입"/>
    <s v="금융수입"/>
    <x v="0"/>
    <x v="46"/>
    <n v="1274"/>
    <s v="KRW"/>
    <s v="플러스박스"/>
    <m/>
    <d v="2025-02-22T00:00:00"/>
    <x v="1"/>
    <x v="1"/>
    <x v="0"/>
    <n v="1274"/>
  </r>
  <r>
    <x v="101"/>
    <d v="1899-12-30T10:31:36"/>
    <s v="수입"/>
    <s v="앱테크"/>
    <x v="0"/>
    <x v="20"/>
    <n v="8"/>
    <s v="KRW"/>
    <s v="생활통장"/>
    <m/>
    <d v="2025-02-22T00:00:00"/>
    <x v="1"/>
    <x v="12"/>
    <x v="0"/>
    <n v="8"/>
  </r>
  <r>
    <x v="101"/>
    <d v="1899-12-30T10:31:41"/>
    <s v="수입"/>
    <s v="앱테크"/>
    <x v="0"/>
    <x v="20"/>
    <n v="11"/>
    <s v="KRW"/>
    <s v="생활통장"/>
    <m/>
    <d v="2025-02-22T00:00:00"/>
    <x v="1"/>
    <x v="12"/>
    <x v="0"/>
    <n v="11"/>
  </r>
  <r>
    <x v="102"/>
    <d v="1899-12-30T07:39:58"/>
    <s v="이체"/>
    <s v="내계좌이체"/>
    <x v="0"/>
    <x v="5"/>
    <n v="100000"/>
    <s v="KRW"/>
    <s v="생활통장"/>
    <m/>
    <d v="2025-02-21T00:00:00"/>
    <x v="3"/>
    <x v="8"/>
    <x v="0"/>
    <n v="-100000"/>
  </r>
  <r>
    <x v="102"/>
    <d v="1899-12-30T07:39:58"/>
    <s v="이체"/>
    <s v="내계좌이체"/>
    <x v="0"/>
    <x v="9"/>
    <n v="-100000"/>
    <s v="KRW"/>
    <s v="플러스박스"/>
    <m/>
    <d v="2025-02-21T00:00:00"/>
    <x v="3"/>
    <x v="8"/>
    <x v="0"/>
    <n v="100000"/>
  </r>
  <r>
    <x v="102"/>
    <d v="1899-12-30T09:20:37"/>
    <s v="이체"/>
    <s v="내계좌이체"/>
    <x v="0"/>
    <x v="62"/>
    <n v="-57236"/>
    <s v="KRW"/>
    <s v="생활통장"/>
    <m/>
    <d v="2025-02-21T00:00:00"/>
    <x v="3"/>
    <x v="8"/>
    <x v="0"/>
    <n v="57236"/>
  </r>
  <r>
    <x v="102"/>
    <d v="1899-12-30T09:21:13"/>
    <s v="이체"/>
    <s v="내계좌이체"/>
    <x v="0"/>
    <x v="62"/>
    <n v="-43537"/>
    <s v="KRW"/>
    <s v="생활통장"/>
    <m/>
    <d v="2025-02-21T00:00:00"/>
    <x v="3"/>
    <x v="8"/>
    <x v="0"/>
    <n v="43537"/>
  </r>
  <r>
    <x v="102"/>
    <d v="1899-12-30T15:04:54"/>
    <s v="이체"/>
    <s v="이체"/>
    <x v="0"/>
    <x v="0"/>
    <n v="-20000"/>
    <s v="KRW"/>
    <s v="생활통장"/>
    <m/>
    <d v="2025-02-21T00:00:00"/>
    <x v="0"/>
    <x v="0"/>
    <x v="0"/>
    <n v="20000"/>
  </r>
  <r>
    <x v="102"/>
    <d v="1899-12-30T15:12:48"/>
    <s v="이체"/>
    <s v="내계좌이체"/>
    <x v="0"/>
    <x v="5"/>
    <n v="100000"/>
    <s v="KRW"/>
    <s v="생활통장"/>
    <m/>
    <d v="2025-02-21T00:00:00"/>
    <x v="3"/>
    <x v="8"/>
    <x v="0"/>
    <n v="-100000"/>
  </r>
  <r>
    <x v="102"/>
    <d v="1899-12-30T15:12:48"/>
    <s v="이체"/>
    <s v="내계좌이체"/>
    <x v="0"/>
    <x v="9"/>
    <n v="-100000"/>
    <s v="KRW"/>
    <s v="플러스박스"/>
    <m/>
    <d v="2025-02-21T00:00:00"/>
    <x v="3"/>
    <x v="8"/>
    <x v="0"/>
    <n v="100000"/>
  </r>
  <r>
    <x v="102"/>
    <d v="1899-12-30T07:39:40"/>
    <s v="수입"/>
    <s v="미분류"/>
    <x v="0"/>
    <x v="19"/>
    <n v="10"/>
    <s v="KRW"/>
    <s v="생활통장"/>
    <m/>
    <d v="2025-02-21T00:00:00"/>
    <x v="1"/>
    <x v="11"/>
    <x v="0"/>
    <n v="10"/>
  </r>
  <r>
    <x v="102"/>
    <d v="1899-12-30T07:39:44"/>
    <s v="수입"/>
    <s v="앱테크"/>
    <x v="0"/>
    <x v="20"/>
    <n v="18"/>
    <s v="KRW"/>
    <s v="생활통장"/>
    <m/>
    <d v="2025-02-21T00:00:00"/>
    <x v="1"/>
    <x v="12"/>
    <x v="0"/>
    <n v="18"/>
  </r>
  <r>
    <x v="102"/>
    <d v="1899-12-30T07:39:47"/>
    <s v="수입"/>
    <s v="미분류"/>
    <x v="0"/>
    <x v="19"/>
    <n v="16"/>
    <s v="KRW"/>
    <s v="생활통장"/>
    <m/>
    <d v="2025-02-21T00:00:00"/>
    <x v="1"/>
    <x v="11"/>
    <x v="0"/>
    <n v="16"/>
  </r>
  <r>
    <x v="102"/>
    <d v="1899-12-30T13:48:02"/>
    <s v="지출"/>
    <s v="식비"/>
    <x v="47"/>
    <x v="227"/>
    <n v="-20000"/>
    <s v="KRW"/>
    <s v="교직원복지 LOVE"/>
    <m/>
    <d v="2025-02-21T00:00:00"/>
    <x v="2"/>
    <x v="4"/>
    <x v="48"/>
    <n v="20000"/>
  </r>
  <r>
    <x v="102"/>
    <d v="1899-12-30T15:12:56"/>
    <s v="수입"/>
    <s v="미분류"/>
    <x v="0"/>
    <x v="19"/>
    <n v="11"/>
    <s v="KRW"/>
    <s v="생활통장"/>
    <m/>
    <d v="2025-02-21T00:00:00"/>
    <x v="1"/>
    <x v="11"/>
    <x v="0"/>
    <n v="11"/>
  </r>
  <r>
    <x v="102"/>
    <d v="1899-12-30T15:13:00"/>
    <s v="수입"/>
    <s v="미분류"/>
    <x v="0"/>
    <x v="19"/>
    <n v="27"/>
    <s v="KRW"/>
    <s v="생활통장"/>
    <m/>
    <d v="2025-02-21T00:00:00"/>
    <x v="1"/>
    <x v="11"/>
    <x v="0"/>
    <n v="27"/>
  </r>
  <r>
    <x v="102"/>
    <d v="1899-12-30T18:39:44"/>
    <s v="지출"/>
    <s v="금융"/>
    <x v="22"/>
    <x v="228"/>
    <n v="-3770"/>
    <s v="KRW"/>
    <s v="신한 주거래 우대통장(저축예금)"/>
    <m/>
    <d v="2025-02-21T00:00:00"/>
    <x v="2"/>
    <x v="18"/>
    <x v="23"/>
    <n v="3770"/>
  </r>
  <r>
    <x v="102"/>
    <d v="1899-12-30T18:39:44"/>
    <s v="지출"/>
    <s v="금융"/>
    <x v="22"/>
    <x v="228"/>
    <n v="-100590"/>
    <s v="KRW"/>
    <s v="신한 주거래 우대통장(저축예금)"/>
    <m/>
    <d v="2025-02-21T00:00:00"/>
    <x v="2"/>
    <x v="18"/>
    <x v="23"/>
    <n v="100590"/>
  </r>
  <r>
    <x v="103"/>
    <d v="1899-12-30T08:06:45"/>
    <s v="이체"/>
    <s v="내계좌이체"/>
    <x v="0"/>
    <x v="5"/>
    <n v="100000"/>
    <s v="KRW"/>
    <s v="생활통장"/>
    <m/>
    <d v="2025-02-20T00:00:00"/>
    <x v="3"/>
    <x v="8"/>
    <x v="0"/>
    <n v="-100000"/>
  </r>
  <r>
    <x v="103"/>
    <d v="1899-12-30T08:06:45"/>
    <s v="이체"/>
    <s v="내계좌이체"/>
    <x v="0"/>
    <x v="9"/>
    <n v="-100000"/>
    <s v="KRW"/>
    <s v="플러스박스"/>
    <m/>
    <d v="2025-02-20T00:00:00"/>
    <x v="3"/>
    <x v="8"/>
    <x v="0"/>
    <n v="100000"/>
  </r>
  <r>
    <x v="103"/>
    <d v="1899-12-30T08:58:22"/>
    <s v="이체"/>
    <s v="이체"/>
    <x v="0"/>
    <x v="229"/>
    <n v="-25000"/>
    <s v="KRW"/>
    <s v="생활통장"/>
    <m/>
    <d v="2025-02-20T00:00:00"/>
    <x v="3"/>
    <x v="0"/>
    <x v="0"/>
    <n v="25000"/>
  </r>
  <r>
    <x v="103"/>
    <d v="1899-12-30T09:01:49"/>
    <s v="이체"/>
    <s v="이체"/>
    <x v="0"/>
    <x v="172"/>
    <n v="25000"/>
    <s v="KRW"/>
    <s v="생활통장"/>
    <m/>
    <d v="2025-02-20T00:00:00"/>
    <x v="3"/>
    <x v="0"/>
    <x v="0"/>
    <n v="-25000"/>
  </r>
  <r>
    <x v="103"/>
    <d v="1899-12-30T09:03:13"/>
    <s v="이체"/>
    <s v="내계좌이체"/>
    <x v="0"/>
    <x v="62"/>
    <n v="-44794"/>
    <s v="KRW"/>
    <s v="생활통장"/>
    <m/>
    <d v="2025-02-20T00:00:00"/>
    <x v="3"/>
    <x v="8"/>
    <x v="0"/>
    <n v="44794"/>
  </r>
  <r>
    <x v="103"/>
    <d v="1899-12-30T09:04:08"/>
    <s v="이체"/>
    <s v="내계좌이체"/>
    <x v="0"/>
    <x v="62"/>
    <n v="-58609"/>
    <s v="KRW"/>
    <s v="생활통장"/>
    <m/>
    <d v="2025-02-20T00:00:00"/>
    <x v="3"/>
    <x v="8"/>
    <x v="0"/>
    <n v="58609"/>
  </r>
  <r>
    <x v="103"/>
    <d v="1899-12-30T09:05:56"/>
    <s v="이체"/>
    <s v="내계좌이체"/>
    <x v="0"/>
    <x v="62"/>
    <n v="-411"/>
    <s v="KRW"/>
    <s v="생활통장"/>
    <m/>
    <d v="2025-02-20T00:00:00"/>
    <x v="3"/>
    <x v="8"/>
    <x v="0"/>
    <n v="411"/>
  </r>
  <r>
    <x v="103"/>
    <d v="1899-12-30T08:06:23"/>
    <s v="수입"/>
    <s v="미분류"/>
    <x v="0"/>
    <x v="19"/>
    <n v="11"/>
    <s v="KRW"/>
    <s v="생활통장"/>
    <m/>
    <d v="2025-02-20T00:00:00"/>
    <x v="1"/>
    <x v="11"/>
    <x v="0"/>
    <n v="11"/>
  </r>
  <r>
    <x v="103"/>
    <d v="1899-12-30T08:06:28"/>
    <s v="수입"/>
    <s v="미분류"/>
    <x v="0"/>
    <x v="19"/>
    <n v="13"/>
    <s v="KRW"/>
    <s v="생활통장"/>
    <m/>
    <d v="2025-02-20T00:00:00"/>
    <x v="1"/>
    <x v="11"/>
    <x v="0"/>
    <n v="13"/>
  </r>
  <r>
    <x v="103"/>
    <d v="1899-12-30T08:38:33"/>
    <s v="수입"/>
    <s v="금융수입"/>
    <x v="0"/>
    <x v="34"/>
    <n v="500"/>
    <s v="KRW"/>
    <s v="생활통장"/>
    <m/>
    <d v="2025-02-20T00:00:00"/>
    <x v="1"/>
    <x v="1"/>
    <x v="0"/>
    <n v="500"/>
  </r>
  <r>
    <x v="103"/>
    <d v="1899-12-30T14:51:28"/>
    <s v="지출"/>
    <s v="카페/간식"/>
    <x v="10"/>
    <x v="230"/>
    <n v="-5300"/>
    <s v="KRW"/>
    <s v="교직원복지 LOVE"/>
    <m/>
    <d v="2025-02-20T00:00:00"/>
    <x v="2"/>
    <x v="14"/>
    <x v="10"/>
    <n v="5300"/>
  </r>
  <r>
    <x v="103"/>
    <d v="1899-12-30T19:08:32"/>
    <s v="지출"/>
    <s v="금융"/>
    <x v="22"/>
    <x v="231"/>
    <n v="-204400"/>
    <s v="KRW"/>
    <s v="채움공직자우대통장"/>
    <m/>
    <d v="2025-02-20T00:00:00"/>
    <x v="2"/>
    <x v="18"/>
    <x v="23"/>
    <n v="204400"/>
  </r>
  <r>
    <x v="103"/>
    <d v="1899-12-30T23:50:00"/>
    <s v="지출"/>
    <s v="온라인쇼핑"/>
    <x v="12"/>
    <x v="53"/>
    <n v="-37800"/>
    <s v="KRW"/>
    <s v="교직원복지 LOVE"/>
    <m/>
    <d v="2025-02-20T00:00:00"/>
    <x v="2"/>
    <x v="6"/>
    <x v="12"/>
    <n v="37800"/>
  </r>
  <r>
    <x v="104"/>
    <d v="1899-12-30T10:20:49"/>
    <s v="이체"/>
    <s v="내계좌이체"/>
    <x v="0"/>
    <x v="5"/>
    <n v="100000"/>
    <s v="KRW"/>
    <s v="생활통장"/>
    <m/>
    <d v="2025-02-19T00:00:00"/>
    <x v="3"/>
    <x v="8"/>
    <x v="0"/>
    <n v="-100000"/>
  </r>
  <r>
    <x v="104"/>
    <d v="1899-12-30T10:20:49"/>
    <s v="이체"/>
    <s v="내계좌이체"/>
    <x v="0"/>
    <x v="9"/>
    <n v="-100000"/>
    <s v="KRW"/>
    <s v="플러스박스"/>
    <m/>
    <d v="2025-02-19T00:00:00"/>
    <x v="3"/>
    <x v="8"/>
    <x v="0"/>
    <n v="100000"/>
  </r>
  <r>
    <x v="104"/>
    <d v="1899-12-30T10:22:18"/>
    <s v="이체"/>
    <s v="내계좌이체"/>
    <x v="0"/>
    <x v="62"/>
    <n v="-57907"/>
    <s v="KRW"/>
    <s v="생활통장"/>
    <m/>
    <d v="2025-02-19T00:00:00"/>
    <x v="3"/>
    <x v="8"/>
    <x v="0"/>
    <n v="57907"/>
  </r>
  <r>
    <x v="104"/>
    <d v="1899-12-30T10:22:43"/>
    <s v="이체"/>
    <s v="내계좌이체"/>
    <x v="0"/>
    <x v="62"/>
    <n v="-45817"/>
    <s v="KRW"/>
    <s v="생활통장"/>
    <m/>
    <d v="2025-02-19T00:00:00"/>
    <x v="3"/>
    <x v="8"/>
    <x v="0"/>
    <n v="45817"/>
  </r>
  <r>
    <x v="104"/>
    <d v="1899-12-30T14:09:04"/>
    <s v="이체"/>
    <s v="내계좌이체"/>
    <x v="0"/>
    <x v="62"/>
    <n v="-901"/>
    <s v="KRW"/>
    <s v="생활통장"/>
    <m/>
    <d v="2025-02-19T00:00:00"/>
    <x v="3"/>
    <x v="8"/>
    <x v="0"/>
    <n v="901"/>
  </r>
  <r>
    <x v="104"/>
    <d v="1899-12-30T01:38:00"/>
    <s v="지출"/>
    <s v="온라인쇼핑"/>
    <x v="23"/>
    <x v="141"/>
    <n v="-17000"/>
    <s v="KRW"/>
    <s v="교직원복지 LOVE"/>
    <m/>
    <d v="2025-02-19T00:00:00"/>
    <x v="2"/>
    <x v="6"/>
    <x v="24"/>
    <n v="17000"/>
  </r>
  <r>
    <x v="104"/>
    <d v="1899-12-30T08:34:50"/>
    <s v="수입"/>
    <s v="금융수입"/>
    <x v="0"/>
    <x v="34"/>
    <n v="500"/>
    <s v="KRW"/>
    <s v="생활통장"/>
    <m/>
    <d v="2025-02-19T00:00:00"/>
    <x v="1"/>
    <x v="1"/>
    <x v="0"/>
    <n v="500"/>
  </r>
  <r>
    <x v="104"/>
    <d v="1899-12-30T16:59:15"/>
    <s v="지출"/>
    <s v="교통"/>
    <x v="6"/>
    <x v="17"/>
    <n v="-13700"/>
    <s v="KRW"/>
    <s v="교직원복지 LOVE"/>
    <m/>
    <d v="2025-02-19T00:00:00"/>
    <x v="2"/>
    <x v="7"/>
    <x v="6"/>
    <n v="13700"/>
  </r>
  <r>
    <x v="105"/>
    <d v="1899-12-30T09:28:03"/>
    <s v="이체"/>
    <s v="내계좌이체"/>
    <x v="0"/>
    <x v="5"/>
    <n v="100000"/>
    <s v="KRW"/>
    <s v="생활통장"/>
    <m/>
    <d v="2025-02-18T00:00:00"/>
    <x v="3"/>
    <x v="8"/>
    <x v="0"/>
    <n v="-100000"/>
  </r>
  <r>
    <x v="105"/>
    <d v="1899-12-30T09:28:03"/>
    <s v="이체"/>
    <s v="내계좌이체"/>
    <x v="0"/>
    <x v="9"/>
    <n v="-100000"/>
    <s v="KRW"/>
    <s v="플러스박스"/>
    <m/>
    <d v="2025-02-18T00:00:00"/>
    <x v="3"/>
    <x v="8"/>
    <x v="0"/>
    <n v="100000"/>
  </r>
  <r>
    <x v="105"/>
    <d v="1899-12-30T09:29:57"/>
    <s v="이체"/>
    <s v="내계좌이체"/>
    <x v="0"/>
    <x v="62"/>
    <n v="-55550"/>
    <s v="KRW"/>
    <s v="생활통장"/>
    <m/>
    <d v="2025-02-18T00:00:00"/>
    <x v="3"/>
    <x v="8"/>
    <x v="0"/>
    <n v="55550"/>
  </r>
  <r>
    <x v="105"/>
    <d v="1899-12-30T14:38:41"/>
    <s v="이체"/>
    <s v="이체"/>
    <x v="0"/>
    <x v="232"/>
    <n v="14100"/>
    <s v="KRW"/>
    <s v="채움공직자우대통장"/>
    <m/>
    <d v="2025-02-18T00:00:00"/>
    <x v="0"/>
    <x v="0"/>
    <x v="0"/>
    <n v="-14100"/>
  </r>
  <r>
    <x v="105"/>
    <d v="1899-12-30T15:47:47"/>
    <s v="이체"/>
    <s v="내계좌이체"/>
    <x v="0"/>
    <x v="62"/>
    <n v="-45067"/>
    <s v="KRW"/>
    <s v="생활통장"/>
    <m/>
    <d v="2025-02-18T00:00:00"/>
    <x v="3"/>
    <x v="8"/>
    <x v="0"/>
    <n v="45067"/>
  </r>
  <r>
    <x v="105"/>
    <d v="1899-12-30T15:50:25"/>
    <s v="이체"/>
    <s v="내계좌이체"/>
    <x v="0"/>
    <x v="12"/>
    <n v="-205000"/>
    <s v="KRW"/>
    <s v="채움공직자우대통장"/>
    <m/>
    <d v="2025-02-18T00:00:00"/>
    <x v="3"/>
    <x v="8"/>
    <x v="0"/>
    <n v="205000"/>
  </r>
  <r>
    <x v="105"/>
    <d v="1899-12-30T15:50:26"/>
    <s v="이체"/>
    <s v="내계좌이체"/>
    <x v="0"/>
    <x v="13"/>
    <n v="205000"/>
    <s v="KRW"/>
    <s v="신한 주거래 우대통장(저축예금)"/>
    <m/>
    <d v="2025-02-18T00:00:00"/>
    <x v="3"/>
    <x v="8"/>
    <x v="0"/>
    <n v="-205000"/>
  </r>
  <r>
    <x v="105"/>
    <d v="1899-12-30T15:51:04"/>
    <s v="이체"/>
    <s v="내계좌이체"/>
    <x v="0"/>
    <x v="12"/>
    <n v="-1200000"/>
    <s v="KRW"/>
    <s v="채움공직자우대통장"/>
    <m/>
    <d v="2025-02-18T00:00:00"/>
    <x v="3"/>
    <x v="8"/>
    <x v="0"/>
    <n v="1200000"/>
  </r>
  <r>
    <x v="105"/>
    <d v="1899-12-30T15:51:05"/>
    <s v="이체"/>
    <s v="내계좌이체"/>
    <x v="0"/>
    <x v="13"/>
    <n v="1200000"/>
    <s v="KRW"/>
    <s v="생활통장"/>
    <m/>
    <d v="2025-02-18T00:00:00"/>
    <x v="3"/>
    <x v="8"/>
    <x v="0"/>
    <n v="-1200000"/>
  </r>
  <r>
    <x v="105"/>
    <d v="1899-12-30T15:51:33"/>
    <s v="이체"/>
    <s v="내계좌이체"/>
    <x v="0"/>
    <x v="5"/>
    <n v="-1200000"/>
    <s v="KRW"/>
    <s v="생활통장"/>
    <m/>
    <d v="2025-02-18T00:00:00"/>
    <x v="3"/>
    <x v="8"/>
    <x v="0"/>
    <n v="1200000"/>
  </r>
  <r>
    <x v="105"/>
    <d v="1899-12-30T15:51:33"/>
    <s v="이체"/>
    <s v="내계좌이체"/>
    <x v="0"/>
    <x v="15"/>
    <n v="1200000"/>
    <s v="KRW"/>
    <s v="플러스박스"/>
    <m/>
    <d v="2025-02-18T00:00:00"/>
    <x v="3"/>
    <x v="8"/>
    <x v="0"/>
    <n v="-1200000"/>
  </r>
  <r>
    <x v="105"/>
    <d v="1899-12-30T09:07:51"/>
    <s v="지출"/>
    <s v="교통"/>
    <x v="38"/>
    <x v="106"/>
    <n v="5200"/>
    <s v="KRW"/>
    <s v="카카오페이 간편결제"/>
    <m/>
    <d v="2025-02-18T00:00:00"/>
    <x v="2"/>
    <x v="7"/>
    <x v="39"/>
    <n v="-5200"/>
  </r>
  <r>
    <x v="105"/>
    <d v="1899-12-30T09:07:51"/>
    <s v="지출"/>
    <s v="교통"/>
    <x v="38"/>
    <x v="106"/>
    <n v="-5200"/>
    <s v="KRW"/>
    <s v="카카오페이 간편결제"/>
    <m/>
    <d v="2025-02-18T00:00:00"/>
    <x v="2"/>
    <x v="7"/>
    <x v="39"/>
    <n v="5200"/>
  </r>
  <r>
    <x v="105"/>
    <d v="1899-12-30T09:15:41"/>
    <s v="지출"/>
    <s v="교통"/>
    <x v="38"/>
    <x v="106"/>
    <n v="-5400"/>
    <s v="KRW"/>
    <s v="카카오페이 간편결제"/>
    <m/>
    <d v="2025-02-18T00:00:00"/>
    <x v="2"/>
    <x v="7"/>
    <x v="39"/>
    <n v="5400"/>
  </r>
  <r>
    <x v="105"/>
    <d v="1899-12-30T09:27:39"/>
    <s v="수입"/>
    <s v="앱테크"/>
    <x v="0"/>
    <x v="20"/>
    <n v="21"/>
    <s v="KRW"/>
    <s v="생활통장"/>
    <m/>
    <d v="2025-02-18T00:00:00"/>
    <x v="1"/>
    <x v="12"/>
    <x v="0"/>
    <n v="21"/>
  </r>
  <r>
    <x v="105"/>
    <d v="1899-12-30T09:45:33"/>
    <s v="지출"/>
    <s v="생활"/>
    <x v="50"/>
    <x v="196"/>
    <n v="-100600"/>
    <s v="KRW"/>
    <s v="교직원복지 LOVE"/>
    <m/>
    <d v="2025-02-18T00:00:00"/>
    <x v="2"/>
    <x v="2"/>
    <x v="51"/>
    <n v="100600"/>
  </r>
  <r>
    <x v="105"/>
    <d v="1899-12-30T15:52:27"/>
    <s v="수입"/>
    <s v="앱테크"/>
    <x v="0"/>
    <x v="20"/>
    <n v="27"/>
    <s v="KRW"/>
    <s v="생활통장"/>
    <m/>
    <d v="2025-02-18T00:00:00"/>
    <x v="1"/>
    <x v="12"/>
    <x v="0"/>
    <n v="27"/>
  </r>
  <r>
    <x v="105"/>
    <d v="1899-12-30T15:52:31"/>
    <s v="수입"/>
    <s v="미분류"/>
    <x v="0"/>
    <x v="19"/>
    <n v="17"/>
    <s v="KRW"/>
    <s v="생활통장"/>
    <m/>
    <d v="2025-02-18T00:00:00"/>
    <x v="1"/>
    <x v="11"/>
    <x v="0"/>
    <n v="17"/>
  </r>
  <r>
    <x v="105"/>
    <d v="1899-12-30T15:52:34"/>
    <s v="수입"/>
    <s v="미분류"/>
    <x v="0"/>
    <x v="19"/>
    <n v="30"/>
    <s v="KRW"/>
    <s v="생활통장"/>
    <m/>
    <d v="2025-02-18T00:00:00"/>
    <x v="1"/>
    <x v="11"/>
    <x v="0"/>
    <n v="30"/>
  </r>
  <r>
    <x v="106"/>
    <d v="1899-12-30T09:27:26"/>
    <s v="이체"/>
    <s v="내계좌이체"/>
    <x v="0"/>
    <x v="62"/>
    <n v="-55706"/>
    <s v="KRW"/>
    <s v="생활통장"/>
    <m/>
    <d v="2025-02-17T00:00:00"/>
    <x v="3"/>
    <x v="8"/>
    <x v="0"/>
    <n v="55706"/>
  </r>
  <r>
    <x v="106"/>
    <d v="1899-12-30T10:42:25"/>
    <s v="이체"/>
    <s v="내계좌이체"/>
    <x v="0"/>
    <x v="12"/>
    <n v="-300000"/>
    <s v="KRW"/>
    <s v="채움공직자우대통장"/>
    <m/>
    <d v="2025-02-17T00:00:00"/>
    <x v="3"/>
    <x v="8"/>
    <x v="0"/>
    <n v="300000"/>
  </r>
  <r>
    <x v="106"/>
    <d v="1899-12-30T10:53:46"/>
    <s v="이체"/>
    <s v="내계좌이체"/>
    <x v="0"/>
    <x v="12"/>
    <n v="-300000"/>
    <s v="KRW"/>
    <s v="채움공직자우대통장"/>
    <m/>
    <d v="2025-02-17T00:00:00"/>
    <x v="3"/>
    <x v="8"/>
    <x v="0"/>
    <n v="300000"/>
  </r>
  <r>
    <x v="106"/>
    <d v="1899-12-30T10:54:20"/>
    <s v="이체"/>
    <s v="내계좌이체"/>
    <x v="0"/>
    <x v="12"/>
    <n v="-250000"/>
    <s v="KRW"/>
    <s v="채움공직자우대통장"/>
    <m/>
    <d v="2025-02-17T00:00:00"/>
    <x v="3"/>
    <x v="8"/>
    <x v="0"/>
    <n v="250000"/>
  </r>
  <r>
    <x v="106"/>
    <d v="1899-12-30T10:54:41"/>
    <s v="이체"/>
    <s v="내계좌이체"/>
    <x v="0"/>
    <x v="12"/>
    <n v="-700000"/>
    <s v="KRW"/>
    <s v="채움공직자우대통장"/>
    <m/>
    <d v="2025-02-17T00:00:00"/>
    <x v="3"/>
    <x v="8"/>
    <x v="0"/>
    <n v="700000"/>
  </r>
  <r>
    <x v="106"/>
    <d v="1899-12-30T10:54:42"/>
    <s v="이체"/>
    <s v="내계좌이체"/>
    <x v="0"/>
    <x v="13"/>
    <n v="700000"/>
    <s v="KRW"/>
    <s v="생활통장"/>
    <m/>
    <d v="2025-02-17T00:00:00"/>
    <x v="3"/>
    <x v="8"/>
    <x v="0"/>
    <n v="-700000"/>
  </r>
  <r>
    <x v="106"/>
    <d v="1899-12-30T17:07:07"/>
    <s v="이체"/>
    <s v="카드대금"/>
    <x v="0"/>
    <x v="233"/>
    <n v="-530600"/>
    <s v="KRW"/>
    <s v="생활통장"/>
    <m/>
    <d v="2025-02-17T00:00:00"/>
    <x v="3"/>
    <x v="20"/>
    <x v="0"/>
    <n v="530600"/>
  </r>
  <r>
    <x v="106"/>
    <d v="1899-12-30T17:10:59"/>
    <s v="이체"/>
    <s v="내계좌이체"/>
    <x v="0"/>
    <x v="12"/>
    <n v="-47850"/>
    <s v="KRW"/>
    <s v="채움공직자우대통장"/>
    <m/>
    <d v="2025-02-17T00:00:00"/>
    <x v="3"/>
    <x v="8"/>
    <x v="0"/>
    <n v="47850"/>
  </r>
  <r>
    <x v="106"/>
    <d v="1899-12-30T17:11:00"/>
    <s v="이체"/>
    <s v="내계좌이체"/>
    <x v="0"/>
    <x v="13"/>
    <n v="47850"/>
    <s v="KRW"/>
    <s v="생활통장"/>
    <m/>
    <d v="2025-02-17T00:00:00"/>
    <x v="3"/>
    <x v="8"/>
    <x v="0"/>
    <n v="-47850"/>
  </r>
  <r>
    <x v="106"/>
    <d v="1899-12-30T18:14:29"/>
    <s v="이체"/>
    <s v="내계좌이체"/>
    <x v="0"/>
    <x v="54"/>
    <n v="700000"/>
    <s v="KRW"/>
    <s v="NH청년도약계좌"/>
    <m/>
    <d v="2025-02-17T00:00:00"/>
    <x v="4"/>
    <x v="17"/>
    <x v="20"/>
    <n v="700000"/>
  </r>
  <r>
    <x v="106"/>
    <d v="1899-12-30T18:14:29"/>
    <s v="이체"/>
    <s v="내계좌이체"/>
    <x v="0"/>
    <x v="234"/>
    <n v="-700000"/>
    <s v="KRW"/>
    <s v="채움공직자우대통장"/>
    <m/>
    <d v="2025-02-17T00:00:00"/>
    <x v="3"/>
    <x v="8"/>
    <x v="0"/>
    <n v="700000"/>
  </r>
  <r>
    <x v="106"/>
    <d v="1899-12-30T09:10:23"/>
    <s v="수입"/>
    <s v="기타수입"/>
    <x v="0"/>
    <x v="184"/>
    <n v="3897850"/>
    <s v="KRW"/>
    <s v="채움공직자우대통장"/>
    <m/>
    <d v="2025-02-17T00:00:00"/>
    <x v="1"/>
    <x v="23"/>
    <x v="0"/>
    <n v="3897850"/>
  </r>
  <r>
    <x v="106"/>
    <d v="1899-12-30T09:51:54"/>
    <s v="수입"/>
    <s v="기타수입"/>
    <x v="0"/>
    <x v="68"/>
    <n v="11190"/>
    <s v="KRW"/>
    <s v="생활통장"/>
    <m/>
    <d v="2025-02-17T00:00:00"/>
    <x v="1"/>
    <x v="23"/>
    <x v="0"/>
    <n v="11190"/>
  </r>
  <r>
    <x v="106"/>
    <d v="1899-12-30T10:22:32"/>
    <s v="지출"/>
    <s v="카페/간식"/>
    <x v="44"/>
    <x v="147"/>
    <n v="-70000"/>
    <s v="KRW"/>
    <s v="교직원복지 LOVE"/>
    <m/>
    <d v="2025-02-17T00:00:00"/>
    <x v="2"/>
    <x v="14"/>
    <x v="45"/>
    <n v="70000"/>
  </r>
  <r>
    <x v="106"/>
    <d v="1899-12-30T10:55:25"/>
    <s v="지출"/>
    <s v="교통"/>
    <x v="5"/>
    <x v="67"/>
    <n v="-43000"/>
    <s v="KRW"/>
    <s v="생활통장"/>
    <m/>
    <d v="2025-02-17T00:00:00"/>
    <x v="2"/>
    <x v="7"/>
    <x v="5"/>
    <n v="43000"/>
  </r>
  <r>
    <x v="106"/>
    <d v="1899-12-30T13:16:24"/>
    <s v="지출"/>
    <s v="온라인쇼핑"/>
    <x v="4"/>
    <x v="7"/>
    <n v="-10000"/>
    <s v="KRW"/>
    <s v="생활통장"/>
    <m/>
    <d v="2025-02-17T00:00:00"/>
    <x v="2"/>
    <x v="6"/>
    <x v="4"/>
    <n v="10000"/>
  </r>
  <r>
    <x v="106"/>
    <d v="1899-12-30T15:26:37"/>
    <s v="지출"/>
    <s v="교통"/>
    <x v="38"/>
    <x v="235"/>
    <n v="-7400"/>
    <s v="KRW"/>
    <s v="카카오페이 간편결제"/>
    <m/>
    <d v="2025-02-17T00:00:00"/>
    <x v="2"/>
    <x v="7"/>
    <x v="39"/>
    <n v="7400"/>
  </r>
  <r>
    <x v="106"/>
    <d v="1899-12-30T15:26:38"/>
    <s v="지출"/>
    <s v="교통"/>
    <x v="38"/>
    <x v="235"/>
    <n v="7400"/>
    <s v="KRW"/>
    <s v="카카오페이 간편결제"/>
    <m/>
    <d v="2025-02-17T00:00:00"/>
    <x v="2"/>
    <x v="7"/>
    <x v="39"/>
    <n v="-7400"/>
  </r>
  <r>
    <x v="106"/>
    <d v="1899-12-30T15:36:33"/>
    <s v="지출"/>
    <s v="교통"/>
    <x v="38"/>
    <x v="235"/>
    <n v="-8000"/>
    <s v="KRW"/>
    <s v="카카오페이 간편결제"/>
    <m/>
    <d v="2025-02-17T00:00:00"/>
    <x v="2"/>
    <x v="7"/>
    <x v="39"/>
    <n v="8000"/>
  </r>
  <r>
    <x v="106"/>
    <d v="1899-12-30T15:39:45"/>
    <s v="지출"/>
    <s v="생활"/>
    <x v="17"/>
    <x v="161"/>
    <n v="-1100"/>
    <s v="KRW"/>
    <s v="MY(K-패스)"/>
    <m/>
    <d v="2025-02-17T00:00:00"/>
    <x v="2"/>
    <x v="2"/>
    <x v="17"/>
    <n v="1100"/>
  </r>
  <r>
    <x v="106"/>
    <d v="1899-12-30T17:03:35"/>
    <s v="지출"/>
    <s v="주거/통신"/>
    <x v="29"/>
    <x v="71"/>
    <n v="-36420"/>
    <s v="KRW"/>
    <s v="생활통장"/>
    <m/>
    <d v="2025-02-17T00:00:00"/>
    <x v="2"/>
    <x v="21"/>
    <x v="30"/>
    <n v="36420"/>
  </r>
  <r>
    <x v="106"/>
    <d v="1899-12-30T17:12:30"/>
    <s v="수입"/>
    <s v="미분류"/>
    <x v="0"/>
    <x v="19"/>
    <n v="6"/>
    <s v="KRW"/>
    <s v="생활통장"/>
    <m/>
    <d v="2025-02-17T00:00:00"/>
    <x v="1"/>
    <x v="11"/>
    <x v="0"/>
    <n v="6"/>
  </r>
  <r>
    <x v="106"/>
    <d v="1899-12-30T17:12:32"/>
    <s v="수입"/>
    <s v="앱테크"/>
    <x v="0"/>
    <x v="20"/>
    <n v="30"/>
    <s v="KRW"/>
    <s v="생활통장"/>
    <m/>
    <d v="2025-02-17T00:00:00"/>
    <x v="1"/>
    <x v="12"/>
    <x v="0"/>
    <n v="30"/>
  </r>
  <r>
    <x v="106"/>
    <d v="1899-12-30T17:12:34"/>
    <s v="수입"/>
    <s v="미분류"/>
    <x v="0"/>
    <x v="19"/>
    <n v="31"/>
    <s v="KRW"/>
    <s v="생활통장"/>
    <m/>
    <d v="2025-02-17T00:00:00"/>
    <x v="1"/>
    <x v="11"/>
    <x v="0"/>
    <n v="31"/>
  </r>
  <r>
    <x v="106"/>
    <d v="1899-12-30T17:12:37"/>
    <s v="수입"/>
    <s v="앱테크"/>
    <x v="0"/>
    <x v="20"/>
    <n v="20"/>
    <s v="KRW"/>
    <s v="생활통장"/>
    <m/>
    <d v="2025-02-17T00:00:00"/>
    <x v="1"/>
    <x v="12"/>
    <x v="0"/>
    <n v="20"/>
  </r>
  <r>
    <x v="106"/>
    <d v="1899-12-30T17:12:40"/>
    <s v="수입"/>
    <s v="앱테크"/>
    <x v="0"/>
    <x v="20"/>
    <n v="7"/>
    <s v="KRW"/>
    <s v="생활통장"/>
    <m/>
    <d v="2025-02-17T00:00:00"/>
    <x v="1"/>
    <x v="12"/>
    <x v="0"/>
    <n v="7"/>
  </r>
  <r>
    <x v="106"/>
    <d v="1899-12-30T17:12:43"/>
    <s v="수입"/>
    <s v="미분류"/>
    <x v="0"/>
    <x v="19"/>
    <n v="6"/>
    <s v="KRW"/>
    <s v="생활통장"/>
    <m/>
    <d v="2025-02-17T00:00:00"/>
    <x v="1"/>
    <x v="11"/>
    <x v="0"/>
    <n v="6"/>
  </r>
  <r>
    <x v="106"/>
    <d v="1899-12-30T17:12:45"/>
    <s v="수입"/>
    <s v="미분류"/>
    <x v="0"/>
    <x v="19"/>
    <n v="19"/>
    <s v="KRW"/>
    <s v="생활통장"/>
    <m/>
    <d v="2025-02-17T00:00:00"/>
    <x v="1"/>
    <x v="11"/>
    <x v="0"/>
    <n v="19"/>
  </r>
  <r>
    <x v="106"/>
    <d v="1899-12-30T18:24:49"/>
    <s v="지출"/>
    <s v="생활"/>
    <x v="17"/>
    <x v="110"/>
    <n v="-4190"/>
    <s v="KRW"/>
    <s v="교직원복지 LOVE"/>
    <m/>
    <d v="2025-02-17T00:00:00"/>
    <x v="2"/>
    <x v="2"/>
    <x v="17"/>
    <n v="4190"/>
  </r>
  <r>
    <x v="106"/>
    <d v="1899-12-30T19:28:33"/>
    <s v="지출"/>
    <s v="생활"/>
    <x v="17"/>
    <x v="110"/>
    <n v="-3900"/>
    <s v="KRW"/>
    <s v="교직원복지 LOVE"/>
    <m/>
    <d v="2025-02-17T00:00:00"/>
    <x v="2"/>
    <x v="2"/>
    <x v="17"/>
    <n v="3900"/>
  </r>
  <r>
    <x v="107"/>
    <d v="1899-12-30T10:11:49"/>
    <s v="이체"/>
    <s v="내계좌이체"/>
    <x v="0"/>
    <x v="5"/>
    <n v="100000"/>
    <s v="KRW"/>
    <s v="생활통장"/>
    <m/>
    <d v="2025-02-16T00:00:00"/>
    <x v="3"/>
    <x v="8"/>
    <x v="0"/>
    <n v="-100000"/>
  </r>
  <r>
    <x v="107"/>
    <d v="1899-12-30T10:11:49"/>
    <s v="이체"/>
    <s v="내계좌이체"/>
    <x v="0"/>
    <x v="9"/>
    <n v="-100000"/>
    <s v="KRW"/>
    <s v="플러스박스"/>
    <m/>
    <d v="2025-02-16T00:00:00"/>
    <x v="3"/>
    <x v="8"/>
    <x v="0"/>
    <n v="100000"/>
  </r>
  <r>
    <x v="107"/>
    <d v="1899-12-30T10:12:37"/>
    <s v="이체"/>
    <s v="이체"/>
    <x v="0"/>
    <x v="236"/>
    <n v="-10100"/>
    <s v="KRW"/>
    <s v="생활통장"/>
    <m/>
    <d v="2025-02-16T00:00:00"/>
    <x v="3"/>
    <x v="0"/>
    <x v="0"/>
    <n v="10100"/>
  </r>
  <r>
    <x v="107"/>
    <d v="1899-12-30T15:08:32"/>
    <s v="이체"/>
    <s v="이체"/>
    <x v="0"/>
    <x v="236"/>
    <n v="10100"/>
    <s v="KRW"/>
    <s v="신한 주거래 우대통장(저축예금)"/>
    <m/>
    <d v="2025-02-16T00:00:00"/>
    <x v="3"/>
    <x v="0"/>
    <x v="0"/>
    <n v="-10100"/>
  </r>
  <r>
    <x v="107"/>
    <d v="1899-12-30T16:37:18"/>
    <s v="이체"/>
    <s v="내계좌이체"/>
    <x v="0"/>
    <x v="13"/>
    <n v="8600"/>
    <s v="KRW"/>
    <s v="생활통장"/>
    <m/>
    <d v="2025-02-16T00:00:00"/>
    <x v="3"/>
    <x v="8"/>
    <x v="0"/>
    <n v="-8600"/>
  </r>
  <r>
    <x v="107"/>
    <d v="1899-12-30T16:38:11"/>
    <s v="이체"/>
    <s v="내계좌이체"/>
    <x v="0"/>
    <x v="12"/>
    <n v="-10100"/>
    <s v="KRW"/>
    <s v="신한 주거래 우대통장(저축예금)"/>
    <m/>
    <d v="2025-02-16T00:00:00"/>
    <x v="3"/>
    <x v="8"/>
    <x v="0"/>
    <n v="10100"/>
  </r>
  <r>
    <x v="107"/>
    <d v="1899-12-30T16:38:11"/>
    <s v="이체"/>
    <s v="내계좌이체"/>
    <x v="0"/>
    <x v="13"/>
    <n v="10100"/>
    <s v="KRW"/>
    <s v="생활통장"/>
    <m/>
    <d v="2025-02-16T00:00:00"/>
    <x v="3"/>
    <x v="8"/>
    <x v="0"/>
    <n v="-10100"/>
  </r>
  <r>
    <x v="107"/>
    <d v="1899-12-30T10:13:54"/>
    <s v="지출"/>
    <s v="교통"/>
    <x v="5"/>
    <x v="218"/>
    <n v="-12900"/>
    <s v="KRW"/>
    <s v="MY(K-패스)"/>
    <m/>
    <d v="2025-02-16T00:00:00"/>
    <x v="2"/>
    <x v="7"/>
    <x v="5"/>
    <n v="12900"/>
  </r>
  <r>
    <x v="107"/>
    <d v="1899-12-30T16:32:26"/>
    <s v="지출"/>
    <s v="온라인쇼핑"/>
    <x v="4"/>
    <x v="7"/>
    <n v="-10000"/>
    <s v="KRW"/>
    <s v="생활통장"/>
    <m/>
    <d v="2025-02-16T00:00:00"/>
    <x v="2"/>
    <x v="6"/>
    <x v="4"/>
    <n v="10000"/>
  </r>
  <r>
    <x v="107"/>
    <d v="1899-12-30T21:00:00"/>
    <s v="지출"/>
    <s v="온라인쇼핑"/>
    <x v="4"/>
    <x v="7"/>
    <n v="-30000"/>
    <s v="KRW"/>
    <s v="생활통장"/>
    <m/>
    <d v="2025-02-16T00:00:00"/>
    <x v="2"/>
    <x v="6"/>
    <x v="4"/>
    <n v="30000"/>
  </r>
  <r>
    <x v="108"/>
    <d v="1899-12-30T00:00:00"/>
    <s v="지출"/>
    <s v="교통"/>
    <x v="5"/>
    <x v="26"/>
    <n v="-40200"/>
    <s v="KRW"/>
    <s v="MY(K-패스)"/>
    <m/>
    <d v="2025-02-15T00:00:00"/>
    <x v="2"/>
    <x v="7"/>
    <x v="5"/>
    <n v="40200"/>
  </r>
  <r>
    <x v="108"/>
    <d v="1899-12-30T00:00:00"/>
    <s v="지출"/>
    <s v="교통"/>
    <x v="5"/>
    <x v="26"/>
    <n v="-2800"/>
    <s v="KRW"/>
    <s v="MY(K-패스)"/>
    <m/>
    <d v="2025-02-15T00:00:00"/>
    <x v="2"/>
    <x v="7"/>
    <x v="5"/>
    <n v="2800"/>
  </r>
  <r>
    <x v="108"/>
    <d v="1899-12-30T13:56:50"/>
    <s v="수입"/>
    <s v="미분류"/>
    <x v="0"/>
    <x v="19"/>
    <n v="10"/>
    <s v="KRW"/>
    <s v="생활통장"/>
    <m/>
    <d v="2025-02-15T00:00:00"/>
    <x v="1"/>
    <x v="11"/>
    <x v="0"/>
    <n v="10"/>
  </r>
  <r>
    <x v="108"/>
    <d v="1899-12-30T13:56:54"/>
    <s v="수입"/>
    <s v="미분류"/>
    <x v="0"/>
    <x v="19"/>
    <n v="11"/>
    <s v="KRW"/>
    <s v="생활통장"/>
    <m/>
    <d v="2025-02-15T00:00:00"/>
    <x v="1"/>
    <x v="11"/>
    <x v="0"/>
    <n v="11"/>
  </r>
  <r>
    <x v="108"/>
    <d v="1899-12-30T18:41:01"/>
    <s v="지출"/>
    <s v="생활"/>
    <x v="1"/>
    <x v="2"/>
    <n v="-86666"/>
    <s v="KRW"/>
    <s v="교직원복지 LOVE"/>
    <m/>
    <d v="2025-02-15T00:00:00"/>
    <x v="2"/>
    <x v="2"/>
    <x v="1"/>
    <n v="86666"/>
  </r>
  <r>
    <x v="108"/>
    <d v="1899-12-30T19:18:16"/>
    <s v="지출"/>
    <s v="식비"/>
    <x v="45"/>
    <x v="237"/>
    <n v="-34066"/>
    <s v="KRW"/>
    <s v="교직원복지 LOVE"/>
    <m/>
    <d v="2025-02-15T00:00:00"/>
    <x v="2"/>
    <x v="4"/>
    <x v="46"/>
    <n v="34066"/>
  </r>
  <r>
    <x v="109"/>
    <d v="1899-12-30T09:09:52"/>
    <s v="이체"/>
    <s v="내계좌이체"/>
    <x v="0"/>
    <x v="5"/>
    <n v="100000"/>
    <s v="KRW"/>
    <s v="생활통장"/>
    <m/>
    <d v="2025-02-14T00:00:00"/>
    <x v="3"/>
    <x v="8"/>
    <x v="0"/>
    <n v="-100000"/>
  </r>
  <r>
    <x v="109"/>
    <d v="1899-12-30T09:09:52"/>
    <s v="이체"/>
    <s v="내계좌이체"/>
    <x v="0"/>
    <x v="9"/>
    <n v="-100000"/>
    <s v="KRW"/>
    <s v="플러스박스"/>
    <m/>
    <d v="2025-02-14T00:00:00"/>
    <x v="3"/>
    <x v="8"/>
    <x v="0"/>
    <n v="100000"/>
  </r>
  <r>
    <x v="109"/>
    <d v="1899-12-30T09:10:46"/>
    <s v="이체"/>
    <s v="내계좌이체"/>
    <x v="0"/>
    <x v="62"/>
    <n v="-56009"/>
    <s v="KRW"/>
    <s v="생활통장"/>
    <m/>
    <d v="2025-02-14T00:00:00"/>
    <x v="3"/>
    <x v="8"/>
    <x v="0"/>
    <n v="56009"/>
  </r>
  <r>
    <x v="109"/>
    <d v="1899-12-30T09:22:22"/>
    <s v="이체"/>
    <s v="내계좌이체"/>
    <x v="0"/>
    <x v="62"/>
    <n v="-101"/>
    <s v="KRW"/>
    <s v="생활통장"/>
    <m/>
    <d v="2025-02-14T00:00:00"/>
    <x v="3"/>
    <x v="8"/>
    <x v="0"/>
    <n v="101"/>
  </r>
  <r>
    <x v="109"/>
    <d v="1899-12-30T21:00:10"/>
    <s v="지출"/>
    <s v="생활"/>
    <x v="1"/>
    <x v="2"/>
    <n v="-93333"/>
    <s v="KRW"/>
    <s v="교직원복지 LOVE"/>
    <m/>
    <d v="2025-02-14T00:00:00"/>
    <x v="2"/>
    <x v="2"/>
    <x v="1"/>
    <n v="93333"/>
  </r>
  <r>
    <x v="110"/>
    <d v="1899-12-30T09:37:10"/>
    <s v="이체"/>
    <s v="내계좌이체"/>
    <x v="0"/>
    <x v="5"/>
    <n v="58500"/>
    <s v="KRW"/>
    <s v="생활통장"/>
    <m/>
    <d v="2025-02-13T00:00:00"/>
    <x v="3"/>
    <x v="8"/>
    <x v="0"/>
    <n v="-58500"/>
  </r>
  <r>
    <x v="110"/>
    <d v="1899-12-30T09:37:10"/>
    <s v="이체"/>
    <s v="내계좌이체"/>
    <x v="0"/>
    <x v="9"/>
    <n v="-58500"/>
    <s v="KRW"/>
    <s v="플러스박스"/>
    <m/>
    <d v="2025-02-13T00:00:00"/>
    <x v="3"/>
    <x v="8"/>
    <x v="0"/>
    <n v="58500"/>
  </r>
  <r>
    <x v="110"/>
    <d v="1899-12-30T09:37:48"/>
    <s v="이체"/>
    <s v="내계좌이체"/>
    <x v="0"/>
    <x v="62"/>
    <n v="-56007"/>
    <s v="KRW"/>
    <s v="생활통장"/>
    <m/>
    <d v="2025-02-13T00:00:00"/>
    <x v="3"/>
    <x v="8"/>
    <x v="0"/>
    <n v="56007"/>
  </r>
  <r>
    <x v="110"/>
    <d v="1899-12-30T10:13:21"/>
    <s v="이체"/>
    <s v="내계좌이체"/>
    <x v="0"/>
    <x v="5"/>
    <n v="-4450000"/>
    <s v="KRW"/>
    <s v="생활통장"/>
    <m/>
    <d v="2025-02-13T00:00:00"/>
    <x v="3"/>
    <x v="8"/>
    <x v="0"/>
    <n v="4450000"/>
  </r>
  <r>
    <x v="110"/>
    <d v="1899-12-30T10:13:21"/>
    <s v="이체"/>
    <s v="내계좌이체"/>
    <x v="0"/>
    <x v="15"/>
    <n v="4450000"/>
    <s v="KRW"/>
    <s v="플러스박스"/>
    <m/>
    <d v="2025-02-13T00:00:00"/>
    <x v="3"/>
    <x v="8"/>
    <x v="0"/>
    <n v="-4450000"/>
  </r>
  <r>
    <x v="110"/>
    <d v="1899-12-30T10:15:35"/>
    <s v="이체"/>
    <s v="내계좌이체"/>
    <x v="0"/>
    <x v="5"/>
    <n v="2000000"/>
    <s v="KRW"/>
    <s v="생활통장"/>
    <m/>
    <d v="2025-02-13T00:00:00"/>
    <x v="3"/>
    <x v="8"/>
    <x v="0"/>
    <n v="-2000000"/>
  </r>
  <r>
    <x v="110"/>
    <d v="1899-12-30T10:15:35"/>
    <s v="이체"/>
    <s v="내계좌이체"/>
    <x v="0"/>
    <x v="9"/>
    <n v="-2000000"/>
    <s v="KRW"/>
    <s v="플러스박스"/>
    <m/>
    <d v="2025-02-13T00:00:00"/>
    <x v="3"/>
    <x v="8"/>
    <x v="0"/>
    <n v="2000000"/>
  </r>
  <r>
    <x v="110"/>
    <d v="1899-12-30T10:16:25"/>
    <s v="이체"/>
    <s v="이체"/>
    <x v="0"/>
    <x v="172"/>
    <n v="-2000000"/>
    <s v="KRW"/>
    <s v="생활통장"/>
    <m/>
    <d v="2025-02-13T00:00:00"/>
    <x v="3"/>
    <x v="0"/>
    <x v="0"/>
    <n v="2000000"/>
  </r>
  <r>
    <x v="110"/>
    <d v="1899-12-30T15:48:50"/>
    <s v="이체"/>
    <s v="내계좌이체"/>
    <x v="0"/>
    <x v="5"/>
    <n v="24000"/>
    <s v="KRW"/>
    <s v="생활통장"/>
    <m/>
    <d v="2025-02-13T00:00:00"/>
    <x v="3"/>
    <x v="8"/>
    <x v="0"/>
    <n v="-24000"/>
  </r>
  <r>
    <x v="110"/>
    <d v="1899-12-30T15:48:50"/>
    <s v="이체"/>
    <s v="내계좌이체"/>
    <x v="0"/>
    <x v="9"/>
    <n v="-24000"/>
    <s v="KRW"/>
    <s v="플러스박스"/>
    <m/>
    <d v="2025-02-13T00:00:00"/>
    <x v="3"/>
    <x v="8"/>
    <x v="0"/>
    <n v="24000"/>
  </r>
  <r>
    <x v="110"/>
    <d v="1899-12-30T15:49:11"/>
    <s v="이체"/>
    <s v="투자"/>
    <x v="0"/>
    <x v="5"/>
    <n v="138"/>
    <s v="KRW"/>
    <s v="생활통장"/>
    <m/>
    <d v="2025-02-13T00:00:00"/>
    <x v="0"/>
    <x v="5"/>
    <x v="0"/>
    <n v="-138"/>
  </r>
  <r>
    <x v="110"/>
    <d v="1899-12-30T15:51:35"/>
    <s v="이체"/>
    <s v="내계좌이체"/>
    <x v="0"/>
    <x v="5"/>
    <n v="900000"/>
    <s v="KRW"/>
    <s v="생활통장"/>
    <m/>
    <d v="2025-02-13T00:00:00"/>
    <x v="3"/>
    <x v="8"/>
    <x v="0"/>
    <n v="-900000"/>
  </r>
  <r>
    <x v="110"/>
    <d v="1899-12-30T15:51:35"/>
    <s v="이체"/>
    <s v="내계좌이체"/>
    <x v="0"/>
    <x v="9"/>
    <n v="-900000"/>
    <s v="KRW"/>
    <s v="플러스박스"/>
    <m/>
    <d v="2025-02-13T00:00:00"/>
    <x v="3"/>
    <x v="8"/>
    <x v="0"/>
    <n v="900000"/>
  </r>
  <r>
    <x v="110"/>
    <d v="1899-12-30T15:52:24"/>
    <s v="이체"/>
    <s v="카드대금"/>
    <x v="0"/>
    <x v="116"/>
    <n v="-431563"/>
    <s v="KRW"/>
    <s v="생활통장"/>
    <m/>
    <d v="2025-02-13T00:00:00"/>
    <x v="3"/>
    <x v="20"/>
    <x v="0"/>
    <n v="431563"/>
  </r>
  <r>
    <x v="110"/>
    <d v="1899-12-30T15:54:11"/>
    <s v="이체"/>
    <s v="내계좌이체"/>
    <x v="0"/>
    <x v="5"/>
    <n v="-500000"/>
    <s v="KRW"/>
    <s v="생활통장"/>
    <m/>
    <d v="2025-02-13T00:00:00"/>
    <x v="3"/>
    <x v="8"/>
    <x v="0"/>
    <n v="500000"/>
  </r>
  <r>
    <x v="110"/>
    <d v="1899-12-30T15:54:11"/>
    <s v="이체"/>
    <s v="내계좌이체"/>
    <x v="0"/>
    <x v="15"/>
    <n v="500000"/>
    <s v="KRW"/>
    <s v="플러스박스"/>
    <m/>
    <d v="2025-02-13T00:00:00"/>
    <x v="3"/>
    <x v="8"/>
    <x v="0"/>
    <n v="-500000"/>
  </r>
  <r>
    <x v="110"/>
    <d v="1899-12-30T10:12:19"/>
    <s v="수입"/>
    <s v="급여"/>
    <x v="0"/>
    <x v="238"/>
    <n v="4450000"/>
    <s v="KRW"/>
    <s v="생활통장"/>
    <m/>
    <d v="2025-02-13T00:00:00"/>
    <x v="1"/>
    <x v="22"/>
    <x v="0"/>
    <n v="4450000"/>
  </r>
  <r>
    <x v="110"/>
    <d v="1899-12-30T10:13:29"/>
    <s v="수입"/>
    <s v="앱테크"/>
    <x v="0"/>
    <x v="20"/>
    <n v="105"/>
    <s v="KRW"/>
    <s v="생활통장"/>
    <m/>
    <d v="2025-02-13T00:00:00"/>
    <x v="1"/>
    <x v="12"/>
    <x v="0"/>
    <n v="105"/>
  </r>
  <r>
    <x v="110"/>
    <d v="1899-12-30T10:13:34"/>
    <s v="수입"/>
    <s v="미분류"/>
    <x v="0"/>
    <x v="19"/>
    <n v="12"/>
    <s v="KRW"/>
    <s v="생활통장"/>
    <m/>
    <d v="2025-02-13T00:00:00"/>
    <x v="1"/>
    <x v="11"/>
    <x v="0"/>
    <n v="12"/>
  </r>
  <r>
    <x v="110"/>
    <d v="1899-12-30T14:12:31"/>
    <s v="지출"/>
    <s v="카페/간식"/>
    <x v="10"/>
    <x v="230"/>
    <n v="-5300"/>
    <s v="KRW"/>
    <s v="교직원복지 LOVE"/>
    <m/>
    <d v="2025-02-13T00:00:00"/>
    <x v="2"/>
    <x v="14"/>
    <x v="10"/>
    <n v="5300"/>
  </r>
  <r>
    <x v="110"/>
    <d v="1899-12-30T15:48:38"/>
    <s v="수입"/>
    <s v="미분류"/>
    <x v="0"/>
    <x v="19"/>
    <n v="13"/>
    <s v="KRW"/>
    <s v="생활통장"/>
    <m/>
    <d v="2025-02-13T00:00:00"/>
    <x v="1"/>
    <x v="11"/>
    <x v="0"/>
    <n v="13"/>
  </r>
  <r>
    <x v="111"/>
    <d v="1899-12-30T09:39:46"/>
    <s v="이체"/>
    <s v="내계좌이체"/>
    <x v="0"/>
    <x v="12"/>
    <n v="-2200"/>
    <s v="KRW"/>
    <s v="생활통장"/>
    <m/>
    <d v="2025-02-12T00:00:00"/>
    <x v="3"/>
    <x v="8"/>
    <x v="0"/>
    <n v="2200"/>
  </r>
  <r>
    <x v="111"/>
    <d v="1899-12-30T09:39:47"/>
    <s v="이체"/>
    <s v="내계좌이체"/>
    <x v="0"/>
    <x v="13"/>
    <n v="2200"/>
    <s v="KRW"/>
    <s v="입출금통장"/>
    <m/>
    <d v="2025-02-12T00:00:00"/>
    <x v="3"/>
    <x v="8"/>
    <x v="0"/>
    <n v="-2200"/>
  </r>
  <r>
    <x v="111"/>
    <d v="1899-12-30T11:06:51"/>
    <s v="이체"/>
    <s v="내계좌이체"/>
    <x v="0"/>
    <x v="5"/>
    <n v="50000"/>
    <s v="KRW"/>
    <s v="생활통장"/>
    <m/>
    <d v="2025-02-12T00:00:00"/>
    <x v="3"/>
    <x v="8"/>
    <x v="0"/>
    <n v="-50000"/>
  </r>
  <r>
    <x v="111"/>
    <d v="1899-12-30T11:06:51"/>
    <s v="이체"/>
    <s v="내계좌이체"/>
    <x v="0"/>
    <x v="9"/>
    <n v="-50000"/>
    <s v="KRW"/>
    <s v="플러스박스"/>
    <m/>
    <d v="2025-02-12T00:00:00"/>
    <x v="3"/>
    <x v="8"/>
    <x v="0"/>
    <n v="50000"/>
  </r>
  <r>
    <x v="111"/>
    <d v="1899-12-30T11:07:20"/>
    <s v="이체"/>
    <s v="내계좌이체"/>
    <x v="0"/>
    <x v="62"/>
    <n v="-55409"/>
    <s v="KRW"/>
    <s v="생활통장"/>
    <m/>
    <d v="2025-02-12T00:00:00"/>
    <x v="3"/>
    <x v="8"/>
    <x v="0"/>
    <n v="55409"/>
  </r>
  <r>
    <x v="111"/>
    <d v="1899-12-30T13:03:00"/>
    <s v="이체"/>
    <s v="이체"/>
    <x v="0"/>
    <x v="172"/>
    <n v="2000000"/>
    <s v="KRW"/>
    <s v="생활통장"/>
    <m/>
    <d v="2025-02-12T00:00:00"/>
    <x v="0"/>
    <x v="0"/>
    <x v="0"/>
    <n v="-2000000"/>
  </r>
  <r>
    <x v="111"/>
    <d v="1899-12-30T13:08:24"/>
    <s v="이체"/>
    <s v="이체"/>
    <x v="0"/>
    <x v="239"/>
    <n v="-1800000"/>
    <s v="KRW"/>
    <s v="생활통장"/>
    <m/>
    <d v="2025-02-12T00:00:00"/>
    <x v="0"/>
    <x v="0"/>
    <x v="0"/>
    <n v="1800000"/>
  </r>
  <r>
    <x v="111"/>
    <d v="1899-12-30T13:08:46"/>
    <s v="이체"/>
    <s v="내계좌이체"/>
    <x v="0"/>
    <x v="5"/>
    <n v="250000"/>
    <s v="KRW"/>
    <s v="생활통장"/>
    <m/>
    <d v="2025-02-12T00:00:00"/>
    <x v="3"/>
    <x v="8"/>
    <x v="0"/>
    <n v="-250000"/>
  </r>
  <r>
    <x v="111"/>
    <d v="1899-12-30T13:08:46"/>
    <s v="이체"/>
    <s v="내계좌이체"/>
    <x v="0"/>
    <x v="9"/>
    <n v="-250000"/>
    <s v="KRW"/>
    <s v="플러스박스"/>
    <m/>
    <d v="2025-02-12T00:00:00"/>
    <x v="3"/>
    <x v="8"/>
    <x v="0"/>
    <n v="250000"/>
  </r>
  <r>
    <x v="111"/>
    <d v="1899-12-30T13:09:18"/>
    <s v="이체"/>
    <s v="이체"/>
    <x v="0"/>
    <x v="239"/>
    <n v="-450000"/>
    <s v="KRW"/>
    <s v="생활통장"/>
    <m/>
    <d v="2025-02-12T00:00:00"/>
    <x v="0"/>
    <x v="0"/>
    <x v="0"/>
    <n v="450000"/>
  </r>
  <r>
    <x v="111"/>
    <d v="1899-12-30T15:14:55"/>
    <s v="이체"/>
    <s v="내계좌이체"/>
    <x v="0"/>
    <x v="5"/>
    <n v="167500"/>
    <s v="KRW"/>
    <s v="생활통장"/>
    <m/>
    <d v="2025-02-12T00:00:00"/>
    <x v="3"/>
    <x v="8"/>
    <x v="0"/>
    <n v="-167500"/>
  </r>
  <r>
    <x v="111"/>
    <d v="1899-12-30T15:14:55"/>
    <s v="이체"/>
    <s v="내계좌이체"/>
    <x v="0"/>
    <x v="9"/>
    <n v="-167500"/>
    <s v="KRW"/>
    <s v="플러스박스"/>
    <m/>
    <d v="2025-02-12T00:00:00"/>
    <x v="3"/>
    <x v="8"/>
    <x v="0"/>
    <n v="167500"/>
  </r>
  <r>
    <x v="111"/>
    <d v="1899-12-30T08:38:02"/>
    <s v="지출"/>
    <s v="주거/통신"/>
    <x v="26"/>
    <x v="118"/>
    <n v="-36600"/>
    <s v="KRW"/>
    <s v="교직원복지 LOVE"/>
    <m/>
    <d v="2025-02-12T00:00:00"/>
    <x v="2"/>
    <x v="21"/>
    <x v="27"/>
    <n v="36600"/>
  </r>
  <r>
    <x v="111"/>
    <d v="1899-12-30T09:40:13"/>
    <s v="지출"/>
    <s v="금융"/>
    <x v="53"/>
    <x v="240"/>
    <n v="-2200"/>
    <s v="KRW"/>
    <s v="입출금통장"/>
    <m/>
    <d v="2025-02-12T00:00:00"/>
    <x v="2"/>
    <x v="18"/>
    <x v="54"/>
    <n v="2200"/>
  </r>
  <r>
    <x v="111"/>
    <d v="1899-12-30T10:15:31"/>
    <s v="수입"/>
    <s v="미분류"/>
    <x v="0"/>
    <x v="19"/>
    <n v="8"/>
    <s v="KRW"/>
    <s v="생활통장"/>
    <m/>
    <d v="2025-02-12T00:00:00"/>
    <x v="1"/>
    <x v="11"/>
    <x v="0"/>
    <n v="8"/>
  </r>
  <r>
    <x v="111"/>
    <d v="1899-12-30T10:15:35"/>
    <s v="수입"/>
    <s v="미분류"/>
    <x v="0"/>
    <x v="19"/>
    <n v="25"/>
    <s v="KRW"/>
    <s v="생활통장"/>
    <m/>
    <d v="2025-02-12T00:00:00"/>
    <x v="1"/>
    <x v="11"/>
    <x v="0"/>
    <n v="25"/>
  </r>
  <r>
    <x v="111"/>
    <d v="1899-12-30T10:15:38"/>
    <s v="수입"/>
    <s v="미분류"/>
    <x v="0"/>
    <x v="19"/>
    <n v="17"/>
    <s v="KRW"/>
    <s v="생활통장"/>
    <m/>
    <d v="2025-02-12T00:00:00"/>
    <x v="1"/>
    <x v="11"/>
    <x v="0"/>
    <n v="17"/>
  </r>
  <r>
    <x v="111"/>
    <d v="1899-12-30T13:05:06"/>
    <s v="수입"/>
    <s v="앱테크"/>
    <x v="0"/>
    <x v="20"/>
    <n v="20"/>
    <s v="KRW"/>
    <s v="생활통장"/>
    <m/>
    <d v="2025-02-12T00:00:00"/>
    <x v="1"/>
    <x v="12"/>
    <x v="0"/>
    <n v="20"/>
  </r>
  <r>
    <x v="111"/>
    <d v="1899-12-30T13:05:10"/>
    <s v="수입"/>
    <s v="미분류"/>
    <x v="0"/>
    <x v="19"/>
    <n v="25"/>
    <s v="KRW"/>
    <s v="생활통장"/>
    <m/>
    <d v="2025-02-12T00:00:00"/>
    <x v="1"/>
    <x v="11"/>
    <x v="0"/>
    <n v="25"/>
  </r>
  <r>
    <x v="111"/>
    <d v="1899-12-30T13:46:30"/>
    <s v="지출"/>
    <s v="생활"/>
    <x v="17"/>
    <x v="110"/>
    <n v="-2600"/>
    <s v="KRW"/>
    <s v="교직원복지 LOVE"/>
    <m/>
    <d v="2025-02-12T00:00:00"/>
    <x v="2"/>
    <x v="2"/>
    <x v="17"/>
    <n v="2600"/>
  </r>
  <r>
    <x v="111"/>
    <d v="1899-12-30T15:15:26"/>
    <s v="지출"/>
    <s v="온라인쇼핑"/>
    <x v="12"/>
    <x v="241"/>
    <n v="-167500"/>
    <s v="KRW"/>
    <s v="생활통장"/>
    <m/>
    <d v="2025-02-12T00:00:00"/>
    <x v="2"/>
    <x v="6"/>
    <x v="12"/>
    <n v="167500"/>
  </r>
  <r>
    <x v="111"/>
    <d v="1899-12-30T17:28:18"/>
    <s v="지출"/>
    <s v="식비"/>
    <x v="19"/>
    <x v="242"/>
    <n v="-9300"/>
    <s v="KRW"/>
    <s v="교직원복지 LOVE"/>
    <m/>
    <d v="2025-02-12T00:00:00"/>
    <x v="2"/>
    <x v="4"/>
    <x v="19"/>
    <n v="9300"/>
  </r>
  <r>
    <x v="111"/>
    <d v="1899-12-30T17:46:20"/>
    <s v="지출"/>
    <s v="생활"/>
    <x v="17"/>
    <x v="243"/>
    <n v="-3200"/>
    <s v="KRW"/>
    <s v="교직원복지 LOVE"/>
    <m/>
    <d v="2025-02-12T00:00:00"/>
    <x v="2"/>
    <x v="2"/>
    <x v="17"/>
    <n v="3200"/>
  </r>
  <r>
    <x v="112"/>
    <d v="1899-12-30T11:42:00"/>
    <s v="이체"/>
    <s v="내계좌이체"/>
    <x v="0"/>
    <x v="5"/>
    <n v="100000"/>
    <s v="KRW"/>
    <s v="생활통장"/>
    <m/>
    <d v="2025-02-11T00:00:00"/>
    <x v="3"/>
    <x v="8"/>
    <x v="0"/>
    <n v="-100000"/>
  </r>
  <r>
    <x v="112"/>
    <d v="1899-12-30T11:42:00"/>
    <s v="이체"/>
    <s v="내계좌이체"/>
    <x v="0"/>
    <x v="9"/>
    <n v="-100000"/>
    <s v="KRW"/>
    <s v="플러스박스"/>
    <m/>
    <d v="2025-02-11T00:00:00"/>
    <x v="3"/>
    <x v="8"/>
    <x v="0"/>
    <n v="100000"/>
  </r>
  <r>
    <x v="112"/>
    <d v="1899-12-30T11:42:54"/>
    <s v="이체"/>
    <s v="이체"/>
    <x v="0"/>
    <x v="244"/>
    <n v="-50000"/>
    <s v="KRW"/>
    <s v="생활통장"/>
    <m/>
    <d v="2025-02-11T00:00:00"/>
    <x v="0"/>
    <x v="0"/>
    <x v="0"/>
    <n v="50000"/>
  </r>
  <r>
    <x v="112"/>
    <d v="1899-12-30T11:43:59"/>
    <s v="이체"/>
    <s v="내계좌이체"/>
    <x v="0"/>
    <x v="62"/>
    <n v="-46581"/>
    <s v="KRW"/>
    <s v="생활통장"/>
    <m/>
    <d v="2025-02-11T00:00:00"/>
    <x v="3"/>
    <x v="8"/>
    <x v="0"/>
    <n v="46581"/>
  </r>
  <r>
    <x v="112"/>
    <d v="1899-12-30T15:46:17"/>
    <s v="이체"/>
    <s v="내계좌이체"/>
    <x v="0"/>
    <x v="62"/>
    <n v="-200"/>
    <s v="KRW"/>
    <s v="생활통장"/>
    <m/>
    <d v="2025-02-11T00:00:00"/>
    <x v="3"/>
    <x v="8"/>
    <x v="0"/>
    <n v="200"/>
  </r>
  <r>
    <x v="112"/>
    <d v="1899-12-30T09:47:54"/>
    <s v="지출"/>
    <s v="교통"/>
    <x v="38"/>
    <x v="245"/>
    <n v="-5700"/>
    <s v="KRW"/>
    <s v="교직원복지 LOVE"/>
    <m/>
    <d v="2025-02-11T00:00:00"/>
    <x v="2"/>
    <x v="7"/>
    <x v="39"/>
    <n v="5700"/>
  </r>
  <r>
    <x v="113"/>
    <d v="1899-12-30T09:04:27"/>
    <s v="이체"/>
    <s v="내계좌이체"/>
    <x v="0"/>
    <x v="5"/>
    <n v="50000"/>
    <s v="KRW"/>
    <s v="생활통장"/>
    <m/>
    <d v="2025-02-10T00:00:00"/>
    <x v="3"/>
    <x v="8"/>
    <x v="0"/>
    <n v="-50000"/>
  </r>
  <r>
    <x v="113"/>
    <d v="1899-12-30T09:04:27"/>
    <s v="이체"/>
    <s v="내계좌이체"/>
    <x v="0"/>
    <x v="9"/>
    <n v="-50000"/>
    <s v="KRW"/>
    <s v="플러스박스"/>
    <m/>
    <d v="2025-02-10T00:00:00"/>
    <x v="3"/>
    <x v="8"/>
    <x v="0"/>
    <n v="50000"/>
  </r>
  <r>
    <x v="113"/>
    <d v="1899-12-30T09:07:15"/>
    <s v="이체"/>
    <s v="내계좌이체"/>
    <x v="0"/>
    <x v="13"/>
    <n v="450000"/>
    <s v="KRW"/>
    <s v="생활통장"/>
    <m/>
    <d v="2025-02-10T00:00:00"/>
    <x v="3"/>
    <x v="8"/>
    <x v="0"/>
    <n v="-450000"/>
  </r>
  <r>
    <x v="113"/>
    <d v="1899-12-30T09:08:01"/>
    <s v="이체"/>
    <s v="내계좌이체"/>
    <x v="0"/>
    <x v="5"/>
    <n v="-500000"/>
    <s v="KRW"/>
    <s v="생활통장"/>
    <m/>
    <d v="2025-02-10T00:00:00"/>
    <x v="3"/>
    <x v="8"/>
    <x v="0"/>
    <n v="500000"/>
  </r>
  <r>
    <x v="113"/>
    <d v="1899-12-30T09:08:01"/>
    <s v="이체"/>
    <s v="내계좌이체"/>
    <x v="0"/>
    <x v="15"/>
    <n v="500000"/>
    <s v="KRW"/>
    <s v="플러스박스"/>
    <m/>
    <d v="2025-02-10T00:00:00"/>
    <x v="3"/>
    <x v="8"/>
    <x v="0"/>
    <n v="-500000"/>
  </r>
  <r>
    <x v="113"/>
    <d v="1899-12-30T09:08:12"/>
    <s v="이체"/>
    <s v="내계좌이체"/>
    <x v="0"/>
    <x v="5"/>
    <n v="1121"/>
    <s v="KRW"/>
    <s v="생활통장"/>
    <m/>
    <d v="2025-02-10T00:00:00"/>
    <x v="3"/>
    <x v="8"/>
    <x v="0"/>
    <n v="-1121"/>
  </r>
  <r>
    <x v="113"/>
    <d v="1899-12-30T09:08:12"/>
    <s v="이체"/>
    <s v="내계좌이체"/>
    <x v="0"/>
    <x v="9"/>
    <n v="-1121"/>
    <s v="KRW"/>
    <s v="플러스박스"/>
    <m/>
    <d v="2025-02-10T00:00:00"/>
    <x v="3"/>
    <x v="8"/>
    <x v="0"/>
    <n v="1121"/>
  </r>
  <r>
    <x v="113"/>
    <d v="1899-12-30T09:07:34"/>
    <s v="수입"/>
    <s v="앱테크"/>
    <x v="0"/>
    <x v="20"/>
    <n v="29"/>
    <s v="KRW"/>
    <s v="생활통장"/>
    <m/>
    <d v="2025-02-10T00:00:00"/>
    <x v="1"/>
    <x v="12"/>
    <x v="0"/>
    <n v="29"/>
  </r>
  <r>
    <x v="113"/>
    <d v="1899-12-30T09:07:38"/>
    <s v="수입"/>
    <s v="미분류"/>
    <x v="0"/>
    <x v="19"/>
    <n v="20"/>
    <s v="KRW"/>
    <s v="생활통장"/>
    <m/>
    <d v="2025-02-10T00:00:00"/>
    <x v="1"/>
    <x v="11"/>
    <x v="0"/>
    <n v="20"/>
  </r>
  <r>
    <x v="113"/>
    <d v="1899-12-30T09:08:05"/>
    <s v="수입"/>
    <s v="금융수입"/>
    <x v="0"/>
    <x v="46"/>
    <n v="383"/>
    <s v="KRW"/>
    <s v="플러스박스"/>
    <m/>
    <d v="2025-02-10T00:00:00"/>
    <x v="1"/>
    <x v="1"/>
    <x v="0"/>
    <n v="383"/>
  </r>
  <r>
    <x v="113"/>
    <d v="1899-12-30T12:34:24"/>
    <s v="지출"/>
    <s v="생활"/>
    <x v="7"/>
    <x v="246"/>
    <n v="-14540"/>
    <s v="KRW"/>
    <s v="교직원복지 LOVE"/>
    <m/>
    <d v="2025-02-10T00:00:00"/>
    <x v="2"/>
    <x v="2"/>
    <x v="7"/>
    <n v="14540"/>
  </r>
  <r>
    <x v="113"/>
    <d v="1899-12-30T13:26:07"/>
    <s v="지출"/>
    <s v="교통"/>
    <x v="38"/>
    <x v="247"/>
    <n v="-6100"/>
    <s v="KRW"/>
    <s v="교직원복지 LOVE"/>
    <m/>
    <d v="2025-02-10T00:00:00"/>
    <x v="2"/>
    <x v="7"/>
    <x v="39"/>
    <n v="6100"/>
  </r>
  <r>
    <x v="113"/>
    <d v="1899-12-30T17:37:42"/>
    <s v="지출"/>
    <s v="온라인쇼핑"/>
    <x v="4"/>
    <x v="162"/>
    <n v="-43333"/>
    <s v="KRW"/>
    <s v="교직원복지 LOVE"/>
    <m/>
    <d v="2025-02-10T00:00:00"/>
    <x v="2"/>
    <x v="6"/>
    <x v="4"/>
    <n v="43333"/>
  </r>
  <r>
    <x v="113"/>
    <d v="1899-12-30T19:52:38"/>
    <s v="지출"/>
    <s v="온라인쇼핑"/>
    <x v="12"/>
    <x v="208"/>
    <n v="-63600"/>
    <s v="KRW"/>
    <s v="교직원복지 LOVE"/>
    <m/>
    <d v="2025-02-10T00:00:00"/>
    <x v="2"/>
    <x v="6"/>
    <x v="12"/>
    <n v="63600"/>
  </r>
  <r>
    <x v="114"/>
    <d v="1899-12-30T08:39:43"/>
    <s v="지출"/>
    <s v="금융"/>
    <x v="53"/>
    <x v="248"/>
    <n v="-15000"/>
    <s v="KRW"/>
    <s v="생활통장"/>
    <m/>
    <d v="2025-02-09T00:00:00"/>
    <x v="2"/>
    <x v="18"/>
    <x v="54"/>
    <n v="15000"/>
  </r>
  <r>
    <x v="114"/>
    <d v="1899-12-30T18:55:48"/>
    <s v="지출"/>
    <s v="카페/간식"/>
    <x v="10"/>
    <x v="230"/>
    <n v="-6500"/>
    <s v="KRW"/>
    <s v="교직원복지 LOVE"/>
    <m/>
    <d v="2025-02-09T00:00:00"/>
    <x v="2"/>
    <x v="14"/>
    <x v="10"/>
    <n v="6500"/>
  </r>
  <r>
    <x v="114"/>
    <d v="1899-12-30T20:13:49"/>
    <s v="지출"/>
    <s v="식비"/>
    <x v="45"/>
    <x v="212"/>
    <n v="-42333"/>
    <s v="KRW"/>
    <s v="교직원복지 LOVE"/>
    <m/>
    <d v="2025-02-09T00:00:00"/>
    <x v="2"/>
    <x v="4"/>
    <x v="46"/>
    <n v="42333"/>
  </r>
  <r>
    <x v="114"/>
    <d v="1899-12-30T23:25:53"/>
    <s v="지출"/>
    <s v="교통"/>
    <x v="43"/>
    <x v="143"/>
    <n v="-12900"/>
    <s v="KRW"/>
    <s v="교직원복지 LOVE"/>
    <m/>
    <d v="2025-02-09T00:00:00"/>
    <x v="2"/>
    <x v="7"/>
    <x v="44"/>
    <n v="12900"/>
  </r>
  <r>
    <x v="115"/>
    <d v="1899-12-30T13:56:14"/>
    <s v="이체"/>
    <s v="내계좌이체"/>
    <x v="0"/>
    <x v="5"/>
    <n v="200000"/>
    <s v="KRW"/>
    <s v="생활통장"/>
    <m/>
    <d v="2025-02-08T00:00:00"/>
    <x v="3"/>
    <x v="8"/>
    <x v="0"/>
    <n v="-200000"/>
  </r>
  <r>
    <x v="115"/>
    <d v="1899-12-30T13:56:14"/>
    <s v="이체"/>
    <s v="내계좌이체"/>
    <x v="0"/>
    <x v="9"/>
    <n v="-200000"/>
    <s v="KRW"/>
    <s v="플러스박스"/>
    <m/>
    <d v="2025-02-08T00:00:00"/>
    <x v="3"/>
    <x v="8"/>
    <x v="0"/>
    <n v="200000"/>
  </r>
  <r>
    <x v="115"/>
    <d v="1899-12-30T13:56:47"/>
    <s v="이체"/>
    <s v="이체"/>
    <x v="0"/>
    <x v="239"/>
    <n v="-200000"/>
    <s v="KRW"/>
    <s v="생활통장"/>
    <m/>
    <d v="2025-02-08T00:00:00"/>
    <x v="3"/>
    <x v="0"/>
    <x v="0"/>
    <n v="200000"/>
  </r>
  <r>
    <x v="116"/>
    <d v="1899-12-30T13:58:13"/>
    <s v="이체"/>
    <s v="내계좌이체"/>
    <x v="0"/>
    <x v="62"/>
    <n v="-53909"/>
    <s v="KRW"/>
    <s v="생활통장"/>
    <m/>
    <d v="2025-02-07T00:00:00"/>
    <x v="3"/>
    <x v="8"/>
    <x v="0"/>
    <n v="53909"/>
  </r>
  <r>
    <x v="116"/>
    <d v="1899-12-30T08:23:02"/>
    <s v="지출"/>
    <s v="교통"/>
    <x v="43"/>
    <x v="143"/>
    <n v="-12800"/>
    <s v="KRW"/>
    <s v="교직원복지 LOVE"/>
    <m/>
    <d v="2025-02-07T00:00:00"/>
    <x v="2"/>
    <x v="7"/>
    <x v="44"/>
    <n v="12800"/>
  </r>
  <r>
    <x v="116"/>
    <d v="1899-12-30T11:28:59"/>
    <s v="지출"/>
    <s v="생활"/>
    <x v="42"/>
    <x v="216"/>
    <n v="-53550"/>
    <s v="KRW"/>
    <s v="교직원복지 LOVE"/>
    <m/>
    <d v="2025-02-07T00:00:00"/>
    <x v="2"/>
    <x v="2"/>
    <x v="43"/>
    <n v="53550"/>
  </r>
  <r>
    <x v="116"/>
    <d v="1899-12-30T13:07:57"/>
    <s v="지출"/>
    <s v="카페/간식"/>
    <x v="10"/>
    <x v="249"/>
    <n v="-37400"/>
    <s v="KRW"/>
    <s v="교직원복지 LOVE"/>
    <m/>
    <d v="2025-02-07T00:00:00"/>
    <x v="2"/>
    <x v="14"/>
    <x v="10"/>
    <n v="37400"/>
  </r>
  <r>
    <x v="116"/>
    <d v="1899-12-30T16:34:58"/>
    <s v="지출"/>
    <s v="교통"/>
    <x v="43"/>
    <x v="143"/>
    <n v="-13300"/>
    <s v="KRW"/>
    <s v="교직원복지 LOVE"/>
    <m/>
    <d v="2025-02-07T00:00:00"/>
    <x v="2"/>
    <x v="7"/>
    <x v="44"/>
    <n v="13300"/>
  </r>
  <r>
    <x v="116"/>
    <d v="1899-12-30T16:38:52"/>
    <s v="지출"/>
    <s v="교통"/>
    <x v="0"/>
    <x v="143"/>
    <n v="13300"/>
    <s v="KRW"/>
    <s v="교직원복지 LOVE"/>
    <m/>
    <d v="2025-02-07T00:00:00"/>
    <x v="2"/>
    <x v="7"/>
    <x v="0"/>
    <n v="-13300"/>
  </r>
  <r>
    <x v="116"/>
    <d v="1899-12-30T16:40:01"/>
    <s v="지출"/>
    <s v="교통"/>
    <x v="43"/>
    <x v="143"/>
    <n v="-9100"/>
    <s v="KRW"/>
    <s v="교직원복지 LOVE"/>
    <m/>
    <d v="2025-02-07T00:00:00"/>
    <x v="2"/>
    <x v="7"/>
    <x v="44"/>
    <n v="9100"/>
  </r>
  <r>
    <x v="116"/>
    <d v="1899-12-30T16:56:15"/>
    <s v="지출"/>
    <s v="생활"/>
    <x v="17"/>
    <x v="250"/>
    <n v="-2200"/>
    <s v="KRW"/>
    <s v="교직원복지 LOVE"/>
    <m/>
    <d v="2025-02-07T00:00:00"/>
    <x v="2"/>
    <x v="2"/>
    <x v="17"/>
    <n v="2200"/>
  </r>
  <r>
    <x v="117"/>
    <d v="1899-12-30T09:38:55"/>
    <s v="이체"/>
    <s v="내계좌이체"/>
    <x v="0"/>
    <x v="62"/>
    <n v="-31736"/>
    <s v="KRW"/>
    <s v="생활통장"/>
    <m/>
    <d v="2025-02-06T00:00:00"/>
    <x v="3"/>
    <x v="8"/>
    <x v="0"/>
    <n v="31736"/>
  </r>
  <r>
    <x v="117"/>
    <d v="1899-12-30T09:41:07"/>
    <s v="이체"/>
    <s v="내계좌이체"/>
    <x v="0"/>
    <x v="62"/>
    <n v="-50000"/>
    <s v="KRW"/>
    <s v="신한 주거래 우대통장(저축예금)"/>
    <m/>
    <d v="2025-02-06T00:00:00"/>
    <x v="3"/>
    <x v="8"/>
    <x v="0"/>
    <n v="50000"/>
  </r>
  <r>
    <x v="117"/>
    <d v="1899-12-30T09:41:07"/>
    <s v="이체"/>
    <s v="내계좌이체"/>
    <x v="0"/>
    <x v="13"/>
    <n v="50000"/>
    <s v="KRW"/>
    <s v="생활통장"/>
    <m/>
    <d v="2025-02-06T00:00:00"/>
    <x v="3"/>
    <x v="8"/>
    <x v="0"/>
    <n v="-50000"/>
  </r>
  <r>
    <x v="117"/>
    <d v="1899-12-30T17:34:29"/>
    <s v="지출"/>
    <s v="의료/건강"/>
    <x v="41"/>
    <x v="251"/>
    <n v="-6000"/>
    <s v="KRW"/>
    <s v="MY(K-패스)"/>
    <m/>
    <d v="2025-02-06T00:00:00"/>
    <x v="2"/>
    <x v="3"/>
    <x v="42"/>
    <n v="6000"/>
  </r>
  <r>
    <x v="117"/>
    <d v="1899-12-30T17:37:39"/>
    <s v="지출"/>
    <s v="카페/간식"/>
    <x v="21"/>
    <x v="252"/>
    <n v="-33000"/>
    <s v="KRW"/>
    <s v="교직원복지 LOVE"/>
    <m/>
    <d v="2025-02-06T00:00:00"/>
    <x v="2"/>
    <x v="14"/>
    <x v="22"/>
    <n v="33000"/>
  </r>
  <r>
    <x v="118"/>
    <d v="1899-12-30T09:26:20"/>
    <s v="이체"/>
    <s v="내계좌이체"/>
    <x v="0"/>
    <x v="12"/>
    <n v="-200000"/>
    <s v="KRW"/>
    <s v="신한 주거래 우대통장(저축예금)"/>
    <m/>
    <d v="2025-02-05T00:00:00"/>
    <x v="3"/>
    <x v="8"/>
    <x v="0"/>
    <n v="200000"/>
  </r>
  <r>
    <x v="118"/>
    <d v="1899-12-30T09:26:21"/>
    <s v="이체"/>
    <s v="내계좌이체"/>
    <x v="0"/>
    <x v="13"/>
    <n v="200000"/>
    <s v="KRW"/>
    <s v="생활통장"/>
    <m/>
    <d v="2025-02-05T00:00:00"/>
    <x v="3"/>
    <x v="8"/>
    <x v="0"/>
    <n v="-200000"/>
  </r>
  <r>
    <x v="118"/>
    <d v="1899-12-30T09:26:59"/>
    <s v="이체"/>
    <s v="카드대금"/>
    <x v="0"/>
    <x v="116"/>
    <n v="-198200"/>
    <s v="KRW"/>
    <s v="생활통장"/>
    <m/>
    <d v="2025-02-05T00:00:00"/>
    <x v="3"/>
    <x v="20"/>
    <x v="0"/>
    <n v="198200"/>
  </r>
  <r>
    <x v="118"/>
    <d v="1899-12-30T15:27:11"/>
    <s v="이체"/>
    <s v="이체"/>
    <x v="0"/>
    <x v="253"/>
    <n v="50000"/>
    <s v="KRW"/>
    <s v="신한 주거래 우대통장(저축예금)"/>
    <m/>
    <d v="2025-02-05T00:00:00"/>
    <x v="0"/>
    <x v="0"/>
    <x v="0"/>
    <n v="-50000"/>
  </r>
  <r>
    <x v="118"/>
    <d v="1899-12-30T09:28:23"/>
    <s v="수입"/>
    <s v="미분류"/>
    <x v="0"/>
    <x v="19"/>
    <n v="30"/>
    <s v="KRW"/>
    <s v="생활통장"/>
    <m/>
    <d v="2025-02-05T00:00:00"/>
    <x v="1"/>
    <x v="11"/>
    <x v="0"/>
    <n v="30"/>
  </r>
  <r>
    <x v="118"/>
    <d v="1899-12-30T09:28:28"/>
    <s v="수입"/>
    <s v="앱테크"/>
    <x v="0"/>
    <x v="20"/>
    <n v="18"/>
    <s v="KRW"/>
    <s v="생활통장"/>
    <m/>
    <d v="2025-02-05T00:00:00"/>
    <x v="1"/>
    <x v="12"/>
    <x v="0"/>
    <n v="18"/>
  </r>
  <r>
    <x v="118"/>
    <d v="1899-12-30T09:28:31"/>
    <s v="수입"/>
    <s v="미분류"/>
    <x v="0"/>
    <x v="19"/>
    <n v="15"/>
    <s v="KRW"/>
    <s v="생활통장"/>
    <m/>
    <d v="2025-02-05T00:00:00"/>
    <x v="1"/>
    <x v="11"/>
    <x v="0"/>
    <n v="15"/>
  </r>
  <r>
    <x v="118"/>
    <d v="1899-12-30T09:28:34"/>
    <s v="수입"/>
    <s v="미분류"/>
    <x v="0"/>
    <x v="19"/>
    <n v="14"/>
    <s v="KRW"/>
    <s v="생활통장"/>
    <m/>
    <d v="2025-02-05T00:00:00"/>
    <x v="1"/>
    <x v="11"/>
    <x v="0"/>
    <n v="14"/>
  </r>
  <r>
    <x v="119"/>
    <d v="1899-12-30T10:49:13"/>
    <s v="이체"/>
    <s v="내계좌이체"/>
    <x v="0"/>
    <x v="62"/>
    <n v="-37404"/>
    <s v="KRW"/>
    <s v="생활통장"/>
    <m/>
    <d v="2025-02-04T00:00:00"/>
    <x v="3"/>
    <x v="8"/>
    <x v="0"/>
    <n v="37404"/>
  </r>
  <r>
    <x v="119"/>
    <d v="1899-12-30T10:49:50"/>
    <s v="이체"/>
    <s v="내계좌이체"/>
    <x v="0"/>
    <x v="62"/>
    <n v="-53108"/>
    <s v="KRW"/>
    <s v="생활통장"/>
    <m/>
    <d v="2025-02-04T00:00:00"/>
    <x v="3"/>
    <x v="8"/>
    <x v="0"/>
    <n v="53108"/>
  </r>
  <r>
    <x v="120"/>
    <d v="1899-12-30T10:21:17"/>
    <s v="이체"/>
    <s v="내계좌이체"/>
    <x v="0"/>
    <x v="62"/>
    <n v="-36201"/>
    <s v="KRW"/>
    <s v="생활통장"/>
    <m/>
    <d v="2025-02-03T00:00:00"/>
    <x v="3"/>
    <x v="8"/>
    <x v="0"/>
    <n v="36201"/>
  </r>
  <r>
    <x v="120"/>
    <d v="1899-12-30T10:36:43"/>
    <s v="이체"/>
    <s v="내계좌이체"/>
    <x v="0"/>
    <x v="5"/>
    <n v="50000"/>
    <s v="KRW"/>
    <s v="생활통장"/>
    <m/>
    <d v="2025-02-03T00:00:00"/>
    <x v="3"/>
    <x v="8"/>
    <x v="0"/>
    <n v="-50000"/>
  </r>
  <r>
    <x v="120"/>
    <d v="1899-12-30T10:36:43"/>
    <s v="이체"/>
    <s v="내계좌이체"/>
    <x v="0"/>
    <x v="9"/>
    <n v="-50000"/>
    <s v="KRW"/>
    <s v="플러스박스"/>
    <m/>
    <d v="2025-02-03T00:00:00"/>
    <x v="3"/>
    <x v="8"/>
    <x v="0"/>
    <n v="50000"/>
  </r>
  <r>
    <x v="120"/>
    <d v="1899-12-30T10:36:52"/>
    <s v="이체"/>
    <s v="내계좌이체"/>
    <x v="0"/>
    <x v="62"/>
    <n v="-51008"/>
    <s v="KRW"/>
    <s v="생활통장"/>
    <m/>
    <d v="2025-02-03T00:00:00"/>
    <x v="3"/>
    <x v="8"/>
    <x v="0"/>
    <n v="51008"/>
  </r>
  <r>
    <x v="120"/>
    <d v="1899-12-30T12:11:41"/>
    <s v="이체"/>
    <s v="내계좌이체"/>
    <x v="0"/>
    <x v="13"/>
    <n v="110000"/>
    <s v="KRW"/>
    <s v="채움공직자우대통장"/>
    <m/>
    <d v="2025-02-03T00:00:00"/>
    <x v="3"/>
    <x v="8"/>
    <x v="0"/>
    <n v="-110000"/>
  </r>
  <r>
    <x v="120"/>
    <d v="1899-12-30T12:29:22"/>
    <s v="이체"/>
    <s v="내계좌이체"/>
    <x v="0"/>
    <x v="12"/>
    <n v="-110000"/>
    <s v="KRW"/>
    <s v="채움공직자우대통장"/>
    <m/>
    <d v="2025-02-03T00:00:00"/>
    <x v="3"/>
    <x v="8"/>
    <x v="0"/>
    <n v="110000"/>
  </r>
  <r>
    <x v="120"/>
    <d v="1899-12-30T12:29:23"/>
    <s v="이체"/>
    <s v="내계좌이체"/>
    <x v="0"/>
    <x v="13"/>
    <n v="110000"/>
    <s v="KRW"/>
    <s v="생활통장"/>
    <m/>
    <d v="2025-02-03T00:00:00"/>
    <x v="3"/>
    <x v="8"/>
    <x v="0"/>
    <n v="-110000"/>
  </r>
  <r>
    <x v="120"/>
    <d v="1899-12-30T12:08:18"/>
    <s v="지출"/>
    <s v="생활"/>
    <x v="17"/>
    <x v="254"/>
    <n v="-1900"/>
    <s v="KRW"/>
    <s v="MY(K-패스)"/>
    <m/>
    <d v="2025-02-03T00:00:00"/>
    <x v="2"/>
    <x v="2"/>
    <x v="17"/>
    <n v="1900"/>
  </r>
  <r>
    <x v="121"/>
    <d v="1899-12-30T10:17:23"/>
    <s v="이체"/>
    <s v="내계좌이체"/>
    <x v="0"/>
    <x v="5"/>
    <n v="300000"/>
    <s v="KRW"/>
    <s v="생활통장"/>
    <m/>
    <d v="2025-02-01T00:00:00"/>
    <x v="3"/>
    <x v="8"/>
    <x v="0"/>
    <n v="-300000"/>
  </r>
  <r>
    <x v="121"/>
    <d v="1899-12-30T10:17:23"/>
    <s v="이체"/>
    <s v="내계좌이체"/>
    <x v="0"/>
    <x v="9"/>
    <n v="-300000"/>
    <s v="KRW"/>
    <s v="플러스박스"/>
    <m/>
    <d v="2025-02-01T00:00:00"/>
    <x v="3"/>
    <x v="8"/>
    <x v="0"/>
    <n v="300000"/>
  </r>
  <r>
    <x v="121"/>
    <d v="1899-12-30T10:17:59"/>
    <s v="이체"/>
    <s v="이체"/>
    <x v="0"/>
    <x v="255"/>
    <n v="-300000"/>
    <s v="KRW"/>
    <s v="생활통장"/>
    <m/>
    <d v="2025-02-01T00:00:00"/>
    <x v="3"/>
    <x v="0"/>
    <x v="0"/>
    <n v="300000"/>
  </r>
  <r>
    <x v="121"/>
    <d v="1899-12-30T17:03:04"/>
    <s v="이체"/>
    <s v="이체"/>
    <x v="0"/>
    <x v="256"/>
    <n v="200000"/>
    <s v="KRW"/>
    <s v="신한 주거래 우대통장(저축예금)"/>
    <m/>
    <d v="2025-02-01T00:00:00"/>
    <x v="0"/>
    <x v="0"/>
    <x v="0"/>
    <n v="-200000"/>
  </r>
  <r>
    <x v="121"/>
    <d v="1899-12-30T19:08:55"/>
    <s v="이체"/>
    <s v="내계좌이체"/>
    <x v="0"/>
    <x v="5"/>
    <n v="100000"/>
    <s v="KRW"/>
    <s v="생활통장"/>
    <m/>
    <d v="2025-02-01T00:00:00"/>
    <x v="3"/>
    <x v="8"/>
    <x v="0"/>
    <n v="-100000"/>
  </r>
  <r>
    <x v="121"/>
    <d v="1899-12-30T19:08:55"/>
    <s v="이체"/>
    <s v="내계좌이체"/>
    <x v="0"/>
    <x v="9"/>
    <n v="-100000"/>
    <s v="KRW"/>
    <s v="플러스박스"/>
    <m/>
    <d v="2025-02-01T00:00:00"/>
    <x v="3"/>
    <x v="8"/>
    <x v="0"/>
    <n v="100000"/>
  </r>
  <r>
    <x v="121"/>
    <d v="1899-12-30T02:31:23"/>
    <s v="수입"/>
    <s v="금융수입"/>
    <x v="0"/>
    <x v="29"/>
    <n v="10"/>
    <s v="KRW"/>
    <s v="생활통장"/>
    <m/>
    <d v="2025-02-01T00:00:00"/>
    <x v="1"/>
    <x v="1"/>
    <x v="0"/>
    <n v="10"/>
  </r>
  <r>
    <x v="121"/>
    <d v="1899-12-30T08:42:07"/>
    <s v="수입"/>
    <s v="금융수입"/>
    <x v="0"/>
    <x v="34"/>
    <n v="500"/>
    <s v="KRW"/>
    <s v="생활통장"/>
    <m/>
    <d v="2025-02-01T00:00:00"/>
    <x v="1"/>
    <x v="1"/>
    <x v="0"/>
    <n v="500"/>
  </r>
  <r>
    <x v="121"/>
    <d v="1899-12-30T12:59:35"/>
    <s v="수입"/>
    <s v="미분류"/>
    <x v="0"/>
    <x v="19"/>
    <n v="16"/>
    <s v="KRW"/>
    <s v="생활통장"/>
    <m/>
    <d v="2025-02-01T00:00:00"/>
    <x v="1"/>
    <x v="11"/>
    <x v="0"/>
    <n v="16"/>
  </r>
  <r>
    <x v="121"/>
    <d v="1899-12-30T12:59:39"/>
    <s v="수입"/>
    <s v="미분류"/>
    <x v="0"/>
    <x v="19"/>
    <n v="6"/>
    <s v="KRW"/>
    <s v="생활통장"/>
    <m/>
    <d v="2025-02-01T00:00:00"/>
    <x v="1"/>
    <x v="11"/>
    <x v="0"/>
    <n v="6"/>
  </r>
  <r>
    <x v="121"/>
    <d v="1899-12-30T12:59:41"/>
    <s v="수입"/>
    <s v="미분류"/>
    <x v="0"/>
    <x v="19"/>
    <n v="13"/>
    <s v="KRW"/>
    <s v="생활통장"/>
    <m/>
    <d v="2025-02-01T00:00:00"/>
    <x v="1"/>
    <x v="11"/>
    <x v="0"/>
    <n v="13"/>
  </r>
  <r>
    <x v="121"/>
    <d v="1899-12-30T12:59:56"/>
    <s v="수입"/>
    <s v="금융수입"/>
    <x v="0"/>
    <x v="46"/>
    <n v="738"/>
    <s v="KRW"/>
    <s v="플러스박스"/>
    <m/>
    <d v="2025-02-01T00:00:00"/>
    <x v="1"/>
    <x v="1"/>
    <x v="0"/>
    <n v="738"/>
  </r>
  <r>
    <x v="121"/>
    <d v="1899-12-30T14:07:42"/>
    <s v="지출"/>
    <s v="식비"/>
    <x v="3"/>
    <x v="257"/>
    <n v="-198100"/>
    <s v="KRW"/>
    <s v="교직원복지 LOVE"/>
    <m/>
    <d v="2025-02-01T00:00:00"/>
    <x v="2"/>
    <x v="4"/>
    <x v="3"/>
    <n v="198100"/>
  </r>
  <r>
    <x v="121"/>
    <d v="1899-12-30T14:08:31"/>
    <s v="지출"/>
    <s v="식비"/>
    <x v="3"/>
    <x v="257"/>
    <n v="-100"/>
    <s v="KRW"/>
    <s v="교직원복지 LOVE"/>
    <m/>
    <d v="2025-02-01T00:00:00"/>
    <x v="2"/>
    <x v="4"/>
    <x v="3"/>
    <n v="100"/>
  </r>
  <r>
    <x v="121"/>
    <d v="1899-12-30T19:09:12"/>
    <s v="지출"/>
    <s v="금융"/>
    <x v="35"/>
    <x v="258"/>
    <n v="-100000"/>
    <s v="KRW"/>
    <s v="생활통장"/>
    <m/>
    <d v="2025-02-01T00:00:00"/>
    <x v="2"/>
    <x v="18"/>
    <x v="36"/>
    <n v="100000"/>
  </r>
  <r>
    <x v="122"/>
    <d v="1899-12-30T08:51:10"/>
    <s v="이체"/>
    <s v="내계좌이체"/>
    <x v="0"/>
    <x v="41"/>
    <n v="-100000"/>
    <s v="KRW"/>
    <s v="신한 주거래 우대통장(저축예금)"/>
    <m/>
    <d v="2025-01-31T00:00:00"/>
    <x v="3"/>
    <x v="8"/>
    <x v="0"/>
    <n v="100000"/>
  </r>
  <r>
    <x v="122"/>
    <d v="1899-12-30T08:51:10"/>
    <s v="이체"/>
    <s v="내계좌이체"/>
    <x v="0"/>
    <x v="13"/>
    <n v="100000"/>
    <s v="KRW"/>
    <s v="청년 주택드림 청약통장"/>
    <m/>
    <d v="2025-01-31T00:00:00"/>
    <x v="4"/>
    <x v="17"/>
    <x v="20"/>
    <n v="100000"/>
  </r>
  <r>
    <x v="122"/>
    <d v="1899-12-30T09:20:18"/>
    <s v="이체"/>
    <s v="내계좌이체"/>
    <x v="0"/>
    <x v="5"/>
    <n v="100000"/>
    <s v="KRW"/>
    <s v="생활통장"/>
    <m/>
    <d v="2025-01-31T00:00:00"/>
    <x v="3"/>
    <x v="8"/>
    <x v="0"/>
    <n v="-100000"/>
  </r>
  <r>
    <x v="122"/>
    <d v="1899-12-30T09:20:18"/>
    <s v="이체"/>
    <s v="내계좌이체"/>
    <x v="0"/>
    <x v="9"/>
    <n v="-100000"/>
    <s v="KRW"/>
    <s v="플러스박스"/>
    <m/>
    <d v="2025-01-31T00:00:00"/>
    <x v="3"/>
    <x v="8"/>
    <x v="0"/>
    <n v="100000"/>
  </r>
  <r>
    <x v="122"/>
    <d v="1899-12-30T09:20:54"/>
    <s v="이체"/>
    <s v="내계좌이체"/>
    <x v="0"/>
    <x v="62"/>
    <n v="-51450"/>
    <s v="KRW"/>
    <s v="생활통장"/>
    <m/>
    <d v="2025-01-31T00:00:00"/>
    <x v="3"/>
    <x v="8"/>
    <x v="0"/>
    <n v="51450"/>
  </r>
  <r>
    <x v="122"/>
    <d v="1899-12-30T09:57:10"/>
    <s v="이체"/>
    <s v="내계좌이체"/>
    <x v="0"/>
    <x v="62"/>
    <n v="-201"/>
    <s v="KRW"/>
    <s v="생활통장"/>
    <m/>
    <d v="2025-01-31T00:00:00"/>
    <x v="3"/>
    <x v="8"/>
    <x v="0"/>
    <n v="201"/>
  </r>
  <r>
    <x v="122"/>
    <d v="1899-12-30T10:51:42"/>
    <s v="이체"/>
    <s v="내계좌이체"/>
    <x v="0"/>
    <x v="62"/>
    <n v="-301"/>
    <s v="KRW"/>
    <s v="생활통장"/>
    <m/>
    <d v="2025-01-31T00:00:00"/>
    <x v="3"/>
    <x v="8"/>
    <x v="0"/>
    <n v="301"/>
  </r>
  <r>
    <x v="122"/>
    <d v="1899-12-30T12:25:48"/>
    <s v="이체"/>
    <s v="내계좌이체"/>
    <x v="0"/>
    <x v="13"/>
    <n v="-1"/>
    <s v="KRW"/>
    <s v="토스뱅크 통장"/>
    <m/>
    <d v="2025-01-31T00:00:00"/>
    <x v="3"/>
    <x v="8"/>
    <x v="0"/>
    <n v="1"/>
  </r>
  <r>
    <x v="122"/>
    <d v="1899-12-30T14:51:30"/>
    <s v="이체"/>
    <s v="내계좌이체"/>
    <x v="0"/>
    <x v="62"/>
    <n v="-401"/>
    <s v="KRW"/>
    <s v="생활통장"/>
    <m/>
    <d v="2025-01-31T00:00:00"/>
    <x v="3"/>
    <x v="8"/>
    <x v="0"/>
    <n v="401"/>
  </r>
  <r>
    <x v="122"/>
    <d v="1899-12-30T17:12:51"/>
    <s v="이체"/>
    <s v="현금"/>
    <x v="0"/>
    <x v="259"/>
    <n v="-150000"/>
    <s v="KRW"/>
    <s v="생활통장"/>
    <m/>
    <d v="2025-01-31T00:00:00"/>
    <x v="0"/>
    <x v="9"/>
    <x v="0"/>
    <n v="150000"/>
  </r>
  <r>
    <x v="122"/>
    <d v="1899-12-30T00:00:00"/>
    <s v="지출"/>
    <s v="금융"/>
    <x v="39"/>
    <x v="260"/>
    <n v="0"/>
    <s v="KRW"/>
    <s v="교직원복지 LOVE"/>
    <m/>
    <d v="2025-01-31T00:00:00"/>
    <x v="2"/>
    <x v="18"/>
    <x v="40"/>
    <n v="0"/>
  </r>
  <r>
    <x v="122"/>
    <d v="1899-12-30T13:32:12"/>
    <s v="지출"/>
    <s v="온라인쇼핑"/>
    <x v="12"/>
    <x v="27"/>
    <n v="-42400"/>
    <s v="KRW"/>
    <s v="교직원복지 LOVE"/>
    <m/>
    <d v="2025-01-31T00:00:00"/>
    <x v="2"/>
    <x v="6"/>
    <x v="12"/>
    <n v="42400"/>
  </r>
  <r>
    <x v="122"/>
    <d v="1899-12-30T15:19:32"/>
    <s v="지출"/>
    <s v="교통"/>
    <x v="5"/>
    <x v="26"/>
    <n v="-2800"/>
    <s v="KRW"/>
    <s v="[바로]MY(알뜰교통)"/>
    <m/>
    <d v="2025-01-31T00:00:00"/>
    <x v="2"/>
    <x v="7"/>
    <x v="5"/>
    <n v="2800"/>
  </r>
  <r>
    <x v="122"/>
    <d v="1899-12-30T15:19:32"/>
    <s v="지출"/>
    <s v="교통"/>
    <x v="5"/>
    <x v="26"/>
    <n v="-40200"/>
    <s v="KRW"/>
    <s v="[바로]MY(알뜰교통)"/>
    <m/>
    <d v="2025-01-31T00:00:00"/>
    <x v="2"/>
    <x v="7"/>
    <x v="5"/>
    <n v="40200"/>
  </r>
  <r>
    <x v="122"/>
    <d v="1899-12-30T18:12:31"/>
    <s v="지출"/>
    <s v="식비"/>
    <x v="13"/>
    <x v="28"/>
    <n v="-21666"/>
    <s v="KRW"/>
    <s v="교직원복지 LOVE"/>
    <m/>
    <d v="2025-01-31T00:00:00"/>
    <x v="2"/>
    <x v="4"/>
    <x v="13"/>
    <n v="21666"/>
  </r>
  <r>
    <x v="123"/>
    <d v="1899-12-30T15:00:04"/>
    <s v="이체"/>
    <s v="내계좌이체"/>
    <x v="0"/>
    <x v="5"/>
    <n v="50000"/>
    <s v="KRW"/>
    <s v="생활통장"/>
    <m/>
    <d v="2025-01-30T00:00:00"/>
    <x v="3"/>
    <x v="8"/>
    <x v="0"/>
    <n v="-50000"/>
  </r>
  <r>
    <x v="123"/>
    <d v="1899-12-30T15:00:04"/>
    <s v="이체"/>
    <s v="내계좌이체"/>
    <x v="0"/>
    <x v="9"/>
    <n v="-50000"/>
    <s v="KRW"/>
    <s v="플러스박스"/>
    <m/>
    <d v="2025-01-30T00:00:00"/>
    <x v="3"/>
    <x v="8"/>
    <x v="0"/>
    <n v="50000"/>
  </r>
  <r>
    <x v="123"/>
    <d v="1899-12-30T15:01:02"/>
    <s v="이체"/>
    <s v="이체"/>
    <x v="0"/>
    <x v="253"/>
    <n v="-50000"/>
    <s v="KRW"/>
    <s v="생활통장"/>
    <m/>
    <d v="2025-01-30T00:00:00"/>
    <x v="3"/>
    <x v="0"/>
    <x v="0"/>
    <n v="50000"/>
  </r>
  <r>
    <x v="123"/>
    <d v="1899-12-30T16:45:17"/>
    <s v="이체"/>
    <s v="내계좌이체"/>
    <x v="0"/>
    <x v="5"/>
    <n v="50000"/>
    <s v="KRW"/>
    <s v="생활통장"/>
    <m/>
    <d v="2025-01-30T00:00:00"/>
    <x v="3"/>
    <x v="8"/>
    <x v="0"/>
    <n v="-50000"/>
  </r>
  <r>
    <x v="123"/>
    <d v="1899-12-30T16:45:17"/>
    <s v="이체"/>
    <s v="내계좌이체"/>
    <x v="0"/>
    <x v="9"/>
    <n v="-50000"/>
    <s v="KRW"/>
    <s v="플러스박스"/>
    <m/>
    <d v="2025-01-30T00:00:00"/>
    <x v="3"/>
    <x v="8"/>
    <x v="0"/>
    <n v="50000"/>
  </r>
  <r>
    <x v="123"/>
    <d v="1899-12-30T14:23:05"/>
    <s v="지출"/>
    <s v="카페/간식"/>
    <x v="10"/>
    <x v="261"/>
    <n v="-6100"/>
    <s v="KRW"/>
    <s v="MY(K-패스)"/>
    <m/>
    <d v="2025-01-30T00:00:00"/>
    <x v="2"/>
    <x v="14"/>
    <x v="10"/>
    <n v="6100"/>
  </r>
  <r>
    <x v="123"/>
    <d v="1899-12-30T15:08:18"/>
    <s v="수입"/>
    <s v="미분류"/>
    <x v="0"/>
    <x v="19"/>
    <n v="35"/>
    <s v="KRW"/>
    <s v="생활통장"/>
    <m/>
    <d v="2025-01-30T00:00:00"/>
    <x v="1"/>
    <x v="11"/>
    <x v="0"/>
    <n v="35"/>
  </r>
  <r>
    <x v="123"/>
    <d v="1899-12-30T16:46:02"/>
    <s v="지출"/>
    <s v="금융"/>
    <x v="53"/>
    <x v="240"/>
    <n v="-10410"/>
    <s v="KRW"/>
    <s v="생활통장"/>
    <m/>
    <d v="2025-01-30T00:00:00"/>
    <x v="2"/>
    <x v="18"/>
    <x v="54"/>
    <n v="10410"/>
  </r>
  <r>
    <x v="123"/>
    <d v="1899-12-30T16:46:52"/>
    <s v="지출"/>
    <s v="주거/통신"/>
    <x v="26"/>
    <x v="65"/>
    <n v="-9900"/>
    <s v="KRW"/>
    <s v="MY(K-패스)"/>
    <m/>
    <d v="2025-01-30T00:00:00"/>
    <x v="2"/>
    <x v="21"/>
    <x v="27"/>
    <n v="9900"/>
  </r>
  <r>
    <x v="124"/>
    <d v="1899-12-30T10:33:15"/>
    <s v="지출"/>
    <s v="온라인쇼핑"/>
    <x v="12"/>
    <x v="76"/>
    <n v="-29900"/>
    <s v="KRW"/>
    <s v="카카오페이 간편결제"/>
    <m/>
    <d v="2025-01-29T00:00:00"/>
    <x v="2"/>
    <x v="6"/>
    <x v="12"/>
    <n v="29900"/>
  </r>
  <r>
    <x v="125"/>
    <d v="1899-12-30T01:16:01"/>
    <s v="이체"/>
    <s v="내계좌이체"/>
    <x v="0"/>
    <x v="5"/>
    <n v="1000000"/>
    <s v="KRW"/>
    <s v="생활통장"/>
    <m/>
    <d v="2025-01-28T00:00:00"/>
    <x v="3"/>
    <x v="8"/>
    <x v="0"/>
    <n v="-1000000"/>
  </r>
  <r>
    <x v="125"/>
    <d v="1899-12-30T01:16:01"/>
    <s v="이체"/>
    <s v="내계좌이체"/>
    <x v="0"/>
    <x v="9"/>
    <n v="-1000000"/>
    <s v="KRW"/>
    <s v="플러스박스"/>
    <m/>
    <d v="2025-01-28T00:00:00"/>
    <x v="3"/>
    <x v="8"/>
    <x v="0"/>
    <n v="1000000"/>
  </r>
  <r>
    <x v="125"/>
    <d v="1899-12-30T01:17:48"/>
    <s v="이체"/>
    <s v="내계좌이체"/>
    <x v="0"/>
    <x v="62"/>
    <n v="-991577"/>
    <s v="KRW"/>
    <s v="생활통장"/>
    <m/>
    <d v="2025-01-28T00:00:00"/>
    <x v="3"/>
    <x v="8"/>
    <x v="0"/>
    <n v="991577"/>
  </r>
  <r>
    <x v="125"/>
    <d v="1899-12-30T01:21:00"/>
    <s v="이체"/>
    <s v="내계좌이체"/>
    <x v="0"/>
    <x v="5"/>
    <n v="500000"/>
    <s v="KRW"/>
    <s v="생활통장"/>
    <m/>
    <d v="2025-01-28T00:00:00"/>
    <x v="3"/>
    <x v="8"/>
    <x v="0"/>
    <n v="-500000"/>
  </r>
  <r>
    <x v="125"/>
    <d v="1899-12-30T01:21:00"/>
    <s v="이체"/>
    <s v="내계좌이체"/>
    <x v="0"/>
    <x v="9"/>
    <n v="-500000"/>
    <s v="KRW"/>
    <s v="플러스박스"/>
    <m/>
    <d v="2025-01-28T00:00:00"/>
    <x v="3"/>
    <x v="8"/>
    <x v="0"/>
    <n v="500000"/>
  </r>
  <r>
    <x v="125"/>
    <d v="1899-12-30T01:21:47"/>
    <s v="이체"/>
    <s v="내계좌이체"/>
    <x v="0"/>
    <x v="62"/>
    <n v="-504926"/>
    <s v="KRW"/>
    <s v="생활통장"/>
    <m/>
    <d v="2025-01-28T00:00:00"/>
    <x v="3"/>
    <x v="8"/>
    <x v="0"/>
    <n v="504926"/>
  </r>
  <r>
    <x v="125"/>
    <d v="1899-12-30T01:22:54"/>
    <s v="이체"/>
    <s v="내계좌이체"/>
    <x v="0"/>
    <x v="62"/>
    <n v="-9"/>
    <s v="KRW"/>
    <s v="생활통장"/>
    <m/>
    <d v="2025-01-28T00:00:00"/>
    <x v="3"/>
    <x v="8"/>
    <x v="0"/>
    <n v="9"/>
  </r>
  <r>
    <x v="126"/>
    <d v="1899-12-30T18:24:16"/>
    <s v="이체"/>
    <s v="이체"/>
    <x v="0"/>
    <x v="262"/>
    <n v="100000"/>
    <s v="KRW"/>
    <s v="입출금통장"/>
    <m/>
    <d v="2025-01-27T00:00:00"/>
    <x v="3"/>
    <x v="0"/>
    <x v="0"/>
    <n v="-100000"/>
  </r>
  <r>
    <x v="126"/>
    <d v="1899-12-30T18:25:09"/>
    <s v="이체"/>
    <s v="내계좌이체"/>
    <x v="0"/>
    <x v="13"/>
    <n v="-100000"/>
    <s v="KRW"/>
    <s v="입출금통장"/>
    <m/>
    <d v="2025-01-27T00:00:00"/>
    <x v="3"/>
    <x v="8"/>
    <x v="0"/>
    <n v="100000"/>
  </r>
  <r>
    <x v="126"/>
    <d v="1899-12-30T18:25:09"/>
    <s v="이체"/>
    <s v="내계좌이체"/>
    <x v="0"/>
    <x v="13"/>
    <n v="100000"/>
    <s v="KRW"/>
    <s v="생활통장"/>
    <m/>
    <d v="2025-01-27T00:00:00"/>
    <x v="3"/>
    <x v="8"/>
    <x v="0"/>
    <n v="-100000"/>
  </r>
  <r>
    <x v="126"/>
    <d v="1899-12-30T19:59:57"/>
    <s v="이체"/>
    <s v="내계좌이체"/>
    <x v="0"/>
    <x v="5"/>
    <n v="-100000"/>
    <s v="KRW"/>
    <s v="생활통장"/>
    <m/>
    <d v="2025-01-27T00:00:00"/>
    <x v="3"/>
    <x v="8"/>
    <x v="0"/>
    <n v="100000"/>
  </r>
  <r>
    <x v="126"/>
    <d v="1899-12-30T19:59:57"/>
    <s v="이체"/>
    <s v="내계좌이체"/>
    <x v="0"/>
    <x v="15"/>
    <n v="100000"/>
    <s v="KRW"/>
    <s v="플러스박스"/>
    <m/>
    <d v="2025-01-27T00:00:00"/>
    <x v="3"/>
    <x v="8"/>
    <x v="0"/>
    <n v="-100000"/>
  </r>
  <r>
    <x v="126"/>
    <d v="1899-12-30T20:00:07"/>
    <s v="이체"/>
    <s v="내계좌이체"/>
    <x v="0"/>
    <x v="5"/>
    <n v="-50000"/>
    <s v="KRW"/>
    <s v="생활통장"/>
    <m/>
    <d v="2025-01-27T00:00:00"/>
    <x v="3"/>
    <x v="8"/>
    <x v="0"/>
    <n v="50000"/>
  </r>
  <r>
    <x v="126"/>
    <d v="1899-12-30T20:00:07"/>
    <s v="이체"/>
    <s v="내계좌이체"/>
    <x v="0"/>
    <x v="15"/>
    <n v="50000"/>
    <s v="KRW"/>
    <s v="플러스박스"/>
    <m/>
    <d v="2025-01-27T00:00:00"/>
    <x v="3"/>
    <x v="8"/>
    <x v="0"/>
    <n v="-50000"/>
  </r>
  <r>
    <x v="126"/>
    <d v="1899-12-30T20:00:18"/>
    <s v="이체"/>
    <s v="내계좌이체"/>
    <x v="0"/>
    <x v="5"/>
    <n v="1052"/>
    <s v="KRW"/>
    <s v="생활통장"/>
    <m/>
    <d v="2025-01-27T00:00:00"/>
    <x v="3"/>
    <x v="8"/>
    <x v="0"/>
    <n v="-1052"/>
  </r>
  <r>
    <x v="126"/>
    <d v="1899-12-30T20:00:18"/>
    <s v="이체"/>
    <s v="내계좌이체"/>
    <x v="0"/>
    <x v="9"/>
    <n v="-1052"/>
    <s v="KRW"/>
    <s v="플러스박스"/>
    <m/>
    <d v="2025-01-27T00:00:00"/>
    <x v="3"/>
    <x v="8"/>
    <x v="0"/>
    <n v="1052"/>
  </r>
  <r>
    <x v="126"/>
    <d v="1899-12-30T08:32:27"/>
    <s v="수입"/>
    <s v="금융수입"/>
    <x v="0"/>
    <x v="34"/>
    <n v="500"/>
    <s v="KRW"/>
    <s v="생활통장"/>
    <m/>
    <d v="2025-01-27T00:00:00"/>
    <x v="1"/>
    <x v="1"/>
    <x v="0"/>
    <n v="500"/>
  </r>
  <r>
    <x v="126"/>
    <d v="1899-12-30T13:55:48"/>
    <s v="지출"/>
    <s v="카페/간식"/>
    <x v="10"/>
    <x v="230"/>
    <n v="-6100"/>
    <s v="KRW"/>
    <s v="교직원복지 LOVE"/>
    <m/>
    <d v="2025-01-27T00:00:00"/>
    <x v="2"/>
    <x v="14"/>
    <x v="10"/>
    <n v="6100"/>
  </r>
  <r>
    <x v="126"/>
    <d v="1899-12-30T19:59:45"/>
    <s v="수입"/>
    <s v="앱테크"/>
    <x v="0"/>
    <x v="20"/>
    <n v="12"/>
    <s v="KRW"/>
    <s v="생활통장"/>
    <m/>
    <d v="2025-01-27T00:00:00"/>
    <x v="1"/>
    <x v="12"/>
    <x v="0"/>
    <n v="12"/>
  </r>
  <r>
    <x v="127"/>
    <d v="1899-12-30T02:07:43"/>
    <s v="이체"/>
    <s v="저축"/>
    <x v="0"/>
    <x v="44"/>
    <n v="0"/>
    <s v="KRW"/>
    <s v="세이프박스"/>
    <m/>
    <d v="2025-01-25T00:00:00"/>
    <x v="3"/>
    <x v="19"/>
    <x v="0"/>
    <n v="0"/>
  </r>
  <r>
    <x v="127"/>
    <d v="1899-12-30T01:59:19"/>
    <s v="수입"/>
    <s v="금융수입"/>
    <x v="0"/>
    <x v="46"/>
    <n v="1052"/>
    <s v="KRW"/>
    <s v="플러스박스"/>
    <m/>
    <d v="2025-01-25T00:00:00"/>
    <x v="1"/>
    <x v="1"/>
    <x v="0"/>
    <n v="1052"/>
  </r>
  <r>
    <x v="127"/>
    <d v="1899-12-30T02:13:53"/>
    <s v="수입"/>
    <s v="금융수입"/>
    <x v="0"/>
    <x v="263"/>
    <n v="0"/>
    <s v="KRW"/>
    <s v="저금통"/>
    <m/>
    <d v="2025-01-25T00:00:00"/>
    <x v="1"/>
    <x v="1"/>
    <x v="0"/>
    <n v="0"/>
  </r>
  <r>
    <x v="127"/>
    <d v="1899-12-30T03:26:48"/>
    <s v="수입"/>
    <s v="금융수입"/>
    <x v="0"/>
    <x v="47"/>
    <n v="0"/>
    <s v="KRW"/>
    <s v="입출금통장"/>
    <m/>
    <d v="2025-01-25T00:00:00"/>
    <x v="1"/>
    <x v="1"/>
    <x v="0"/>
    <n v="0"/>
  </r>
  <r>
    <x v="127"/>
    <d v="1899-12-30T05:03:49"/>
    <s v="수입"/>
    <s v="금융수입"/>
    <x v="0"/>
    <x v="47"/>
    <n v="0"/>
    <s v="KRW"/>
    <s v="입출금통장"/>
    <m/>
    <d v="2025-01-25T00:00:00"/>
    <x v="1"/>
    <x v="1"/>
    <x v="0"/>
    <n v="0"/>
  </r>
  <r>
    <x v="127"/>
    <d v="1899-12-30T05:22:39"/>
    <s v="수입"/>
    <s v="금융수입"/>
    <x v="0"/>
    <x v="47"/>
    <n v="8"/>
    <s v="KRW"/>
    <s v="입출금통장"/>
    <m/>
    <d v="2025-01-25T00:00:00"/>
    <x v="1"/>
    <x v="1"/>
    <x v="0"/>
    <n v="8"/>
  </r>
  <r>
    <x v="127"/>
    <d v="1899-12-30T13:17:33"/>
    <s v="지출"/>
    <s v="카페/간식"/>
    <x v="10"/>
    <x v="261"/>
    <n v="-10800"/>
    <s v="KRW"/>
    <s v="MY(K-패스)"/>
    <m/>
    <d v="2025-01-25T00:00:00"/>
    <x v="2"/>
    <x v="14"/>
    <x v="10"/>
    <n v="10800"/>
  </r>
  <r>
    <x v="127"/>
    <d v="1899-12-30T22:13:59"/>
    <s v="지출"/>
    <s v="의료/건강"/>
    <x v="37"/>
    <x v="264"/>
    <n v="-113333"/>
    <s v="KRW"/>
    <s v="교직원복지 LOVE"/>
    <m/>
    <d v="2025-01-25T00:00:00"/>
    <x v="2"/>
    <x v="3"/>
    <x v="38"/>
    <n v="113333"/>
  </r>
  <r>
    <x v="128"/>
    <d v="1899-12-30T17:07:43"/>
    <s v="이체"/>
    <s v="내계좌이체"/>
    <x v="0"/>
    <x v="12"/>
    <n v="-100640"/>
    <s v="KRW"/>
    <s v="신한 주거래 우대통장(저축예금)"/>
    <m/>
    <d v="2025-01-24T00:00:00"/>
    <x v="3"/>
    <x v="8"/>
    <x v="0"/>
    <n v="100640"/>
  </r>
  <r>
    <x v="128"/>
    <d v="1899-12-30T17:07:43"/>
    <s v="이체"/>
    <s v="내계좌이체"/>
    <x v="0"/>
    <x v="13"/>
    <n v="100640"/>
    <s v="KRW"/>
    <s v="생활통장"/>
    <m/>
    <d v="2025-01-24T00:00:00"/>
    <x v="3"/>
    <x v="8"/>
    <x v="0"/>
    <n v="-100640"/>
  </r>
  <r>
    <x v="128"/>
    <d v="1899-12-30T17:05:33"/>
    <s v="지출"/>
    <s v="카페/간식"/>
    <x v="10"/>
    <x v="265"/>
    <n v="-10100"/>
    <s v="KRW"/>
    <s v="생활통장"/>
    <m/>
    <d v="2025-01-24T00:00:00"/>
    <x v="2"/>
    <x v="14"/>
    <x v="10"/>
    <n v="10100"/>
  </r>
  <r>
    <x v="129"/>
    <d v="1899-12-30T16:54:04"/>
    <s v="이체"/>
    <s v="투자"/>
    <x v="0"/>
    <x v="266"/>
    <n v="100000"/>
    <s v="KRW"/>
    <s v="신한 주거래 우대통장(저축예금)"/>
    <m/>
    <d v="2025-01-23T00:00:00"/>
    <x v="0"/>
    <x v="5"/>
    <x v="0"/>
    <n v="-100000"/>
  </r>
  <r>
    <x v="129"/>
    <d v="1899-12-30T14:30:33"/>
    <s v="지출"/>
    <s v="온라인쇼핑"/>
    <x v="12"/>
    <x v="27"/>
    <n v="-17920"/>
    <s v="KRW"/>
    <s v="교직원복지 LOVE"/>
    <m/>
    <d v="2025-01-23T00:00:00"/>
    <x v="2"/>
    <x v="6"/>
    <x v="12"/>
    <n v="17920"/>
  </r>
  <r>
    <x v="130"/>
    <d v="1899-12-30T22:46:24"/>
    <s v="이체"/>
    <s v="내계좌이체"/>
    <x v="0"/>
    <x v="5"/>
    <n v="50000"/>
    <s v="KRW"/>
    <s v="생활통장"/>
    <m/>
    <d v="2025-01-22T00:00:00"/>
    <x v="3"/>
    <x v="8"/>
    <x v="0"/>
    <n v="-50000"/>
  </r>
  <r>
    <x v="130"/>
    <d v="1899-12-30T22:46:24"/>
    <s v="이체"/>
    <s v="내계좌이체"/>
    <x v="0"/>
    <x v="9"/>
    <n v="-50000"/>
    <s v="KRW"/>
    <s v="플러스박스"/>
    <m/>
    <d v="2025-01-22T00:00:00"/>
    <x v="3"/>
    <x v="8"/>
    <x v="0"/>
    <n v="50000"/>
  </r>
  <r>
    <x v="130"/>
    <d v="1899-12-30T22:46:46"/>
    <s v="이체"/>
    <s v="이체"/>
    <x v="0"/>
    <x v="122"/>
    <n v="-50000"/>
    <s v="KRW"/>
    <s v="생활통장"/>
    <m/>
    <d v="2025-01-22T00:00:00"/>
    <x v="3"/>
    <x v="0"/>
    <x v="0"/>
    <n v="50000"/>
  </r>
  <r>
    <x v="130"/>
    <d v="1899-12-30T12:47:42"/>
    <s v="수입"/>
    <s v="미분류"/>
    <x v="0"/>
    <x v="19"/>
    <n v="23"/>
    <s v="KRW"/>
    <s v="생활통장"/>
    <m/>
    <d v="2025-01-22T00:00:00"/>
    <x v="1"/>
    <x v="11"/>
    <x v="0"/>
    <n v="23"/>
  </r>
  <r>
    <x v="130"/>
    <d v="1899-12-30T16:38:37"/>
    <s v="지출"/>
    <s v="카페/간식"/>
    <x v="10"/>
    <x v="230"/>
    <n v="-4900"/>
    <s v="KRW"/>
    <s v="교직원복지 LOVE"/>
    <m/>
    <d v="2025-01-22T00:00:00"/>
    <x v="2"/>
    <x v="14"/>
    <x v="10"/>
    <n v="4900"/>
  </r>
  <r>
    <x v="131"/>
    <d v="1899-12-30T22:42:51"/>
    <s v="이체"/>
    <s v="내계좌이체"/>
    <x v="0"/>
    <x v="5"/>
    <n v="100000"/>
    <s v="KRW"/>
    <s v="생활통장"/>
    <m/>
    <d v="2025-01-21T00:00:00"/>
    <x v="3"/>
    <x v="8"/>
    <x v="0"/>
    <n v="-100000"/>
  </r>
  <r>
    <x v="131"/>
    <d v="1899-12-30T22:42:51"/>
    <s v="이체"/>
    <s v="내계좌이체"/>
    <x v="0"/>
    <x v="9"/>
    <n v="-100000"/>
    <s v="KRW"/>
    <s v="플러스박스"/>
    <m/>
    <d v="2025-01-21T00:00:00"/>
    <x v="3"/>
    <x v="8"/>
    <x v="0"/>
    <n v="100000"/>
  </r>
  <r>
    <x v="131"/>
    <d v="1899-12-30T22:43:35"/>
    <s v="이체"/>
    <s v="이체"/>
    <x v="0"/>
    <x v="122"/>
    <n v="-100000"/>
    <s v="KRW"/>
    <s v="생활통장"/>
    <m/>
    <d v="2025-01-21T00:00:00"/>
    <x v="3"/>
    <x v="0"/>
    <x v="0"/>
    <n v="100000"/>
  </r>
  <r>
    <x v="131"/>
    <d v="1899-12-30T00:29:42"/>
    <s v="지출"/>
    <s v="교통"/>
    <x v="5"/>
    <x v="218"/>
    <n v="-18900"/>
    <s v="KRW"/>
    <s v="MY(K-패스)"/>
    <m/>
    <d v="2025-01-21T00:00:00"/>
    <x v="2"/>
    <x v="7"/>
    <x v="5"/>
    <n v="18900"/>
  </r>
  <r>
    <x v="131"/>
    <d v="1899-12-30T13:48:02"/>
    <s v="지출"/>
    <s v="식비"/>
    <x v="47"/>
    <x v="227"/>
    <n v="-20000"/>
    <s v="KRW"/>
    <s v="교직원복지 LOVE"/>
    <m/>
    <d v="2025-01-21T00:00:00"/>
    <x v="2"/>
    <x v="4"/>
    <x v="48"/>
    <n v="20000"/>
  </r>
  <r>
    <x v="131"/>
    <d v="1899-12-30T16:53:50"/>
    <s v="지출"/>
    <s v="교통"/>
    <x v="5"/>
    <x v="267"/>
    <n v="-12900"/>
    <s v="KRW"/>
    <s v="교직원복지 LOVE"/>
    <m/>
    <d v="2025-01-21T00:00:00"/>
    <x v="2"/>
    <x v="7"/>
    <x v="5"/>
    <n v="12900"/>
  </r>
  <r>
    <x v="131"/>
    <d v="1899-12-30T16:55:47"/>
    <s v="지출"/>
    <s v="카페/간식"/>
    <x v="10"/>
    <x v="268"/>
    <n v="-2000"/>
    <s v="KRW"/>
    <s v="교직원복지 LOVE"/>
    <m/>
    <d v="2025-01-21T00:00:00"/>
    <x v="2"/>
    <x v="14"/>
    <x v="10"/>
    <n v="2000"/>
  </r>
  <r>
    <x v="131"/>
    <d v="1899-12-30T18:41:12"/>
    <s v="지출"/>
    <s v="금융"/>
    <x v="22"/>
    <x v="269"/>
    <n v="-100590"/>
    <s v="KRW"/>
    <s v="신한 주거래 우대통장(저축예금)"/>
    <m/>
    <d v="2025-01-21T00:00:00"/>
    <x v="2"/>
    <x v="18"/>
    <x v="23"/>
    <n v="100590"/>
  </r>
  <r>
    <x v="131"/>
    <d v="1899-12-30T18:41:12"/>
    <s v="지출"/>
    <s v="금융"/>
    <x v="22"/>
    <x v="269"/>
    <n v="-3770"/>
    <s v="KRW"/>
    <s v="신한 주거래 우대통장(저축예금)"/>
    <m/>
    <d v="2025-01-21T00:00:00"/>
    <x v="2"/>
    <x v="18"/>
    <x v="23"/>
    <n v="3770"/>
  </r>
  <r>
    <x v="132"/>
    <d v="1899-12-30T17:01:23"/>
    <s v="지출"/>
    <s v="주거/통신"/>
    <x v="29"/>
    <x v="71"/>
    <n v="-8870"/>
    <s v="KRW"/>
    <s v="생활통장"/>
    <m/>
    <d v="2025-01-20T00:00:00"/>
    <x v="2"/>
    <x v="21"/>
    <x v="30"/>
    <n v="8870"/>
  </r>
  <r>
    <x v="132"/>
    <d v="1899-12-30T18:23:34"/>
    <s v="수입"/>
    <s v="미분류"/>
    <x v="0"/>
    <x v="19"/>
    <n v="8"/>
    <s v="KRW"/>
    <s v="생활통장"/>
    <m/>
    <d v="2025-01-20T00:00:00"/>
    <x v="1"/>
    <x v="11"/>
    <x v="0"/>
    <n v="8"/>
  </r>
  <r>
    <x v="132"/>
    <d v="1899-12-30T19:09:28"/>
    <s v="지출"/>
    <s v="금융"/>
    <x v="22"/>
    <x v="270"/>
    <n v="-204400"/>
    <s v="KRW"/>
    <s v="채움공직자우대통장"/>
    <m/>
    <d v="2025-01-20T00:00:00"/>
    <x v="2"/>
    <x v="18"/>
    <x v="23"/>
    <n v="204400"/>
  </r>
  <r>
    <x v="132"/>
    <d v="1899-12-30T23:50:00"/>
    <s v="지출"/>
    <s v="온라인쇼핑"/>
    <x v="12"/>
    <x v="53"/>
    <n v="-37800"/>
    <s v="KRW"/>
    <s v="교직원복지 LOVE"/>
    <m/>
    <d v="2025-01-20T00:00:00"/>
    <x v="2"/>
    <x v="6"/>
    <x v="12"/>
    <n v="37800"/>
  </r>
  <r>
    <x v="133"/>
    <d v="1899-12-30T02:01:08"/>
    <s v="지출"/>
    <s v="온라인쇼핑"/>
    <x v="23"/>
    <x v="141"/>
    <n v="-17000"/>
    <s v="KRW"/>
    <s v="교직원복지 LOVE"/>
    <m/>
    <d v="2025-01-19T00:00:00"/>
    <x v="2"/>
    <x v="6"/>
    <x v="24"/>
    <n v="17000"/>
  </r>
  <r>
    <x v="133"/>
    <d v="1899-12-30T08:31:20"/>
    <s v="수입"/>
    <s v="금융수입"/>
    <x v="0"/>
    <x v="34"/>
    <n v="500"/>
    <s v="KRW"/>
    <s v="생활통장"/>
    <m/>
    <d v="2025-01-19T00:00:00"/>
    <x v="1"/>
    <x v="1"/>
    <x v="0"/>
    <n v="500"/>
  </r>
  <r>
    <x v="134"/>
    <d v="1899-12-30T08:54:15"/>
    <s v="이체"/>
    <s v="내계좌이체"/>
    <x v="0"/>
    <x v="5"/>
    <n v="-7870"/>
    <s v="KRW"/>
    <s v="생활통장"/>
    <m/>
    <d v="2025-01-18T00:00:00"/>
    <x v="3"/>
    <x v="8"/>
    <x v="0"/>
    <n v="7870"/>
  </r>
  <r>
    <x v="134"/>
    <d v="1899-12-30T08:54:15"/>
    <s v="이체"/>
    <s v="내계좌이체"/>
    <x v="0"/>
    <x v="15"/>
    <n v="7870"/>
    <s v="KRW"/>
    <s v="플러스박스"/>
    <m/>
    <d v="2025-01-18T00:00:00"/>
    <x v="3"/>
    <x v="8"/>
    <x v="0"/>
    <n v="-7870"/>
  </r>
  <r>
    <x v="134"/>
    <d v="1899-12-30T08:54:25"/>
    <s v="이체"/>
    <s v="내계좌이체"/>
    <x v="0"/>
    <x v="5"/>
    <n v="3818"/>
    <s v="KRW"/>
    <s v="생활통장"/>
    <m/>
    <d v="2025-01-18T00:00:00"/>
    <x v="3"/>
    <x v="8"/>
    <x v="0"/>
    <n v="-3818"/>
  </r>
  <r>
    <x v="134"/>
    <d v="1899-12-30T08:54:25"/>
    <s v="이체"/>
    <s v="내계좌이체"/>
    <x v="0"/>
    <x v="9"/>
    <n v="-3818"/>
    <s v="KRW"/>
    <s v="플러스박스"/>
    <m/>
    <d v="2025-01-18T00:00:00"/>
    <x v="3"/>
    <x v="8"/>
    <x v="0"/>
    <n v="3818"/>
  </r>
  <r>
    <x v="134"/>
    <d v="1899-12-30T10:37:15"/>
    <s v="이체"/>
    <s v="이체"/>
    <x v="0"/>
    <x v="172"/>
    <n v="130000"/>
    <s v="KRW"/>
    <s v="생활통장"/>
    <m/>
    <d v="2025-01-18T00:00:00"/>
    <x v="0"/>
    <x v="0"/>
    <x v="0"/>
    <n v="-130000"/>
  </r>
  <r>
    <x v="134"/>
    <d v="1899-12-30T08:53:57"/>
    <s v="수입"/>
    <s v="금융수입"/>
    <x v="0"/>
    <x v="46"/>
    <n v="1238"/>
    <s v="KRW"/>
    <s v="플러스박스"/>
    <m/>
    <d v="2025-01-18T00:00:00"/>
    <x v="1"/>
    <x v="1"/>
    <x v="0"/>
    <n v="1238"/>
  </r>
  <r>
    <x v="134"/>
    <d v="1899-12-30T09:45:33"/>
    <s v="지출"/>
    <s v="생활"/>
    <x v="50"/>
    <x v="196"/>
    <n v="-100600"/>
    <s v="KRW"/>
    <s v="교직원복지 LOVE"/>
    <m/>
    <d v="2025-01-18T00:00:00"/>
    <x v="2"/>
    <x v="2"/>
    <x v="51"/>
    <n v="100600"/>
  </r>
  <r>
    <x v="134"/>
    <d v="1899-12-30T09:53:30"/>
    <s v="지출"/>
    <s v="의료/건강"/>
    <x v="54"/>
    <x v="271"/>
    <n v="-6800"/>
    <s v="KRW"/>
    <s v="MY(K-패스)"/>
    <m/>
    <d v="2025-01-18T00:00:00"/>
    <x v="2"/>
    <x v="3"/>
    <x v="55"/>
    <n v="6800"/>
  </r>
  <r>
    <x v="134"/>
    <d v="1899-12-30T09:58:09"/>
    <s v="지출"/>
    <s v="의료/건강"/>
    <x v="41"/>
    <x v="272"/>
    <n v="-5100"/>
    <s v="KRW"/>
    <s v="MY(K-패스)"/>
    <m/>
    <d v="2025-01-18T00:00:00"/>
    <x v="2"/>
    <x v="3"/>
    <x v="42"/>
    <n v="5100"/>
  </r>
  <r>
    <x v="134"/>
    <d v="1899-12-30T10:32:50"/>
    <s v="지출"/>
    <s v="온라인쇼핑"/>
    <x v="12"/>
    <x v="273"/>
    <n v="-128030"/>
    <s v="KRW"/>
    <s v="MY(K-패스)"/>
    <m/>
    <d v="2025-01-18T00:00:00"/>
    <x v="2"/>
    <x v="6"/>
    <x v="12"/>
    <n v="128030"/>
  </r>
  <r>
    <x v="134"/>
    <d v="1899-12-30T21:10:20"/>
    <s v="지출"/>
    <s v="온라인쇼핑"/>
    <x v="12"/>
    <x v="27"/>
    <n v="-26796"/>
    <s v="KRW"/>
    <s v="교직원복지 LOVE"/>
    <m/>
    <d v="2025-01-18T00:00:00"/>
    <x v="2"/>
    <x v="6"/>
    <x v="12"/>
    <n v="26796"/>
  </r>
  <r>
    <x v="135"/>
    <d v="1899-12-30T09:45:03"/>
    <s v="이체"/>
    <s v="이체"/>
    <x v="0"/>
    <x v="274"/>
    <n v="-1000000"/>
    <s v="KRW"/>
    <s v="채움공직자우대통장"/>
    <m/>
    <d v="2025-01-17T00:00:00"/>
    <x v="0"/>
    <x v="0"/>
    <x v="0"/>
    <n v="1000000"/>
  </r>
  <r>
    <x v="135"/>
    <d v="1899-12-30T10:10:02"/>
    <s v="이체"/>
    <s v="내계좌이체"/>
    <x v="0"/>
    <x v="12"/>
    <n v="-510000"/>
    <s v="KRW"/>
    <s v="채움공직자우대통장"/>
    <m/>
    <d v="2025-01-17T00:00:00"/>
    <x v="3"/>
    <x v="8"/>
    <x v="0"/>
    <n v="510000"/>
  </r>
  <r>
    <x v="135"/>
    <d v="1899-12-30T10:10:03"/>
    <s v="이체"/>
    <s v="내계좌이체"/>
    <x v="0"/>
    <x v="13"/>
    <n v="510000"/>
    <s v="KRW"/>
    <s v="생활통장"/>
    <m/>
    <d v="2025-01-17T00:00:00"/>
    <x v="3"/>
    <x v="8"/>
    <x v="0"/>
    <n v="-510000"/>
  </r>
  <r>
    <x v="135"/>
    <d v="1899-12-30T10:12:12"/>
    <s v="이체"/>
    <s v="내계좌이체"/>
    <x v="0"/>
    <x v="12"/>
    <n v="-300000"/>
    <s v="KRW"/>
    <s v="채움공직자우대통장"/>
    <m/>
    <d v="2025-01-17T00:00:00"/>
    <x v="3"/>
    <x v="8"/>
    <x v="0"/>
    <n v="300000"/>
  </r>
  <r>
    <x v="135"/>
    <d v="1899-12-30T10:13:04"/>
    <s v="이체"/>
    <s v="내계좌이체"/>
    <x v="0"/>
    <x v="12"/>
    <n v="-300000"/>
    <s v="KRW"/>
    <s v="채움공직자우대통장"/>
    <m/>
    <d v="2025-01-17T00:00:00"/>
    <x v="3"/>
    <x v="8"/>
    <x v="0"/>
    <n v="300000"/>
  </r>
  <r>
    <x v="135"/>
    <d v="1899-12-30T10:13:19"/>
    <s v="이체"/>
    <s v="내계좌이체"/>
    <x v="0"/>
    <x v="12"/>
    <n v="-250000"/>
    <s v="KRW"/>
    <s v="채움공직자우대통장"/>
    <m/>
    <d v="2025-01-17T00:00:00"/>
    <x v="3"/>
    <x v="8"/>
    <x v="0"/>
    <n v="250000"/>
  </r>
  <r>
    <x v="135"/>
    <d v="1899-12-30T17:03:38"/>
    <s v="이체"/>
    <s v="카드대금"/>
    <x v="0"/>
    <x v="275"/>
    <n v="-509200"/>
    <s v="KRW"/>
    <s v="생활통장"/>
    <m/>
    <d v="2025-01-17T00:00:00"/>
    <x v="3"/>
    <x v="20"/>
    <x v="0"/>
    <n v="509200"/>
  </r>
  <r>
    <x v="135"/>
    <d v="1899-12-30T18:10:39"/>
    <s v="이체"/>
    <s v="내계좌이체"/>
    <x v="0"/>
    <x v="54"/>
    <n v="700000"/>
    <s v="KRW"/>
    <s v="NH청년도약계좌"/>
    <m/>
    <d v="2025-01-17T00:00:00"/>
    <x v="4"/>
    <x v="17"/>
    <x v="20"/>
    <n v="700000"/>
  </r>
  <r>
    <x v="135"/>
    <d v="1899-12-30T18:10:39"/>
    <s v="이체"/>
    <s v="내계좌이체"/>
    <x v="0"/>
    <x v="276"/>
    <n v="-700000"/>
    <s v="KRW"/>
    <s v="채움공직자우대통장"/>
    <m/>
    <d v="2025-01-17T00:00:00"/>
    <x v="3"/>
    <x v="8"/>
    <x v="0"/>
    <n v="700000"/>
  </r>
  <r>
    <x v="135"/>
    <d v="1899-12-30T20:55:12"/>
    <s v="이체"/>
    <s v="내계좌이체"/>
    <x v="0"/>
    <x v="12"/>
    <n v="-205000"/>
    <s v="KRW"/>
    <s v="채움공직자우대통장"/>
    <m/>
    <d v="2025-01-17T00:00:00"/>
    <x v="3"/>
    <x v="8"/>
    <x v="0"/>
    <n v="205000"/>
  </r>
  <r>
    <x v="135"/>
    <d v="1899-12-30T20:55:13"/>
    <s v="이체"/>
    <s v="내계좌이체"/>
    <x v="0"/>
    <x v="13"/>
    <n v="205000"/>
    <s v="KRW"/>
    <s v="신한 주거래 우대통장(저축예금)"/>
    <m/>
    <d v="2025-01-17T00:00:00"/>
    <x v="3"/>
    <x v="8"/>
    <x v="0"/>
    <n v="-205000"/>
  </r>
  <r>
    <x v="135"/>
    <d v="1899-12-30T20:56:04"/>
    <s v="이체"/>
    <s v="내계좌이체"/>
    <x v="0"/>
    <x v="12"/>
    <n v="-150000"/>
    <s v="KRW"/>
    <s v="채움공직자우대통장"/>
    <m/>
    <d v="2025-01-17T00:00:00"/>
    <x v="3"/>
    <x v="8"/>
    <x v="0"/>
    <n v="150000"/>
  </r>
  <r>
    <x v="135"/>
    <d v="1899-12-30T20:56:04"/>
    <s v="이체"/>
    <s v="내계좌이체"/>
    <x v="0"/>
    <x v="13"/>
    <n v="150000"/>
    <s v="KRW"/>
    <s v="생활통장"/>
    <m/>
    <d v="2025-01-17T00:00:00"/>
    <x v="3"/>
    <x v="8"/>
    <x v="0"/>
    <n v="-150000"/>
  </r>
  <r>
    <x v="135"/>
    <d v="1899-12-30T20:58:40"/>
    <s v="이체"/>
    <s v="내계좌이체"/>
    <x v="0"/>
    <x v="12"/>
    <n v="-1594710"/>
    <s v="KRW"/>
    <s v="채움공직자우대통장"/>
    <m/>
    <d v="2025-01-17T00:00:00"/>
    <x v="3"/>
    <x v="8"/>
    <x v="0"/>
    <n v="1594710"/>
  </r>
  <r>
    <x v="135"/>
    <d v="1899-12-30T20:58:41"/>
    <s v="이체"/>
    <s v="내계좌이체"/>
    <x v="0"/>
    <x v="13"/>
    <n v="1594710"/>
    <s v="KRW"/>
    <s v="생활통장"/>
    <m/>
    <d v="2025-01-17T00:00:00"/>
    <x v="3"/>
    <x v="8"/>
    <x v="0"/>
    <n v="-1594710"/>
  </r>
  <r>
    <x v="135"/>
    <d v="1899-12-30T21:00:23"/>
    <s v="이체"/>
    <s v="내계좌이체"/>
    <x v="0"/>
    <x v="5"/>
    <n v="-1594710"/>
    <s v="KRW"/>
    <s v="생활통장"/>
    <m/>
    <d v="2025-01-17T00:00:00"/>
    <x v="3"/>
    <x v="8"/>
    <x v="0"/>
    <n v="1594710"/>
  </r>
  <r>
    <x v="135"/>
    <d v="1899-12-30T21:00:23"/>
    <s v="이체"/>
    <s v="내계좌이체"/>
    <x v="0"/>
    <x v="15"/>
    <n v="1594710"/>
    <s v="KRW"/>
    <s v="플러스박스"/>
    <m/>
    <d v="2025-01-17T00:00:00"/>
    <x v="3"/>
    <x v="8"/>
    <x v="0"/>
    <n v="-1594710"/>
  </r>
  <r>
    <x v="135"/>
    <d v="1899-12-30T08:49:24"/>
    <s v="지출"/>
    <s v="교통"/>
    <x v="5"/>
    <x v="218"/>
    <n v="-13300"/>
    <s v="KRW"/>
    <s v="MY(K-패스)"/>
    <m/>
    <d v="2025-01-17T00:00:00"/>
    <x v="2"/>
    <x v="7"/>
    <x v="5"/>
    <n v="13300"/>
  </r>
  <r>
    <x v="135"/>
    <d v="1899-12-30T09:22:14"/>
    <s v="수입"/>
    <s v="기타수입"/>
    <x v="0"/>
    <x v="184"/>
    <n v="5214110"/>
    <s v="KRW"/>
    <s v="채움공직자우대통장"/>
    <m/>
    <d v="2025-01-17T00:00:00"/>
    <x v="1"/>
    <x v="23"/>
    <x v="0"/>
    <n v="5214110"/>
  </r>
  <r>
    <x v="135"/>
    <d v="1899-12-30T10:20:22"/>
    <s v="수입"/>
    <s v="앱테크"/>
    <x v="0"/>
    <x v="20"/>
    <n v="21"/>
    <s v="KRW"/>
    <s v="생활통장"/>
    <m/>
    <d v="2025-01-17T00:00:00"/>
    <x v="1"/>
    <x v="12"/>
    <x v="0"/>
    <n v="21"/>
  </r>
  <r>
    <x v="135"/>
    <d v="1899-12-30T14:41:53"/>
    <s v="지출"/>
    <s v="식비"/>
    <x v="55"/>
    <x v="277"/>
    <n v="-42000"/>
    <s v="KRW"/>
    <s v="교직원복지 LOVE"/>
    <m/>
    <d v="2025-01-17T00:00:00"/>
    <x v="2"/>
    <x v="4"/>
    <x v="56"/>
    <n v="42000"/>
  </r>
  <r>
    <x v="135"/>
    <d v="1899-12-30T14:58:55"/>
    <s v="지출"/>
    <s v="카페/간식"/>
    <x v="10"/>
    <x v="261"/>
    <n v="-6600"/>
    <s v="KRW"/>
    <s v="MY(K-패스)"/>
    <m/>
    <d v="2025-01-17T00:00:00"/>
    <x v="2"/>
    <x v="14"/>
    <x v="10"/>
    <n v="6600"/>
  </r>
  <r>
    <x v="135"/>
    <d v="1899-12-30T20:41:16"/>
    <s v="지출"/>
    <s v="식비"/>
    <x v="19"/>
    <x v="278"/>
    <n v="-8800"/>
    <s v="KRW"/>
    <s v="교직원복지 LOVE"/>
    <m/>
    <d v="2025-01-17T00:00:00"/>
    <x v="2"/>
    <x v="4"/>
    <x v="19"/>
    <n v="8800"/>
  </r>
  <r>
    <x v="135"/>
    <d v="1899-12-30T20:52:46"/>
    <s v="수입"/>
    <s v="미분류"/>
    <x v="0"/>
    <x v="19"/>
    <n v="16"/>
    <s v="KRW"/>
    <s v="생활통장"/>
    <m/>
    <d v="2025-01-17T00:00:00"/>
    <x v="1"/>
    <x v="11"/>
    <x v="0"/>
    <n v="16"/>
  </r>
  <r>
    <x v="135"/>
    <d v="1899-12-30T21:00:33"/>
    <s v="수입"/>
    <s v="앱테크"/>
    <x v="0"/>
    <x v="20"/>
    <n v="21"/>
    <s v="KRW"/>
    <s v="생활통장"/>
    <m/>
    <d v="2025-01-17T00:00:00"/>
    <x v="1"/>
    <x v="12"/>
    <x v="0"/>
    <n v="21"/>
  </r>
  <r>
    <x v="135"/>
    <d v="1899-12-30T21:12:51"/>
    <s v="지출"/>
    <s v="교통"/>
    <x v="43"/>
    <x v="143"/>
    <n v="-13300"/>
    <s v="KRW"/>
    <s v="교직원복지 LOVE"/>
    <m/>
    <d v="2025-01-17T00:00:00"/>
    <x v="2"/>
    <x v="7"/>
    <x v="44"/>
    <n v="13300"/>
  </r>
  <r>
    <x v="136"/>
    <d v="1899-12-30T11:20:41"/>
    <s v="이체"/>
    <s v="내계좌이체"/>
    <x v="0"/>
    <x v="13"/>
    <n v="15752"/>
    <s v="KRW"/>
    <s v="생활통장"/>
    <m/>
    <d v="2025-01-16T00:00:00"/>
    <x v="3"/>
    <x v="8"/>
    <x v="0"/>
    <n v="-15752"/>
  </r>
  <r>
    <x v="136"/>
    <d v="1899-12-30T01:39:23"/>
    <s v="지출"/>
    <s v="교통"/>
    <x v="5"/>
    <x v="218"/>
    <n v="-18900"/>
    <s v="KRW"/>
    <s v="MY(K-패스)"/>
    <m/>
    <d v="2025-01-16T00:00:00"/>
    <x v="2"/>
    <x v="7"/>
    <x v="5"/>
    <n v="18900"/>
  </r>
  <r>
    <x v="136"/>
    <d v="1899-12-30T11:13:56"/>
    <s v="지출"/>
    <s v="온라인쇼핑"/>
    <x v="4"/>
    <x v="7"/>
    <n v="-10000"/>
    <s v="KRW"/>
    <s v="생활통장"/>
    <m/>
    <d v="2025-01-16T00:00:00"/>
    <x v="2"/>
    <x v="6"/>
    <x v="4"/>
    <n v="10000"/>
  </r>
  <r>
    <x v="136"/>
    <d v="1899-12-30T11:14:29"/>
    <s v="지출"/>
    <s v="온라인쇼핑"/>
    <x v="4"/>
    <x v="7"/>
    <n v="-10000"/>
    <s v="KRW"/>
    <s v="생활통장"/>
    <m/>
    <d v="2025-01-16T00:00:00"/>
    <x v="2"/>
    <x v="6"/>
    <x v="4"/>
    <n v="10000"/>
  </r>
  <r>
    <x v="136"/>
    <d v="1899-12-30T11:21:59"/>
    <s v="지출"/>
    <s v="온라인쇼핑"/>
    <x v="4"/>
    <x v="7"/>
    <n v="-10000"/>
    <s v="KRW"/>
    <s v="생활통장"/>
    <m/>
    <d v="2025-01-16T00:00:00"/>
    <x v="2"/>
    <x v="6"/>
    <x v="4"/>
    <n v="10000"/>
  </r>
  <r>
    <x v="136"/>
    <d v="1899-12-30T14:52:01"/>
    <s v="지출"/>
    <s v="식비"/>
    <x v="47"/>
    <x v="227"/>
    <n v="-32666"/>
    <s v="KRW"/>
    <s v="교직원복지 LOVE"/>
    <m/>
    <d v="2025-01-16T00:00:00"/>
    <x v="2"/>
    <x v="4"/>
    <x v="48"/>
    <n v="32666"/>
  </r>
  <r>
    <x v="136"/>
    <d v="1899-12-30T16:41:22"/>
    <s v="수입"/>
    <s v="앱테크"/>
    <x v="0"/>
    <x v="20"/>
    <n v="21"/>
    <s v="KRW"/>
    <s v="생활통장"/>
    <m/>
    <d v="2025-01-16T00:00:00"/>
    <x v="1"/>
    <x v="12"/>
    <x v="0"/>
    <n v="21"/>
  </r>
  <r>
    <x v="136"/>
    <d v="1899-12-30T16:41:26"/>
    <s v="수입"/>
    <s v="미분류"/>
    <x v="0"/>
    <x v="19"/>
    <n v="5"/>
    <s v="KRW"/>
    <s v="생활통장"/>
    <m/>
    <d v="2025-01-16T00:00:00"/>
    <x v="1"/>
    <x v="11"/>
    <x v="0"/>
    <n v="5"/>
  </r>
  <r>
    <x v="136"/>
    <d v="1899-12-30T16:41:28"/>
    <s v="수입"/>
    <s v="미분류"/>
    <x v="0"/>
    <x v="19"/>
    <n v="12"/>
    <s v="KRW"/>
    <s v="생활통장"/>
    <m/>
    <d v="2025-01-16T00:00:00"/>
    <x v="1"/>
    <x v="11"/>
    <x v="0"/>
    <n v="12"/>
  </r>
  <r>
    <x v="136"/>
    <d v="1899-12-30T17:06:58"/>
    <s v="지출"/>
    <s v="교통"/>
    <x v="5"/>
    <x v="267"/>
    <n v="-18900"/>
    <s v="KRW"/>
    <s v="교직원복지 LOVE"/>
    <m/>
    <d v="2025-01-16T00:00:00"/>
    <x v="2"/>
    <x v="7"/>
    <x v="5"/>
    <n v="18900"/>
  </r>
  <r>
    <x v="137"/>
    <d v="1899-12-30T18:43:47"/>
    <s v="이체"/>
    <s v="내계좌이체"/>
    <x v="0"/>
    <x v="5"/>
    <n v="100000"/>
    <s v="KRW"/>
    <s v="생활통장"/>
    <m/>
    <d v="2025-01-15T00:00:00"/>
    <x v="3"/>
    <x v="8"/>
    <x v="0"/>
    <n v="-100000"/>
  </r>
  <r>
    <x v="137"/>
    <d v="1899-12-30T18:43:47"/>
    <s v="이체"/>
    <s v="내계좌이체"/>
    <x v="0"/>
    <x v="9"/>
    <n v="-100000"/>
    <s v="KRW"/>
    <s v="플러스박스"/>
    <m/>
    <d v="2025-01-15T00:00:00"/>
    <x v="3"/>
    <x v="8"/>
    <x v="0"/>
    <n v="100000"/>
  </r>
  <r>
    <x v="137"/>
    <d v="1899-12-30T00:00:00"/>
    <s v="지출"/>
    <s v="교통"/>
    <x v="5"/>
    <x v="26"/>
    <n v="-1400"/>
    <s v="KRW"/>
    <s v="MY(K-패스)"/>
    <m/>
    <d v="2025-01-15T00:00:00"/>
    <x v="2"/>
    <x v="7"/>
    <x v="5"/>
    <n v="1400"/>
  </r>
  <r>
    <x v="137"/>
    <d v="1899-12-30T00:00:00"/>
    <s v="지출"/>
    <s v="교통"/>
    <x v="5"/>
    <x v="26"/>
    <n v="-31800"/>
    <s v="KRW"/>
    <s v="MY(K-패스)"/>
    <m/>
    <d v="2025-01-15T00:00:00"/>
    <x v="2"/>
    <x v="7"/>
    <x v="5"/>
    <n v="31800"/>
  </r>
  <r>
    <x v="137"/>
    <d v="1899-12-30T09:19:21"/>
    <s v="수입"/>
    <s v="기타수입"/>
    <x v="0"/>
    <x v="68"/>
    <n v="9510"/>
    <s v="KRW"/>
    <s v="생활통장"/>
    <m/>
    <d v="2025-01-15T00:00:00"/>
    <x v="1"/>
    <x v="23"/>
    <x v="0"/>
    <n v="9510"/>
  </r>
  <r>
    <x v="137"/>
    <d v="1899-12-30T10:35:35"/>
    <s v="지출"/>
    <s v="교통"/>
    <x v="5"/>
    <x v="67"/>
    <n v="-33200"/>
    <s v="KRW"/>
    <s v="생활통장"/>
    <m/>
    <d v="2025-01-15T00:00:00"/>
    <x v="2"/>
    <x v="7"/>
    <x v="5"/>
    <n v="33200"/>
  </r>
  <r>
    <x v="137"/>
    <d v="1899-12-30T17:02:12"/>
    <s v="지출"/>
    <s v="주거/통신"/>
    <x v="29"/>
    <x v="71"/>
    <n v="-27542"/>
    <s v="KRW"/>
    <s v="생활통장"/>
    <m/>
    <d v="2025-01-15T00:00:00"/>
    <x v="2"/>
    <x v="21"/>
    <x v="30"/>
    <n v="27542"/>
  </r>
  <r>
    <x v="137"/>
    <d v="1899-12-30T18:41:01"/>
    <s v="지출"/>
    <s v="생활"/>
    <x v="1"/>
    <x v="2"/>
    <n v="-86666"/>
    <s v="KRW"/>
    <s v="교직원복지 LOVE"/>
    <m/>
    <d v="2025-01-15T00:00:00"/>
    <x v="2"/>
    <x v="2"/>
    <x v="1"/>
    <n v="86666"/>
  </r>
  <r>
    <x v="137"/>
    <d v="1899-12-30T18:53:36"/>
    <s v="수입"/>
    <s v="미분류"/>
    <x v="0"/>
    <x v="19"/>
    <n v="22"/>
    <s v="KRW"/>
    <s v="생활통장"/>
    <m/>
    <d v="2025-01-15T00:00:00"/>
    <x v="1"/>
    <x v="11"/>
    <x v="0"/>
    <n v="22"/>
  </r>
  <r>
    <x v="137"/>
    <d v="1899-12-30T19:18:16"/>
    <s v="지출"/>
    <s v="식비"/>
    <x v="45"/>
    <x v="237"/>
    <n v="-34066"/>
    <s v="KRW"/>
    <s v="교직원복지 LOVE"/>
    <m/>
    <d v="2025-01-15T00:00:00"/>
    <x v="2"/>
    <x v="4"/>
    <x v="46"/>
    <n v="34066"/>
  </r>
  <r>
    <x v="138"/>
    <d v="1899-12-30T17:54:07"/>
    <s v="지출"/>
    <s v="교통"/>
    <x v="5"/>
    <x v="267"/>
    <n v="-18900"/>
    <s v="KRW"/>
    <s v="교직원복지 LOVE"/>
    <m/>
    <d v="2025-01-14T00:00:00"/>
    <x v="2"/>
    <x v="7"/>
    <x v="5"/>
    <n v="18900"/>
  </r>
  <r>
    <x v="139"/>
    <d v="1899-12-30T20:24:24"/>
    <s v="이체"/>
    <s v="내계좌이체"/>
    <x v="0"/>
    <x v="5"/>
    <n v="500000"/>
    <s v="KRW"/>
    <s v="생활통장"/>
    <m/>
    <d v="2025-01-13T00:00:00"/>
    <x v="3"/>
    <x v="8"/>
    <x v="0"/>
    <n v="-500000"/>
  </r>
  <r>
    <x v="139"/>
    <d v="1899-12-30T20:24:24"/>
    <s v="이체"/>
    <s v="내계좌이체"/>
    <x v="0"/>
    <x v="9"/>
    <n v="-500000"/>
    <s v="KRW"/>
    <s v="플러스박스"/>
    <m/>
    <d v="2025-01-13T00:00:00"/>
    <x v="3"/>
    <x v="8"/>
    <x v="0"/>
    <n v="500000"/>
  </r>
  <r>
    <x v="139"/>
    <d v="1899-12-30T20:25:07"/>
    <s v="이체"/>
    <s v="내계좌이체"/>
    <x v="0"/>
    <x v="12"/>
    <n v="-500000"/>
    <s v="KRW"/>
    <s v="생활통장"/>
    <m/>
    <d v="2025-01-13T00:00:00"/>
    <x v="3"/>
    <x v="8"/>
    <x v="0"/>
    <n v="500000"/>
  </r>
  <r>
    <x v="139"/>
    <d v="1899-12-30T20:25:08"/>
    <s v="이체"/>
    <s v="내계좌이체"/>
    <x v="0"/>
    <x v="13"/>
    <n v="500000"/>
    <s v="KRW"/>
    <s v="입출금통장"/>
    <m/>
    <d v="2025-01-13T00:00:00"/>
    <x v="3"/>
    <x v="8"/>
    <x v="0"/>
    <n v="-500000"/>
  </r>
  <r>
    <x v="139"/>
    <d v="1899-12-30T20:25:33"/>
    <s v="이체"/>
    <s v="이체"/>
    <x v="0"/>
    <x v="279"/>
    <n v="-500000"/>
    <s v="KRW"/>
    <s v="입출금통장"/>
    <m/>
    <d v="2025-01-13T00:00:00"/>
    <x v="3"/>
    <x v="0"/>
    <x v="0"/>
    <n v="500000"/>
  </r>
  <r>
    <x v="139"/>
    <d v="1899-12-30T20:25:51"/>
    <s v="이체"/>
    <s v="내계좌이체"/>
    <x v="0"/>
    <x v="13"/>
    <n v="-7121"/>
    <s v="KRW"/>
    <s v="입출금통장"/>
    <m/>
    <d v="2025-01-13T00:00:00"/>
    <x v="3"/>
    <x v="8"/>
    <x v="0"/>
    <n v="7121"/>
  </r>
  <r>
    <x v="139"/>
    <d v="1899-12-30T20:25:51"/>
    <s v="이체"/>
    <s v="내계좌이체"/>
    <x v="0"/>
    <x v="13"/>
    <n v="7121"/>
    <s v="KRW"/>
    <s v="생활통장"/>
    <m/>
    <d v="2025-01-13T00:00:00"/>
    <x v="3"/>
    <x v="8"/>
    <x v="0"/>
    <n v="-7121"/>
  </r>
  <r>
    <x v="139"/>
    <d v="1899-12-30T07:05:43"/>
    <s v="지출"/>
    <s v="교통"/>
    <x v="5"/>
    <x v="67"/>
    <n v="-2879"/>
    <s v="KRW"/>
    <s v="입출금통장"/>
    <m/>
    <d v="2025-01-13T00:00:00"/>
    <x v="2"/>
    <x v="7"/>
    <x v="5"/>
    <n v="2879"/>
  </r>
  <r>
    <x v="139"/>
    <d v="1899-12-30T17:41:06"/>
    <s v="지출"/>
    <s v="식비"/>
    <x v="55"/>
    <x v="280"/>
    <n v="-11000"/>
    <s v="KRW"/>
    <s v="교직원복지 LOVE"/>
    <m/>
    <d v="2025-01-13T00:00:00"/>
    <x v="2"/>
    <x v="4"/>
    <x v="56"/>
    <n v="11000"/>
  </r>
  <r>
    <x v="140"/>
    <d v="1899-12-30T20:47:25"/>
    <s v="지출"/>
    <s v="교통"/>
    <x v="43"/>
    <x v="143"/>
    <n v="-18900"/>
    <s v="KRW"/>
    <s v="교직원복지 LOVE"/>
    <m/>
    <d v="2025-01-12T00:00:00"/>
    <x v="2"/>
    <x v="7"/>
    <x v="44"/>
    <n v="18900"/>
  </r>
  <r>
    <x v="141"/>
    <d v="1899-12-30T10:10:00"/>
    <s v="지출"/>
    <s v="생활"/>
    <x v="17"/>
    <x v="281"/>
    <n v="-18000"/>
    <s v="KRW"/>
    <s v="교직원복지 LOVE"/>
    <m/>
    <d v="2025-01-11T00:00:00"/>
    <x v="2"/>
    <x v="2"/>
    <x v="17"/>
    <n v="18000"/>
  </r>
  <r>
    <x v="141"/>
    <d v="1899-12-30T15:11:59"/>
    <s v="지출"/>
    <s v="교통"/>
    <x v="5"/>
    <x v="282"/>
    <n v="-12900"/>
    <s v="KRW"/>
    <s v="MY(K-패스)"/>
    <m/>
    <d v="2025-01-11T00:00:00"/>
    <x v="2"/>
    <x v="7"/>
    <x v="5"/>
    <n v="12900"/>
  </r>
  <r>
    <x v="142"/>
    <d v="1899-12-30T00:36:18"/>
    <s v="이체"/>
    <s v="이체"/>
    <x v="0"/>
    <x v="283"/>
    <n v="29000"/>
    <s v="KRW"/>
    <s v="카카오페이 머니"/>
    <m/>
    <d v="2025-01-10T00:00:00"/>
    <x v="0"/>
    <x v="0"/>
    <x v="0"/>
    <n v="-29000"/>
  </r>
  <r>
    <x v="142"/>
    <d v="1899-12-30T14:22:02"/>
    <s v="이체"/>
    <s v="이체"/>
    <x v="0"/>
    <x v="283"/>
    <n v="52600"/>
    <s v="KRW"/>
    <s v="카카오페이 머니"/>
    <m/>
    <d v="2025-01-10T00:00:00"/>
    <x v="3"/>
    <x v="0"/>
    <x v="0"/>
    <n v="-52600"/>
  </r>
  <r>
    <x v="142"/>
    <d v="1899-12-30T19:08:38"/>
    <s v="이체"/>
    <s v="내계좌이체"/>
    <x v="0"/>
    <x v="12"/>
    <n v="-16000"/>
    <s v="KRW"/>
    <s v="신한 주거래 우대통장(저축예금)"/>
    <m/>
    <d v="2025-01-10T00:00:00"/>
    <x v="3"/>
    <x v="8"/>
    <x v="0"/>
    <n v="16000"/>
  </r>
  <r>
    <x v="142"/>
    <d v="1899-12-30T19:08:38"/>
    <s v="이체"/>
    <s v="내계좌이체"/>
    <x v="0"/>
    <x v="13"/>
    <n v="16000"/>
    <s v="KRW"/>
    <s v="생활통장"/>
    <m/>
    <d v="2025-01-10T00:00:00"/>
    <x v="3"/>
    <x v="8"/>
    <x v="0"/>
    <n v="-16000"/>
  </r>
  <r>
    <x v="142"/>
    <d v="1899-12-30T22:22:09"/>
    <s v="이체"/>
    <s v="내계좌이체"/>
    <x v="0"/>
    <x v="12"/>
    <n v="-10000"/>
    <s v="KRW"/>
    <s v="생활통장"/>
    <m/>
    <d v="2025-01-10T00:00:00"/>
    <x v="3"/>
    <x v="8"/>
    <x v="0"/>
    <n v="10000"/>
  </r>
  <r>
    <x v="142"/>
    <d v="1899-12-30T22:22:10"/>
    <s v="이체"/>
    <s v="내계좌이체"/>
    <x v="0"/>
    <x v="13"/>
    <n v="10000"/>
    <s v="KRW"/>
    <s v="입출금통장"/>
    <m/>
    <d v="2025-01-10T00:00:00"/>
    <x v="3"/>
    <x v="8"/>
    <x v="0"/>
    <n v="-10000"/>
  </r>
  <r>
    <x v="142"/>
    <d v="1899-12-30T22:22:49"/>
    <s v="이체"/>
    <s v="내계좌이체"/>
    <x v="0"/>
    <x v="104"/>
    <n v="-81600"/>
    <s v="KRW"/>
    <s v="카카오페이 머니"/>
    <m/>
    <d v="2025-01-10T00:00:00"/>
    <x v="3"/>
    <x v="8"/>
    <x v="0"/>
    <n v="81600"/>
  </r>
  <r>
    <x v="142"/>
    <d v="1899-12-30T22:22:50"/>
    <s v="이체"/>
    <s v="내계좌이체"/>
    <x v="0"/>
    <x v="13"/>
    <n v="81600"/>
    <s v="KRW"/>
    <s v="생활통장"/>
    <m/>
    <d v="2025-01-10T00:00:00"/>
    <x v="3"/>
    <x v="8"/>
    <x v="0"/>
    <n v="-81600"/>
  </r>
  <r>
    <x v="142"/>
    <d v="1899-12-30T22:25:06"/>
    <s v="이체"/>
    <s v="카드대금"/>
    <x v="0"/>
    <x v="116"/>
    <n v="-30800"/>
    <s v="KRW"/>
    <s v="생활통장"/>
    <m/>
    <d v="2025-01-10T00:00:00"/>
    <x v="3"/>
    <x v="20"/>
    <x v="0"/>
    <n v="30800"/>
  </r>
  <r>
    <x v="142"/>
    <d v="1899-12-30T22:25:54"/>
    <s v="이체"/>
    <s v="카드대금"/>
    <x v="0"/>
    <x v="116"/>
    <n v="-80000"/>
    <s v="KRW"/>
    <s v="생활통장"/>
    <m/>
    <d v="2025-01-10T00:00:00"/>
    <x v="3"/>
    <x v="20"/>
    <x v="0"/>
    <n v="80000"/>
  </r>
  <r>
    <x v="142"/>
    <d v="1899-12-30T22:44:20"/>
    <s v="이체"/>
    <s v="이체"/>
    <x v="0"/>
    <x v="284"/>
    <n v="52600"/>
    <s v="KRW"/>
    <s v="카카오페이 머니"/>
    <m/>
    <d v="2025-01-10T00:00:00"/>
    <x v="3"/>
    <x v="0"/>
    <x v="0"/>
    <n v="-52600"/>
  </r>
  <r>
    <x v="142"/>
    <d v="1899-12-30T22:44:52"/>
    <s v="이체"/>
    <s v="내계좌이체"/>
    <x v="0"/>
    <x v="104"/>
    <n v="-52600"/>
    <s v="KRW"/>
    <s v="카카오페이 머니"/>
    <m/>
    <d v="2025-01-10T00:00:00"/>
    <x v="3"/>
    <x v="8"/>
    <x v="0"/>
    <n v="52600"/>
  </r>
  <r>
    <x v="142"/>
    <d v="1899-12-30T22:44:52"/>
    <s v="이체"/>
    <s v="내계좌이체"/>
    <x v="0"/>
    <x v="13"/>
    <n v="52600"/>
    <s v="KRW"/>
    <s v="생활통장"/>
    <m/>
    <d v="2025-01-10T00:00:00"/>
    <x v="3"/>
    <x v="8"/>
    <x v="0"/>
    <n v="-52600"/>
  </r>
  <r>
    <x v="142"/>
    <d v="1899-12-30T06:53:44"/>
    <s v="지출"/>
    <s v="교통"/>
    <x v="5"/>
    <x v="282"/>
    <n v="-12900"/>
    <s v="KRW"/>
    <s v="MY(K-패스)"/>
    <m/>
    <d v="2025-01-10T00:00:00"/>
    <x v="2"/>
    <x v="7"/>
    <x v="5"/>
    <n v="12900"/>
  </r>
  <r>
    <x v="142"/>
    <d v="1899-12-30T08:33:39"/>
    <s v="수입"/>
    <s v="금융수입"/>
    <x v="0"/>
    <x v="34"/>
    <n v="500"/>
    <s v="KRW"/>
    <s v="생활통장"/>
    <m/>
    <d v="2025-01-10T00:00:00"/>
    <x v="1"/>
    <x v="1"/>
    <x v="0"/>
    <n v="500"/>
  </r>
  <r>
    <x v="142"/>
    <d v="1899-12-30T09:20:01"/>
    <s v="지출"/>
    <s v="카페/간식"/>
    <x v="10"/>
    <x v="285"/>
    <n v="-5000"/>
    <s v="KRW"/>
    <s v="교직원복지 LOVE"/>
    <m/>
    <d v="2025-01-10T00:00:00"/>
    <x v="2"/>
    <x v="14"/>
    <x v="10"/>
    <n v="5000"/>
  </r>
  <r>
    <x v="142"/>
    <d v="1899-12-30T11:05:09"/>
    <s v="수입"/>
    <s v="금융수입"/>
    <x v="0"/>
    <x v="286"/>
    <n v="12"/>
    <s v="KRW"/>
    <s v="입출금통장"/>
    <m/>
    <d v="2025-01-10T00:00:00"/>
    <x v="1"/>
    <x v="1"/>
    <x v="0"/>
    <n v="12"/>
  </r>
  <r>
    <x v="142"/>
    <d v="1899-12-30T11:41:43"/>
    <s v="지출"/>
    <s v="교통"/>
    <x v="43"/>
    <x v="143"/>
    <n v="-18900"/>
    <s v="KRW"/>
    <s v="교직원복지 LOVE"/>
    <m/>
    <d v="2025-01-10T00:00:00"/>
    <x v="2"/>
    <x v="7"/>
    <x v="44"/>
    <n v="18900"/>
  </r>
  <r>
    <x v="142"/>
    <d v="1899-12-30T12:24:48"/>
    <s v="지출"/>
    <s v="카페/간식"/>
    <x v="10"/>
    <x v="230"/>
    <n v="-14800"/>
    <s v="KRW"/>
    <s v="교직원복지 LOVE"/>
    <m/>
    <d v="2025-01-10T00:00:00"/>
    <x v="2"/>
    <x v="14"/>
    <x v="10"/>
    <n v="14800"/>
  </r>
  <r>
    <x v="142"/>
    <d v="1899-12-30T18:14:44"/>
    <s v="지출"/>
    <s v="교통"/>
    <x v="5"/>
    <x v="67"/>
    <n v="-121"/>
    <s v="KRW"/>
    <s v="입출금통장"/>
    <m/>
    <d v="2025-01-10T00:00:00"/>
    <x v="2"/>
    <x v="7"/>
    <x v="5"/>
    <n v="121"/>
  </r>
  <r>
    <x v="142"/>
    <d v="1899-12-30T19:52:38"/>
    <s v="지출"/>
    <s v="온라인쇼핑"/>
    <x v="12"/>
    <x v="208"/>
    <n v="-63600"/>
    <s v="KRW"/>
    <s v="교직원복지 LOVE"/>
    <m/>
    <d v="2025-01-10T00:00:00"/>
    <x v="2"/>
    <x v="6"/>
    <x v="12"/>
    <n v="63600"/>
  </r>
  <r>
    <x v="142"/>
    <d v="1899-12-30T22:23:27"/>
    <s v="수입"/>
    <s v="앱테크"/>
    <x v="0"/>
    <x v="20"/>
    <n v="19"/>
    <s v="KRW"/>
    <s v="생활통장"/>
    <m/>
    <d v="2025-01-10T00:00:00"/>
    <x v="1"/>
    <x v="12"/>
    <x v="0"/>
    <n v="19"/>
  </r>
  <r>
    <x v="142"/>
    <d v="1899-12-30T22:23:31"/>
    <s v="수입"/>
    <s v="미분류"/>
    <x v="0"/>
    <x v="19"/>
    <n v="8"/>
    <s v="KRW"/>
    <s v="생활통장"/>
    <m/>
    <d v="2025-01-10T00:00:00"/>
    <x v="1"/>
    <x v="11"/>
    <x v="0"/>
    <n v="8"/>
  </r>
  <r>
    <x v="142"/>
    <d v="1899-12-30T22:23:33"/>
    <s v="수입"/>
    <s v="앱테크"/>
    <x v="0"/>
    <x v="20"/>
    <n v="34"/>
    <s v="KRW"/>
    <s v="생활통장"/>
    <m/>
    <d v="2025-01-10T00:00:00"/>
    <x v="1"/>
    <x v="12"/>
    <x v="0"/>
    <n v="34"/>
  </r>
  <r>
    <x v="143"/>
    <d v="1899-12-30T13:10:00"/>
    <s v="이체"/>
    <s v="저축"/>
    <x v="0"/>
    <x v="287"/>
    <n v="16000"/>
    <s v="KRW"/>
    <s v="신한 주거래 우대통장(저축예금)"/>
    <m/>
    <d v="2025-01-09T00:00:00"/>
    <x v="0"/>
    <x v="19"/>
    <x v="0"/>
    <n v="-16000"/>
  </r>
  <r>
    <x v="143"/>
    <d v="1899-12-30T11:25:21"/>
    <s v="지출"/>
    <s v="카페/간식"/>
    <x v="10"/>
    <x v="288"/>
    <n v="-24300"/>
    <s v="KRW"/>
    <s v="교직원복지 LOVE"/>
    <m/>
    <d v="2025-01-09T00:00:00"/>
    <x v="2"/>
    <x v="14"/>
    <x v="10"/>
    <n v="24300"/>
  </r>
  <r>
    <x v="143"/>
    <d v="1899-12-30T11:43:32"/>
    <s v="지출"/>
    <s v="식비"/>
    <x v="9"/>
    <x v="289"/>
    <n v="-50500"/>
    <s v="KRW"/>
    <s v="MY(K-패스)"/>
    <m/>
    <d v="2025-01-09T00:00:00"/>
    <x v="2"/>
    <x v="4"/>
    <x v="9"/>
    <n v="50500"/>
  </r>
  <r>
    <x v="143"/>
    <d v="1899-12-30T20:13:49"/>
    <s v="지출"/>
    <s v="식비"/>
    <x v="45"/>
    <x v="212"/>
    <n v="-42333"/>
    <s v="KRW"/>
    <s v="교직원복지 LOVE"/>
    <m/>
    <d v="2025-01-09T00:00:00"/>
    <x v="2"/>
    <x v="4"/>
    <x v="46"/>
    <n v="42333"/>
  </r>
  <r>
    <x v="143"/>
    <d v="1899-12-30T20:46:02"/>
    <s v="지출"/>
    <s v="생활"/>
    <x v="7"/>
    <x v="246"/>
    <n v="-30800"/>
    <s v="KRW"/>
    <s v="교직원복지 LOVE"/>
    <m/>
    <d v="2025-01-09T00:00:00"/>
    <x v="2"/>
    <x v="2"/>
    <x v="7"/>
    <n v="30800"/>
  </r>
  <r>
    <x v="144"/>
    <d v="1899-12-30T00:36:21"/>
    <s v="이체"/>
    <s v="내계좌이체"/>
    <x v="0"/>
    <x v="5"/>
    <n v="1000000"/>
    <s v="KRW"/>
    <s v="생활통장"/>
    <m/>
    <d v="2025-01-08T00:00:00"/>
    <x v="3"/>
    <x v="8"/>
    <x v="0"/>
    <n v="-1000000"/>
  </r>
  <r>
    <x v="144"/>
    <d v="1899-12-30T00:36:21"/>
    <s v="이체"/>
    <s v="내계좌이체"/>
    <x v="0"/>
    <x v="9"/>
    <n v="-1000000"/>
    <s v="KRW"/>
    <s v="플러스박스"/>
    <m/>
    <d v="2025-01-08T00:00:00"/>
    <x v="3"/>
    <x v="8"/>
    <x v="0"/>
    <n v="1000000"/>
  </r>
  <r>
    <x v="144"/>
    <d v="1899-12-30T00:37:16"/>
    <s v="이체"/>
    <s v="내계좌이체"/>
    <x v="0"/>
    <x v="62"/>
    <n v="-1000000"/>
    <s v="KRW"/>
    <s v="생활통장"/>
    <m/>
    <d v="2025-01-08T00:00:00"/>
    <x v="3"/>
    <x v="8"/>
    <x v="0"/>
    <n v="1000000"/>
  </r>
  <r>
    <x v="144"/>
    <d v="1899-12-30T17:17:09"/>
    <s v="이체"/>
    <s v="내계좌이체"/>
    <x v="0"/>
    <x v="12"/>
    <n v="-121800"/>
    <s v="KRW"/>
    <s v="채움공직자우대통장"/>
    <m/>
    <d v="2025-01-08T00:00:00"/>
    <x v="3"/>
    <x v="8"/>
    <x v="0"/>
    <n v="121800"/>
  </r>
  <r>
    <x v="144"/>
    <d v="1899-12-30T17:17:09"/>
    <s v="이체"/>
    <s v="내계좌이체"/>
    <x v="0"/>
    <x v="13"/>
    <n v="121800"/>
    <s v="KRW"/>
    <s v="생활통장"/>
    <m/>
    <d v="2025-01-08T00:00:00"/>
    <x v="3"/>
    <x v="8"/>
    <x v="0"/>
    <n v="-121800"/>
  </r>
  <r>
    <x v="144"/>
    <d v="1899-12-30T17:17:55"/>
    <s v="이체"/>
    <s v="카드대금"/>
    <x v="0"/>
    <x v="116"/>
    <n v="-160650"/>
    <s v="KRW"/>
    <s v="생활통장"/>
    <m/>
    <d v="2025-01-08T00:00:00"/>
    <x v="3"/>
    <x v="20"/>
    <x v="0"/>
    <n v="160650"/>
  </r>
  <r>
    <x v="144"/>
    <d v="1899-12-30T08:32:54"/>
    <s v="지출"/>
    <s v="교통"/>
    <x v="38"/>
    <x v="245"/>
    <n v="-5700"/>
    <s v="KRW"/>
    <s v="교직원복지 LOVE"/>
    <m/>
    <d v="2025-01-08T00:00:00"/>
    <x v="2"/>
    <x v="7"/>
    <x v="39"/>
    <n v="5700"/>
  </r>
  <r>
    <x v="144"/>
    <d v="1899-12-30T13:57:50"/>
    <s v="수입"/>
    <s v="기타수입"/>
    <x v="0"/>
    <x v="287"/>
    <n v="121800"/>
    <s v="KRW"/>
    <s v="채움공직자우대통장"/>
    <m/>
    <d v="2025-01-08T00:00:00"/>
    <x v="1"/>
    <x v="23"/>
    <x v="0"/>
    <n v="121800"/>
  </r>
  <r>
    <x v="144"/>
    <d v="1899-12-30T18:15:37"/>
    <s v="지출"/>
    <s v="식비"/>
    <x v="19"/>
    <x v="290"/>
    <n v="-8300"/>
    <s v="KRW"/>
    <s v="MY(K-패스)"/>
    <m/>
    <d v="2025-01-08T00:00:00"/>
    <x v="2"/>
    <x v="4"/>
    <x v="19"/>
    <n v="8300"/>
  </r>
  <r>
    <x v="144"/>
    <d v="1899-12-30T18:36:59"/>
    <s v="지출"/>
    <s v="카페/간식"/>
    <x v="10"/>
    <x v="176"/>
    <n v="-12500"/>
    <s v="KRW"/>
    <s v="MY(K-패스)"/>
    <m/>
    <d v="2025-01-08T00:00:00"/>
    <x v="2"/>
    <x v="14"/>
    <x v="10"/>
    <n v="12500"/>
  </r>
  <r>
    <x v="144"/>
    <d v="1899-12-30T22:51:51"/>
    <s v="지출"/>
    <s v="식비"/>
    <x v="13"/>
    <x v="78"/>
    <n v="-14900"/>
    <s v="KRW"/>
    <s v="MY(K-패스)"/>
    <m/>
    <d v="2025-01-08T00:00:00"/>
    <x v="2"/>
    <x v="4"/>
    <x v="13"/>
    <n v="14900"/>
  </r>
  <r>
    <x v="145"/>
    <d v="1899-12-30T13:23:02"/>
    <s v="이체"/>
    <s v="내계좌이체"/>
    <x v="0"/>
    <x v="5"/>
    <n v="50000"/>
    <s v="KRW"/>
    <s v="생활통장"/>
    <m/>
    <d v="2025-01-07T00:00:00"/>
    <x v="3"/>
    <x v="8"/>
    <x v="0"/>
    <n v="-50000"/>
  </r>
  <r>
    <x v="145"/>
    <d v="1899-12-30T13:23:02"/>
    <s v="이체"/>
    <s v="내계좌이체"/>
    <x v="0"/>
    <x v="9"/>
    <n v="-50000"/>
    <s v="KRW"/>
    <s v="플러스박스"/>
    <m/>
    <d v="2025-01-07T00:00:00"/>
    <x v="3"/>
    <x v="8"/>
    <x v="0"/>
    <n v="50000"/>
  </r>
  <r>
    <x v="145"/>
    <d v="1899-12-30T13:35:44"/>
    <s v="이체"/>
    <s v="투자"/>
    <x v="0"/>
    <x v="291"/>
    <n v="53700"/>
    <s v="KRW"/>
    <s v="신한 주거래 우대통장(저축예금)"/>
    <m/>
    <d v="2025-01-07T00:00:00"/>
    <x v="0"/>
    <x v="5"/>
    <x v="0"/>
    <n v="-53700"/>
  </r>
  <r>
    <x v="145"/>
    <d v="1899-12-30T13:35:44"/>
    <s v="이체"/>
    <s v="투자"/>
    <x v="0"/>
    <x v="291"/>
    <n v="2550000"/>
    <s v="KRW"/>
    <s v="신한 주거래 우대통장(저축예금)"/>
    <m/>
    <d v="2025-01-07T00:00:00"/>
    <x v="0"/>
    <x v="5"/>
    <x v="0"/>
    <n v="-2550000"/>
  </r>
  <r>
    <x v="145"/>
    <d v="1899-12-30T13:43:39"/>
    <s v="이체"/>
    <s v="내계좌이체"/>
    <x v="0"/>
    <x v="12"/>
    <n v="-2603700"/>
    <s v="KRW"/>
    <s v="신한 주거래 우대통장(저축예금)"/>
    <m/>
    <d v="2025-01-07T00:00:00"/>
    <x v="3"/>
    <x v="8"/>
    <x v="0"/>
    <n v="2603700"/>
  </r>
  <r>
    <x v="145"/>
    <d v="1899-12-30T13:43:40"/>
    <s v="이체"/>
    <s v="내계좌이체"/>
    <x v="0"/>
    <x v="13"/>
    <n v="2603700"/>
    <s v="KRW"/>
    <s v="생활통장"/>
    <m/>
    <d v="2025-01-07T00:00:00"/>
    <x v="3"/>
    <x v="8"/>
    <x v="0"/>
    <n v="-2603700"/>
  </r>
  <r>
    <x v="145"/>
    <d v="1899-12-30T13:43:53"/>
    <s v="이체"/>
    <s v="내계좌이체"/>
    <x v="0"/>
    <x v="12"/>
    <n v="-40000"/>
    <s v="KRW"/>
    <s v="채움공직자우대통장"/>
    <m/>
    <d v="2025-01-07T00:00:00"/>
    <x v="3"/>
    <x v="8"/>
    <x v="0"/>
    <n v="40000"/>
  </r>
  <r>
    <x v="145"/>
    <d v="1899-12-30T13:43:54"/>
    <s v="이체"/>
    <s v="내계좌이체"/>
    <x v="0"/>
    <x v="13"/>
    <n v="40000"/>
    <s v="KRW"/>
    <s v="생활통장"/>
    <m/>
    <d v="2025-01-07T00:00:00"/>
    <x v="3"/>
    <x v="8"/>
    <x v="0"/>
    <n v="-40000"/>
  </r>
  <r>
    <x v="145"/>
    <d v="1899-12-30T13:45:07"/>
    <s v="이체"/>
    <s v="카드대금"/>
    <x v="0"/>
    <x v="116"/>
    <n v="-190070"/>
    <s v="KRW"/>
    <s v="생활통장"/>
    <m/>
    <d v="2025-01-07T00:00:00"/>
    <x v="3"/>
    <x v="20"/>
    <x v="0"/>
    <n v="190070"/>
  </r>
  <r>
    <x v="145"/>
    <d v="1899-12-30T13:46:55"/>
    <s v="이체"/>
    <s v="이체"/>
    <x v="0"/>
    <x v="292"/>
    <n v="-50000"/>
    <s v="KRW"/>
    <s v="생활통장"/>
    <m/>
    <d v="2025-01-07T00:00:00"/>
    <x v="3"/>
    <x v="0"/>
    <x v="0"/>
    <n v="50000"/>
  </r>
  <r>
    <x v="145"/>
    <d v="1899-12-30T13:47:07"/>
    <s v="이체"/>
    <s v="저축"/>
    <x v="0"/>
    <x v="182"/>
    <n v="3"/>
    <s v="KRW"/>
    <s v="생활통장"/>
    <m/>
    <d v="2025-01-07T00:00:00"/>
    <x v="0"/>
    <x v="19"/>
    <x v="0"/>
    <n v="-3"/>
  </r>
  <r>
    <x v="145"/>
    <d v="1899-12-30T13:47:46"/>
    <s v="이체"/>
    <s v="내계좌이체"/>
    <x v="0"/>
    <x v="5"/>
    <n v="-245000"/>
    <s v="KRW"/>
    <s v="생활통장"/>
    <m/>
    <d v="2025-01-07T00:00:00"/>
    <x v="3"/>
    <x v="8"/>
    <x v="0"/>
    <n v="245000"/>
  </r>
  <r>
    <x v="145"/>
    <d v="1899-12-30T13:47:46"/>
    <s v="이체"/>
    <s v="내계좌이체"/>
    <x v="0"/>
    <x v="15"/>
    <n v="245000"/>
    <s v="KRW"/>
    <s v="플러스박스"/>
    <m/>
    <d v="2025-01-07T00:00:00"/>
    <x v="3"/>
    <x v="8"/>
    <x v="0"/>
    <n v="-245000"/>
  </r>
  <r>
    <x v="145"/>
    <d v="1899-12-30T13:48:04"/>
    <s v="이체"/>
    <s v="내계좌이체"/>
    <x v="0"/>
    <x v="5"/>
    <n v="-2200000"/>
    <s v="KRW"/>
    <s v="생활통장"/>
    <m/>
    <d v="2025-01-07T00:00:00"/>
    <x v="3"/>
    <x v="8"/>
    <x v="0"/>
    <n v="2200000"/>
  </r>
  <r>
    <x v="145"/>
    <d v="1899-12-30T13:48:04"/>
    <s v="이체"/>
    <s v="내계좌이체"/>
    <x v="0"/>
    <x v="15"/>
    <n v="2200000"/>
    <s v="KRW"/>
    <s v="플러스박스"/>
    <m/>
    <d v="2025-01-07T00:00:00"/>
    <x v="3"/>
    <x v="8"/>
    <x v="0"/>
    <n v="-2200000"/>
  </r>
  <r>
    <x v="145"/>
    <d v="1899-12-30T13:48:16"/>
    <s v="이체"/>
    <s v="내계좌이체"/>
    <x v="0"/>
    <x v="5"/>
    <n v="-5000"/>
    <s v="KRW"/>
    <s v="생활통장"/>
    <m/>
    <d v="2025-01-07T00:00:00"/>
    <x v="3"/>
    <x v="8"/>
    <x v="0"/>
    <n v="5000"/>
  </r>
  <r>
    <x v="145"/>
    <d v="1899-12-30T13:48:16"/>
    <s v="이체"/>
    <s v="내계좌이체"/>
    <x v="0"/>
    <x v="15"/>
    <n v="5000"/>
    <s v="KRW"/>
    <s v="플러스박스"/>
    <m/>
    <d v="2025-01-07T00:00:00"/>
    <x v="3"/>
    <x v="8"/>
    <x v="0"/>
    <n v="-5000"/>
  </r>
  <r>
    <x v="145"/>
    <d v="1899-12-30T14:17:59"/>
    <s v="이체"/>
    <s v="이체"/>
    <x v="0"/>
    <x v="172"/>
    <n v="161000"/>
    <s v="KRW"/>
    <s v="신한 주거래 우대통장(저축예금)"/>
    <m/>
    <d v="2025-01-07T00:00:00"/>
    <x v="3"/>
    <x v="0"/>
    <x v="0"/>
    <n v="-161000"/>
  </r>
  <r>
    <x v="145"/>
    <d v="1899-12-30T20:45:29"/>
    <s v="이체"/>
    <s v="내계좌이체"/>
    <x v="0"/>
    <x v="12"/>
    <n v="-161000"/>
    <s v="KRW"/>
    <s v="신한 주거래 우대통장(저축예금)"/>
    <m/>
    <d v="2025-01-07T00:00:00"/>
    <x v="3"/>
    <x v="8"/>
    <x v="0"/>
    <n v="161000"/>
  </r>
  <r>
    <x v="145"/>
    <d v="1899-12-30T20:45:30"/>
    <s v="이체"/>
    <s v="내계좌이체"/>
    <x v="0"/>
    <x v="13"/>
    <n v="161000"/>
    <s v="KRW"/>
    <s v="생활통장"/>
    <m/>
    <d v="2025-01-07T00:00:00"/>
    <x v="3"/>
    <x v="8"/>
    <x v="0"/>
    <n v="-161000"/>
  </r>
  <r>
    <x v="145"/>
    <d v="1899-12-30T11:28:59"/>
    <s v="지출"/>
    <s v="생활"/>
    <x v="42"/>
    <x v="216"/>
    <n v="-53550"/>
    <s v="KRW"/>
    <s v="교직원복지 LOVE"/>
    <m/>
    <d v="2025-01-07T00:00:00"/>
    <x v="2"/>
    <x v="2"/>
    <x v="43"/>
    <n v="53550"/>
  </r>
  <r>
    <x v="145"/>
    <d v="1899-12-30T13:42:36"/>
    <s v="수입"/>
    <s v="기타수입"/>
    <x v="0"/>
    <x v="287"/>
    <n v="40000"/>
    <s v="KRW"/>
    <s v="채움공직자우대통장"/>
    <m/>
    <d v="2025-01-07T00:00:00"/>
    <x v="1"/>
    <x v="23"/>
    <x v="0"/>
    <n v="40000"/>
  </r>
  <r>
    <x v="145"/>
    <d v="1899-12-30T13:47:22"/>
    <s v="수입"/>
    <s v="미분류"/>
    <x v="0"/>
    <x v="19"/>
    <n v="13"/>
    <s v="KRW"/>
    <s v="생활통장"/>
    <m/>
    <d v="2025-01-07T00:00:00"/>
    <x v="1"/>
    <x v="11"/>
    <x v="0"/>
    <n v="13"/>
  </r>
  <r>
    <x v="145"/>
    <d v="1899-12-30T13:47:25"/>
    <s v="수입"/>
    <s v="미분류"/>
    <x v="0"/>
    <x v="19"/>
    <n v="24"/>
    <s v="KRW"/>
    <s v="생활통장"/>
    <m/>
    <d v="2025-01-07T00:00:00"/>
    <x v="1"/>
    <x v="11"/>
    <x v="0"/>
    <n v="24"/>
  </r>
  <r>
    <x v="145"/>
    <d v="1899-12-30T13:47:26"/>
    <s v="수입"/>
    <s v="앱테크"/>
    <x v="0"/>
    <x v="20"/>
    <n v="16"/>
    <s v="KRW"/>
    <s v="생활통장"/>
    <m/>
    <d v="2025-01-07T00:00:00"/>
    <x v="1"/>
    <x v="12"/>
    <x v="0"/>
    <n v="16"/>
  </r>
  <r>
    <x v="145"/>
    <d v="1899-12-30T13:47:27"/>
    <s v="수입"/>
    <s v="앱테크"/>
    <x v="0"/>
    <x v="20"/>
    <n v="11"/>
    <s v="KRW"/>
    <s v="생활통장"/>
    <m/>
    <d v="2025-01-07T00:00:00"/>
    <x v="1"/>
    <x v="12"/>
    <x v="0"/>
    <n v="11"/>
  </r>
  <r>
    <x v="145"/>
    <d v="1899-12-30T13:47:28"/>
    <s v="수입"/>
    <s v="미분류"/>
    <x v="0"/>
    <x v="19"/>
    <n v="30"/>
    <s v="KRW"/>
    <s v="생활통장"/>
    <m/>
    <d v="2025-01-07T00:00:00"/>
    <x v="1"/>
    <x v="11"/>
    <x v="0"/>
    <n v="30"/>
  </r>
  <r>
    <x v="146"/>
    <d v="1899-12-30T17:29:16"/>
    <s v="이체"/>
    <s v="이체"/>
    <x v="0"/>
    <x v="293"/>
    <n v="-30000"/>
    <s v="KRW"/>
    <s v="생활통장"/>
    <m/>
    <d v="2025-01-06T00:00:00"/>
    <x v="0"/>
    <x v="0"/>
    <x v="0"/>
    <n v="30000"/>
  </r>
  <r>
    <x v="147"/>
    <d v="1899-12-30T05:41:44"/>
    <s v="지출"/>
    <s v="교통"/>
    <x v="5"/>
    <x v="294"/>
    <n v="-3000"/>
    <s v="KRW"/>
    <s v="프렌즈 체크카드"/>
    <m/>
    <d v="2025-01-05T00:00:00"/>
    <x v="2"/>
    <x v="7"/>
    <x v="5"/>
    <n v="3000"/>
  </r>
  <r>
    <x v="147"/>
    <d v="1899-12-30T11:10:55"/>
    <s v="지출"/>
    <s v="식비"/>
    <x v="13"/>
    <x v="204"/>
    <n v="-29000"/>
    <s v="KRW"/>
    <s v="교직원복지 LOVE"/>
    <m/>
    <d v="2025-01-05T00:00:00"/>
    <x v="2"/>
    <x v="4"/>
    <x v="13"/>
    <n v="29000"/>
  </r>
  <r>
    <x v="148"/>
    <d v="1899-12-30T08:31:25"/>
    <s v="수입"/>
    <s v="금융수입"/>
    <x v="0"/>
    <x v="34"/>
    <n v="500"/>
    <s v="KRW"/>
    <s v="생활통장"/>
    <m/>
    <d v="2025-01-04T00:00:00"/>
    <x v="1"/>
    <x v="1"/>
    <x v="0"/>
    <n v="500"/>
  </r>
  <r>
    <x v="149"/>
    <d v="1899-12-30T08:49:14"/>
    <s v="이체"/>
    <s v="내계좌이체"/>
    <x v="0"/>
    <x v="5"/>
    <n v="169"/>
    <s v="KRW"/>
    <s v="생활통장"/>
    <m/>
    <d v="2025-01-03T00:00:00"/>
    <x v="3"/>
    <x v="8"/>
    <x v="0"/>
    <n v="-169"/>
  </r>
  <r>
    <x v="149"/>
    <d v="1899-12-30T08:49:14"/>
    <s v="이체"/>
    <s v="내계좌이체"/>
    <x v="0"/>
    <x v="9"/>
    <n v="-169"/>
    <s v="KRW"/>
    <s v="플러스박스"/>
    <m/>
    <d v="2025-01-03T00:00:00"/>
    <x v="3"/>
    <x v="8"/>
    <x v="0"/>
    <n v="169"/>
  </r>
  <r>
    <x v="149"/>
    <d v="1899-12-30T10:57:32"/>
    <s v="이체"/>
    <s v="카드대금"/>
    <x v="0"/>
    <x v="116"/>
    <n v="-90300"/>
    <s v="KRW"/>
    <s v="생활통장"/>
    <m/>
    <d v="2025-01-03T00:00:00"/>
    <x v="3"/>
    <x v="20"/>
    <x v="0"/>
    <n v="90300"/>
  </r>
  <r>
    <x v="149"/>
    <d v="1899-12-30T08:28:05"/>
    <s v="지출"/>
    <s v="교통"/>
    <x v="38"/>
    <x v="295"/>
    <n v="-5400"/>
    <s v="KRW"/>
    <s v="MY(K-패스)"/>
    <m/>
    <d v="2025-01-03T00:00:00"/>
    <x v="2"/>
    <x v="7"/>
    <x v="39"/>
    <n v="5400"/>
  </r>
  <r>
    <x v="149"/>
    <d v="1899-12-30T08:36:53"/>
    <s v="지출"/>
    <s v="온라인쇼핑"/>
    <x v="12"/>
    <x v="287"/>
    <n v="-549929"/>
    <s v="KRW"/>
    <s v="입출금통장"/>
    <m/>
    <d v="2025-01-03T00:00:00"/>
    <x v="2"/>
    <x v="6"/>
    <x v="12"/>
    <n v="549929"/>
  </r>
  <r>
    <x v="149"/>
    <d v="1899-12-30T08:48:46"/>
    <s v="수입"/>
    <s v="금융수입"/>
    <x v="0"/>
    <x v="46"/>
    <n v="169"/>
    <s v="KRW"/>
    <s v="플러스박스"/>
    <m/>
    <d v="2025-01-03T00:00:00"/>
    <x v="1"/>
    <x v="1"/>
    <x v="0"/>
    <n v="169"/>
  </r>
  <r>
    <x v="149"/>
    <d v="1899-12-30T08:48:51"/>
    <s v="수입"/>
    <s v="앱테크"/>
    <x v="0"/>
    <x v="20"/>
    <n v="12"/>
    <s v="KRW"/>
    <s v="생활통장"/>
    <m/>
    <d v="2025-01-03T00:00:00"/>
    <x v="1"/>
    <x v="12"/>
    <x v="0"/>
    <n v="12"/>
  </r>
  <r>
    <x v="149"/>
    <d v="1899-12-30T08:48:55"/>
    <s v="수입"/>
    <s v="미분류"/>
    <x v="0"/>
    <x v="19"/>
    <n v="8"/>
    <s v="KRW"/>
    <s v="생활통장"/>
    <m/>
    <d v="2025-01-03T00:00:00"/>
    <x v="1"/>
    <x v="11"/>
    <x v="0"/>
    <n v="8"/>
  </r>
  <r>
    <x v="149"/>
    <d v="1899-12-30T10:57:51"/>
    <s v="수입"/>
    <s v="미분류"/>
    <x v="0"/>
    <x v="19"/>
    <n v="14"/>
    <s v="KRW"/>
    <s v="생활통장"/>
    <m/>
    <d v="2025-01-03T00:00:00"/>
    <x v="1"/>
    <x v="11"/>
    <x v="0"/>
    <n v="14"/>
  </r>
  <r>
    <x v="150"/>
    <d v="1899-12-30T09:59:07"/>
    <s v="이체"/>
    <s v="이체"/>
    <x v="0"/>
    <x v="179"/>
    <n v="10000"/>
    <s v="KRW"/>
    <s v="입출금통장"/>
    <m/>
    <d v="2025-01-02T00:00:00"/>
    <x v="0"/>
    <x v="0"/>
    <x v="0"/>
    <n v="-10000"/>
  </r>
  <r>
    <x v="150"/>
    <d v="1899-12-30T10:29:47"/>
    <s v="이체"/>
    <s v="이체"/>
    <x v="0"/>
    <x v="296"/>
    <n v="8000"/>
    <s v="KRW"/>
    <s v="입출금통장"/>
    <m/>
    <d v="2025-01-02T00:00:00"/>
    <x v="0"/>
    <x v="0"/>
    <x v="0"/>
    <n v="-8000"/>
  </r>
  <r>
    <x v="150"/>
    <d v="1899-12-30T11:14:28"/>
    <s v="이체"/>
    <s v="내계좌이체"/>
    <x v="0"/>
    <x v="12"/>
    <n v="-2000"/>
    <s v="KRW"/>
    <s v="생활통장"/>
    <m/>
    <d v="2025-01-02T00:00:00"/>
    <x v="3"/>
    <x v="8"/>
    <x v="0"/>
    <n v="2000"/>
  </r>
  <r>
    <x v="150"/>
    <d v="1899-12-30T11:14:29"/>
    <s v="이체"/>
    <s v="내계좌이체"/>
    <x v="0"/>
    <x v="13"/>
    <n v="2000"/>
    <s v="KRW"/>
    <s v="입출금통장"/>
    <m/>
    <d v="2025-01-02T00:00:00"/>
    <x v="3"/>
    <x v="8"/>
    <x v="0"/>
    <n v="-2000"/>
  </r>
  <r>
    <x v="150"/>
    <d v="1899-12-30T11:14:45"/>
    <s v="이체"/>
    <s v="내계좌이체"/>
    <x v="0"/>
    <x v="12"/>
    <n v="-95000"/>
    <s v="KRW"/>
    <s v="신한 주거래 우대통장(저축예금)"/>
    <m/>
    <d v="2025-01-02T00:00:00"/>
    <x v="3"/>
    <x v="8"/>
    <x v="0"/>
    <n v="95000"/>
  </r>
  <r>
    <x v="150"/>
    <d v="1899-12-30T11:14:45"/>
    <s v="이체"/>
    <s v="내계좌이체"/>
    <x v="0"/>
    <x v="13"/>
    <n v="95000"/>
    <s v="KRW"/>
    <s v="생활통장"/>
    <m/>
    <d v="2025-01-02T00:00:00"/>
    <x v="3"/>
    <x v="8"/>
    <x v="0"/>
    <n v="-95000"/>
  </r>
  <r>
    <x v="150"/>
    <d v="1899-12-30T13:59:10"/>
    <s v="지출"/>
    <s v="교통"/>
    <x v="5"/>
    <x v="26"/>
    <n v="-31800"/>
    <s v="KRW"/>
    <s v="[바로]MY(알뜰교통)"/>
    <m/>
    <d v="2025-01-02T00:00:00"/>
    <x v="2"/>
    <x v="7"/>
    <x v="5"/>
    <n v="31800"/>
  </r>
  <r>
    <x v="150"/>
    <d v="1899-12-30T13:59:10"/>
    <s v="지출"/>
    <s v="교통"/>
    <x v="5"/>
    <x v="26"/>
    <n v="-1400"/>
    <s v="KRW"/>
    <s v="[바로]MY(알뜰교통)"/>
    <m/>
    <d v="2025-01-02T00:00:00"/>
    <x v="2"/>
    <x v="7"/>
    <x v="5"/>
    <n v="1400"/>
  </r>
  <r>
    <x v="150"/>
    <d v="1899-12-30T22:32:17"/>
    <s v="지출"/>
    <s v="식비"/>
    <x v="19"/>
    <x v="290"/>
    <n v="-8200"/>
    <s v="KRW"/>
    <s v="MY(K-패스)"/>
    <m/>
    <d v="2025-01-02T00:00:00"/>
    <x v="2"/>
    <x v="4"/>
    <x v="19"/>
    <n v="8200"/>
  </r>
  <r>
    <x v="151"/>
    <d v="1899-12-30T21:08:37"/>
    <s v="이체"/>
    <s v="이체"/>
    <x v="0"/>
    <x v="297"/>
    <n v="95000"/>
    <s v="KRW"/>
    <s v="신한 주거래 우대통장(저축예금)"/>
    <m/>
    <d v="2025-01-01T00:00:00"/>
    <x v="0"/>
    <x v="0"/>
    <x v="0"/>
    <n v="-95000"/>
  </r>
  <r>
    <x v="151"/>
    <d v="1899-12-30T02:04:27"/>
    <s v="수입"/>
    <s v="금융수입"/>
    <x v="0"/>
    <x v="29"/>
    <n v="5"/>
    <s v="KRW"/>
    <s v="생활통장"/>
    <m/>
    <d v="2025-01-01T00:00:00"/>
    <x v="1"/>
    <x v="1"/>
    <x v="0"/>
    <n v="5"/>
  </r>
  <r>
    <x v="151"/>
    <d v="1899-12-30T13:47:28"/>
    <s v="지출"/>
    <s v="교통"/>
    <x v="5"/>
    <x v="218"/>
    <n v="-12900"/>
    <s v="KRW"/>
    <s v="MY(K-패스)"/>
    <m/>
    <d v="2025-01-01T00:00:00"/>
    <x v="2"/>
    <x v="7"/>
    <x v="5"/>
    <n v="12900"/>
  </r>
  <r>
    <x v="151"/>
    <d v="1899-12-30T21:06:13"/>
    <s v="지출"/>
    <s v="식비"/>
    <x v="3"/>
    <x v="257"/>
    <n v="-90300"/>
    <s v="KRW"/>
    <s v="교직원복지 LOVE"/>
    <m/>
    <d v="2025-01-01T00:00:00"/>
    <x v="2"/>
    <x v="4"/>
    <x v="3"/>
    <n v="90300"/>
  </r>
  <r>
    <x v="152"/>
    <d v="1899-12-30T01:31:45"/>
    <s v="이체"/>
    <s v="내계좌이체"/>
    <x v="0"/>
    <x v="5"/>
    <n v="-200000"/>
    <s v="KRW"/>
    <s v="생활통장"/>
    <m/>
    <d v="2024-12-31T00:00:00"/>
    <x v="3"/>
    <x v="8"/>
    <x v="0"/>
    <n v="200000"/>
  </r>
  <r>
    <x v="152"/>
    <d v="1899-12-30T01:31:45"/>
    <s v="이체"/>
    <s v="내계좌이체"/>
    <x v="0"/>
    <x v="15"/>
    <n v="200000"/>
    <s v="KRW"/>
    <s v="플러스박스"/>
    <m/>
    <d v="2024-12-31T00:00:00"/>
    <x v="3"/>
    <x v="8"/>
    <x v="0"/>
    <n v="-200000"/>
  </r>
  <r>
    <x v="152"/>
    <d v="1899-12-30T10:47:27"/>
    <s v="이체"/>
    <s v="이체"/>
    <x v="0"/>
    <x v="298"/>
    <n v="4000"/>
    <s v="KRW"/>
    <s v="입출금통장"/>
    <m/>
    <d v="2024-12-31T00:00:00"/>
    <x v="0"/>
    <x v="0"/>
    <x v="0"/>
    <n v="-4000"/>
  </r>
  <r>
    <x v="152"/>
    <d v="1899-12-30T13:26:50"/>
    <s v="이체"/>
    <s v="이체"/>
    <x v="0"/>
    <x v="299"/>
    <n v="2000"/>
    <s v="KRW"/>
    <s v="입출금통장"/>
    <m/>
    <d v="2024-12-31T00:00:00"/>
    <x v="0"/>
    <x v="0"/>
    <x v="0"/>
    <n v="-2000"/>
  </r>
  <r>
    <x v="152"/>
    <d v="1899-12-30T18:54:57"/>
    <s v="이체"/>
    <s v="내계좌이체"/>
    <x v="0"/>
    <x v="5"/>
    <n v="50000"/>
    <s v="KRW"/>
    <s v="생활통장"/>
    <m/>
    <d v="2024-12-31T00:00:00"/>
    <x v="3"/>
    <x v="8"/>
    <x v="0"/>
    <n v="-50000"/>
  </r>
  <r>
    <x v="152"/>
    <d v="1899-12-30T18:54:57"/>
    <s v="이체"/>
    <s v="내계좌이체"/>
    <x v="0"/>
    <x v="9"/>
    <n v="-50000"/>
    <s v="KRW"/>
    <s v="플러스박스"/>
    <m/>
    <d v="2024-12-31T00:00:00"/>
    <x v="3"/>
    <x v="8"/>
    <x v="0"/>
    <n v="50000"/>
  </r>
  <r>
    <x v="152"/>
    <d v="1899-12-30T18:55:30"/>
    <s v="이체"/>
    <s v="이체"/>
    <x v="0"/>
    <x v="300"/>
    <n v="-2500"/>
    <s v="KRW"/>
    <s v="생활통장"/>
    <m/>
    <d v="2024-12-31T00:00:00"/>
    <x v="0"/>
    <x v="0"/>
    <x v="0"/>
    <n v="2500"/>
  </r>
  <r>
    <x v="152"/>
    <d v="1899-12-30T18:58:11"/>
    <s v="이체"/>
    <s v="저축"/>
    <x v="0"/>
    <x v="182"/>
    <n v="3"/>
    <s v="KRW"/>
    <s v="생활통장"/>
    <m/>
    <d v="2024-12-31T00:00:00"/>
    <x v="0"/>
    <x v="19"/>
    <x v="0"/>
    <n v="-3"/>
  </r>
  <r>
    <x v="152"/>
    <d v="1899-12-30T18:58:37"/>
    <s v="이체"/>
    <s v="현금"/>
    <x v="0"/>
    <x v="301"/>
    <n v="5"/>
    <s v="KRW"/>
    <s v="생활통장"/>
    <m/>
    <d v="2024-12-31T00:00:00"/>
    <x v="0"/>
    <x v="9"/>
    <x v="0"/>
    <n v="-5"/>
  </r>
  <r>
    <x v="152"/>
    <d v="1899-12-30T00:00:00"/>
    <s v="지출"/>
    <s v="금융"/>
    <x v="39"/>
    <x v="302"/>
    <n v="0"/>
    <s v="KRW"/>
    <s v="교직원복지 LOVE"/>
    <m/>
    <d v="2024-12-31T00:00:00"/>
    <x v="2"/>
    <x v="18"/>
    <x v="40"/>
    <n v="0"/>
  </r>
  <r>
    <x v="152"/>
    <d v="1899-12-30T01:31:50"/>
    <s v="수입"/>
    <s v="미분류"/>
    <x v="0"/>
    <x v="19"/>
    <n v="21"/>
    <s v="KRW"/>
    <s v="생활통장"/>
    <m/>
    <d v="2024-12-31T00:00:00"/>
    <x v="1"/>
    <x v="11"/>
    <x v="0"/>
    <n v="21"/>
  </r>
  <r>
    <x v="152"/>
    <d v="1899-12-30T01:31:54"/>
    <s v="수입"/>
    <s v="앱테크"/>
    <x v="0"/>
    <x v="20"/>
    <n v="22"/>
    <s v="KRW"/>
    <s v="생활통장"/>
    <m/>
    <d v="2024-12-31T00:00:00"/>
    <x v="1"/>
    <x v="12"/>
    <x v="0"/>
    <n v="22"/>
  </r>
  <r>
    <x v="152"/>
    <d v="1899-12-30T12:45:37"/>
    <s v="지출"/>
    <s v="식비"/>
    <x v="9"/>
    <x v="303"/>
    <n v="-8000"/>
    <s v="KRW"/>
    <s v="MY(K-패스)"/>
    <m/>
    <d v="2024-12-31T00:00:00"/>
    <x v="2"/>
    <x v="4"/>
    <x v="9"/>
    <n v="8000"/>
  </r>
  <r>
    <x v="152"/>
    <d v="1899-12-30T13:32:12"/>
    <s v="지출"/>
    <s v="온라인쇼핑"/>
    <x v="12"/>
    <x v="27"/>
    <n v="-42400"/>
    <s v="KRW"/>
    <s v="교직원복지 LOVE"/>
    <m/>
    <d v="2024-12-31T00:00:00"/>
    <x v="2"/>
    <x v="6"/>
    <x v="12"/>
    <n v="42400"/>
  </r>
  <r>
    <x v="152"/>
    <d v="1899-12-30T15:55:40"/>
    <s v="지출"/>
    <s v="생활"/>
    <x v="17"/>
    <x v="161"/>
    <n v="-7800"/>
    <s v="KRW"/>
    <s v="MY(K-패스)"/>
    <m/>
    <d v="2024-12-31T00:00:00"/>
    <x v="2"/>
    <x v="2"/>
    <x v="17"/>
    <n v="7800"/>
  </r>
  <r>
    <x v="152"/>
    <d v="1899-12-30T17:42:55"/>
    <s v="지출"/>
    <s v="교통"/>
    <x v="38"/>
    <x v="304"/>
    <n v="-25100"/>
    <s v="KRW"/>
    <s v="MY(K-패스)"/>
    <m/>
    <d v="2024-12-31T00:00:00"/>
    <x v="2"/>
    <x v="7"/>
    <x v="39"/>
    <n v="25100"/>
  </r>
  <r>
    <x v="152"/>
    <d v="1899-12-30T18:12:31"/>
    <s v="지출"/>
    <s v="식비"/>
    <x v="13"/>
    <x v="28"/>
    <n v="-21666"/>
    <s v="KRW"/>
    <s v="교직원복지 LOVE"/>
    <m/>
    <d v="2024-12-31T00:00:00"/>
    <x v="2"/>
    <x v="4"/>
    <x v="13"/>
    <n v="21666"/>
  </r>
  <r>
    <x v="152"/>
    <d v="1899-12-30T18:14:25"/>
    <s v="지출"/>
    <s v="식비"/>
    <x v="13"/>
    <x v="28"/>
    <n v="-35000"/>
    <s v="KRW"/>
    <s v="교직원복지 LOVE"/>
    <m/>
    <d v="2024-12-31T00:00:00"/>
    <x v="2"/>
    <x v="4"/>
    <x v="13"/>
    <n v="35000"/>
  </r>
  <r>
    <x v="152"/>
    <d v="1899-12-30T18:57:35"/>
    <s v="수입"/>
    <s v="미분류"/>
    <x v="0"/>
    <x v="19"/>
    <n v="6"/>
    <s v="KRW"/>
    <s v="생활통장"/>
    <m/>
    <d v="2024-12-31T00:00:00"/>
    <x v="1"/>
    <x v="11"/>
    <x v="0"/>
    <n v="6"/>
  </r>
  <r>
    <x v="153"/>
    <d v="1899-12-30T09:55:31"/>
    <s v="이체"/>
    <s v="내계좌이체"/>
    <x v="0"/>
    <x v="12"/>
    <n v="-348880"/>
    <s v="KRW"/>
    <s v="채움공직자우대통장"/>
    <m/>
    <d v="2024-12-30T00:00:00"/>
    <x v="3"/>
    <x v="8"/>
    <x v="0"/>
    <n v="348880"/>
  </r>
  <r>
    <x v="153"/>
    <d v="1899-12-30T09:55:31"/>
    <s v="이체"/>
    <s v="내계좌이체"/>
    <x v="0"/>
    <x v="13"/>
    <n v="348880"/>
    <s v="KRW"/>
    <s v="생활통장"/>
    <m/>
    <d v="2024-12-30T00:00:00"/>
    <x v="3"/>
    <x v="8"/>
    <x v="0"/>
    <n v="-348880"/>
  </r>
  <r>
    <x v="153"/>
    <d v="1899-12-30T08:57:51"/>
    <s v="지출"/>
    <s v="식비"/>
    <x v="48"/>
    <x v="305"/>
    <n v="-22216"/>
    <s v="KRW"/>
    <s v="교직원복지 LOVE"/>
    <m/>
    <d v="2024-12-30T00:00:00"/>
    <x v="2"/>
    <x v="4"/>
    <x v="49"/>
    <n v="22216"/>
  </r>
  <r>
    <x v="153"/>
    <d v="1899-12-30T09:03:37"/>
    <s v="수입"/>
    <s v="기타수입"/>
    <x v="0"/>
    <x v="184"/>
    <n v="348080"/>
    <s v="KRW"/>
    <s v="채움공직자우대통장"/>
    <m/>
    <d v="2024-12-30T00:00:00"/>
    <x v="1"/>
    <x v="23"/>
    <x v="0"/>
    <n v="348080"/>
  </r>
  <r>
    <x v="153"/>
    <d v="1899-12-30T15:19:16"/>
    <s v="지출"/>
    <s v="교통"/>
    <x v="38"/>
    <x v="235"/>
    <n v="-4000"/>
    <s v="KRW"/>
    <s v="카카오페이 간편결제"/>
    <m/>
    <d v="2024-12-30T00:00:00"/>
    <x v="2"/>
    <x v="7"/>
    <x v="39"/>
    <n v="4000"/>
  </r>
  <r>
    <x v="153"/>
    <d v="1899-12-30T15:19:17"/>
    <s v="지출"/>
    <s v="교통"/>
    <x v="38"/>
    <x v="235"/>
    <n v="4000"/>
    <s v="KRW"/>
    <s v="카카오페이 간편결제"/>
    <m/>
    <d v="2024-12-30T00:00:00"/>
    <x v="2"/>
    <x v="7"/>
    <x v="39"/>
    <n v="-4000"/>
  </r>
  <r>
    <x v="153"/>
    <d v="1899-12-30T15:19:17"/>
    <s v="지출"/>
    <s v="교통"/>
    <x v="38"/>
    <x v="235"/>
    <n v="4000"/>
    <s v="KRW"/>
    <s v="카카오페이 간편결제"/>
    <m/>
    <d v="2024-12-30T00:00:00"/>
    <x v="2"/>
    <x v="7"/>
    <x v="39"/>
    <n v="-4000"/>
  </r>
  <r>
    <x v="153"/>
    <d v="1899-12-30T15:26:48"/>
    <s v="지출"/>
    <s v="교통"/>
    <x v="38"/>
    <x v="235"/>
    <n v="-4100"/>
    <s v="KRW"/>
    <s v="카카오페이 간편결제"/>
    <m/>
    <d v="2024-12-30T00:00:00"/>
    <x v="2"/>
    <x v="7"/>
    <x v="39"/>
    <n v="4100"/>
  </r>
  <r>
    <x v="153"/>
    <d v="1899-12-30T15:35:33"/>
    <s v="지출"/>
    <s v="의료/건강"/>
    <x v="2"/>
    <x v="306"/>
    <n v="-36700"/>
    <s v="KRW"/>
    <s v="MY(K-패스)"/>
    <m/>
    <d v="2024-12-30T00:00:00"/>
    <x v="2"/>
    <x v="3"/>
    <x v="2"/>
    <n v="36700"/>
  </r>
  <r>
    <x v="153"/>
    <d v="1899-12-30T16:05:11"/>
    <s v="지출"/>
    <s v="의료/건강"/>
    <x v="2"/>
    <x v="306"/>
    <n v="-15000"/>
    <s v="KRW"/>
    <s v="MY(K-패스)"/>
    <m/>
    <d v="2024-12-30T00:00:00"/>
    <x v="2"/>
    <x v="3"/>
    <x v="2"/>
    <n v="15000"/>
  </r>
  <r>
    <x v="153"/>
    <d v="1899-12-30T16:25:36"/>
    <s v="지출"/>
    <s v="의료/건강"/>
    <x v="41"/>
    <x v="307"/>
    <n v="-8000"/>
    <s v="KRW"/>
    <s v="MY(K-패스)"/>
    <m/>
    <d v="2024-12-30T00:00:00"/>
    <x v="2"/>
    <x v="3"/>
    <x v="42"/>
    <n v="8000"/>
  </r>
  <r>
    <x v="153"/>
    <d v="1899-12-30T16:45:40"/>
    <s v="지출"/>
    <s v="생활"/>
    <x v="7"/>
    <x v="308"/>
    <n v="-12660"/>
    <s v="KRW"/>
    <s v="MY(K-패스)"/>
    <m/>
    <d v="2024-12-30T00:00:00"/>
    <x v="2"/>
    <x v="2"/>
    <x v="7"/>
    <n v="12660"/>
  </r>
  <r>
    <x v="153"/>
    <d v="1899-12-30T17:04:40"/>
    <s v="지출"/>
    <s v="카페/간식"/>
    <x v="10"/>
    <x v="265"/>
    <n v="-50300"/>
    <s v="KRW"/>
    <s v="생활통장"/>
    <m/>
    <d v="2024-12-30T00:00:00"/>
    <x v="2"/>
    <x v="14"/>
    <x v="10"/>
    <n v="50300"/>
  </r>
  <r>
    <x v="154"/>
    <d v="1899-12-30T10:31:54"/>
    <s v="이체"/>
    <s v="미분류"/>
    <x v="0"/>
    <x v="54"/>
    <n v="940"/>
    <s v="KRW"/>
    <s v="채움공직자우대통장"/>
    <m/>
    <d v="2024-12-29T00:00:00"/>
    <x v="0"/>
    <x v="11"/>
    <x v="0"/>
    <n v="-940"/>
  </r>
  <r>
    <x v="154"/>
    <d v="1899-12-30T10:31:54"/>
    <s v="이체"/>
    <s v="미분류"/>
    <x v="0"/>
    <x v="190"/>
    <n v="-10"/>
    <s v="KRW"/>
    <s v="채움공직자우대통장"/>
    <m/>
    <d v="2024-12-29T00:00:00"/>
    <x v="0"/>
    <x v="11"/>
    <x v="0"/>
    <n v="10"/>
  </r>
  <r>
    <x v="154"/>
    <d v="1899-12-30T10:31:54"/>
    <s v="이체"/>
    <s v="미분류"/>
    <x v="0"/>
    <x v="190"/>
    <n v="-130"/>
    <s v="KRW"/>
    <s v="채움공직자우대통장"/>
    <m/>
    <d v="2024-12-29T00:00:00"/>
    <x v="0"/>
    <x v="11"/>
    <x v="0"/>
    <n v="130"/>
  </r>
  <r>
    <x v="154"/>
    <d v="1899-12-30T20:26:40"/>
    <s v="이체"/>
    <s v="내계좌이체"/>
    <x v="0"/>
    <x v="12"/>
    <n v="-13550"/>
    <s v="KRW"/>
    <s v="생활통장"/>
    <m/>
    <d v="2024-12-29T00:00:00"/>
    <x v="3"/>
    <x v="8"/>
    <x v="0"/>
    <n v="13550"/>
  </r>
  <r>
    <x v="154"/>
    <d v="1899-12-30T20:26:41"/>
    <s v="이체"/>
    <s v="내계좌이체"/>
    <x v="0"/>
    <x v="13"/>
    <n v="13550"/>
    <s v="KRW"/>
    <s v="입출금통장"/>
    <m/>
    <d v="2024-12-29T00:00:00"/>
    <x v="3"/>
    <x v="8"/>
    <x v="0"/>
    <n v="-13550"/>
  </r>
  <r>
    <x v="154"/>
    <d v="1899-12-30T20:27:06"/>
    <s v="지출"/>
    <s v="금융"/>
    <x v="53"/>
    <x v="240"/>
    <n v="-13550"/>
    <s v="KRW"/>
    <s v="입출금통장"/>
    <m/>
    <d v="2024-12-29T00:00:00"/>
    <x v="2"/>
    <x v="18"/>
    <x v="54"/>
    <n v="13550"/>
  </r>
  <r>
    <x v="154"/>
    <d v="1899-12-30T20:28:02"/>
    <s v="지출"/>
    <s v="주거/통신"/>
    <x v="26"/>
    <x v="65"/>
    <n v="-5380"/>
    <s v="KRW"/>
    <s v="MY(K-패스)"/>
    <m/>
    <d v="2024-12-29T00:00:00"/>
    <x v="2"/>
    <x v="21"/>
    <x v="27"/>
    <n v="5380"/>
  </r>
  <r>
    <x v="155"/>
    <d v="1899-12-30T02:15:42"/>
    <s v="이체"/>
    <s v="저축"/>
    <x v="0"/>
    <x v="44"/>
    <n v="0"/>
    <s v="KRW"/>
    <s v="세이프박스"/>
    <m/>
    <d v="2024-12-28T00:00:00"/>
    <x v="3"/>
    <x v="19"/>
    <x v="0"/>
    <n v="0"/>
  </r>
  <r>
    <x v="155"/>
    <d v="1899-12-30T21:57:13"/>
    <s v="이체"/>
    <s v="내계좌이체"/>
    <x v="0"/>
    <x v="5"/>
    <n v="50116"/>
    <s v="KRW"/>
    <s v="생활통장"/>
    <m/>
    <d v="2024-12-28T00:00:00"/>
    <x v="3"/>
    <x v="8"/>
    <x v="0"/>
    <n v="-50116"/>
  </r>
  <r>
    <x v="155"/>
    <d v="1899-12-30T21:57:13"/>
    <s v="이체"/>
    <s v="내계좌이체"/>
    <x v="0"/>
    <x v="9"/>
    <n v="-50116"/>
    <s v="KRW"/>
    <s v="플러스박스"/>
    <m/>
    <d v="2024-12-28T00:00:00"/>
    <x v="3"/>
    <x v="8"/>
    <x v="0"/>
    <n v="50116"/>
  </r>
  <r>
    <x v="155"/>
    <d v="1899-12-30T01:49:56"/>
    <s v="수입"/>
    <s v="금융수입"/>
    <x v="0"/>
    <x v="46"/>
    <n v="116"/>
    <s v="KRW"/>
    <s v="플러스박스"/>
    <m/>
    <d v="2024-12-28T00:00:00"/>
    <x v="1"/>
    <x v="1"/>
    <x v="0"/>
    <n v="116"/>
  </r>
  <r>
    <x v="155"/>
    <d v="1899-12-30T02:10:56"/>
    <s v="수입"/>
    <s v="금융수입"/>
    <x v="0"/>
    <x v="263"/>
    <n v="0"/>
    <s v="KRW"/>
    <s v="저금통"/>
    <m/>
    <d v="2024-12-28T00:00:00"/>
    <x v="1"/>
    <x v="1"/>
    <x v="0"/>
    <n v="0"/>
  </r>
  <r>
    <x v="155"/>
    <d v="1899-12-30T03:35:07"/>
    <s v="수입"/>
    <s v="금융수입"/>
    <x v="0"/>
    <x v="47"/>
    <n v="0"/>
    <s v="KRW"/>
    <s v="입출금통장"/>
    <m/>
    <d v="2024-12-28T00:00:00"/>
    <x v="1"/>
    <x v="1"/>
    <x v="0"/>
    <n v="0"/>
  </r>
  <r>
    <x v="155"/>
    <d v="1899-12-30T05:04:54"/>
    <s v="수입"/>
    <s v="금융수입"/>
    <x v="0"/>
    <x v="47"/>
    <n v="0"/>
    <s v="KRW"/>
    <s v="입출금통장"/>
    <m/>
    <d v="2024-12-28T00:00:00"/>
    <x v="1"/>
    <x v="1"/>
    <x v="0"/>
    <n v="0"/>
  </r>
  <r>
    <x v="155"/>
    <d v="1899-12-30T05:24:47"/>
    <s v="수입"/>
    <s v="금융수입"/>
    <x v="0"/>
    <x v="47"/>
    <n v="42"/>
    <s v="KRW"/>
    <s v="입출금통장"/>
    <m/>
    <d v="2024-12-28T00:00:00"/>
    <x v="1"/>
    <x v="1"/>
    <x v="0"/>
    <n v="42"/>
  </r>
  <r>
    <x v="155"/>
    <d v="1899-12-30T14:56:15"/>
    <s v="지출"/>
    <s v="경조/선물"/>
    <x v="36"/>
    <x v="76"/>
    <n v="-40000"/>
    <s v="KRW"/>
    <s v="카카오페이 간편결제"/>
    <m/>
    <d v="2024-12-28T00:00:00"/>
    <x v="2"/>
    <x v="26"/>
    <x v="37"/>
    <n v="40000"/>
  </r>
  <r>
    <x v="155"/>
    <d v="1899-12-30T21:57:24"/>
    <s v="지출"/>
    <s v="교통"/>
    <x v="5"/>
    <x v="218"/>
    <n v="-12900"/>
    <s v="KRW"/>
    <s v="MY(K-패스)"/>
    <m/>
    <d v="2024-12-28T00:00:00"/>
    <x v="2"/>
    <x v="7"/>
    <x v="5"/>
    <n v="12900"/>
  </r>
  <r>
    <x v="156"/>
    <d v="1899-12-30T10:31:13"/>
    <s v="이체"/>
    <s v="이체"/>
    <x v="0"/>
    <x v="179"/>
    <n v="2000"/>
    <s v="KRW"/>
    <s v="입출금통장"/>
    <m/>
    <d v="2024-12-27T00:00:00"/>
    <x v="0"/>
    <x v="0"/>
    <x v="0"/>
    <n v="-2000"/>
  </r>
  <r>
    <x v="156"/>
    <d v="1899-12-30T08:41:10"/>
    <s v="수입"/>
    <s v="금융수입"/>
    <x v="0"/>
    <x v="34"/>
    <n v="500"/>
    <s v="KRW"/>
    <s v="생활통장"/>
    <m/>
    <d v="2024-12-27T00:00:00"/>
    <x v="1"/>
    <x v="1"/>
    <x v="0"/>
    <n v="500"/>
  </r>
  <r>
    <x v="156"/>
    <d v="1899-12-30T19:27:44"/>
    <s v="지출"/>
    <s v="교통"/>
    <x v="5"/>
    <x v="267"/>
    <n v="-18900"/>
    <s v="KRW"/>
    <s v="교직원복지 LOVE"/>
    <m/>
    <d v="2024-12-27T00:00:00"/>
    <x v="2"/>
    <x v="7"/>
    <x v="5"/>
    <n v="18900"/>
  </r>
  <r>
    <x v="157"/>
    <d v="1899-12-30T08:55:11"/>
    <s v="이체"/>
    <s v="내계좌이체"/>
    <x v="0"/>
    <x v="41"/>
    <n v="-100000"/>
    <s v="KRW"/>
    <s v="신한 주거래 우대통장(저축예금)"/>
    <m/>
    <d v="2024-12-26T00:00:00"/>
    <x v="3"/>
    <x v="8"/>
    <x v="0"/>
    <n v="100000"/>
  </r>
  <r>
    <x v="157"/>
    <d v="1899-12-30T08:55:11"/>
    <s v="이체"/>
    <s v="내계좌이체"/>
    <x v="0"/>
    <x v="13"/>
    <n v="100000"/>
    <s v="KRW"/>
    <s v="청년 주택드림 청약통장"/>
    <m/>
    <d v="2024-12-26T00:00:00"/>
    <x v="4"/>
    <x v="17"/>
    <x v="20"/>
    <n v="100000"/>
  </r>
  <r>
    <x v="157"/>
    <d v="1899-12-30T16:43:02"/>
    <s v="이체"/>
    <s v="이체"/>
    <x v="0"/>
    <x v="224"/>
    <n v="21"/>
    <s v="KRW"/>
    <s v="입출금통장"/>
    <m/>
    <d v="2024-12-26T00:00:00"/>
    <x v="0"/>
    <x v="0"/>
    <x v="0"/>
    <n v="-21"/>
  </r>
  <r>
    <x v="157"/>
    <d v="1899-12-30T16:43:21"/>
    <s v="이체"/>
    <s v="이체"/>
    <x v="0"/>
    <x v="224"/>
    <n v="3"/>
    <s v="KRW"/>
    <s v="입출금통장"/>
    <m/>
    <d v="2024-12-26T00:00:00"/>
    <x v="0"/>
    <x v="0"/>
    <x v="0"/>
    <n v="-3"/>
  </r>
  <r>
    <x v="157"/>
    <d v="1899-12-30T16:43:24"/>
    <s v="이체"/>
    <s v="이체"/>
    <x v="0"/>
    <x v="224"/>
    <n v="5"/>
    <s v="KRW"/>
    <s v="입출금통장"/>
    <m/>
    <d v="2024-12-26T00:00:00"/>
    <x v="0"/>
    <x v="0"/>
    <x v="0"/>
    <n v="-5"/>
  </r>
  <r>
    <x v="157"/>
    <d v="1899-12-30T16:43:28"/>
    <s v="이체"/>
    <s v="이체"/>
    <x v="0"/>
    <x v="224"/>
    <n v="10"/>
    <s v="KRW"/>
    <s v="입출금통장"/>
    <m/>
    <d v="2024-12-26T00:00:00"/>
    <x v="0"/>
    <x v="0"/>
    <x v="0"/>
    <n v="-10"/>
  </r>
  <r>
    <x v="157"/>
    <d v="1899-12-30T17:07:31"/>
    <s v="지출"/>
    <s v="금융"/>
    <x v="20"/>
    <x v="309"/>
    <n v="-150000"/>
    <s v="KRW"/>
    <s v="생활통장"/>
    <m/>
    <d v="2024-12-26T00:00:00"/>
    <x v="2"/>
    <x v="18"/>
    <x v="21"/>
    <n v="150000"/>
  </r>
  <r>
    <x v="158"/>
    <d v="1899-12-30T11:50:09"/>
    <s v="이체"/>
    <s v="내계좌이체"/>
    <x v="0"/>
    <x v="5"/>
    <n v="100000"/>
    <s v="KRW"/>
    <s v="생활통장"/>
    <m/>
    <d v="2024-12-25T00:00:00"/>
    <x v="3"/>
    <x v="8"/>
    <x v="0"/>
    <n v="-100000"/>
  </r>
  <r>
    <x v="158"/>
    <d v="1899-12-30T11:50:09"/>
    <s v="이체"/>
    <s v="내계좌이체"/>
    <x v="0"/>
    <x v="9"/>
    <n v="-100000"/>
    <s v="KRW"/>
    <s v="플러스박스"/>
    <m/>
    <d v="2024-12-25T00:00:00"/>
    <x v="3"/>
    <x v="8"/>
    <x v="0"/>
    <n v="100000"/>
  </r>
  <r>
    <x v="158"/>
    <d v="1899-12-30T11:49:14"/>
    <s v="지출"/>
    <s v="교통"/>
    <x v="5"/>
    <x v="218"/>
    <n v="-12900"/>
    <s v="KRW"/>
    <s v="MY(K-패스)"/>
    <m/>
    <d v="2024-12-25T00:00:00"/>
    <x v="2"/>
    <x v="7"/>
    <x v="5"/>
    <n v="12900"/>
  </r>
  <r>
    <x v="158"/>
    <d v="1899-12-30T22:07:23"/>
    <s v="지출"/>
    <s v="식비"/>
    <x v="19"/>
    <x v="290"/>
    <n v="-12000"/>
    <s v="KRW"/>
    <s v="MY(K-패스)"/>
    <m/>
    <d v="2024-12-25T00:00:00"/>
    <x v="2"/>
    <x v="4"/>
    <x v="19"/>
    <n v="12000"/>
  </r>
  <r>
    <x v="158"/>
    <d v="1899-12-30T22:13:59"/>
    <s v="지출"/>
    <s v="의료/건강"/>
    <x v="37"/>
    <x v="264"/>
    <n v="-113333"/>
    <s v="KRW"/>
    <s v="교직원복지 LOVE"/>
    <m/>
    <d v="2024-12-25T00:00:00"/>
    <x v="2"/>
    <x v="3"/>
    <x v="38"/>
    <n v="113333"/>
  </r>
  <r>
    <x v="158"/>
    <d v="1899-12-30T22:18:53"/>
    <s v="지출"/>
    <s v="온라인쇼핑"/>
    <x v="12"/>
    <x v="109"/>
    <n v="-35000"/>
    <s v="KRW"/>
    <s v="MY(K-패스)"/>
    <m/>
    <d v="2024-12-25T00:00:00"/>
    <x v="2"/>
    <x v="6"/>
    <x v="12"/>
    <n v="35000"/>
  </r>
  <r>
    <x v="158"/>
    <d v="1899-12-30T22:22:32"/>
    <s v="지출"/>
    <s v="온라인쇼핑"/>
    <x v="12"/>
    <x v="109"/>
    <n v="-40000"/>
    <s v="KRW"/>
    <s v="MY(K-패스)"/>
    <m/>
    <d v="2024-12-25T00:00:00"/>
    <x v="2"/>
    <x v="6"/>
    <x v="12"/>
    <n v="40000"/>
  </r>
  <r>
    <x v="159"/>
    <d v="1899-12-30T08:39:23"/>
    <s v="이체"/>
    <s v="이체"/>
    <x v="0"/>
    <x v="310"/>
    <n v="10000"/>
    <s v="KRW"/>
    <s v="입출금통장"/>
    <m/>
    <d v="2024-12-24T00:00:00"/>
    <x v="0"/>
    <x v="0"/>
    <x v="0"/>
    <n v="-10000"/>
  </r>
  <r>
    <x v="159"/>
    <d v="1899-12-30T08:50:32"/>
    <s v="이체"/>
    <s v="이체"/>
    <x v="0"/>
    <x v="311"/>
    <n v="10000"/>
    <s v="KRW"/>
    <s v="입출금통장"/>
    <m/>
    <d v="2024-12-24T00:00:00"/>
    <x v="0"/>
    <x v="0"/>
    <x v="0"/>
    <n v="-10000"/>
  </r>
  <r>
    <x v="159"/>
    <d v="1899-12-30T09:44:10"/>
    <s v="이체"/>
    <s v="내계좌이체"/>
    <x v="0"/>
    <x v="13"/>
    <n v="-648"/>
    <s v="KRW"/>
    <s v="신한 주거래 우대통장(저축예금)"/>
    <m/>
    <d v="2024-12-24T00:00:00"/>
    <x v="3"/>
    <x v="8"/>
    <x v="0"/>
    <n v="648"/>
  </r>
  <r>
    <x v="159"/>
    <d v="1899-12-30T09:44:10"/>
    <s v="이체"/>
    <s v="내계좌이체"/>
    <x v="0"/>
    <x v="13"/>
    <n v="648"/>
    <s v="KRW"/>
    <s v="생활통장"/>
    <m/>
    <d v="2024-12-24T00:00:00"/>
    <x v="3"/>
    <x v="8"/>
    <x v="0"/>
    <n v="-648"/>
  </r>
  <r>
    <x v="159"/>
    <d v="1899-12-30T09:44:27"/>
    <s v="이체"/>
    <s v="내계좌이체"/>
    <x v="0"/>
    <x v="5"/>
    <n v="74"/>
    <s v="KRW"/>
    <s v="생활통장"/>
    <m/>
    <d v="2024-12-24T00:00:00"/>
    <x v="3"/>
    <x v="8"/>
    <x v="0"/>
    <n v="-74"/>
  </r>
  <r>
    <x v="159"/>
    <d v="1899-12-30T09:44:27"/>
    <s v="이체"/>
    <s v="내계좌이체"/>
    <x v="0"/>
    <x v="9"/>
    <n v="-74"/>
    <s v="KRW"/>
    <s v="플러스박스"/>
    <m/>
    <d v="2024-12-24T00:00:00"/>
    <x v="3"/>
    <x v="8"/>
    <x v="0"/>
    <n v="74"/>
  </r>
  <r>
    <x v="159"/>
    <d v="1899-12-30T10:48:35"/>
    <s v="이체"/>
    <s v="내계좌이체"/>
    <x v="0"/>
    <x v="12"/>
    <n v="-4000"/>
    <s v="KRW"/>
    <s v="생활통장"/>
    <m/>
    <d v="2024-12-24T00:00:00"/>
    <x v="3"/>
    <x v="8"/>
    <x v="0"/>
    <n v="4000"/>
  </r>
  <r>
    <x v="159"/>
    <d v="1899-12-30T10:48:36"/>
    <s v="이체"/>
    <s v="내계좌이체"/>
    <x v="0"/>
    <x v="13"/>
    <n v="4000"/>
    <s v="KRW"/>
    <s v="입출금통장"/>
    <m/>
    <d v="2024-12-24T00:00:00"/>
    <x v="3"/>
    <x v="8"/>
    <x v="0"/>
    <n v="-4000"/>
  </r>
  <r>
    <x v="159"/>
    <d v="1899-12-30T21:56:20"/>
    <s v="이체"/>
    <s v="내계좌이체"/>
    <x v="0"/>
    <x v="5"/>
    <n v="100000"/>
    <s v="KRW"/>
    <s v="생활통장"/>
    <m/>
    <d v="2024-12-24T00:00:00"/>
    <x v="3"/>
    <x v="8"/>
    <x v="0"/>
    <n v="-100000"/>
  </r>
  <r>
    <x v="159"/>
    <d v="1899-12-30T21:56:20"/>
    <s v="이체"/>
    <s v="내계좌이체"/>
    <x v="0"/>
    <x v="9"/>
    <n v="-100000"/>
    <s v="KRW"/>
    <s v="플러스박스"/>
    <m/>
    <d v="2024-12-24T00:00:00"/>
    <x v="3"/>
    <x v="8"/>
    <x v="0"/>
    <n v="100000"/>
  </r>
  <r>
    <x v="159"/>
    <d v="1899-12-30T21:57:12"/>
    <s v="이체"/>
    <s v="이체"/>
    <x v="0"/>
    <x v="312"/>
    <n v="-107000"/>
    <s v="KRW"/>
    <s v="생활통장"/>
    <m/>
    <d v="2024-12-24T00:00:00"/>
    <x v="0"/>
    <x v="0"/>
    <x v="0"/>
    <n v="107000"/>
  </r>
  <r>
    <x v="159"/>
    <d v="1899-12-30T08:46:25"/>
    <s v="지출"/>
    <s v="교통"/>
    <x v="38"/>
    <x v="313"/>
    <n v="-5900"/>
    <s v="KRW"/>
    <s v="교직원복지 LOVE"/>
    <m/>
    <d v="2024-12-24T00:00:00"/>
    <x v="2"/>
    <x v="7"/>
    <x v="39"/>
    <n v="5900"/>
  </r>
  <r>
    <x v="159"/>
    <d v="1899-12-30T09:43:03"/>
    <s v="수입"/>
    <s v="금융수입"/>
    <x v="0"/>
    <x v="46"/>
    <n v="74"/>
    <s v="KRW"/>
    <s v="플러스박스"/>
    <m/>
    <d v="2024-12-24T00:00:00"/>
    <x v="1"/>
    <x v="1"/>
    <x v="0"/>
    <n v="74"/>
  </r>
  <r>
    <x v="159"/>
    <d v="1899-12-30T09:43:09"/>
    <s v="수입"/>
    <s v="미분류"/>
    <x v="0"/>
    <x v="19"/>
    <n v="13"/>
    <s v="KRW"/>
    <s v="생활통장"/>
    <m/>
    <d v="2024-12-24T00:00:00"/>
    <x v="1"/>
    <x v="11"/>
    <x v="0"/>
    <n v="13"/>
  </r>
  <r>
    <x v="159"/>
    <d v="1899-12-30T09:44:37"/>
    <s v="수입"/>
    <s v="앱테크"/>
    <x v="0"/>
    <x v="20"/>
    <n v="11"/>
    <s v="KRW"/>
    <s v="생활통장"/>
    <m/>
    <d v="2024-12-24T00:00:00"/>
    <x v="1"/>
    <x v="12"/>
    <x v="0"/>
    <n v="11"/>
  </r>
  <r>
    <x v="159"/>
    <d v="1899-12-30T11:01:50"/>
    <s v="지출"/>
    <s v="교통"/>
    <x v="5"/>
    <x v="267"/>
    <n v="-12900"/>
    <s v="KRW"/>
    <s v="교직원복지 LOVE"/>
    <m/>
    <d v="2024-12-24T00:00:00"/>
    <x v="2"/>
    <x v="7"/>
    <x v="5"/>
    <n v="12900"/>
  </r>
  <r>
    <x v="159"/>
    <d v="1899-12-30T21:55:57"/>
    <s v="수입"/>
    <s v="미분류"/>
    <x v="0"/>
    <x v="19"/>
    <n v="14"/>
    <s v="KRW"/>
    <s v="생활통장"/>
    <m/>
    <d v="2024-12-24T00:00:00"/>
    <x v="1"/>
    <x v="11"/>
    <x v="0"/>
    <n v="14"/>
  </r>
  <r>
    <x v="159"/>
    <d v="1899-12-30T21:57:23"/>
    <s v="수입"/>
    <s v="미분류"/>
    <x v="0"/>
    <x v="19"/>
    <n v="37"/>
    <s v="KRW"/>
    <s v="생활통장"/>
    <m/>
    <d v="2024-12-24T00:00:00"/>
    <x v="1"/>
    <x v="11"/>
    <x v="0"/>
    <n v="37"/>
  </r>
  <r>
    <x v="160"/>
    <d v="1899-12-30T11:31:18"/>
    <s v="이체"/>
    <s v="내계좌이체"/>
    <x v="0"/>
    <x v="62"/>
    <n v="-4"/>
    <s v="KRW"/>
    <s v="생활통장"/>
    <m/>
    <d v="2024-12-23T00:00:00"/>
    <x v="3"/>
    <x v="8"/>
    <x v="0"/>
    <n v="4"/>
  </r>
  <r>
    <x v="160"/>
    <d v="1899-12-30T08:33:10"/>
    <s v="수입"/>
    <s v="금융수입"/>
    <x v="0"/>
    <x v="34"/>
    <n v="500"/>
    <s v="KRW"/>
    <s v="생활통장"/>
    <m/>
    <d v="2024-12-23T00:00:00"/>
    <x v="1"/>
    <x v="1"/>
    <x v="0"/>
    <n v="500"/>
  </r>
  <r>
    <x v="160"/>
    <d v="1899-12-30T12:08:57"/>
    <s v="지출"/>
    <s v="교통"/>
    <x v="6"/>
    <x v="17"/>
    <n v="-3700"/>
    <s v="KRW"/>
    <s v="MY(K-패스)"/>
    <m/>
    <d v="2024-12-23T00:00:00"/>
    <x v="2"/>
    <x v="7"/>
    <x v="6"/>
    <n v="3700"/>
  </r>
  <r>
    <x v="160"/>
    <d v="1899-12-30T13:06:59"/>
    <s v="지출"/>
    <s v="교통"/>
    <x v="6"/>
    <x v="17"/>
    <n v="-1200"/>
    <s v="KRW"/>
    <s v="MY(K-패스)"/>
    <m/>
    <d v="2024-12-23T00:00:00"/>
    <x v="2"/>
    <x v="7"/>
    <x v="6"/>
    <n v="1200"/>
  </r>
  <r>
    <x v="160"/>
    <d v="1899-12-30T16:52:51"/>
    <s v="지출"/>
    <s v="온라인쇼핑"/>
    <x v="12"/>
    <x v="27"/>
    <n v="-44333"/>
    <s v="KRW"/>
    <s v="교직원복지 LOVE"/>
    <m/>
    <d v="2024-12-23T00:00:00"/>
    <x v="2"/>
    <x v="6"/>
    <x v="12"/>
    <n v="44333"/>
  </r>
  <r>
    <x v="160"/>
    <d v="1899-12-30T17:00:50"/>
    <s v="지출"/>
    <s v="온라인쇼핑"/>
    <x v="12"/>
    <x v="314"/>
    <n v="-19866"/>
    <s v="KRW"/>
    <s v="교직원복지 LOVE"/>
    <m/>
    <d v="2024-12-23T00:00:00"/>
    <x v="2"/>
    <x v="6"/>
    <x v="12"/>
    <n v="19866"/>
  </r>
  <r>
    <x v="160"/>
    <d v="1899-12-30T18:43:30"/>
    <s v="지출"/>
    <s v="금융"/>
    <x v="22"/>
    <x v="315"/>
    <n v="-100590"/>
    <s v="KRW"/>
    <s v="신한 주거래 우대통장(저축예금)"/>
    <m/>
    <d v="2024-12-23T00:00:00"/>
    <x v="2"/>
    <x v="18"/>
    <x v="23"/>
    <n v="100590"/>
  </r>
  <r>
    <x v="160"/>
    <d v="1899-12-30T18:43:31"/>
    <s v="지출"/>
    <s v="금융"/>
    <x v="22"/>
    <x v="315"/>
    <n v="-3770"/>
    <s v="KRW"/>
    <s v="신한 주거래 우대통장(저축예금)"/>
    <m/>
    <d v="2024-12-23T00:00:00"/>
    <x v="2"/>
    <x v="18"/>
    <x v="23"/>
    <n v="3770"/>
  </r>
  <r>
    <x v="161"/>
    <d v="1899-12-30T11:24:36"/>
    <s v="이체"/>
    <s v="투자"/>
    <x v="0"/>
    <x v="5"/>
    <n v="121"/>
    <s v="KRW"/>
    <s v="생활통장"/>
    <m/>
    <d v="2024-12-22T00:00:00"/>
    <x v="0"/>
    <x v="5"/>
    <x v="0"/>
    <n v="-121"/>
  </r>
  <r>
    <x v="161"/>
    <d v="1899-12-30T11:26:02"/>
    <s v="이체"/>
    <s v="현금"/>
    <x v="0"/>
    <x v="301"/>
    <n v="4"/>
    <s v="KRW"/>
    <s v="생활통장"/>
    <m/>
    <d v="2024-12-22T00:00:00"/>
    <x v="0"/>
    <x v="9"/>
    <x v="0"/>
    <n v="-4"/>
  </r>
  <r>
    <x v="161"/>
    <d v="1899-12-30T13:49:46"/>
    <s v="지출"/>
    <s v="교통"/>
    <x v="6"/>
    <x v="17"/>
    <n v="-11700"/>
    <s v="KRW"/>
    <s v="MY(K-패스)"/>
    <m/>
    <d v="2024-12-22T00:00:00"/>
    <x v="2"/>
    <x v="7"/>
    <x v="6"/>
    <n v="11700"/>
  </r>
  <r>
    <x v="161"/>
    <d v="1899-12-30T13:54:06"/>
    <s v="지출"/>
    <s v="교통"/>
    <x v="5"/>
    <x v="218"/>
    <n v="-18900"/>
    <s v="KRW"/>
    <s v="MY(K-패스)"/>
    <m/>
    <d v="2024-12-22T00:00:00"/>
    <x v="2"/>
    <x v="7"/>
    <x v="5"/>
    <n v="18900"/>
  </r>
  <r>
    <x v="161"/>
    <d v="1899-12-30T13:55:31"/>
    <s v="지출"/>
    <s v="교통"/>
    <x v="6"/>
    <x v="17"/>
    <n v="11700"/>
    <s v="KRW"/>
    <s v="MY(K-패스)"/>
    <m/>
    <d v="2024-12-22T00:00:00"/>
    <x v="2"/>
    <x v="7"/>
    <x v="6"/>
    <n v="-11700"/>
  </r>
  <r>
    <x v="162"/>
    <d v="1899-12-30T09:33:56"/>
    <s v="이체"/>
    <s v="이체"/>
    <x v="0"/>
    <x v="298"/>
    <n v="16000"/>
    <s v="KRW"/>
    <s v="입출금통장"/>
    <m/>
    <d v="2024-12-21T00:00:00"/>
    <x v="0"/>
    <x v="0"/>
    <x v="0"/>
    <n v="-16000"/>
  </r>
  <r>
    <x v="162"/>
    <d v="1899-12-30T09:45:17"/>
    <s v="이체"/>
    <s v="내계좌이체"/>
    <x v="0"/>
    <x v="5"/>
    <n v="44233"/>
    <s v="KRW"/>
    <s v="생활통장"/>
    <m/>
    <d v="2024-12-21T00:00:00"/>
    <x v="3"/>
    <x v="8"/>
    <x v="0"/>
    <n v="-44233"/>
  </r>
  <r>
    <x v="162"/>
    <d v="1899-12-30T09:45:17"/>
    <s v="이체"/>
    <s v="내계좌이체"/>
    <x v="0"/>
    <x v="9"/>
    <n v="-44233"/>
    <s v="KRW"/>
    <s v="플러스박스"/>
    <m/>
    <d v="2024-12-21T00:00:00"/>
    <x v="3"/>
    <x v="8"/>
    <x v="0"/>
    <n v="44233"/>
  </r>
  <r>
    <x v="162"/>
    <d v="1899-12-30T01:53:15"/>
    <s v="지출"/>
    <s v="교통"/>
    <x v="5"/>
    <x v="218"/>
    <n v="-12800"/>
    <s v="KRW"/>
    <s v="MY(K-패스)"/>
    <m/>
    <d v="2024-12-21T00:00:00"/>
    <x v="2"/>
    <x v="7"/>
    <x v="5"/>
    <n v="12800"/>
  </r>
  <r>
    <x v="162"/>
    <d v="1899-12-30T01:55:58"/>
    <s v="지출"/>
    <s v="교통"/>
    <x v="5"/>
    <x v="218"/>
    <n v="12800"/>
    <s v="KRW"/>
    <s v="MY(K-패스)"/>
    <m/>
    <d v="2024-12-21T00:00:00"/>
    <x v="2"/>
    <x v="7"/>
    <x v="5"/>
    <n v="-12800"/>
  </r>
  <r>
    <x v="162"/>
    <d v="1899-12-30T01:56:49"/>
    <s v="지출"/>
    <s v="교통"/>
    <x v="5"/>
    <x v="218"/>
    <n v="-12800"/>
    <s v="KRW"/>
    <s v="MY(K-패스)"/>
    <m/>
    <d v="2024-12-21T00:00:00"/>
    <x v="2"/>
    <x v="7"/>
    <x v="5"/>
    <n v="12800"/>
  </r>
  <r>
    <x v="162"/>
    <d v="1899-12-30T03:23:46"/>
    <s v="수입"/>
    <s v="금융수입"/>
    <x v="0"/>
    <x v="316"/>
    <n v="8"/>
    <s v="KRW"/>
    <s v="신한 주거래 우대통장(저축예금)"/>
    <m/>
    <d v="2024-12-21T00:00:00"/>
    <x v="1"/>
    <x v="1"/>
    <x v="0"/>
    <n v="8"/>
  </r>
  <r>
    <x v="162"/>
    <d v="1899-12-30T09:44:16"/>
    <s v="수입"/>
    <s v="앱테크"/>
    <x v="0"/>
    <x v="20"/>
    <n v="51"/>
    <s v="KRW"/>
    <s v="생활통장"/>
    <m/>
    <d v="2024-12-21T00:00:00"/>
    <x v="1"/>
    <x v="12"/>
    <x v="0"/>
    <n v="51"/>
  </r>
  <r>
    <x v="162"/>
    <d v="1899-12-30T13:48:02"/>
    <s v="지출"/>
    <s v="식비"/>
    <x v="47"/>
    <x v="227"/>
    <n v="-20000"/>
    <s v="KRW"/>
    <s v="교직원복지 LOVE"/>
    <m/>
    <d v="2024-12-21T00:00:00"/>
    <x v="2"/>
    <x v="4"/>
    <x v="48"/>
    <n v="20000"/>
  </r>
  <r>
    <x v="162"/>
    <d v="1899-12-30T14:09:19"/>
    <s v="지출"/>
    <s v="카페/간식"/>
    <x v="10"/>
    <x v="261"/>
    <n v="-6900"/>
    <s v="KRW"/>
    <s v="MY(K-패스)"/>
    <m/>
    <d v="2024-12-21T00:00:00"/>
    <x v="2"/>
    <x v="14"/>
    <x v="10"/>
    <n v="6900"/>
  </r>
  <r>
    <x v="162"/>
    <d v="1899-12-30T15:32:39"/>
    <s v="지출"/>
    <s v="카페/간식"/>
    <x v="10"/>
    <x v="230"/>
    <n v="-11800"/>
    <s v="KRW"/>
    <s v="교직원복지 LOVE"/>
    <m/>
    <d v="2024-12-21T00:00:00"/>
    <x v="2"/>
    <x v="14"/>
    <x v="10"/>
    <n v="11800"/>
  </r>
  <r>
    <x v="162"/>
    <d v="1899-12-30T15:33:38"/>
    <s v="수입"/>
    <s v="금융수입"/>
    <x v="0"/>
    <x v="203"/>
    <n v="0"/>
    <s v="KRW"/>
    <s v="저축예금"/>
    <m/>
    <d v="2024-12-21T00:00:00"/>
    <x v="1"/>
    <x v="1"/>
    <x v="0"/>
    <n v="0"/>
  </r>
  <r>
    <x v="162"/>
    <d v="1899-12-30T17:17:42"/>
    <s v="지출"/>
    <s v="교통"/>
    <x v="5"/>
    <x v="218"/>
    <n v="-9100"/>
    <s v="KRW"/>
    <s v="MY(K-패스)"/>
    <m/>
    <d v="2024-12-21T00:00:00"/>
    <x v="2"/>
    <x v="7"/>
    <x v="5"/>
    <n v="9100"/>
  </r>
  <r>
    <x v="163"/>
    <d v="1899-12-30T17:25:38"/>
    <s v="이체"/>
    <s v="내계좌이체"/>
    <x v="0"/>
    <x v="12"/>
    <n v="-45000"/>
    <s v="KRW"/>
    <s v="채움공직자우대통장"/>
    <m/>
    <d v="2024-12-20T00:00:00"/>
    <x v="3"/>
    <x v="8"/>
    <x v="0"/>
    <n v="45000"/>
  </r>
  <r>
    <x v="163"/>
    <d v="1899-12-30T17:25:39"/>
    <s v="이체"/>
    <s v="내계좌이체"/>
    <x v="0"/>
    <x v="13"/>
    <n v="45000"/>
    <s v="KRW"/>
    <s v="생활통장"/>
    <m/>
    <d v="2024-12-20T00:00:00"/>
    <x v="3"/>
    <x v="8"/>
    <x v="0"/>
    <n v="-45000"/>
  </r>
  <r>
    <x v="163"/>
    <d v="1899-12-30T12:51:49"/>
    <s v="수입"/>
    <s v="기타수입"/>
    <x v="0"/>
    <x v="184"/>
    <n v="45000"/>
    <s v="KRW"/>
    <s v="채움공직자우대통장"/>
    <m/>
    <d v="2024-12-20T00:00:00"/>
    <x v="1"/>
    <x v="23"/>
    <x v="0"/>
    <n v="45000"/>
  </r>
  <r>
    <x v="163"/>
    <d v="1899-12-30T17:30:31"/>
    <s v="지출"/>
    <s v="교통"/>
    <x v="5"/>
    <x v="282"/>
    <n v="-18900"/>
    <s v="KRW"/>
    <s v="MY(K-패스)"/>
    <m/>
    <d v="2024-12-20T00:00:00"/>
    <x v="2"/>
    <x v="7"/>
    <x v="5"/>
    <n v="18900"/>
  </r>
  <r>
    <x v="163"/>
    <d v="1899-12-30T19:09:46"/>
    <s v="지출"/>
    <s v="금융"/>
    <x v="22"/>
    <x v="317"/>
    <n v="-204400"/>
    <s v="KRW"/>
    <s v="채움공직자우대통장"/>
    <m/>
    <d v="2024-12-20T00:00:00"/>
    <x v="2"/>
    <x v="18"/>
    <x v="23"/>
    <n v="204400"/>
  </r>
  <r>
    <x v="163"/>
    <d v="1899-12-30T19:25:23"/>
    <s v="지출"/>
    <s v="카페/간식"/>
    <x v="10"/>
    <x v="318"/>
    <n v="-2500"/>
    <s v="KRW"/>
    <s v="MY(K-패스)"/>
    <m/>
    <d v="2024-12-20T00:00:00"/>
    <x v="2"/>
    <x v="14"/>
    <x v="10"/>
    <n v="2500"/>
  </r>
  <r>
    <x v="164"/>
    <d v="1899-12-30T08:26:30"/>
    <s v="이체"/>
    <s v="내계좌이체"/>
    <x v="0"/>
    <x v="12"/>
    <n v="-205000"/>
    <s v="KRW"/>
    <s v="채움공직자우대통장"/>
    <m/>
    <d v="2024-12-19T00:00:00"/>
    <x v="3"/>
    <x v="8"/>
    <x v="0"/>
    <n v="205000"/>
  </r>
  <r>
    <x v="164"/>
    <d v="1899-12-30T08:26:31"/>
    <s v="이체"/>
    <s v="내계좌이체"/>
    <x v="0"/>
    <x v="13"/>
    <n v="205000"/>
    <s v="KRW"/>
    <s v="신한 주거래 우대통장(저축예금)"/>
    <m/>
    <d v="2024-12-19T00:00:00"/>
    <x v="3"/>
    <x v="8"/>
    <x v="0"/>
    <n v="-205000"/>
  </r>
  <r>
    <x v="164"/>
    <d v="1899-12-30T08:26:58"/>
    <s v="이체"/>
    <s v="내계좌이체"/>
    <x v="0"/>
    <x v="12"/>
    <n v="-150000"/>
    <s v="KRW"/>
    <s v="채움공직자우대통장"/>
    <m/>
    <d v="2024-12-19T00:00:00"/>
    <x v="3"/>
    <x v="8"/>
    <x v="0"/>
    <n v="150000"/>
  </r>
  <r>
    <x v="164"/>
    <d v="1899-12-30T08:26:58"/>
    <s v="이체"/>
    <s v="내계좌이체"/>
    <x v="0"/>
    <x v="13"/>
    <n v="150000"/>
    <s v="KRW"/>
    <s v="생활통장"/>
    <m/>
    <d v="2024-12-19T00:00:00"/>
    <x v="3"/>
    <x v="8"/>
    <x v="0"/>
    <n v="-150000"/>
  </r>
  <r>
    <x v="164"/>
    <d v="1899-12-30T11:23:50"/>
    <s v="이체"/>
    <s v="투자"/>
    <x v="0"/>
    <x v="319"/>
    <n v="60000"/>
    <s v="KRW"/>
    <s v="채움공직자우대통장"/>
    <m/>
    <d v="2024-12-19T00:00:00"/>
    <x v="0"/>
    <x v="5"/>
    <x v="0"/>
    <n v="-60000"/>
  </r>
  <r>
    <x v="164"/>
    <d v="1899-12-30T11:24:46"/>
    <s v="이체"/>
    <s v="투자"/>
    <x v="0"/>
    <x v="319"/>
    <n v="1560000"/>
    <s v="KRW"/>
    <s v="채움공직자우대통장"/>
    <m/>
    <d v="2024-12-19T00:00:00"/>
    <x v="0"/>
    <x v="5"/>
    <x v="0"/>
    <n v="-1560000"/>
  </r>
  <r>
    <x v="164"/>
    <d v="1899-12-30T12:21:54"/>
    <s v="이체"/>
    <s v="내계좌이체"/>
    <x v="0"/>
    <x v="12"/>
    <n v="-250000"/>
    <s v="KRW"/>
    <s v="채움공직자우대통장"/>
    <m/>
    <d v="2024-12-19T00:00:00"/>
    <x v="3"/>
    <x v="8"/>
    <x v="0"/>
    <n v="250000"/>
  </r>
  <r>
    <x v="164"/>
    <d v="1899-12-30T12:26:49"/>
    <s v="이체"/>
    <s v="내계좌이체"/>
    <x v="0"/>
    <x v="12"/>
    <n v="-500000"/>
    <s v="KRW"/>
    <s v="채움공직자우대통장"/>
    <m/>
    <d v="2024-12-19T00:00:00"/>
    <x v="3"/>
    <x v="8"/>
    <x v="0"/>
    <n v="500000"/>
  </r>
  <r>
    <x v="164"/>
    <d v="1899-12-30T12:27:14"/>
    <s v="이체"/>
    <s v="내계좌이체"/>
    <x v="0"/>
    <x v="12"/>
    <n v="-250000"/>
    <s v="KRW"/>
    <s v="채움공직자우대통장"/>
    <m/>
    <d v="2024-12-19T00:00:00"/>
    <x v="3"/>
    <x v="8"/>
    <x v="0"/>
    <n v="250000"/>
  </r>
  <r>
    <x v="164"/>
    <d v="1899-12-30T12:28:43"/>
    <s v="이체"/>
    <s v="내계좌이체"/>
    <x v="0"/>
    <x v="12"/>
    <n v="-792140"/>
    <s v="KRW"/>
    <s v="채움공직자우대통장"/>
    <m/>
    <d v="2024-12-19T00:00:00"/>
    <x v="3"/>
    <x v="8"/>
    <x v="0"/>
    <n v="792140"/>
  </r>
  <r>
    <x v="164"/>
    <d v="1899-12-30T12:28:44"/>
    <s v="이체"/>
    <s v="내계좌이체"/>
    <x v="0"/>
    <x v="13"/>
    <n v="792140"/>
    <s v="KRW"/>
    <s v="생활통장"/>
    <m/>
    <d v="2024-12-19T00:00:00"/>
    <x v="3"/>
    <x v="8"/>
    <x v="0"/>
    <n v="-792140"/>
  </r>
  <r>
    <x v="164"/>
    <d v="1899-12-30T12:30:29"/>
    <s v="이체"/>
    <s v="내계좌이체"/>
    <x v="0"/>
    <x v="5"/>
    <n v="-794209"/>
    <s v="KRW"/>
    <s v="생활통장"/>
    <m/>
    <d v="2024-12-19T00:00:00"/>
    <x v="3"/>
    <x v="8"/>
    <x v="0"/>
    <n v="794209"/>
  </r>
  <r>
    <x v="164"/>
    <d v="1899-12-30T12:30:29"/>
    <s v="이체"/>
    <s v="내계좌이체"/>
    <x v="0"/>
    <x v="15"/>
    <n v="794209"/>
    <s v="KRW"/>
    <s v="플러스박스"/>
    <m/>
    <d v="2024-12-19T00:00:00"/>
    <x v="3"/>
    <x v="8"/>
    <x v="0"/>
    <n v="-794209"/>
  </r>
  <r>
    <x v="164"/>
    <d v="1899-12-30T18:08:15"/>
    <s v="이체"/>
    <s v="내계좌이체"/>
    <x v="0"/>
    <x v="5"/>
    <n v="50000"/>
    <s v="KRW"/>
    <s v="생활통장"/>
    <m/>
    <d v="2024-12-19T00:00:00"/>
    <x v="3"/>
    <x v="8"/>
    <x v="0"/>
    <n v="-50000"/>
  </r>
  <r>
    <x v="164"/>
    <d v="1899-12-30T18:08:15"/>
    <s v="이체"/>
    <s v="내계좌이체"/>
    <x v="0"/>
    <x v="9"/>
    <n v="-50000"/>
    <s v="KRW"/>
    <s v="플러스박스"/>
    <m/>
    <d v="2024-12-19T00:00:00"/>
    <x v="3"/>
    <x v="8"/>
    <x v="0"/>
    <n v="50000"/>
  </r>
  <r>
    <x v="164"/>
    <d v="1899-12-30T18:08:52"/>
    <s v="이체"/>
    <s v="내계좌이체"/>
    <x v="0"/>
    <x v="12"/>
    <n v="-50000"/>
    <s v="KRW"/>
    <s v="생활통장"/>
    <m/>
    <d v="2024-12-19T00:00:00"/>
    <x v="3"/>
    <x v="8"/>
    <x v="0"/>
    <n v="50000"/>
  </r>
  <r>
    <x v="164"/>
    <d v="1899-12-30T03:01:29"/>
    <s v="지출"/>
    <s v="온라인쇼핑"/>
    <x v="23"/>
    <x v="58"/>
    <n v="-17000"/>
    <s v="KRW"/>
    <s v="교직원복지 LOVE"/>
    <m/>
    <d v="2024-12-19T00:00:00"/>
    <x v="2"/>
    <x v="6"/>
    <x v="24"/>
    <n v="17000"/>
  </r>
  <r>
    <x v="164"/>
    <d v="1899-12-30T08:28:29"/>
    <s v="지출"/>
    <s v="교통"/>
    <x v="38"/>
    <x v="245"/>
    <n v="-5400"/>
    <s v="KRW"/>
    <s v="교직원복지 LOVE"/>
    <m/>
    <d v="2024-12-19T00:00:00"/>
    <x v="2"/>
    <x v="7"/>
    <x v="39"/>
    <n v="5400"/>
  </r>
  <r>
    <x v="164"/>
    <d v="1899-12-30T12:29:23"/>
    <s v="수입"/>
    <s v="앱테크"/>
    <x v="0"/>
    <x v="20"/>
    <n v="21"/>
    <s v="KRW"/>
    <s v="생활통장"/>
    <m/>
    <d v="2024-12-19T00:00:00"/>
    <x v="1"/>
    <x v="12"/>
    <x v="0"/>
    <n v="21"/>
  </r>
  <r>
    <x v="164"/>
    <d v="1899-12-30T12:29:25"/>
    <s v="수입"/>
    <s v="앱테크"/>
    <x v="0"/>
    <x v="20"/>
    <n v="42"/>
    <s v="KRW"/>
    <s v="생활통장"/>
    <m/>
    <d v="2024-12-19T00:00:00"/>
    <x v="1"/>
    <x v="12"/>
    <x v="0"/>
    <n v="42"/>
  </r>
  <r>
    <x v="164"/>
    <d v="1899-12-30T12:29:26"/>
    <s v="수입"/>
    <s v="미분류"/>
    <x v="0"/>
    <x v="19"/>
    <n v="8"/>
    <s v="KRW"/>
    <s v="생활통장"/>
    <m/>
    <d v="2024-12-19T00:00:00"/>
    <x v="1"/>
    <x v="11"/>
    <x v="0"/>
    <n v="8"/>
  </r>
  <r>
    <x v="164"/>
    <d v="1899-12-30T18:06:38"/>
    <s v="수입"/>
    <s v="미분류"/>
    <x v="0"/>
    <x v="320"/>
    <n v="3"/>
    <s v="KRW"/>
    <s v="토스뱅크 통장"/>
    <m/>
    <d v="2024-12-19T00:00:00"/>
    <x v="1"/>
    <x v="11"/>
    <x v="0"/>
    <n v="3"/>
  </r>
  <r>
    <x v="165"/>
    <d v="1899-12-30T10:52:29"/>
    <s v="이체"/>
    <s v="이체"/>
    <x v="0"/>
    <x v="321"/>
    <n v="2000"/>
    <s v="KRW"/>
    <s v="입출금통장"/>
    <m/>
    <d v="2024-12-18T00:00:00"/>
    <x v="3"/>
    <x v="0"/>
    <x v="0"/>
    <n v="-2000"/>
  </r>
  <r>
    <x v="165"/>
    <d v="1899-12-30T11:12:51"/>
    <s v="이체"/>
    <s v="내계좌이체"/>
    <x v="0"/>
    <x v="12"/>
    <n v="-2000"/>
    <s v="KRW"/>
    <s v="생활통장"/>
    <m/>
    <d v="2024-12-18T00:00:00"/>
    <x v="3"/>
    <x v="8"/>
    <x v="0"/>
    <n v="2000"/>
  </r>
  <r>
    <x v="165"/>
    <d v="1899-12-30T11:12:52"/>
    <s v="이체"/>
    <s v="내계좌이체"/>
    <x v="0"/>
    <x v="13"/>
    <n v="2000"/>
    <s v="KRW"/>
    <s v="입출금통장"/>
    <m/>
    <d v="2024-12-18T00:00:00"/>
    <x v="3"/>
    <x v="8"/>
    <x v="0"/>
    <n v="-2000"/>
  </r>
  <r>
    <x v="165"/>
    <d v="1899-12-30T11:32:11"/>
    <s v="이체"/>
    <s v="이체"/>
    <x v="0"/>
    <x v="298"/>
    <n v="8000"/>
    <s v="KRW"/>
    <s v="입출금통장"/>
    <m/>
    <d v="2024-12-18T00:00:00"/>
    <x v="0"/>
    <x v="0"/>
    <x v="0"/>
    <n v="-8000"/>
  </r>
  <r>
    <x v="165"/>
    <d v="1899-12-30T09:45:33"/>
    <s v="지출"/>
    <s v="생활"/>
    <x v="50"/>
    <x v="196"/>
    <n v="-100600"/>
    <s v="KRW"/>
    <s v="교직원복지 LOVE"/>
    <m/>
    <d v="2024-12-18T00:00:00"/>
    <x v="2"/>
    <x v="2"/>
    <x v="51"/>
    <n v="100600"/>
  </r>
  <r>
    <x v="165"/>
    <d v="1899-12-30T19:04:10"/>
    <s v="지출"/>
    <s v="금융"/>
    <x v="25"/>
    <x v="322"/>
    <n v="-136240"/>
    <s v="KRW"/>
    <s v="채움공직자우대통장"/>
    <m/>
    <d v="2024-12-18T00:00:00"/>
    <x v="2"/>
    <x v="18"/>
    <x v="26"/>
    <n v="136240"/>
  </r>
  <r>
    <x v="165"/>
    <d v="1899-12-30T21:10:20"/>
    <s v="지출"/>
    <s v="온라인쇼핑"/>
    <x v="12"/>
    <x v="27"/>
    <n v="-26796"/>
    <s v="KRW"/>
    <s v="교직원복지 LOVE"/>
    <m/>
    <d v="2024-12-18T00:00:00"/>
    <x v="2"/>
    <x v="6"/>
    <x v="12"/>
    <n v="26796"/>
  </r>
  <r>
    <x v="166"/>
    <d v="1899-12-30T08:48:50"/>
    <s v="이체"/>
    <s v="내계좌이체"/>
    <x v="0"/>
    <x v="12"/>
    <n v="-1300000"/>
    <s v="KRW"/>
    <s v="채움공직자우대통장"/>
    <m/>
    <d v="2024-12-17T00:00:00"/>
    <x v="3"/>
    <x v="8"/>
    <x v="0"/>
    <n v="1300000"/>
  </r>
  <r>
    <x v="166"/>
    <d v="1899-12-30T08:48:51"/>
    <s v="이체"/>
    <s v="내계좌이체"/>
    <x v="0"/>
    <x v="13"/>
    <n v="1300000"/>
    <s v="KRW"/>
    <s v="생활통장"/>
    <m/>
    <d v="2024-12-17T00:00:00"/>
    <x v="3"/>
    <x v="8"/>
    <x v="0"/>
    <n v="-1300000"/>
  </r>
  <r>
    <x v="166"/>
    <d v="1899-12-30T09:10:03"/>
    <s v="이체"/>
    <s v="이체"/>
    <x v="0"/>
    <x v="323"/>
    <n v="4000"/>
    <s v="KRW"/>
    <s v="입출금통장"/>
    <m/>
    <d v="2024-12-17T00:00:00"/>
    <x v="0"/>
    <x v="0"/>
    <x v="0"/>
    <n v="-4000"/>
  </r>
  <r>
    <x v="166"/>
    <d v="1899-12-30T10:48:08"/>
    <s v="이체"/>
    <s v="이체"/>
    <x v="0"/>
    <x v="224"/>
    <n v="3"/>
    <s v="KRW"/>
    <s v="입출금통장"/>
    <m/>
    <d v="2024-12-17T00:00:00"/>
    <x v="0"/>
    <x v="0"/>
    <x v="0"/>
    <n v="-3"/>
  </r>
  <r>
    <x v="166"/>
    <d v="1899-12-30T10:48:14"/>
    <s v="이체"/>
    <s v="이체"/>
    <x v="0"/>
    <x v="224"/>
    <n v="21"/>
    <s v="KRW"/>
    <s v="입출금통장"/>
    <m/>
    <d v="2024-12-17T00:00:00"/>
    <x v="0"/>
    <x v="0"/>
    <x v="0"/>
    <n v="-21"/>
  </r>
  <r>
    <x v="166"/>
    <d v="1899-12-30T10:49:20"/>
    <s v="이체"/>
    <s v="이체"/>
    <x v="0"/>
    <x v="296"/>
    <n v="4000"/>
    <s v="KRW"/>
    <s v="입출금통장"/>
    <m/>
    <d v="2024-12-17T00:00:00"/>
    <x v="0"/>
    <x v="0"/>
    <x v="0"/>
    <n v="-4000"/>
  </r>
  <r>
    <x v="166"/>
    <d v="1899-12-30T17:02:08"/>
    <s v="이체"/>
    <s v="카드대금"/>
    <x v="0"/>
    <x v="324"/>
    <n v="-1297710"/>
    <s v="KRW"/>
    <s v="생활통장"/>
    <m/>
    <d v="2024-12-17T00:00:00"/>
    <x v="3"/>
    <x v="20"/>
    <x v="0"/>
    <n v="1297710"/>
  </r>
  <r>
    <x v="166"/>
    <d v="1899-12-30T18:14:33"/>
    <s v="이체"/>
    <s v="내계좌이체"/>
    <x v="0"/>
    <x v="54"/>
    <n v="700000"/>
    <s v="KRW"/>
    <s v="NH청년도약계좌"/>
    <m/>
    <d v="2024-12-17T00:00:00"/>
    <x v="4"/>
    <x v="17"/>
    <x v="20"/>
    <n v="700000"/>
  </r>
  <r>
    <x v="166"/>
    <d v="1899-12-30T18:14:33"/>
    <s v="이체"/>
    <s v="내계좌이체"/>
    <x v="0"/>
    <x v="325"/>
    <n v="-700000"/>
    <s v="KRW"/>
    <s v="채움공직자우대통장"/>
    <m/>
    <d v="2024-12-17T00:00:00"/>
    <x v="3"/>
    <x v="8"/>
    <x v="0"/>
    <n v="700000"/>
  </r>
  <r>
    <x v="166"/>
    <d v="1899-12-30T19:10:24"/>
    <s v="이체"/>
    <s v="이체"/>
    <x v="0"/>
    <x v="224"/>
    <n v="5"/>
    <s v="KRW"/>
    <s v="입출금통장"/>
    <m/>
    <d v="2024-12-17T00:00:00"/>
    <x v="0"/>
    <x v="0"/>
    <x v="0"/>
    <n v="-5"/>
  </r>
  <r>
    <x v="166"/>
    <d v="1899-12-30T19:10:27"/>
    <s v="이체"/>
    <s v="이체"/>
    <x v="0"/>
    <x v="224"/>
    <n v="10"/>
    <s v="KRW"/>
    <s v="입출금통장"/>
    <m/>
    <d v="2024-12-17T00:00:00"/>
    <x v="0"/>
    <x v="0"/>
    <x v="0"/>
    <n v="-10"/>
  </r>
  <r>
    <x v="166"/>
    <d v="1899-12-30T19:10:50"/>
    <s v="이체"/>
    <s v="저축"/>
    <x v="0"/>
    <x v="326"/>
    <n v="21"/>
    <s v="KRW"/>
    <s v="입출금통장"/>
    <m/>
    <d v="2024-12-17T00:00:00"/>
    <x v="0"/>
    <x v="19"/>
    <x v="0"/>
    <n v="-21"/>
  </r>
  <r>
    <x v="166"/>
    <d v="1899-12-30T08:38:45"/>
    <s v="수입"/>
    <s v="금융수입"/>
    <x v="0"/>
    <x v="34"/>
    <n v="500"/>
    <s v="KRW"/>
    <s v="생활통장"/>
    <m/>
    <d v="2024-12-17T00:00:00"/>
    <x v="1"/>
    <x v="1"/>
    <x v="0"/>
    <n v="500"/>
  </r>
  <r>
    <x v="166"/>
    <d v="1899-12-30T08:41:58"/>
    <s v="수입"/>
    <s v="기타수입"/>
    <x v="0"/>
    <x v="184"/>
    <n v="2867780"/>
    <s v="KRW"/>
    <s v="채움공직자우대통장"/>
    <m/>
    <d v="2024-12-17T00:00:00"/>
    <x v="1"/>
    <x v="23"/>
    <x v="0"/>
    <n v="2867780"/>
  </r>
  <r>
    <x v="166"/>
    <d v="1899-12-30T16:07:43"/>
    <s v="지출"/>
    <s v="교통"/>
    <x v="38"/>
    <x v="106"/>
    <n v="7300"/>
    <s v="KRW"/>
    <s v="카카오페이 간편결제"/>
    <m/>
    <d v="2024-12-17T00:00:00"/>
    <x v="2"/>
    <x v="7"/>
    <x v="39"/>
    <n v="-7300"/>
  </r>
  <r>
    <x v="166"/>
    <d v="1899-12-30T16:07:43"/>
    <s v="지출"/>
    <s v="교통"/>
    <x v="38"/>
    <x v="106"/>
    <n v="-7300"/>
    <s v="KRW"/>
    <s v="카카오페이 간편결제"/>
    <m/>
    <d v="2024-12-17T00:00:00"/>
    <x v="2"/>
    <x v="7"/>
    <x v="39"/>
    <n v="7300"/>
  </r>
  <r>
    <x v="166"/>
    <d v="1899-12-30T16:21:15"/>
    <s v="지출"/>
    <s v="교통"/>
    <x v="38"/>
    <x v="106"/>
    <n v="-7400"/>
    <s v="KRW"/>
    <s v="카카오페이 간편결제"/>
    <m/>
    <d v="2024-12-17T00:00:00"/>
    <x v="2"/>
    <x v="7"/>
    <x v="39"/>
    <n v="7400"/>
  </r>
  <r>
    <x v="166"/>
    <d v="1899-12-30T16:23:09"/>
    <s v="지출"/>
    <s v="생활"/>
    <x v="17"/>
    <x v="327"/>
    <n v="-4900"/>
    <s v="KRW"/>
    <s v="교직원복지 LOVE"/>
    <m/>
    <d v="2024-12-17T00:00:00"/>
    <x v="2"/>
    <x v="2"/>
    <x v="17"/>
    <n v="4900"/>
  </r>
  <r>
    <x v="166"/>
    <d v="1899-12-30T16:42:15"/>
    <s v="지출"/>
    <s v="생활"/>
    <x v="17"/>
    <x v="328"/>
    <n v="-5000"/>
    <s v="KRW"/>
    <s v="교직원복지 LOVE"/>
    <m/>
    <d v="2024-12-17T00:00:00"/>
    <x v="2"/>
    <x v="2"/>
    <x v="17"/>
    <n v="5000"/>
  </r>
  <r>
    <x v="166"/>
    <d v="1899-12-30T17:03:12"/>
    <s v="수입"/>
    <s v="미분류"/>
    <x v="0"/>
    <x v="19"/>
    <n v="37"/>
    <s v="KRW"/>
    <s v="생활통장"/>
    <m/>
    <d v="2024-12-17T00:00:00"/>
    <x v="1"/>
    <x v="11"/>
    <x v="0"/>
    <n v="37"/>
  </r>
  <r>
    <x v="166"/>
    <d v="1899-12-30T17:03:14"/>
    <s v="수입"/>
    <s v="앱테크"/>
    <x v="0"/>
    <x v="20"/>
    <n v="28"/>
    <s v="KRW"/>
    <s v="생활통장"/>
    <m/>
    <d v="2024-12-17T00:00:00"/>
    <x v="1"/>
    <x v="12"/>
    <x v="0"/>
    <n v="28"/>
  </r>
  <r>
    <x v="166"/>
    <d v="1899-12-30T19:12:53"/>
    <s v="수입"/>
    <s v="앱테크"/>
    <x v="0"/>
    <x v="329"/>
    <n v="5"/>
    <s v="KRW"/>
    <s v="입출금통장"/>
    <m/>
    <d v="2024-12-17T00:00:00"/>
    <x v="1"/>
    <x v="12"/>
    <x v="0"/>
    <n v="5"/>
  </r>
  <r>
    <x v="166"/>
    <d v="1899-12-30T19:14:22"/>
    <s v="수입"/>
    <s v="앱테크"/>
    <x v="0"/>
    <x v="329"/>
    <n v="5"/>
    <s v="KRW"/>
    <s v="입출금통장"/>
    <m/>
    <d v="2024-12-17T00:00:00"/>
    <x v="1"/>
    <x v="12"/>
    <x v="0"/>
    <n v="5"/>
  </r>
  <r>
    <x v="167"/>
    <d v="1899-12-30T11:12:13"/>
    <s v="이체"/>
    <s v="현금"/>
    <x v="0"/>
    <x v="301"/>
    <n v="3"/>
    <s v="KRW"/>
    <s v="생활통장"/>
    <m/>
    <d v="2024-12-16T00:00:00"/>
    <x v="0"/>
    <x v="9"/>
    <x v="0"/>
    <n v="-3"/>
  </r>
  <r>
    <x v="167"/>
    <d v="1899-12-30T17:53:08"/>
    <s v="이체"/>
    <s v="저축"/>
    <x v="0"/>
    <x v="330"/>
    <n v="1435"/>
    <s v="KRW"/>
    <s v="입출금통장"/>
    <m/>
    <d v="2024-12-16T00:00:00"/>
    <x v="0"/>
    <x v="19"/>
    <x v="0"/>
    <n v="-1435"/>
  </r>
  <r>
    <x v="167"/>
    <d v="1899-12-30T17:53:29"/>
    <s v="이체"/>
    <s v="내계좌이체"/>
    <x v="0"/>
    <x v="13"/>
    <n v="-1569"/>
    <s v="KRW"/>
    <s v="입출금통장"/>
    <m/>
    <d v="2024-12-16T00:00:00"/>
    <x v="3"/>
    <x v="8"/>
    <x v="0"/>
    <n v="1569"/>
  </r>
  <r>
    <x v="167"/>
    <d v="1899-12-30T17:53:29"/>
    <s v="이체"/>
    <s v="내계좌이체"/>
    <x v="0"/>
    <x v="13"/>
    <n v="1569"/>
    <s v="KRW"/>
    <s v="생활통장"/>
    <m/>
    <d v="2024-12-16T00:00:00"/>
    <x v="3"/>
    <x v="8"/>
    <x v="0"/>
    <n v="-1569"/>
  </r>
  <r>
    <x v="167"/>
    <d v="1899-12-30T17:53:58"/>
    <s v="이체"/>
    <s v="내계좌이체"/>
    <x v="0"/>
    <x v="13"/>
    <n v="841"/>
    <s v="KRW"/>
    <s v="생활통장"/>
    <m/>
    <d v="2024-12-16T00:00:00"/>
    <x v="3"/>
    <x v="8"/>
    <x v="0"/>
    <n v="-841"/>
  </r>
  <r>
    <x v="167"/>
    <d v="1899-12-30T10:16:06"/>
    <s v="지출"/>
    <s v="식비"/>
    <x v="13"/>
    <x v="28"/>
    <n v="-14980"/>
    <s v="KRW"/>
    <s v="교직원복지 LOVE"/>
    <m/>
    <d v="2024-12-16T00:00:00"/>
    <x v="2"/>
    <x v="4"/>
    <x v="13"/>
    <n v="14980"/>
  </r>
  <r>
    <x v="167"/>
    <d v="1899-12-30T10:17:00"/>
    <s v="지출"/>
    <s v="식비"/>
    <x v="13"/>
    <x v="28"/>
    <n v="14980"/>
    <s v="KRW"/>
    <s v="교직원복지 LOVE"/>
    <m/>
    <d v="2024-12-16T00:00:00"/>
    <x v="2"/>
    <x v="4"/>
    <x v="13"/>
    <n v="-14980"/>
  </r>
  <r>
    <x v="167"/>
    <d v="1899-12-30T10:18:43"/>
    <s v="지출"/>
    <s v="교통"/>
    <x v="5"/>
    <x v="67"/>
    <n v="-16400"/>
    <s v="KRW"/>
    <s v="생활통장"/>
    <m/>
    <d v="2024-12-16T00:00:00"/>
    <x v="2"/>
    <x v="7"/>
    <x v="5"/>
    <n v="16400"/>
  </r>
  <r>
    <x v="167"/>
    <d v="1899-12-30T14:52:01"/>
    <s v="지출"/>
    <s v="식비"/>
    <x v="47"/>
    <x v="227"/>
    <n v="-32666"/>
    <s v="KRW"/>
    <s v="교직원복지 LOVE"/>
    <m/>
    <d v="2024-12-16T00:00:00"/>
    <x v="2"/>
    <x v="4"/>
    <x v="48"/>
    <n v="32666"/>
  </r>
  <r>
    <x v="167"/>
    <d v="1899-12-30T17:03:23"/>
    <s v="지출"/>
    <s v="주거/통신"/>
    <x v="29"/>
    <x v="71"/>
    <n v="-35022"/>
    <s v="KRW"/>
    <s v="생활통장"/>
    <m/>
    <d v="2024-12-16T00:00:00"/>
    <x v="2"/>
    <x v="21"/>
    <x v="30"/>
    <n v="35022"/>
  </r>
  <r>
    <x v="167"/>
    <d v="1899-12-30T17:06:33"/>
    <s v="수입"/>
    <s v="금융수입"/>
    <x v="0"/>
    <x v="46"/>
    <n v="24"/>
    <s v="KRW"/>
    <s v="플러스박스"/>
    <m/>
    <d v="2024-12-16T00:00:00"/>
    <x v="1"/>
    <x v="1"/>
    <x v="0"/>
    <n v="24"/>
  </r>
  <r>
    <x v="167"/>
    <d v="1899-12-30T18:41:05"/>
    <s v="지출"/>
    <s v="주거/통신"/>
    <x v="29"/>
    <x v="71"/>
    <n v="-1398"/>
    <s v="KRW"/>
    <s v="생활통장"/>
    <m/>
    <d v="2024-12-16T00:00:00"/>
    <x v="2"/>
    <x v="21"/>
    <x v="30"/>
    <n v="1398"/>
  </r>
  <r>
    <x v="167"/>
    <d v="1899-12-30T18:58:19"/>
    <s v="수입"/>
    <s v="미분류"/>
    <x v="0"/>
    <x v="19"/>
    <n v="7"/>
    <s v="KRW"/>
    <s v="생활통장"/>
    <m/>
    <d v="2024-12-16T00:00:00"/>
    <x v="1"/>
    <x v="11"/>
    <x v="0"/>
    <n v="7"/>
  </r>
  <r>
    <x v="167"/>
    <d v="1899-12-30T18:58:21"/>
    <s v="수입"/>
    <s v="앱테크"/>
    <x v="0"/>
    <x v="20"/>
    <n v="6"/>
    <s v="KRW"/>
    <s v="생활통장"/>
    <m/>
    <d v="2024-12-16T00:00:00"/>
    <x v="1"/>
    <x v="12"/>
    <x v="0"/>
    <n v="6"/>
  </r>
  <r>
    <x v="167"/>
    <d v="1899-12-30T18:58:23"/>
    <s v="수입"/>
    <s v="앱테크"/>
    <x v="0"/>
    <x v="20"/>
    <n v="67"/>
    <s v="KRW"/>
    <s v="생활통장"/>
    <m/>
    <d v="2024-12-16T00:00:00"/>
    <x v="1"/>
    <x v="12"/>
    <x v="0"/>
    <n v="67"/>
  </r>
  <r>
    <x v="167"/>
    <d v="1899-12-30T18:58:25"/>
    <s v="수입"/>
    <s v="미분류"/>
    <x v="0"/>
    <x v="19"/>
    <n v="51"/>
    <s v="KRW"/>
    <s v="생활통장"/>
    <m/>
    <d v="2024-12-16T00:00:00"/>
    <x v="1"/>
    <x v="11"/>
    <x v="0"/>
    <n v="51"/>
  </r>
  <r>
    <x v="168"/>
    <d v="1899-12-30T00:00:00"/>
    <s v="지출"/>
    <s v="교통"/>
    <x v="5"/>
    <x v="26"/>
    <n v="-16400"/>
    <s v="KRW"/>
    <s v="MY(K-패스)"/>
    <m/>
    <d v="2024-12-15T00:00:00"/>
    <x v="2"/>
    <x v="7"/>
    <x v="5"/>
    <n v="16400"/>
  </r>
  <r>
    <x v="168"/>
    <d v="1899-12-30T17:47:11"/>
    <s v="지출"/>
    <s v="교통"/>
    <x v="38"/>
    <x v="235"/>
    <n v="-5400"/>
    <s v="KRW"/>
    <s v="카카오페이 간편결제"/>
    <m/>
    <d v="2024-12-15T00:00:00"/>
    <x v="2"/>
    <x v="7"/>
    <x v="39"/>
    <n v="5400"/>
  </r>
  <r>
    <x v="168"/>
    <d v="1899-12-30T17:47:12"/>
    <s v="지출"/>
    <s v="교통"/>
    <x v="38"/>
    <x v="235"/>
    <n v="5400"/>
    <s v="KRW"/>
    <s v="카카오페이 간편결제"/>
    <m/>
    <d v="2024-12-15T00:00:00"/>
    <x v="2"/>
    <x v="7"/>
    <x v="39"/>
    <n v="-5400"/>
  </r>
  <r>
    <x v="168"/>
    <d v="1899-12-30T17:52:10"/>
    <s v="수입"/>
    <s v="미분류"/>
    <x v="0"/>
    <x v="19"/>
    <n v="20"/>
    <s v="KRW"/>
    <s v="생활통장"/>
    <m/>
    <d v="2024-12-15T00:00:00"/>
    <x v="1"/>
    <x v="11"/>
    <x v="0"/>
    <n v="20"/>
  </r>
  <r>
    <x v="168"/>
    <d v="1899-12-30T17:52:18"/>
    <s v="수입"/>
    <s v="미분류"/>
    <x v="0"/>
    <x v="19"/>
    <n v="60"/>
    <s v="KRW"/>
    <s v="생활통장"/>
    <m/>
    <d v="2024-12-15T00:00:00"/>
    <x v="1"/>
    <x v="11"/>
    <x v="0"/>
    <n v="60"/>
  </r>
  <r>
    <x v="168"/>
    <d v="1899-12-30T17:54:21"/>
    <s v="지출"/>
    <s v="교통"/>
    <x v="38"/>
    <x v="235"/>
    <n v="-5300"/>
    <s v="KRW"/>
    <s v="카카오페이 간편결제"/>
    <m/>
    <d v="2024-12-15T00:00:00"/>
    <x v="2"/>
    <x v="7"/>
    <x v="39"/>
    <n v="5300"/>
  </r>
  <r>
    <x v="168"/>
    <d v="1899-12-30T19:18:16"/>
    <s v="지출"/>
    <s v="식비"/>
    <x v="45"/>
    <x v="237"/>
    <n v="-34066"/>
    <s v="KRW"/>
    <s v="교직원복지 LOVE"/>
    <m/>
    <d v="2024-12-15T00:00:00"/>
    <x v="2"/>
    <x v="4"/>
    <x v="46"/>
    <n v="34066"/>
  </r>
  <r>
    <x v="169"/>
    <d v="1899-12-30T10:58:49"/>
    <s v="이체"/>
    <s v="내계좌이체"/>
    <x v="0"/>
    <x v="5"/>
    <n v="100068"/>
    <s v="KRW"/>
    <s v="생활통장"/>
    <m/>
    <d v="2024-12-14T00:00:00"/>
    <x v="3"/>
    <x v="8"/>
    <x v="0"/>
    <n v="-100068"/>
  </r>
  <r>
    <x v="169"/>
    <d v="1899-12-30T10:58:49"/>
    <s v="이체"/>
    <s v="내계좌이체"/>
    <x v="0"/>
    <x v="9"/>
    <n v="-100068"/>
    <s v="KRW"/>
    <s v="플러스박스"/>
    <m/>
    <d v="2024-12-14T00:00:00"/>
    <x v="3"/>
    <x v="8"/>
    <x v="0"/>
    <n v="100068"/>
  </r>
  <r>
    <x v="169"/>
    <d v="1899-12-30T12:13:23"/>
    <s v="이체"/>
    <s v="내계좌이체"/>
    <x v="0"/>
    <x v="13"/>
    <n v="100000"/>
    <s v="KRW"/>
    <s v="입출금통장"/>
    <m/>
    <d v="2024-12-14T00:00:00"/>
    <x v="3"/>
    <x v="8"/>
    <x v="0"/>
    <n v="-100000"/>
  </r>
  <r>
    <x v="169"/>
    <d v="1899-12-30T12:13:23"/>
    <s v="이체"/>
    <s v="내계좌이체"/>
    <x v="0"/>
    <x v="12"/>
    <n v="-100000"/>
    <s v="KRW"/>
    <s v="생활통장"/>
    <m/>
    <d v="2024-12-14T00:00:00"/>
    <x v="3"/>
    <x v="8"/>
    <x v="0"/>
    <n v="100000"/>
  </r>
  <r>
    <x v="169"/>
    <d v="1899-12-30T12:15:15"/>
    <s v="이체"/>
    <s v="내계좌이체"/>
    <x v="0"/>
    <x v="13"/>
    <n v="100000"/>
    <s v="KRW"/>
    <s v="채움공직자우대통장"/>
    <m/>
    <d v="2024-12-14T00:00:00"/>
    <x v="3"/>
    <x v="8"/>
    <x v="0"/>
    <n v="-100000"/>
  </r>
  <r>
    <x v="169"/>
    <d v="1899-12-30T12:15:15"/>
    <s v="이체"/>
    <s v="내계좌이체"/>
    <x v="0"/>
    <x v="13"/>
    <n v="-100000"/>
    <s v="KRW"/>
    <s v="입출금통장"/>
    <m/>
    <d v="2024-12-14T00:00:00"/>
    <x v="3"/>
    <x v="8"/>
    <x v="0"/>
    <n v="100000"/>
  </r>
  <r>
    <x v="169"/>
    <d v="1899-12-30T12:47:50"/>
    <s v="이체"/>
    <s v="이체"/>
    <x v="0"/>
    <x v="0"/>
    <n v="-13000"/>
    <s v="KRW"/>
    <s v="생활통장"/>
    <m/>
    <d v="2024-12-14T00:00:00"/>
    <x v="0"/>
    <x v="0"/>
    <x v="0"/>
    <n v="13000"/>
  </r>
  <r>
    <x v="169"/>
    <d v="1899-12-30T01:20:04"/>
    <s v="지출"/>
    <s v="교통"/>
    <x v="6"/>
    <x v="17"/>
    <n v="-5600"/>
    <s v="KRW"/>
    <s v="MY(K-패스)"/>
    <m/>
    <d v="2024-12-14T00:00:00"/>
    <x v="2"/>
    <x v="7"/>
    <x v="6"/>
    <n v="5600"/>
  </r>
  <r>
    <x v="169"/>
    <d v="1899-12-30T10:59:13"/>
    <s v="수입"/>
    <s v="미분류"/>
    <x v="0"/>
    <x v="19"/>
    <n v="38"/>
    <s v="KRW"/>
    <s v="생활통장"/>
    <m/>
    <d v="2024-12-14T00:00:00"/>
    <x v="1"/>
    <x v="11"/>
    <x v="0"/>
    <n v="38"/>
  </r>
  <r>
    <x v="169"/>
    <d v="1899-12-30T10:59:18"/>
    <s v="수입"/>
    <s v="앱테크"/>
    <x v="0"/>
    <x v="20"/>
    <n v="53"/>
    <s v="KRW"/>
    <s v="생활통장"/>
    <m/>
    <d v="2024-12-14T00:00:00"/>
    <x v="1"/>
    <x v="12"/>
    <x v="0"/>
    <n v="53"/>
  </r>
  <r>
    <x v="169"/>
    <d v="1899-12-30T12:20:55"/>
    <s v="지출"/>
    <s v="여행/숙박"/>
    <x v="56"/>
    <x v="331"/>
    <n v="-100000"/>
    <s v="KRW"/>
    <s v="채움공직자우대통장"/>
    <m/>
    <d v="2024-12-14T00:00:00"/>
    <x v="2"/>
    <x v="27"/>
    <x v="57"/>
    <n v="100000"/>
  </r>
  <r>
    <x v="169"/>
    <d v="1899-12-30T15:01:21"/>
    <s v="지출"/>
    <s v="교통"/>
    <x v="6"/>
    <x v="17"/>
    <n v="-5400"/>
    <s v="KRW"/>
    <s v="MY(K-패스)"/>
    <m/>
    <d v="2024-12-14T00:00:00"/>
    <x v="2"/>
    <x v="7"/>
    <x v="6"/>
    <n v="5400"/>
  </r>
  <r>
    <x v="169"/>
    <d v="1899-12-30T17:22:14"/>
    <s v="지출"/>
    <s v="카페/간식"/>
    <x v="10"/>
    <x v="176"/>
    <n v="-5500"/>
    <s v="KRW"/>
    <s v="MY(K-패스)"/>
    <m/>
    <d v="2024-12-14T00:00:00"/>
    <x v="2"/>
    <x v="14"/>
    <x v="10"/>
    <n v="5500"/>
  </r>
  <r>
    <x v="170"/>
    <d v="1899-12-30T10:47:39"/>
    <s v="이체"/>
    <s v="내계좌이체"/>
    <x v="0"/>
    <x v="13"/>
    <n v="500000"/>
    <s v="KRW"/>
    <s v="생활통장"/>
    <m/>
    <d v="2024-12-13T00:00:00"/>
    <x v="3"/>
    <x v="8"/>
    <x v="0"/>
    <n v="-500000"/>
  </r>
  <r>
    <x v="170"/>
    <d v="1899-12-30T10:48:24"/>
    <s v="이체"/>
    <s v="내계좌이체"/>
    <x v="0"/>
    <x v="13"/>
    <n v="500000"/>
    <s v="KRW"/>
    <s v="입출금통장"/>
    <m/>
    <d v="2024-12-13T00:00:00"/>
    <x v="3"/>
    <x v="8"/>
    <x v="0"/>
    <n v="-500000"/>
  </r>
  <r>
    <x v="170"/>
    <d v="1899-12-30T10:48:24"/>
    <s v="이체"/>
    <s v="내계좌이체"/>
    <x v="0"/>
    <x v="12"/>
    <n v="-500000"/>
    <s v="KRW"/>
    <s v="생활통장"/>
    <m/>
    <d v="2024-12-13T00:00:00"/>
    <x v="3"/>
    <x v="8"/>
    <x v="0"/>
    <n v="500000"/>
  </r>
  <r>
    <x v="170"/>
    <d v="1899-12-30T10:49:08"/>
    <s v="이체"/>
    <s v="이체"/>
    <x v="0"/>
    <x v="279"/>
    <n v="-500000"/>
    <s v="KRW"/>
    <s v="입출금통장"/>
    <m/>
    <d v="2024-12-13T00:00:00"/>
    <x v="3"/>
    <x v="0"/>
    <x v="0"/>
    <n v="500000"/>
  </r>
  <r>
    <x v="170"/>
    <d v="1899-12-30T08:28:53"/>
    <s v="지출"/>
    <s v="교통"/>
    <x v="38"/>
    <x v="295"/>
    <n v="-5700"/>
    <s v="KRW"/>
    <s v="MY(K-패스)"/>
    <m/>
    <d v="2024-12-13T00:00:00"/>
    <x v="2"/>
    <x v="7"/>
    <x v="39"/>
    <n v="5700"/>
  </r>
  <r>
    <x v="171"/>
    <d v="1899-12-30T10:37:10"/>
    <s v="이체"/>
    <s v="이체"/>
    <x v="0"/>
    <x v="179"/>
    <n v="10000"/>
    <s v="KRW"/>
    <s v="입출금통장"/>
    <m/>
    <d v="2024-12-12T00:00:00"/>
    <x v="0"/>
    <x v="0"/>
    <x v="0"/>
    <n v="-10000"/>
  </r>
  <r>
    <x v="171"/>
    <d v="1899-12-30T13:01:08"/>
    <s v="이체"/>
    <s v="내계좌이체"/>
    <x v="0"/>
    <x v="12"/>
    <n v="-96360"/>
    <s v="KRW"/>
    <s v="채움공직자우대통장"/>
    <m/>
    <d v="2024-12-12T00:00:00"/>
    <x v="3"/>
    <x v="8"/>
    <x v="0"/>
    <n v="96360"/>
  </r>
  <r>
    <x v="171"/>
    <d v="1899-12-30T13:01:09"/>
    <s v="이체"/>
    <s v="내계좌이체"/>
    <x v="0"/>
    <x v="13"/>
    <n v="96360"/>
    <s v="KRW"/>
    <s v="생활통장"/>
    <m/>
    <d v="2024-12-12T00:00:00"/>
    <x v="3"/>
    <x v="8"/>
    <x v="0"/>
    <n v="-96360"/>
  </r>
  <r>
    <x v="171"/>
    <d v="1899-12-30T18:54:05"/>
    <s v="이체"/>
    <s v="이체"/>
    <x v="0"/>
    <x v="224"/>
    <n v="3"/>
    <s v="KRW"/>
    <s v="입출금통장"/>
    <m/>
    <d v="2024-12-12T00:00:00"/>
    <x v="0"/>
    <x v="0"/>
    <x v="0"/>
    <n v="-3"/>
  </r>
  <r>
    <x v="171"/>
    <d v="1899-12-30T18:54:09"/>
    <s v="이체"/>
    <s v="이체"/>
    <x v="0"/>
    <x v="224"/>
    <n v="5"/>
    <s v="KRW"/>
    <s v="입출금통장"/>
    <m/>
    <d v="2024-12-12T00:00:00"/>
    <x v="0"/>
    <x v="0"/>
    <x v="0"/>
    <n v="-5"/>
  </r>
  <r>
    <x v="171"/>
    <d v="1899-12-30T12:36:10"/>
    <s v="수입"/>
    <s v="기타수입"/>
    <x v="0"/>
    <x v="287"/>
    <n v="46360"/>
    <s v="KRW"/>
    <s v="채움공직자우대통장"/>
    <m/>
    <d v="2024-12-12T00:00:00"/>
    <x v="1"/>
    <x v="23"/>
    <x v="0"/>
    <n v="46360"/>
  </r>
  <r>
    <x v="171"/>
    <d v="1899-12-30T12:36:12"/>
    <s v="수입"/>
    <s v="기타수입"/>
    <x v="0"/>
    <x v="287"/>
    <n v="10000"/>
    <s v="KRW"/>
    <s v="채움공직자우대통장"/>
    <m/>
    <d v="2024-12-12T00:00:00"/>
    <x v="1"/>
    <x v="23"/>
    <x v="0"/>
    <n v="10000"/>
  </r>
  <r>
    <x v="171"/>
    <d v="1899-12-30T12:36:13"/>
    <s v="수입"/>
    <s v="기타수입"/>
    <x v="0"/>
    <x v="287"/>
    <n v="40000"/>
    <s v="KRW"/>
    <s v="채움공직자우대통장"/>
    <m/>
    <d v="2024-12-12T00:00:00"/>
    <x v="1"/>
    <x v="23"/>
    <x v="0"/>
    <n v="40000"/>
  </r>
  <r>
    <x v="171"/>
    <d v="1899-12-30T17:09:32"/>
    <s v="지출"/>
    <s v="생활"/>
    <x v="42"/>
    <x v="142"/>
    <n v="-51100"/>
    <s v="KRW"/>
    <s v="생활통장"/>
    <m/>
    <d v="2024-12-12T00:00:00"/>
    <x v="2"/>
    <x v="2"/>
    <x v="43"/>
    <n v="51100"/>
  </r>
  <r>
    <x v="171"/>
    <d v="1899-12-30T19:23:23"/>
    <s v="지출"/>
    <s v="식비"/>
    <x v="19"/>
    <x v="290"/>
    <n v="-1000"/>
    <s v="KRW"/>
    <s v="MY(K-패스)"/>
    <m/>
    <d v="2024-12-12T00:00:00"/>
    <x v="2"/>
    <x v="4"/>
    <x v="19"/>
    <n v="1000"/>
  </r>
  <r>
    <x v="172"/>
    <d v="1899-12-30T22:50:06"/>
    <s v="이체"/>
    <s v="이체"/>
    <x v="0"/>
    <x v="224"/>
    <n v="3"/>
    <s v="KRW"/>
    <s v="입출금통장"/>
    <m/>
    <d v="2024-12-11T00:00:00"/>
    <x v="0"/>
    <x v="0"/>
    <x v="0"/>
    <n v="-3"/>
  </r>
  <r>
    <x v="172"/>
    <d v="1899-12-30T22:50:09"/>
    <s v="이체"/>
    <s v="이체"/>
    <x v="0"/>
    <x v="224"/>
    <n v="5"/>
    <s v="KRW"/>
    <s v="입출금통장"/>
    <m/>
    <d v="2024-12-11T00:00:00"/>
    <x v="0"/>
    <x v="0"/>
    <x v="0"/>
    <n v="-5"/>
  </r>
  <r>
    <x v="172"/>
    <d v="1899-12-30T22:50:14"/>
    <s v="이체"/>
    <s v="이체"/>
    <x v="0"/>
    <x v="224"/>
    <n v="10"/>
    <s v="KRW"/>
    <s v="입출금통장"/>
    <m/>
    <d v="2024-12-11T00:00:00"/>
    <x v="0"/>
    <x v="0"/>
    <x v="0"/>
    <n v="-10"/>
  </r>
  <r>
    <x v="172"/>
    <d v="1899-12-30T22:50:28"/>
    <s v="이체"/>
    <s v="저축"/>
    <x v="0"/>
    <x v="332"/>
    <n v="43"/>
    <s v="KRW"/>
    <s v="입출금통장"/>
    <m/>
    <d v="2024-12-11T00:00:00"/>
    <x v="0"/>
    <x v="19"/>
    <x v="0"/>
    <n v="-43"/>
  </r>
  <r>
    <x v="172"/>
    <d v="1899-12-30T10:10:00"/>
    <s v="지출"/>
    <s v="생활"/>
    <x v="17"/>
    <x v="281"/>
    <n v="-18000"/>
    <s v="KRW"/>
    <s v="교직원복지 LOVE"/>
    <m/>
    <d v="2024-12-11T00:00:00"/>
    <x v="2"/>
    <x v="2"/>
    <x v="17"/>
    <n v="18000"/>
  </r>
  <r>
    <x v="173"/>
    <d v="1899-12-30T09:22:36"/>
    <s v="이체"/>
    <s v="내계좌이체"/>
    <x v="0"/>
    <x v="13"/>
    <n v="10000"/>
    <s v="KRW"/>
    <s v="입출금통장"/>
    <m/>
    <d v="2024-12-10T00:00:00"/>
    <x v="3"/>
    <x v="8"/>
    <x v="0"/>
    <n v="-10000"/>
  </r>
  <r>
    <x v="173"/>
    <d v="1899-12-30T09:22:36"/>
    <s v="이체"/>
    <s v="내계좌이체"/>
    <x v="0"/>
    <x v="12"/>
    <n v="-10000"/>
    <s v="KRW"/>
    <s v="생활통장"/>
    <m/>
    <d v="2024-12-10T00:00:00"/>
    <x v="3"/>
    <x v="8"/>
    <x v="0"/>
    <n v="10000"/>
  </r>
  <r>
    <x v="173"/>
    <d v="1899-12-30T11:06:25"/>
    <s v="이체"/>
    <s v="이체"/>
    <x v="0"/>
    <x v="321"/>
    <n v="2000"/>
    <s v="KRW"/>
    <s v="입출금통장"/>
    <m/>
    <d v="2024-12-10T00:00:00"/>
    <x v="3"/>
    <x v="0"/>
    <x v="0"/>
    <n v="-2000"/>
  </r>
  <r>
    <x v="173"/>
    <d v="1899-12-30T11:08:03"/>
    <s v="이체"/>
    <s v="내계좌이체"/>
    <x v="0"/>
    <x v="12"/>
    <n v="-2000"/>
    <s v="KRW"/>
    <s v="생활통장"/>
    <m/>
    <d v="2024-12-10T00:00:00"/>
    <x v="3"/>
    <x v="8"/>
    <x v="0"/>
    <n v="2000"/>
  </r>
  <r>
    <x v="173"/>
    <d v="1899-12-30T11:08:04"/>
    <s v="이체"/>
    <s v="내계좌이체"/>
    <x v="0"/>
    <x v="13"/>
    <n v="2000"/>
    <s v="KRW"/>
    <s v="입출금통장"/>
    <m/>
    <d v="2024-12-10T00:00:00"/>
    <x v="3"/>
    <x v="8"/>
    <x v="0"/>
    <n v="-2000"/>
  </r>
  <r>
    <x v="173"/>
    <d v="1899-12-30T13:19:14"/>
    <s v="이체"/>
    <s v="이체"/>
    <x v="0"/>
    <x v="179"/>
    <n v="4000"/>
    <s v="KRW"/>
    <s v="입출금통장"/>
    <m/>
    <d v="2024-12-10T00:00:00"/>
    <x v="0"/>
    <x v="0"/>
    <x v="0"/>
    <n v="-4000"/>
  </r>
  <r>
    <x v="173"/>
    <d v="1899-12-30T19:03:30"/>
    <s v="이체"/>
    <s v="이체"/>
    <x v="0"/>
    <x v="224"/>
    <n v="3"/>
    <s v="KRW"/>
    <s v="입출금통장"/>
    <m/>
    <d v="2024-12-10T00:00:00"/>
    <x v="0"/>
    <x v="0"/>
    <x v="0"/>
    <n v="-3"/>
  </r>
  <r>
    <x v="173"/>
    <d v="1899-12-30T19:03:34"/>
    <s v="이체"/>
    <s v="이체"/>
    <x v="0"/>
    <x v="224"/>
    <n v="5"/>
    <s v="KRW"/>
    <s v="입출금통장"/>
    <m/>
    <d v="2024-12-10T00:00:00"/>
    <x v="0"/>
    <x v="0"/>
    <x v="0"/>
    <n v="-5"/>
  </r>
  <r>
    <x v="173"/>
    <d v="1899-12-30T09:27:21"/>
    <s v="수입"/>
    <s v="금융수입"/>
    <x v="0"/>
    <x v="46"/>
    <n v="68"/>
    <s v="KRW"/>
    <s v="플러스박스"/>
    <m/>
    <d v="2024-12-10T00:00:00"/>
    <x v="1"/>
    <x v="1"/>
    <x v="0"/>
    <n v="68"/>
  </r>
  <r>
    <x v="173"/>
    <d v="1899-12-30T09:27:26"/>
    <s v="수입"/>
    <s v="미분류"/>
    <x v="0"/>
    <x v="19"/>
    <n v="29"/>
    <s v="KRW"/>
    <s v="생활통장"/>
    <m/>
    <d v="2024-12-10T00:00:00"/>
    <x v="1"/>
    <x v="11"/>
    <x v="0"/>
    <n v="29"/>
  </r>
  <r>
    <x v="173"/>
    <d v="1899-12-30T09:27:28"/>
    <s v="수입"/>
    <s v="앱테크"/>
    <x v="0"/>
    <x v="20"/>
    <n v="58"/>
    <s v="KRW"/>
    <s v="생활통장"/>
    <m/>
    <d v="2024-12-10T00:00:00"/>
    <x v="1"/>
    <x v="12"/>
    <x v="0"/>
    <n v="58"/>
  </r>
  <r>
    <x v="173"/>
    <d v="1899-12-30T09:27:30"/>
    <s v="수입"/>
    <s v="앱테크"/>
    <x v="0"/>
    <x v="20"/>
    <n v="13"/>
    <s v="KRW"/>
    <s v="생활통장"/>
    <m/>
    <d v="2024-12-10T00:00:00"/>
    <x v="1"/>
    <x v="12"/>
    <x v="0"/>
    <n v="13"/>
  </r>
  <r>
    <x v="173"/>
    <d v="1899-12-30T09:30:30"/>
    <s v="지출"/>
    <s v="교통"/>
    <x v="6"/>
    <x v="17"/>
    <n v="-4700"/>
    <s v="KRW"/>
    <s v="MY(K-패스)"/>
    <m/>
    <d v="2024-12-10T00:00:00"/>
    <x v="2"/>
    <x v="7"/>
    <x v="6"/>
    <n v="4700"/>
  </r>
  <r>
    <x v="173"/>
    <d v="1899-12-30T11:04:26"/>
    <s v="수입"/>
    <s v="금융수입"/>
    <x v="0"/>
    <x v="286"/>
    <n v="41"/>
    <s v="KRW"/>
    <s v="입출금통장"/>
    <m/>
    <d v="2024-12-10T00:00:00"/>
    <x v="1"/>
    <x v="1"/>
    <x v="0"/>
    <n v="41"/>
  </r>
  <r>
    <x v="173"/>
    <d v="1899-12-30T15:52:23"/>
    <s v="지출"/>
    <s v="교통"/>
    <x v="38"/>
    <x v="235"/>
    <n v="-5500"/>
    <s v="KRW"/>
    <s v="카카오페이 간편결제"/>
    <m/>
    <d v="2024-12-10T00:00:00"/>
    <x v="2"/>
    <x v="7"/>
    <x v="39"/>
    <n v="5500"/>
  </r>
  <r>
    <x v="173"/>
    <d v="1899-12-30T15:52:24"/>
    <s v="지출"/>
    <s v="교통"/>
    <x v="38"/>
    <x v="235"/>
    <n v="5500"/>
    <s v="KRW"/>
    <s v="카카오페이 간편결제"/>
    <m/>
    <d v="2024-12-10T00:00:00"/>
    <x v="2"/>
    <x v="7"/>
    <x v="39"/>
    <n v="-5500"/>
  </r>
  <r>
    <x v="173"/>
    <d v="1899-12-30T15:59:20"/>
    <s v="지출"/>
    <s v="교통"/>
    <x v="38"/>
    <x v="235"/>
    <n v="-4800"/>
    <s v="KRW"/>
    <s v="카카오페이 간편결제"/>
    <m/>
    <d v="2024-12-10T00:00:00"/>
    <x v="2"/>
    <x v="7"/>
    <x v="39"/>
    <n v="4800"/>
  </r>
  <r>
    <x v="173"/>
    <d v="1899-12-30T19:52:38"/>
    <s v="지출"/>
    <s v="온라인쇼핑"/>
    <x v="12"/>
    <x v="208"/>
    <n v="-63600"/>
    <s v="KRW"/>
    <s v="교직원복지 LOVE"/>
    <m/>
    <d v="2024-12-10T00:00:00"/>
    <x v="2"/>
    <x v="6"/>
    <x v="12"/>
    <n v="63600"/>
  </r>
  <r>
    <x v="173"/>
    <d v="1899-12-30T20:40:34"/>
    <s v="지출"/>
    <s v="교통"/>
    <x v="6"/>
    <x v="17"/>
    <n v="-5400"/>
    <s v="KRW"/>
    <s v="MY(K-패스)"/>
    <m/>
    <d v="2024-12-10T00:00:00"/>
    <x v="2"/>
    <x v="7"/>
    <x v="6"/>
    <n v="5400"/>
  </r>
  <r>
    <x v="174"/>
    <d v="1899-12-30T13:59:09"/>
    <s v="이체"/>
    <s v="저축"/>
    <x v="0"/>
    <x v="333"/>
    <n v="60000"/>
    <s v="KRW"/>
    <s v="신한 주거래 우대통장(저축예금)"/>
    <m/>
    <d v="2024-12-09T00:00:00"/>
    <x v="3"/>
    <x v="19"/>
    <x v="0"/>
    <n v="-60000"/>
  </r>
  <r>
    <x v="174"/>
    <d v="1899-12-30T14:02:55"/>
    <s v="이체"/>
    <s v="내계좌이체"/>
    <x v="0"/>
    <x v="12"/>
    <n v="-60000"/>
    <s v="KRW"/>
    <s v="신한 주거래 우대통장(저축예금)"/>
    <m/>
    <d v="2024-12-09T00:00:00"/>
    <x v="3"/>
    <x v="8"/>
    <x v="0"/>
    <n v="60000"/>
  </r>
  <r>
    <x v="174"/>
    <d v="1899-12-30T14:02:55"/>
    <s v="이체"/>
    <s v="내계좌이체"/>
    <x v="0"/>
    <x v="13"/>
    <n v="60000"/>
    <s v="KRW"/>
    <s v="생활통장"/>
    <m/>
    <d v="2024-12-09T00:00:00"/>
    <x v="3"/>
    <x v="8"/>
    <x v="0"/>
    <n v="-60000"/>
  </r>
  <r>
    <x v="174"/>
    <d v="1899-12-30T15:33:56"/>
    <s v="이체"/>
    <s v="투자"/>
    <x v="0"/>
    <x v="334"/>
    <n v="8300"/>
    <s v="KRW"/>
    <s v="신한 주거래 우대통장(저축예금)"/>
    <m/>
    <d v="2024-12-09T00:00:00"/>
    <x v="3"/>
    <x v="5"/>
    <x v="0"/>
    <n v="-8300"/>
  </r>
  <r>
    <x v="174"/>
    <d v="1899-12-30T15:56:39"/>
    <s v="이체"/>
    <s v="내계좌이체"/>
    <x v="0"/>
    <x v="12"/>
    <n v="-8300"/>
    <s v="KRW"/>
    <s v="신한 주거래 우대통장(저축예금)"/>
    <m/>
    <d v="2024-12-09T00:00:00"/>
    <x v="3"/>
    <x v="8"/>
    <x v="0"/>
    <n v="8300"/>
  </r>
  <r>
    <x v="174"/>
    <d v="1899-12-30T15:56:39"/>
    <s v="이체"/>
    <s v="내계좌이체"/>
    <x v="0"/>
    <x v="13"/>
    <n v="8300"/>
    <s v="KRW"/>
    <s v="생활통장"/>
    <m/>
    <d v="2024-12-09T00:00:00"/>
    <x v="3"/>
    <x v="8"/>
    <x v="0"/>
    <n v="-8300"/>
  </r>
  <r>
    <x v="175"/>
    <d v="1899-12-30T12:47:11"/>
    <s v="이체"/>
    <s v="내계좌이체"/>
    <x v="0"/>
    <x v="16"/>
    <n v="-1"/>
    <s v="KRW"/>
    <s v="신한 주거래 우대통장(저축예금)"/>
    <m/>
    <d v="2024-12-08T00:00:00"/>
    <x v="3"/>
    <x v="8"/>
    <x v="0"/>
    <n v="1"/>
  </r>
  <r>
    <x v="175"/>
    <d v="1899-12-30T12:47:11"/>
    <s v="이체"/>
    <s v="내계좌이체"/>
    <x v="0"/>
    <x v="13"/>
    <n v="1"/>
    <s v="KRW"/>
    <s v="생활통장"/>
    <m/>
    <d v="2024-12-08T00:00:00"/>
    <x v="3"/>
    <x v="8"/>
    <x v="0"/>
    <n v="-1"/>
  </r>
  <r>
    <x v="175"/>
    <d v="1899-12-30T12:46:59"/>
    <s v="지출"/>
    <s v="생활"/>
    <x v="7"/>
    <x v="308"/>
    <n v="-19200"/>
    <s v="KRW"/>
    <s v="MY(K-패스)"/>
    <m/>
    <d v="2024-12-08T00:00:00"/>
    <x v="2"/>
    <x v="2"/>
    <x v="7"/>
    <n v="19200"/>
  </r>
  <r>
    <x v="175"/>
    <d v="1899-12-30T14:10:24"/>
    <s v="수입"/>
    <s v="앱테크"/>
    <x v="0"/>
    <x v="20"/>
    <n v="10"/>
    <s v="KRW"/>
    <s v="생활통장"/>
    <m/>
    <d v="2024-12-08T00:00:00"/>
    <x v="1"/>
    <x v="12"/>
    <x v="0"/>
    <n v="10"/>
  </r>
  <r>
    <x v="176"/>
    <d v="1899-12-30T08:34:19"/>
    <s v="수입"/>
    <s v="금융수입"/>
    <x v="0"/>
    <x v="34"/>
    <n v="500"/>
    <s v="KRW"/>
    <s v="생활통장"/>
    <m/>
    <d v="2024-12-06T00:00:00"/>
    <x v="1"/>
    <x v="1"/>
    <x v="0"/>
    <n v="500"/>
  </r>
  <r>
    <x v="177"/>
    <d v="1899-12-30T09:32:49"/>
    <s v="이체"/>
    <s v="이체"/>
    <x v="0"/>
    <x v="16"/>
    <n v="1"/>
    <s v="KRW"/>
    <s v="신한 주거래 우대통장(저축예금)"/>
    <m/>
    <d v="2024-12-05T00:00:00"/>
    <x v="0"/>
    <x v="0"/>
    <x v="0"/>
    <n v="-1"/>
  </r>
  <r>
    <x v="177"/>
    <d v="1899-12-30T10:09:48"/>
    <s v="이체"/>
    <s v="이체"/>
    <x v="0"/>
    <x v="27"/>
    <n v="-28680"/>
    <s v="KRW"/>
    <s v="입출금통장"/>
    <m/>
    <d v="2024-12-05T00:00:00"/>
    <x v="0"/>
    <x v="0"/>
    <x v="0"/>
    <n v="28680"/>
  </r>
  <r>
    <x v="177"/>
    <d v="1899-12-30T10:17:06"/>
    <s v="이체"/>
    <s v="내계좌이체"/>
    <x v="0"/>
    <x v="13"/>
    <n v="-6000"/>
    <s v="KRW"/>
    <s v="입출금통장"/>
    <m/>
    <d v="2024-12-05T00:00:00"/>
    <x v="3"/>
    <x v="8"/>
    <x v="0"/>
    <n v="6000"/>
  </r>
  <r>
    <x v="177"/>
    <d v="1899-12-30T10:17:06"/>
    <s v="이체"/>
    <s v="내계좌이체"/>
    <x v="0"/>
    <x v="13"/>
    <n v="6000"/>
    <s v="KRW"/>
    <s v="입출금통장"/>
    <m/>
    <d v="2024-12-05T00:00:00"/>
    <x v="3"/>
    <x v="8"/>
    <x v="0"/>
    <n v="-6000"/>
  </r>
  <r>
    <x v="177"/>
    <d v="1899-12-30T13:52:46"/>
    <s v="이체"/>
    <s v="이체"/>
    <x v="0"/>
    <x v="335"/>
    <n v="-20000"/>
    <s v="KRW"/>
    <s v="생활통장"/>
    <m/>
    <d v="2024-12-05T00:00:00"/>
    <x v="0"/>
    <x v="0"/>
    <x v="0"/>
    <n v="20000"/>
  </r>
  <r>
    <x v="177"/>
    <d v="1899-12-30T09:29:11"/>
    <s v="지출"/>
    <s v="교통"/>
    <x v="6"/>
    <x v="17"/>
    <n v="-7000"/>
    <s v="KRW"/>
    <s v="MY(K-패스)"/>
    <m/>
    <d v="2024-12-05T00:00:00"/>
    <x v="2"/>
    <x v="7"/>
    <x v="6"/>
    <n v="7000"/>
  </r>
  <r>
    <x v="177"/>
    <d v="1899-12-30T10:19:06"/>
    <s v="지출"/>
    <s v="식비"/>
    <x v="48"/>
    <x v="336"/>
    <n v="-6000"/>
    <s v="KRW"/>
    <s v="프렌즈 체크카드"/>
    <m/>
    <d v="2024-12-05T00:00:00"/>
    <x v="2"/>
    <x v="4"/>
    <x v="49"/>
    <n v="6000"/>
  </r>
  <r>
    <x v="178"/>
    <d v="1899-12-30T08:30:36"/>
    <s v="이체"/>
    <s v="내계좌이체"/>
    <x v="0"/>
    <x v="12"/>
    <n v="-28080"/>
    <s v="KRW"/>
    <s v="신한 주거래 우대통장(저축예금)"/>
    <m/>
    <d v="2024-12-04T00:00:00"/>
    <x v="3"/>
    <x v="8"/>
    <x v="0"/>
    <n v="28080"/>
  </r>
  <r>
    <x v="178"/>
    <d v="1899-12-30T08:30:37"/>
    <s v="이체"/>
    <s v="내계좌이체"/>
    <x v="0"/>
    <x v="13"/>
    <n v="28080"/>
    <s v="KRW"/>
    <s v="생활통장"/>
    <m/>
    <d v="2024-12-04T00:00:00"/>
    <x v="3"/>
    <x v="8"/>
    <x v="0"/>
    <n v="-28080"/>
  </r>
  <r>
    <x v="178"/>
    <d v="1899-12-30T08:47:02"/>
    <s v="이체"/>
    <s v="이체"/>
    <x v="0"/>
    <x v="298"/>
    <n v="8000"/>
    <s v="KRW"/>
    <s v="입출금통장"/>
    <m/>
    <d v="2024-12-04T00:00:00"/>
    <x v="0"/>
    <x v="0"/>
    <x v="0"/>
    <n v="-8000"/>
  </r>
  <r>
    <x v="178"/>
    <d v="1899-12-30T09:54:01"/>
    <s v="이체"/>
    <s v="이체"/>
    <x v="0"/>
    <x v="337"/>
    <n v="20000"/>
    <s v="KRW"/>
    <s v="입출금통장"/>
    <m/>
    <d v="2024-12-04T00:00:00"/>
    <x v="0"/>
    <x v="0"/>
    <x v="0"/>
    <n v="-20000"/>
  </r>
  <r>
    <x v="178"/>
    <d v="1899-12-30T10:10:53"/>
    <s v="이체"/>
    <s v="이체"/>
    <x v="0"/>
    <x v="338"/>
    <n v="90000"/>
    <s v="KRW"/>
    <s v="입출금통장"/>
    <m/>
    <d v="2024-12-04T00:00:00"/>
    <x v="0"/>
    <x v="0"/>
    <x v="0"/>
    <n v="-90000"/>
  </r>
  <r>
    <x v="178"/>
    <d v="1899-12-30T10:40:41"/>
    <s v="이체"/>
    <s v="이체"/>
    <x v="0"/>
    <x v="296"/>
    <n v="2000"/>
    <s v="KRW"/>
    <s v="입출금통장"/>
    <m/>
    <d v="2024-12-04T00:00:00"/>
    <x v="0"/>
    <x v="0"/>
    <x v="0"/>
    <n v="-2000"/>
  </r>
  <r>
    <x v="178"/>
    <d v="1899-12-30T08:31:01"/>
    <s v="수입"/>
    <s v="앱테크"/>
    <x v="0"/>
    <x v="20"/>
    <n v="37"/>
    <s v="KRW"/>
    <s v="생활통장"/>
    <m/>
    <d v="2024-12-04T00:00:00"/>
    <x v="1"/>
    <x v="12"/>
    <x v="0"/>
    <n v="37"/>
  </r>
  <r>
    <x v="178"/>
    <d v="1899-12-30T08:32:59"/>
    <s v="지출"/>
    <s v="교통"/>
    <x v="38"/>
    <x v="295"/>
    <n v="-5400"/>
    <s v="KRW"/>
    <s v="MY(K-패스)"/>
    <m/>
    <d v="2024-12-04T00:00:00"/>
    <x v="2"/>
    <x v="7"/>
    <x v="39"/>
    <n v="5400"/>
  </r>
  <r>
    <x v="178"/>
    <d v="1899-12-30T13:25:14"/>
    <s v="지출"/>
    <s v="패션/쇼핑"/>
    <x v="57"/>
    <x v="339"/>
    <n v="-37666"/>
    <s v="KRW"/>
    <s v="교직원복지 LOVE"/>
    <m/>
    <d v="2024-12-04T00:00:00"/>
    <x v="2"/>
    <x v="16"/>
    <x v="58"/>
    <n v="37666"/>
  </r>
  <r>
    <x v="178"/>
    <d v="1899-12-30T17:04:28"/>
    <s v="지출"/>
    <s v="식비"/>
    <x v="47"/>
    <x v="340"/>
    <n v="-50333"/>
    <s v="KRW"/>
    <s v="교직원복지 LOVE"/>
    <m/>
    <d v="2024-12-04T00:00:00"/>
    <x v="2"/>
    <x v="4"/>
    <x v="48"/>
    <n v="50333"/>
  </r>
  <r>
    <x v="178"/>
    <d v="1899-12-30T22:17:49"/>
    <s v="지출"/>
    <s v="식비"/>
    <x v="19"/>
    <x v="290"/>
    <n v="-9600"/>
    <s v="KRW"/>
    <s v="MY(K-패스)"/>
    <m/>
    <d v="2024-12-04T00:00:00"/>
    <x v="2"/>
    <x v="4"/>
    <x v="19"/>
    <n v="9600"/>
  </r>
  <r>
    <x v="179"/>
    <d v="1899-12-30T08:21:23"/>
    <s v="이체"/>
    <s v="저축"/>
    <x v="0"/>
    <x v="332"/>
    <n v="16"/>
    <s v="KRW"/>
    <s v="입출금통장"/>
    <m/>
    <d v="2024-12-03T00:00:00"/>
    <x v="0"/>
    <x v="19"/>
    <x v="0"/>
    <n v="-16"/>
  </r>
  <r>
    <x v="179"/>
    <d v="1899-12-30T10:38:24"/>
    <s v="이체"/>
    <s v="이체"/>
    <x v="0"/>
    <x v="205"/>
    <n v="1980"/>
    <s v="KRW"/>
    <s v="신한 주거래 우대통장(저축예금)"/>
    <m/>
    <d v="2024-12-03T00:00:00"/>
    <x v="0"/>
    <x v="0"/>
    <x v="0"/>
    <n v="-1980"/>
  </r>
  <r>
    <x v="179"/>
    <d v="1899-12-30T10:38:29"/>
    <s v="이체"/>
    <s v="이체"/>
    <x v="0"/>
    <x v="205"/>
    <n v="26100"/>
    <s v="KRW"/>
    <s v="신한 주거래 우대통장(저축예금)"/>
    <m/>
    <d v="2024-12-03T00:00:00"/>
    <x v="0"/>
    <x v="0"/>
    <x v="0"/>
    <n v="-26100"/>
  </r>
  <r>
    <x v="179"/>
    <d v="1899-12-30T08:43:23"/>
    <s v="수입"/>
    <s v="금융수입"/>
    <x v="0"/>
    <x v="341"/>
    <n v="88"/>
    <s v="KRW"/>
    <s v="생활통장"/>
    <m/>
    <d v="2024-12-03T00:00:00"/>
    <x v="1"/>
    <x v="1"/>
    <x v="0"/>
    <n v="88"/>
  </r>
  <r>
    <x v="179"/>
    <d v="1899-12-30T16:53:12"/>
    <s v="지출"/>
    <s v="식비"/>
    <x v="18"/>
    <x v="342"/>
    <n v="-19100"/>
    <s v="KRW"/>
    <s v="교직원복지 LOVE"/>
    <m/>
    <d v="2024-12-03T00:00:00"/>
    <x v="2"/>
    <x v="4"/>
    <x v="18"/>
    <n v="19100"/>
  </r>
  <r>
    <x v="180"/>
    <d v="1899-12-30T14:04:02"/>
    <s v="지출"/>
    <s v="교통"/>
    <x v="5"/>
    <x v="26"/>
    <n v="-16400"/>
    <s v="KRW"/>
    <s v="[바로]MY(알뜰교통)"/>
    <m/>
    <d v="2024-12-02T00:00:00"/>
    <x v="2"/>
    <x v="7"/>
    <x v="5"/>
    <n v="16400"/>
  </r>
  <r>
    <x v="181"/>
    <d v="1899-12-30T00:13:55"/>
    <s v="지출"/>
    <s v="주거/통신"/>
    <x v="26"/>
    <x v="65"/>
    <n v="-4240"/>
    <s v="KRW"/>
    <s v="MY(K-패스)"/>
    <m/>
    <d v="2024-12-01T00:00:00"/>
    <x v="2"/>
    <x v="21"/>
    <x v="27"/>
    <n v="4240"/>
  </r>
  <r>
    <x v="181"/>
    <d v="1899-12-30T01:31:57"/>
    <s v="수입"/>
    <s v="금융수입"/>
    <x v="0"/>
    <x v="29"/>
    <n v="7"/>
    <s v="KRW"/>
    <s v="생활통장"/>
    <m/>
    <d v="2024-12-01T00:00:00"/>
    <x v="1"/>
    <x v="1"/>
    <x v="0"/>
    <n v="7"/>
  </r>
  <r>
    <x v="181"/>
    <d v="1899-12-30T12:15:29"/>
    <s v="지출"/>
    <s v="교통"/>
    <x v="38"/>
    <x v="235"/>
    <n v="6600"/>
    <s v="KRW"/>
    <s v="카카오페이 간편결제"/>
    <m/>
    <d v="2024-12-01T00:00:00"/>
    <x v="2"/>
    <x v="7"/>
    <x v="39"/>
    <n v="-6600"/>
  </r>
  <r>
    <x v="181"/>
    <d v="1899-12-30T12:15:29"/>
    <s v="지출"/>
    <s v="교통"/>
    <x v="38"/>
    <x v="235"/>
    <n v="-6600"/>
    <s v="KRW"/>
    <s v="카카오페이 간편결제"/>
    <m/>
    <d v="2024-12-01T00:00:00"/>
    <x v="2"/>
    <x v="7"/>
    <x v="39"/>
    <n v="6600"/>
  </r>
  <r>
    <x v="181"/>
    <d v="1899-12-30T12:25:31"/>
    <s v="지출"/>
    <s v="교통"/>
    <x v="38"/>
    <x v="235"/>
    <n v="-6300"/>
    <s v="KRW"/>
    <s v="카카오페이 간편결제"/>
    <m/>
    <d v="2024-12-01T00:00:00"/>
    <x v="2"/>
    <x v="7"/>
    <x v="39"/>
    <n v="6300"/>
  </r>
  <r>
    <x v="182"/>
    <d v="1899-12-30T14:13:40"/>
    <s v="이체"/>
    <s v="이체"/>
    <x v="0"/>
    <x v="0"/>
    <n v="-20900"/>
    <s v="KRW"/>
    <s v="생활통장"/>
    <m/>
    <d v="2024-11-30T00:00:00"/>
    <x v="0"/>
    <x v="0"/>
    <x v="0"/>
    <n v="20900"/>
  </r>
  <r>
    <x v="182"/>
    <d v="1899-12-30T17:48:59"/>
    <s v="이체"/>
    <s v="내계좌이체"/>
    <x v="0"/>
    <x v="5"/>
    <n v="-100000"/>
    <s v="KRW"/>
    <s v="생활통장"/>
    <m/>
    <d v="2024-11-30T00:00:00"/>
    <x v="3"/>
    <x v="8"/>
    <x v="0"/>
    <n v="100000"/>
  </r>
  <r>
    <x v="182"/>
    <d v="1899-12-30T17:48:59"/>
    <s v="이체"/>
    <s v="내계좌이체"/>
    <x v="0"/>
    <x v="15"/>
    <n v="100000"/>
    <s v="KRW"/>
    <s v="플러스박스"/>
    <m/>
    <d v="2024-11-30T00:00:00"/>
    <x v="3"/>
    <x v="8"/>
    <x v="0"/>
    <n v="-100000"/>
  </r>
  <r>
    <x v="182"/>
    <d v="1899-12-30T00:00:00"/>
    <s v="지출"/>
    <s v="금융"/>
    <x v="39"/>
    <x v="343"/>
    <n v="0"/>
    <s v="KRW"/>
    <s v="교직원복지 LOVE"/>
    <m/>
    <d v="2024-11-30T00:00:00"/>
    <x v="2"/>
    <x v="18"/>
    <x v="40"/>
    <n v="0"/>
  </r>
  <r>
    <x v="182"/>
    <d v="1899-12-30T08:57:51"/>
    <s v="지출"/>
    <s v="식비"/>
    <x v="48"/>
    <x v="305"/>
    <n v="-22216"/>
    <s v="KRW"/>
    <s v="교직원복지 LOVE"/>
    <m/>
    <d v="2024-11-30T00:00:00"/>
    <x v="2"/>
    <x v="4"/>
    <x v="49"/>
    <n v="22216"/>
  </r>
  <r>
    <x v="182"/>
    <d v="1899-12-30T17:48:26"/>
    <s v="지출"/>
    <s v="금융"/>
    <x v="53"/>
    <x v="240"/>
    <n v="-15060"/>
    <s v="KRW"/>
    <s v="생활통장"/>
    <m/>
    <d v="2024-11-30T00:00:00"/>
    <x v="2"/>
    <x v="18"/>
    <x v="54"/>
    <n v="15060"/>
  </r>
  <r>
    <x v="182"/>
    <d v="1899-12-30T17:48:36"/>
    <s v="수입"/>
    <s v="미분류"/>
    <x v="0"/>
    <x v="19"/>
    <n v="47"/>
    <s v="KRW"/>
    <s v="생활통장"/>
    <m/>
    <d v="2024-11-30T00:00:00"/>
    <x v="1"/>
    <x v="11"/>
    <x v="0"/>
    <n v="47"/>
  </r>
  <r>
    <x v="182"/>
    <d v="1899-12-30T17:48:38"/>
    <s v="수입"/>
    <s v="미분류"/>
    <x v="0"/>
    <x v="19"/>
    <n v="19"/>
    <s v="KRW"/>
    <s v="생활통장"/>
    <m/>
    <d v="2024-11-30T00:00:00"/>
    <x v="1"/>
    <x v="11"/>
    <x v="0"/>
    <n v="19"/>
  </r>
  <r>
    <x v="182"/>
    <d v="1899-12-30T17:48:40"/>
    <s v="수입"/>
    <s v="앱테크"/>
    <x v="0"/>
    <x v="20"/>
    <n v="33"/>
    <s v="KRW"/>
    <s v="생활통장"/>
    <m/>
    <d v="2024-11-30T00:00:00"/>
    <x v="1"/>
    <x v="12"/>
    <x v="0"/>
    <n v="33"/>
  </r>
  <r>
    <x v="182"/>
    <d v="1899-12-30T17:48:42"/>
    <s v="수입"/>
    <s v="미분류"/>
    <x v="0"/>
    <x v="19"/>
    <n v="20"/>
    <s v="KRW"/>
    <s v="생활통장"/>
    <m/>
    <d v="2024-11-30T00:00:00"/>
    <x v="1"/>
    <x v="11"/>
    <x v="0"/>
    <n v="20"/>
  </r>
  <r>
    <x v="182"/>
    <d v="1899-12-30T17:48:44"/>
    <s v="수입"/>
    <s v="미분류"/>
    <x v="0"/>
    <x v="19"/>
    <n v="27"/>
    <s v="KRW"/>
    <s v="생활통장"/>
    <m/>
    <d v="2024-11-30T00:00:00"/>
    <x v="1"/>
    <x v="11"/>
    <x v="0"/>
    <n v="27"/>
  </r>
  <r>
    <x v="183"/>
    <d v="1899-12-30T09:22:08"/>
    <s v="이체"/>
    <s v="이체"/>
    <x v="0"/>
    <x v="296"/>
    <n v="2000"/>
    <s v="KRW"/>
    <s v="입출금통장"/>
    <m/>
    <d v="2024-11-29T00:00:00"/>
    <x v="3"/>
    <x v="0"/>
    <x v="0"/>
    <n v="-2000"/>
  </r>
  <r>
    <x v="183"/>
    <d v="1899-12-30T09:24:06"/>
    <s v="이체"/>
    <s v="이체"/>
    <x v="0"/>
    <x v="296"/>
    <n v="2000"/>
    <s v="KRW"/>
    <s v="입출금통장"/>
    <m/>
    <d v="2024-11-29T00:00:00"/>
    <x v="3"/>
    <x v="0"/>
    <x v="0"/>
    <n v="-2000"/>
  </r>
  <r>
    <x v="183"/>
    <d v="1899-12-30T13:05:28"/>
    <s v="이체"/>
    <s v="이체"/>
    <x v="0"/>
    <x v="321"/>
    <n v="2000"/>
    <s v="KRW"/>
    <s v="입출금통장"/>
    <m/>
    <d v="2024-11-29T00:00:00"/>
    <x v="3"/>
    <x v="0"/>
    <x v="0"/>
    <n v="-2000"/>
  </r>
  <r>
    <x v="183"/>
    <d v="1899-12-30T14:25:04"/>
    <s v="이체"/>
    <s v="내계좌이체"/>
    <x v="0"/>
    <x v="12"/>
    <n v="-2000"/>
    <s v="KRW"/>
    <s v="생활통장"/>
    <m/>
    <d v="2024-11-29T00:00:00"/>
    <x v="3"/>
    <x v="8"/>
    <x v="0"/>
    <n v="2000"/>
  </r>
  <r>
    <x v="183"/>
    <d v="1899-12-30T14:25:05"/>
    <s v="이체"/>
    <s v="내계좌이체"/>
    <x v="0"/>
    <x v="13"/>
    <n v="2000"/>
    <s v="KRW"/>
    <s v="입출금통장"/>
    <m/>
    <d v="2024-11-29T00:00:00"/>
    <x v="3"/>
    <x v="8"/>
    <x v="0"/>
    <n v="-2000"/>
  </r>
  <r>
    <x v="183"/>
    <d v="1899-12-30T14:25:23"/>
    <s v="이체"/>
    <s v="내계좌이체"/>
    <x v="0"/>
    <x v="12"/>
    <n v="-10000"/>
    <s v="KRW"/>
    <s v="생활통장"/>
    <m/>
    <d v="2024-11-29T00:00:00"/>
    <x v="3"/>
    <x v="8"/>
    <x v="0"/>
    <n v="10000"/>
  </r>
  <r>
    <x v="183"/>
    <d v="1899-12-30T14:25:24"/>
    <s v="이체"/>
    <s v="내계좌이체"/>
    <x v="0"/>
    <x v="13"/>
    <n v="10000"/>
    <s v="KRW"/>
    <s v="입출금통장"/>
    <m/>
    <d v="2024-11-29T00:00:00"/>
    <x v="3"/>
    <x v="8"/>
    <x v="0"/>
    <n v="-10000"/>
  </r>
  <r>
    <x v="183"/>
    <d v="1899-12-30T14:26:19"/>
    <s v="이체"/>
    <s v="내계좌이체"/>
    <x v="0"/>
    <x v="12"/>
    <n v="-10000"/>
    <s v="KRW"/>
    <s v="생활통장"/>
    <m/>
    <d v="2024-11-29T00:00:00"/>
    <x v="3"/>
    <x v="8"/>
    <x v="0"/>
    <n v="10000"/>
  </r>
  <r>
    <x v="183"/>
    <d v="1899-12-30T14:26:20"/>
    <s v="이체"/>
    <s v="내계좌이체"/>
    <x v="0"/>
    <x v="13"/>
    <n v="10000"/>
    <s v="KRW"/>
    <s v="입출금통장"/>
    <m/>
    <d v="2024-11-29T00:00:00"/>
    <x v="3"/>
    <x v="8"/>
    <x v="0"/>
    <n v="-10000"/>
  </r>
  <r>
    <x v="183"/>
    <d v="1899-12-30T14:27:19"/>
    <s v="이체"/>
    <s v="내계좌이체"/>
    <x v="0"/>
    <x v="12"/>
    <n v="-60000"/>
    <s v="KRW"/>
    <s v="채움공직자우대통장"/>
    <m/>
    <d v="2024-11-29T00:00:00"/>
    <x v="3"/>
    <x v="8"/>
    <x v="0"/>
    <n v="60000"/>
  </r>
  <r>
    <x v="183"/>
    <d v="1899-12-30T14:27:20"/>
    <s v="이체"/>
    <s v="내계좌이체"/>
    <x v="0"/>
    <x v="13"/>
    <n v="60000"/>
    <s v="KRW"/>
    <s v="생활통장"/>
    <m/>
    <d v="2024-11-29T00:00:00"/>
    <x v="3"/>
    <x v="8"/>
    <x v="0"/>
    <n v="-60000"/>
  </r>
  <r>
    <x v="183"/>
    <d v="1899-12-30T17:58:41"/>
    <s v="지출"/>
    <s v="식비"/>
    <x v="55"/>
    <x v="280"/>
    <n v="-10000"/>
    <s v="KRW"/>
    <s v="MY(K-패스)"/>
    <m/>
    <d v="2024-11-29T00:00:00"/>
    <x v="2"/>
    <x v="4"/>
    <x v="56"/>
    <n v="10000"/>
  </r>
  <r>
    <x v="183"/>
    <d v="1899-12-30T20:23:43"/>
    <s v="지출"/>
    <s v="생활"/>
    <x v="7"/>
    <x v="246"/>
    <n v="-42100"/>
    <s v="KRW"/>
    <s v="교직원복지 LOVE"/>
    <m/>
    <d v="2024-11-29T00:00:00"/>
    <x v="2"/>
    <x v="2"/>
    <x v="7"/>
    <n v="42100"/>
  </r>
  <r>
    <x v="184"/>
    <d v="1899-12-30T08:31:07"/>
    <s v="지출"/>
    <s v="교통"/>
    <x v="38"/>
    <x v="295"/>
    <n v="-5000"/>
    <s v="KRW"/>
    <s v="MY(K-패스)"/>
    <m/>
    <d v="2024-11-28T00:00:00"/>
    <x v="2"/>
    <x v="7"/>
    <x v="39"/>
    <n v="5000"/>
  </r>
  <r>
    <x v="184"/>
    <d v="1899-12-30T08:35:20"/>
    <s v="수입"/>
    <s v="금융수입"/>
    <x v="0"/>
    <x v="34"/>
    <n v="500"/>
    <s v="KRW"/>
    <s v="생활통장"/>
    <m/>
    <d v="2024-11-28T00:00:00"/>
    <x v="1"/>
    <x v="1"/>
    <x v="0"/>
    <n v="500"/>
  </r>
  <r>
    <x v="184"/>
    <d v="1899-12-30T13:34:10"/>
    <s v="지출"/>
    <s v="교통"/>
    <x v="6"/>
    <x v="17"/>
    <n v="-400"/>
    <s v="KRW"/>
    <s v="MY(K-패스)"/>
    <m/>
    <d v="2024-11-28T00:00:00"/>
    <x v="2"/>
    <x v="7"/>
    <x v="6"/>
    <n v="400"/>
  </r>
  <r>
    <x v="185"/>
    <d v="1899-12-30T10:41:28"/>
    <s v="이체"/>
    <s v="저축"/>
    <x v="0"/>
    <x v="333"/>
    <n v="60000"/>
    <s v="KRW"/>
    <s v="채움공직자우대통장"/>
    <m/>
    <d v="2024-11-27T00:00:00"/>
    <x v="0"/>
    <x v="19"/>
    <x v="0"/>
    <n v="-60000"/>
  </r>
  <r>
    <x v="185"/>
    <d v="1899-12-30T10:47:05"/>
    <s v="이체"/>
    <s v="이체"/>
    <x v="0"/>
    <x v="179"/>
    <n v="8000"/>
    <s v="KRW"/>
    <s v="입출금통장"/>
    <m/>
    <d v="2024-11-27T00:00:00"/>
    <x v="0"/>
    <x v="0"/>
    <x v="0"/>
    <n v="-8000"/>
  </r>
  <r>
    <x v="185"/>
    <d v="1899-12-30T13:06:54"/>
    <s v="이체"/>
    <s v="이체"/>
    <x v="0"/>
    <x v="298"/>
    <n v="2000"/>
    <s v="KRW"/>
    <s v="입출금통장"/>
    <m/>
    <d v="2024-11-27T00:00:00"/>
    <x v="0"/>
    <x v="0"/>
    <x v="0"/>
    <n v="-2000"/>
  </r>
  <r>
    <x v="185"/>
    <d v="1899-12-30T08:12:38"/>
    <s v="지출"/>
    <s v="교통"/>
    <x v="5"/>
    <x v="282"/>
    <n v="-11000"/>
    <s v="KRW"/>
    <s v="MY(K-패스)"/>
    <m/>
    <d v="2024-11-27T00:00:00"/>
    <x v="2"/>
    <x v="7"/>
    <x v="5"/>
    <n v="11000"/>
  </r>
  <r>
    <x v="185"/>
    <d v="1899-12-30T13:09:16"/>
    <s v="지출"/>
    <s v="교통"/>
    <x v="38"/>
    <x v="235"/>
    <n v="4800"/>
    <s v="KRW"/>
    <s v="카카오페이 간편결제"/>
    <m/>
    <d v="2024-11-27T00:00:00"/>
    <x v="2"/>
    <x v="7"/>
    <x v="39"/>
    <n v="-4800"/>
  </r>
  <r>
    <x v="185"/>
    <d v="1899-12-30T13:09:16"/>
    <s v="지출"/>
    <s v="교통"/>
    <x v="38"/>
    <x v="235"/>
    <n v="-4800"/>
    <s v="KRW"/>
    <s v="카카오페이 간편결제"/>
    <m/>
    <d v="2024-11-27T00:00:00"/>
    <x v="2"/>
    <x v="7"/>
    <x v="39"/>
    <n v="4800"/>
  </r>
  <r>
    <x v="185"/>
    <d v="1899-12-30T13:15:49"/>
    <s v="지출"/>
    <s v="교통"/>
    <x v="38"/>
    <x v="235"/>
    <n v="-4400"/>
    <s v="KRW"/>
    <s v="카카오페이 간편결제"/>
    <m/>
    <d v="2024-11-27T00:00:00"/>
    <x v="2"/>
    <x v="7"/>
    <x v="39"/>
    <n v="4400"/>
  </r>
  <r>
    <x v="185"/>
    <d v="1899-12-30T13:16:44"/>
    <s v="지출"/>
    <s v="교통"/>
    <x v="5"/>
    <x v="282"/>
    <n v="11000"/>
    <s v="KRW"/>
    <s v="MY(K-패스)"/>
    <m/>
    <d v="2024-11-27T00:00:00"/>
    <x v="2"/>
    <x v="7"/>
    <x v="5"/>
    <n v="-11000"/>
  </r>
  <r>
    <x v="185"/>
    <d v="1899-12-30T13:19:56"/>
    <s v="지출"/>
    <s v="교통"/>
    <x v="6"/>
    <x v="17"/>
    <n v="-4700"/>
    <s v="KRW"/>
    <s v="MY(K-패스)"/>
    <m/>
    <d v="2024-11-27T00:00:00"/>
    <x v="2"/>
    <x v="7"/>
    <x v="6"/>
    <n v="4700"/>
  </r>
  <r>
    <x v="185"/>
    <d v="1899-12-30T15:27:59"/>
    <s v="지출"/>
    <s v="교통"/>
    <x v="6"/>
    <x v="17"/>
    <n v="-7000"/>
    <s v="KRW"/>
    <s v="MY(K-패스)"/>
    <m/>
    <d v="2024-11-27T00:00:00"/>
    <x v="2"/>
    <x v="7"/>
    <x v="6"/>
    <n v="7000"/>
  </r>
  <r>
    <x v="185"/>
    <d v="1899-12-30T18:37:33"/>
    <s v="지출"/>
    <s v="교통"/>
    <x v="6"/>
    <x v="17"/>
    <n v="7000"/>
    <s v="KRW"/>
    <s v="MY(K-패스)"/>
    <m/>
    <d v="2024-11-27T00:00:00"/>
    <x v="2"/>
    <x v="7"/>
    <x v="6"/>
    <n v="-7000"/>
  </r>
  <r>
    <x v="186"/>
    <d v="1899-12-30T16:05:49"/>
    <s v="이체"/>
    <s v="내계좌이체"/>
    <x v="0"/>
    <x v="12"/>
    <n v="-146330"/>
    <s v="KRW"/>
    <s v="채움공직자우대통장"/>
    <m/>
    <d v="2024-11-26T00:00:00"/>
    <x v="3"/>
    <x v="8"/>
    <x v="0"/>
    <n v="146330"/>
  </r>
  <r>
    <x v="186"/>
    <d v="1899-12-30T16:05:50"/>
    <s v="이체"/>
    <s v="내계좌이체"/>
    <x v="0"/>
    <x v="13"/>
    <n v="146330"/>
    <s v="KRW"/>
    <s v="생활통장"/>
    <m/>
    <d v="2024-11-26T00:00:00"/>
    <x v="3"/>
    <x v="8"/>
    <x v="0"/>
    <n v="-146330"/>
  </r>
  <r>
    <x v="186"/>
    <d v="1899-12-30T16:11:27"/>
    <s v="이체"/>
    <s v="내계좌이체"/>
    <x v="0"/>
    <x v="16"/>
    <n v="-1"/>
    <s v="KRW"/>
    <s v="신한 주거래 우대통장(저축예금)"/>
    <m/>
    <d v="2024-11-26T00:00:00"/>
    <x v="3"/>
    <x v="8"/>
    <x v="0"/>
    <n v="1"/>
  </r>
  <r>
    <x v="186"/>
    <d v="1899-12-30T16:11:27"/>
    <s v="이체"/>
    <s v="내계좌이체"/>
    <x v="0"/>
    <x v="13"/>
    <n v="1"/>
    <s v="KRW"/>
    <s v="생활통장"/>
    <m/>
    <d v="2024-11-26T00:00:00"/>
    <x v="3"/>
    <x v="8"/>
    <x v="0"/>
    <n v="-1"/>
  </r>
  <r>
    <x v="186"/>
    <d v="1899-12-30T16:11:56"/>
    <s v="이체"/>
    <s v="내계좌이체"/>
    <x v="0"/>
    <x v="12"/>
    <n v="-535"/>
    <s v="KRW"/>
    <s v="생활통장"/>
    <m/>
    <d v="2024-11-26T00:00:00"/>
    <x v="3"/>
    <x v="8"/>
    <x v="0"/>
    <n v="535"/>
  </r>
  <r>
    <x v="186"/>
    <d v="1899-12-30T16:11:57"/>
    <s v="이체"/>
    <s v="내계좌이체"/>
    <x v="0"/>
    <x v="13"/>
    <n v="535"/>
    <s v="KRW"/>
    <s v="토스뱅크 통장"/>
    <m/>
    <d v="2024-11-26T00:00:00"/>
    <x v="3"/>
    <x v="8"/>
    <x v="0"/>
    <n v="-535"/>
  </r>
  <r>
    <x v="186"/>
    <d v="1899-12-30T16:12:14"/>
    <s v="이체"/>
    <s v="내계좌이체"/>
    <x v="0"/>
    <x v="13"/>
    <n v="1000"/>
    <s v="KRW"/>
    <s v="토스뱅크 통장"/>
    <m/>
    <d v="2024-11-26T00:00:00"/>
    <x v="3"/>
    <x v="8"/>
    <x v="0"/>
    <n v="-1000"/>
  </r>
  <r>
    <x v="186"/>
    <d v="1899-12-30T16:12:14"/>
    <s v="이체"/>
    <s v="내계좌이체"/>
    <x v="0"/>
    <x v="12"/>
    <n v="-1000"/>
    <s v="KRW"/>
    <s v="생활통장"/>
    <m/>
    <d v="2024-11-26T00:00:00"/>
    <x v="3"/>
    <x v="8"/>
    <x v="0"/>
    <n v="1000"/>
  </r>
  <r>
    <x v="186"/>
    <d v="1899-12-30T16:12:43"/>
    <s v="이체"/>
    <s v="내계좌이체"/>
    <x v="0"/>
    <x v="12"/>
    <n v="-1551"/>
    <s v="KRW"/>
    <s v="토스뱅크 통장"/>
    <m/>
    <d v="2024-11-26T00:00:00"/>
    <x v="3"/>
    <x v="8"/>
    <x v="0"/>
    <n v="1551"/>
  </r>
  <r>
    <x v="186"/>
    <d v="1899-12-30T16:12:43"/>
    <s v="이체"/>
    <s v="내계좌이체"/>
    <x v="0"/>
    <x v="13"/>
    <n v="1551"/>
    <s v="KRW"/>
    <s v="생활통장"/>
    <m/>
    <d v="2024-11-26T00:00:00"/>
    <x v="3"/>
    <x v="8"/>
    <x v="0"/>
    <n v="-1551"/>
  </r>
  <r>
    <x v="186"/>
    <d v="1899-12-30T13:26:52"/>
    <s v="수입"/>
    <s v="기타수입"/>
    <x v="0"/>
    <x v="287"/>
    <n v="146330"/>
    <s v="KRW"/>
    <s v="채움공직자우대통장"/>
    <m/>
    <d v="2024-11-26T00:00:00"/>
    <x v="1"/>
    <x v="23"/>
    <x v="0"/>
    <n v="146330"/>
  </r>
  <r>
    <x v="186"/>
    <d v="1899-12-30T22:18:57"/>
    <s v="지출"/>
    <s v="식비"/>
    <x v="19"/>
    <x v="290"/>
    <n v="-9500"/>
    <s v="KRW"/>
    <s v="MY(K-패스)"/>
    <m/>
    <d v="2024-11-26T00:00:00"/>
    <x v="2"/>
    <x v="4"/>
    <x v="19"/>
    <n v="9500"/>
  </r>
  <r>
    <x v="187"/>
    <d v="1899-12-30T08:54:47"/>
    <s v="이체"/>
    <s v="이체"/>
    <x v="0"/>
    <x v="344"/>
    <n v="10000"/>
    <s v="KRW"/>
    <s v="입출금통장"/>
    <m/>
    <d v="2024-11-25T00:00:00"/>
    <x v="0"/>
    <x v="0"/>
    <x v="0"/>
    <n v="-10000"/>
  </r>
  <r>
    <x v="187"/>
    <d v="1899-12-30T09:04:50"/>
    <s v="이체"/>
    <s v="이체"/>
    <x v="0"/>
    <x v="311"/>
    <n v="10000"/>
    <s v="KRW"/>
    <s v="입출금통장"/>
    <m/>
    <d v="2024-11-25T00:00:00"/>
    <x v="0"/>
    <x v="0"/>
    <x v="0"/>
    <n v="-10000"/>
  </r>
  <r>
    <x v="187"/>
    <d v="1899-12-30T09:08:22"/>
    <s v="이체"/>
    <s v="이체"/>
    <x v="0"/>
    <x v="345"/>
    <n v="-82500"/>
    <s v="KRW"/>
    <s v="입출금통장"/>
    <m/>
    <d v="2024-11-25T00:00:00"/>
    <x v="0"/>
    <x v="0"/>
    <x v="0"/>
    <n v="82500"/>
  </r>
  <r>
    <x v="187"/>
    <d v="1899-12-30T09:11:43"/>
    <s v="이체"/>
    <s v="내계좌이체"/>
    <x v="0"/>
    <x v="41"/>
    <n v="-100000"/>
    <s v="KRW"/>
    <s v="신한 주거래 우대통장(저축예금)"/>
    <m/>
    <d v="2024-11-25T00:00:00"/>
    <x v="3"/>
    <x v="8"/>
    <x v="0"/>
    <n v="100000"/>
  </r>
  <r>
    <x v="187"/>
    <d v="1899-12-30T09:11:44"/>
    <s v="이체"/>
    <s v="내계좌이체"/>
    <x v="0"/>
    <x v="13"/>
    <n v="100000"/>
    <s v="KRW"/>
    <s v="청년 주택드림 청약통장"/>
    <m/>
    <d v="2024-11-25T00:00:00"/>
    <x v="4"/>
    <x v="17"/>
    <x v="20"/>
    <n v="100000"/>
  </r>
  <r>
    <x v="187"/>
    <d v="1899-12-30T09:35:11"/>
    <s v="이체"/>
    <s v="내계좌이체"/>
    <x v="0"/>
    <x v="5"/>
    <n v="90056"/>
    <s v="KRW"/>
    <s v="생활통장"/>
    <m/>
    <d v="2024-11-25T00:00:00"/>
    <x v="3"/>
    <x v="8"/>
    <x v="0"/>
    <n v="-90056"/>
  </r>
  <r>
    <x v="187"/>
    <d v="1899-12-30T09:35:11"/>
    <s v="이체"/>
    <s v="내계좌이체"/>
    <x v="0"/>
    <x v="9"/>
    <n v="-90056"/>
    <s v="KRW"/>
    <s v="플러스박스"/>
    <m/>
    <d v="2024-11-25T00:00:00"/>
    <x v="3"/>
    <x v="8"/>
    <x v="0"/>
    <n v="90056"/>
  </r>
  <r>
    <x v="187"/>
    <d v="1899-12-30T09:35:47"/>
    <s v="이체"/>
    <s v="카드대금"/>
    <x v="0"/>
    <x v="346"/>
    <n v="-60000"/>
    <s v="KRW"/>
    <s v="생활통장"/>
    <m/>
    <d v="2024-11-25T00:00:00"/>
    <x v="3"/>
    <x v="20"/>
    <x v="0"/>
    <n v="60000"/>
  </r>
  <r>
    <x v="187"/>
    <d v="1899-12-30T09:41:59"/>
    <s v="이체"/>
    <s v="내계좌이체"/>
    <x v="0"/>
    <x v="13"/>
    <n v="-300000"/>
    <s v="KRW"/>
    <s v="입출금통장"/>
    <m/>
    <d v="2024-11-25T00:00:00"/>
    <x v="3"/>
    <x v="8"/>
    <x v="0"/>
    <n v="300000"/>
  </r>
  <r>
    <x v="187"/>
    <d v="1899-12-30T09:41:59"/>
    <s v="이체"/>
    <s v="내계좌이체"/>
    <x v="0"/>
    <x v="13"/>
    <n v="300000"/>
    <s v="KRW"/>
    <s v="입출금통장"/>
    <m/>
    <d v="2024-11-25T00:00:00"/>
    <x v="3"/>
    <x v="8"/>
    <x v="0"/>
    <n v="-300000"/>
  </r>
  <r>
    <x v="187"/>
    <d v="1899-12-30T10:27:43"/>
    <s v="이체"/>
    <s v="이체"/>
    <x v="0"/>
    <x v="298"/>
    <n v="10000"/>
    <s v="KRW"/>
    <s v="입출금통장"/>
    <m/>
    <d v="2024-11-25T00:00:00"/>
    <x v="0"/>
    <x v="0"/>
    <x v="0"/>
    <n v="-10000"/>
  </r>
  <r>
    <x v="187"/>
    <d v="1899-12-30T14:16:12"/>
    <s v="이체"/>
    <s v="이체"/>
    <x v="0"/>
    <x v="347"/>
    <n v="48331"/>
    <s v="KRW"/>
    <s v="채움공직자우대통장"/>
    <m/>
    <d v="2024-11-25T00:00:00"/>
    <x v="0"/>
    <x v="0"/>
    <x v="0"/>
    <n v="-48331"/>
  </r>
  <r>
    <x v="187"/>
    <d v="1899-12-30T14:17:23"/>
    <s v="이체"/>
    <s v="내계좌이체"/>
    <x v="0"/>
    <x v="12"/>
    <n v="-48332"/>
    <s v="KRW"/>
    <s v="채움공직자우대통장"/>
    <m/>
    <d v="2024-11-25T00:00:00"/>
    <x v="3"/>
    <x v="8"/>
    <x v="0"/>
    <n v="48332"/>
  </r>
  <r>
    <x v="187"/>
    <d v="1899-12-30T14:17:24"/>
    <s v="이체"/>
    <s v="내계좌이체"/>
    <x v="0"/>
    <x v="13"/>
    <n v="48332"/>
    <s v="KRW"/>
    <s v="생활통장"/>
    <m/>
    <d v="2024-11-25T00:00:00"/>
    <x v="3"/>
    <x v="8"/>
    <x v="0"/>
    <n v="-48332"/>
  </r>
  <r>
    <x v="187"/>
    <d v="1899-12-30T17:08:14"/>
    <s v="이체"/>
    <s v="현금"/>
    <x v="0"/>
    <x v="348"/>
    <n v="-150000"/>
    <s v="KRW"/>
    <s v="생활통장"/>
    <m/>
    <d v="2024-11-25T00:00:00"/>
    <x v="0"/>
    <x v="9"/>
    <x v="0"/>
    <n v="150000"/>
  </r>
  <r>
    <x v="187"/>
    <d v="1899-12-30T22:15:09"/>
    <s v="이체"/>
    <s v="이체"/>
    <x v="0"/>
    <x v="349"/>
    <n v="-25000"/>
    <s v="KRW"/>
    <s v="생활통장"/>
    <m/>
    <d v="2024-11-25T00:00:00"/>
    <x v="0"/>
    <x v="0"/>
    <x v="0"/>
    <n v="25000"/>
  </r>
  <r>
    <x v="187"/>
    <d v="1899-12-30T08:36:37"/>
    <s v="지출"/>
    <s v="교통"/>
    <x v="38"/>
    <x v="245"/>
    <n v="-4700"/>
    <s v="KRW"/>
    <s v="교직원복지 LOVE"/>
    <m/>
    <d v="2024-11-25T00:00:00"/>
    <x v="2"/>
    <x v="7"/>
    <x v="39"/>
    <n v="4700"/>
  </r>
  <r>
    <x v="187"/>
    <d v="1899-12-30T09:43:49"/>
    <s v="지출"/>
    <s v="온라인쇼핑"/>
    <x v="12"/>
    <x v="287"/>
    <n v="-300000"/>
    <s v="KRW"/>
    <s v="입출금통장"/>
    <m/>
    <d v="2024-11-25T00:00:00"/>
    <x v="2"/>
    <x v="6"/>
    <x v="12"/>
    <n v="300000"/>
  </r>
  <r>
    <x v="187"/>
    <d v="1899-12-30T17:11:17"/>
    <s v="지출"/>
    <s v="카페/간식"/>
    <x v="10"/>
    <x v="265"/>
    <n v="-50400"/>
    <s v="KRW"/>
    <s v="생활통장"/>
    <m/>
    <d v="2024-11-25T00:00:00"/>
    <x v="2"/>
    <x v="14"/>
    <x v="10"/>
    <n v="50400"/>
  </r>
  <r>
    <x v="187"/>
    <d v="1899-12-30T22:13:59"/>
    <s v="지출"/>
    <s v="의료/건강"/>
    <x v="37"/>
    <x v="264"/>
    <n v="-113333"/>
    <s v="KRW"/>
    <s v="교직원복지 LOVE"/>
    <m/>
    <d v="2024-11-25T00:00:00"/>
    <x v="2"/>
    <x v="3"/>
    <x v="38"/>
    <n v="113333"/>
  </r>
  <r>
    <x v="188"/>
    <d v="1899-12-30T12:32:33"/>
    <s v="이체"/>
    <s v="이체"/>
    <x v="0"/>
    <x v="16"/>
    <n v="1"/>
    <s v="KRW"/>
    <s v="신한 주거래 우대통장(저축예금)"/>
    <m/>
    <d v="2024-11-24T00:00:00"/>
    <x v="0"/>
    <x v="0"/>
    <x v="0"/>
    <n v="-1"/>
  </r>
  <r>
    <x v="188"/>
    <d v="1899-12-30T12:35:30"/>
    <s v="이체"/>
    <s v="이체"/>
    <x v="0"/>
    <x v="350"/>
    <n v="1"/>
    <s v="KRW"/>
    <s v="채움공직자우대통장"/>
    <m/>
    <d v="2024-11-24T00:00:00"/>
    <x v="0"/>
    <x v="0"/>
    <x v="0"/>
    <n v="-1"/>
  </r>
  <r>
    <x v="188"/>
    <d v="1899-12-30T12:37:46"/>
    <s v="이체"/>
    <s v="내계좌이체"/>
    <x v="0"/>
    <x v="13"/>
    <n v="20000"/>
    <s v="KRW"/>
    <s v="채움공직자우대통장"/>
    <m/>
    <d v="2024-11-24T00:00:00"/>
    <x v="3"/>
    <x v="8"/>
    <x v="0"/>
    <n v="-20000"/>
  </r>
  <r>
    <x v="188"/>
    <d v="1899-12-30T12:37:46"/>
    <s v="이체"/>
    <s v="내계좌이체"/>
    <x v="0"/>
    <x v="12"/>
    <n v="-20000"/>
    <s v="KRW"/>
    <s v="생활통장"/>
    <m/>
    <d v="2024-11-24T00:00:00"/>
    <x v="3"/>
    <x v="8"/>
    <x v="0"/>
    <n v="20000"/>
  </r>
  <r>
    <x v="188"/>
    <d v="1899-12-30T12:38:02"/>
    <s v="이체"/>
    <s v="내계좌이체"/>
    <x v="0"/>
    <x v="13"/>
    <n v="505"/>
    <s v="KRW"/>
    <s v="생활통장"/>
    <m/>
    <d v="2024-11-24T00:00:00"/>
    <x v="3"/>
    <x v="8"/>
    <x v="0"/>
    <n v="-505"/>
  </r>
  <r>
    <x v="188"/>
    <d v="1899-12-30T12:38:58"/>
    <s v="이체"/>
    <s v="내계좌이체"/>
    <x v="0"/>
    <x v="351"/>
    <n v="-30000"/>
    <s v="KRW"/>
    <s v="채움공직자우대통장"/>
    <m/>
    <d v="2024-11-24T00:00:00"/>
    <x v="3"/>
    <x v="8"/>
    <x v="0"/>
    <n v="30000"/>
  </r>
  <r>
    <x v="188"/>
    <d v="1899-12-30T14:19:20"/>
    <s v="이체"/>
    <s v="내계좌이체"/>
    <x v="0"/>
    <x v="5"/>
    <n v="60000"/>
    <s v="KRW"/>
    <s v="생활통장"/>
    <m/>
    <d v="2024-11-24T00:00:00"/>
    <x v="3"/>
    <x v="8"/>
    <x v="0"/>
    <n v="-60000"/>
  </r>
  <r>
    <x v="188"/>
    <d v="1899-12-30T14:19:20"/>
    <s v="이체"/>
    <s v="내계좌이체"/>
    <x v="0"/>
    <x v="9"/>
    <n v="-60000"/>
    <s v="KRW"/>
    <s v="플러스박스"/>
    <m/>
    <d v="2024-11-24T00:00:00"/>
    <x v="3"/>
    <x v="8"/>
    <x v="0"/>
    <n v="60000"/>
  </r>
  <r>
    <x v="188"/>
    <d v="1899-12-30T14:19:51"/>
    <s v="이체"/>
    <s v="카드대금"/>
    <x v="0"/>
    <x v="346"/>
    <n v="-60000"/>
    <s v="KRW"/>
    <s v="생활통장"/>
    <m/>
    <d v="2024-11-24T00:00:00"/>
    <x v="3"/>
    <x v="20"/>
    <x v="0"/>
    <n v="60000"/>
  </r>
  <r>
    <x v="188"/>
    <d v="1899-12-30T14:13:39"/>
    <s v="지출"/>
    <s v="카페/간식"/>
    <x v="10"/>
    <x v="352"/>
    <n v="-6500"/>
    <s v="KRW"/>
    <s v="교직원복지 LOVE"/>
    <m/>
    <d v="2024-11-24T00:00:00"/>
    <x v="2"/>
    <x v="14"/>
    <x v="10"/>
    <n v="6500"/>
  </r>
  <r>
    <x v="188"/>
    <d v="1899-12-30T14:21:22"/>
    <s v="수입"/>
    <s v="미분류"/>
    <x v="0"/>
    <x v="19"/>
    <n v="62"/>
    <s v="KRW"/>
    <s v="생활통장"/>
    <m/>
    <d v="2024-11-24T00:00:00"/>
    <x v="1"/>
    <x v="11"/>
    <x v="0"/>
    <n v="62"/>
  </r>
  <r>
    <x v="188"/>
    <d v="1899-12-30T14:21:26"/>
    <s v="수입"/>
    <s v="앱테크"/>
    <x v="0"/>
    <x v="20"/>
    <n v="11"/>
    <s v="KRW"/>
    <s v="생활통장"/>
    <m/>
    <d v="2024-11-24T00:00:00"/>
    <x v="1"/>
    <x v="12"/>
    <x v="0"/>
    <n v="11"/>
  </r>
  <r>
    <x v="188"/>
    <d v="1899-12-30T14:21:27"/>
    <s v="수입"/>
    <s v="미분류"/>
    <x v="0"/>
    <x v="19"/>
    <n v="17"/>
    <s v="KRW"/>
    <s v="생활통장"/>
    <m/>
    <d v="2024-11-24T00:00:00"/>
    <x v="1"/>
    <x v="11"/>
    <x v="0"/>
    <n v="17"/>
  </r>
  <r>
    <x v="188"/>
    <d v="1899-12-30T16:21:50"/>
    <s v="지출"/>
    <s v="카페/간식"/>
    <x v="10"/>
    <x v="352"/>
    <n v="-19000"/>
    <s v="KRW"/>
    <s v="교직원복지 LOVE"/>
    <m/>
    <d v="2024-11-24T00:00:00"/>
    <x v="2"/>
    <x v="14"/>
    <x v="10"/>
    <n v="19000"/>
  </r>
  <r>
    <x v="189"/>
    <d v="1899-12-30T02:04:24"/>
    <s v="이체"/>
    <s v="저축"/>
    <x v="0"/>
    <x v="44"/>
    <n v="0"/>
    <s v="KRW"/>
    <s v="세이프박스"/>
    <m/>
    <d v="2024-11-23T00:00:00"/>
    <x v="3"/>
    <x v="19"/>
    <x v="0"/>
    <n v="0"/>
  </r>
  <r>
    <x v="189"/>
    <d v="1899-12-30T01:13:59"/>
    <s v="지출"/>
    <s v="교통"/>
    <x v="5"/>
    <x v="353"/>
    <n v="-2250"/>
    <s v="KRW"/>
    <s v="카카오페이 간편결제"/>
    <m/>
    <d v="2024-11-23T00:00:00"/>
    <x v="2"/>
    <x v="7"/>
    <x v="5"/>
    <n v="2250"/>
  </r>
  <r>
    <x v="189"/>
    <d v="1899-12-30T02:08:04"/>
    <s v="수입"/>
    <s v="금융수입"/>
    <x v="0"/>
    <x v="263"/>
    <n v="0"/>
    <s v="KRW"/>
    <s v="저금통"/>
    <m/>
    <d v="2024-11-23T00:00:00"/>
    <x v="1"/>
    <x v="1"/>
    <x v="0"/>
    <n v="0"/>
  </r>
  <r>
    <x v="189"/>
    <d v="1899-12-30T02:24:57"/>
    <s v="수입"/>
    <s v="금융수입"/>
    <x v="0"/>
    <x v="46"/>
    <n v="56"/>
    <s v="KRW"/>
    <s v="플러스박스"/>
    <m/>
    <d v="2024-11-23T00:00:00"/>
    <x v="1"/>
    <x v="1"/>
    <x v="0"/>
    <n v="56"/>
  </r>
  <r>
    <x v="189"/>
    <d v="1899-12-30T03:24:47"/>
    <s v="수입"/>
    <s v="금융수입"/>
    <x v="0"/>
    <x v="47"/>
    <n v="0"/>
    <s v="KRW"/>
    <s v="입출금통장"/>
    <m/>
    <d v="2024-11-23T00:00:00"/>
    <x v="1"/>
    <x v="1"/>
    <x v="0"/>
    <n v="0"/>
  </r>
  <r>
    <x v="189"/>
    <d v="1899-12-30T04:55:09"/>
    <s v="수입"/>
    <s v="금융수입"/>
    <x v="0"/>
    <x v="47"/>
    <n v="0"/>
    <s v="KRW"/>
    <s v="입출금통장"/>
    <m/>
    <d v="2024-11-23T00:00:00"/>
    <x v="1"/>
    <x v="1"/>
    <x v="0"/>
    <n v="0"/>
  </r>
  <r>
    <x v="189"/>
    <d v="1899-12-30T05:13:28"/>
    <s v="수입"/>
    <s v="금융수입"/>
    <x v="0"/>
    <x v="47"/>
    <n v="44"/>
    <s v="KRW"/>
    <s v="입출금통장"/>
    <m/>
    <d v="2024-11-23T00:00:00"/>
    <x v="1"/>
    <x v="1"/>
    <x v="0"/>
    <n v="44"/>
  </r>
  <r>
    <x v="189"/>
    <d v="1899-12-30T08:34:08"/>
    <s v="수입"/>
    <s v="금융수입"/>
    <x v="0"/>
    <x v="34"/>
    <n v="500"/>
    <s v="KRW"/>
    <s v="생활통장"/>
    <m/>
    <d v="2024-11-23T00:00:00"/>
    <x v="1"/>
    <x v="1"/>
    <x v="0"/>
    <n v="500"/>
  </r>
  <r>
    <x v="189"/>
    <d v="1899-12-30T09:56:08"/>
    <s v="지출"/>
    <s v="교통"/>
    <x v="5"/>
    <x v="353"/>
    <n v="-3450"/>
    <s v="KRW"/>
    <s v="카카오페이 간편결제"/>
    <m/>
    <d v="2024-11-23T00:00:00"/>
    <x v="2"/>
    <x v="7"/>
    <x v="5"/>
    <n v="3450"/>
  </r>
  <r>
    <x v="189"/>
    <d v="1899-12-30T09:56:09"/>
    <s v="지출"/>
    <s v="교통"/>
    <x v="5"/>
    <x v="353"/>
    <n v="-9200"/>
    <s v="KRW"/>
    <s v="카카오페이 간편결제"/>
    <m/>
    <d v="2024-11-23T00:00:00"/>
    <x v="2"/>
    <x v="7"/>
    <x v="5"/>
    <n v="9200"/>
  </r>
  <r>
    <x v="189"/>
    <d v="1899-12-30T12:37:42"/>
    <s v="지출"/>
    <s v="교통"/>
    <x v="5"/>
    <x v="353"/>
    <n v="-3705"/>
    <s v="KRW"/>
    <s v="카카오페이 간편결제"/>
    <m/>
    <d v="2024-11-23T00:00:00"/>
    <x v="2"/>
    <x v="7"/>
    <x v="5"/>
    <n v="3705"/>
  </r>
  <r>
    <x v="189"/>
    <d v="1899-12-30T13:28:41"/>
    <s v="지출"/>
    <s v="식비"/>
    <x v="13"/>
    <x v="204"/>
    <n v="-17000"/>
    <s v="KRW"/>
    <s v="교직원복지 LOVE"/>
    <m/>
    <d v="2024-11-23T00:00:00"/>
    <x v="2"/>
    <x v="4"/>
    <x v="13"/>
    <n v="17000"/>
  </r>
  <r>
    <x v="189"/>
    <d v="1899-12-30T16:52:51"/>
    <s v="지출"/>
    <s v="온라인쇼핑"/>
    <x v="12"/>
    <x v="27"/>
    <n v="-44333"/>
    <s v="KRW"/>
    <s v="교직원복지 LOVE"/>
    <m/>
    <d v="2024-11-23T00:00:00"/>
    <x v="2"/>
    <x v="6"/>
    <x v="12"/>
    <n v="44333"/>
  </r>
  <r>
    <x v="189"/>
    <d v="1899-12-30T17:00:50"/>
    <s v="지출"/>
    <s v="온라인쇼핑"/>
    <x v="12"/>
    <x v="314"/>
    <n v="-19866"/>
    <s v="KRW"/>
    <s v="교직원복지 LOVE"/>
    <m/>
    <d v="2024-11-23T00:00:00"/>
    <x v="2"/>
    <x v="6"/>
    <x v="12"/>
    <n v="19866"/>
  </r>
  <r>
    <x v="189"/>
    <d v="1899-12-30T19:45:11"/>
    <s v="지출"/>
    <s v="온라인쇼핑"/>
    <x v="12"/>
    <x v="354"/>
    <n v="-30000"/>
    <s v="KRW"/>
    <s v="교직원복지 LOVE"/>
    <m/>
    <d v="2024-11-23T00:00:00"/>
    <x v="2"/>
    <x v="6"/>
    <x v="12"/>
    <n v="30000"/>
  </r>
  <r>
    <x v="189"/>
    <d v="1899-12-30T20:14:49"/>
    <s v="지출"/>
    <s v="식비"/>
    <x v="19"/>
    <x v="355"/>
    <n v="-10900"/>
    <s v="KRW"/>
    <s v="교직원복지 LOVE"/>
    <m/>
    <d v="2024-11-23T00:00:00"/>
    <x v="2"/>
    <x v="4"/>
    <x v="19"/>
    <n v="10900"/>
  </r>
  <r>
    <x v="190"/>
    <d v="1899-12-30T12:46:40"/>
    <s v="이체"/>
    <s v="이체"/>
    <x v="0"/>
    <x v="321"/>
    <n v="2000"/>
    <s v="KRW"/>
    <s v="입출금통장"/>
    <m/>
    <d v="2024-11-22T00:00:00"/>
    <x v="0"/>
    <x v="0"/>
    <x v="0"/>
    <n v="-2000"/>
  </r>
  <r>
    <x v="190"/>
    <d v="1899-12-30T12:49:52"/>
    <s v="이체"/>
    <s v="이체"/>
    <x v="0"/>
    <x v="344"/>
    <n v="16000"/>
    <s v="KRW"/>
    <s v="입출금통장"/>
    <m/>
    <d v="2024-11-22T00:00:00"/>
    <x v="0"/>
    <x v="0"/>
    <x v="0"/>
    <n v="-16000"/>
  </r>
  <r>
    <x v="190"/>
    <d v="1899-12-30T13:01:15"/>
    <s v="이체"/>
    <s v="저축"/>
    <x v="0"/>
    <x v="356"/>
    <n v="16"/>
    <s v="KRW"/>
    <s v="토스뱅크 통장"/>
    <m/>
    <d v="2024-11-22T00:00:00"/>
    <x v="0"/>
    <x v="19"/>
    <x v="0"/>
    <n v="-16"/>
  </r>
  <r>
    <x v="190"/>
    <d v="1899-12-30T08:14:07"/>
    <s v="지출"/>
    <s v="교통"/>
    <x v="38"/>
    <x v="295"/>
    <n v="-5600"/>
    <s v="KRW"/>
    <s v="MY(K-패스)"/>
    <m/>
    <d v="2024-11-22T00:00:00"/>
    <x v="2"/>
    <x v="7"/>
    <x v="39"/>
    <n v="5600"/>
  </r>
  <r>
    <x v="190"/>
    <d v="1899-12-30T12:26:31"/>
    <s v="수입"/>
    <s v="기타수입"/>
    <x v="0"/>
    <x v="287"/>
    <n v="10000"/>
    <s v="KRW"/>
    <s v="채움공직자우대통장"/>
    <m/>
    <d v="2024-11-22T00:00:00"/>
    <x v="1"/>
    <x v="23"/>
    <x v="0"/>
    <n v="10000"/>
  </r>
  <r>
    <x v="190"/>
    <d v="1899-12-30T18:40:47"/>
    <s v="지출"/>
    <s v="생활"/>
    <x v="1"/>
    <x v="357"/>
    <n v="-16000"/>
    <s v="KRW"/>
    <s v="교직원복지 LOVE"/>
    <m/>
    <d v="2024-11-22T00:00:00"/>
    <x v="2"/>
    <x v="2"/>
    <x v="1"/>
    <n v="16000"/>
  </r>
  <r>
    <x v="190"/>
    <d v="1899-12-30T18:50:45"/>
    <s v="지출"/>
    <s v="교통"/>
    <x v="38"/>
    <x v="295"/>
    <n v="-5100"/>
    <s v="KRW"/>
    <s v="MY(K-패스)"/>
    <m/>
    <d v="2024-11-22T00:00:00"/>
    <x v="2"/>
    <x v="7"/>
    <x v="39"/>
    <n v="5100"/>
  </r>
  <r>
    <x v="190"/>
    <d v="1899-12-30T19:06:01"/>
    <s v="지출"/>
    <s v="교통"/>
    <x v="38"/>
    <x v="295"/>
    <n v="-6400"/>
    <s v="KRW"/>
    <s v="MY(K-패스)"/>
    <m/>
    <d v="2024-11-22T00:00:00"/>
    <x v="2"/>
    <x v="7"/>
    <x v="39"/>
    <n v="6400"/>
  </r>
  <r>
    <x v="191"/>
    <d v="1899-12-30T22:31:58"/>
    <s v="이체"/>
    <s v="내계좌이체"/>
    <x v="0"/>
    <x v="12"/>
    <n v="-50640"/>
    <s v="KRW"/>
    <s v="신한 주거래 우대통장(저축예금)"/>
    <m/>
    <d v="2024-11-21T00:00:00"/>
    <x v="3"/>
    <x v="8"/>
    <x v="0"/>
    <n v="50640"/>
  </r>
  <r>
    <x v="191"/>
    <d v="1899-12-30T22:31:59"/>
    <s v="이체"/>
    <s v="내계좌이체"/>
    <x v="0"/>
    <x v="13"/>
    <n v="50640"/>
    <s v="KRW"/>
    <s v="생활통장"/>
    <m/>
    <d v="2024-11-21T00:00:00"/>
    <x v="3"/>
    <x v="8"/>
    <x v="0"/>
    <n v="-50640"/>
  </r>
  <r>
    <x v="191"/>
    <d v="1899-12-30T22:50:00"/>
    <s v="이체"/>
    <s v="내계좌이체"/>
    <x v="0"/>
    <x v="5"/>
    <n v="150000"/>
    <s v="KRW"/>
    <s v="생활통장"/>
    <m/>
    <d v="2024-11-21T00:00:00"/>
    <x v="3"/>
    <x v="8"/>
    <x v="0"/>
    <n v="-150000"/>
  </r>
  <r>
    <x v="191"/>
    <d v="1899-12-30T22:50:00"/>
    <s v="이체"/>
    <s v="내계좌이체"/>
    <x v="0"/>
    <x v="9"/>
    <n v="-150000"/>
    <s v="KRW"/>
    <s v="플러스박스"/>
    <m/>
    <d v="2024-11-21T00:00:00"/>
    <x v="3"/>
    <x v="8"/>
    <x v="0"/>
    <n v="150000"/>
  </r>
  <r>
    <x v="191"/>
    <d v="1899-12-30T17:01:13"/>
    <s v="지출"/>
    <s v="카페/간식"/>
    <x v="10"/>
    <x v="358"/>
    <n v="-20300"/>
    <s v="KRW"/>
    <s v="교직원복지 LOVE"/>
    <m/>
    <d v="2024-11-21T00:00:00"/>
    <x v="2"/>
    <x v="14"/>
    <x v="10"/>
    <n v="20300"/>
  </r>
  <r>
    <x v="191"/>
    <d v="1899-12-30T18:40:30"/>
    <s v="지출"/>
    <s v="금융"/>
    <x v="22"/>
    <x v="359"/>
    <n v="-3770"/>
    <s v="KRW"/>
    <s v="신한 주거래 우대통장(저축예금)"/>
    <m/>
    <d v="2024-11-21T00:00:00"/>
    <x v="2"/>
    <x v="18"/>
    <x v="23"/>
    <n v="3770"/>
  </r>
  <r>
    <x v="191"/>
    <d v="1899-12-30T18:40:30"/>
    <s v="지출"/>
    <s v="금융"/>
    <x v="22"/>
    <x v="359"/>
    <n v="-100590"/>
    <s v="KRW"/>
    <s v="신한 주거래 우대통장(저축예금)"/>
    <m/>
    <d v="2024-11-21T00:00:00"/>
    <x v="2"/>
    <x v="18"/>
    <x v="23"/>
    <n v="100590"/>
  </r>
  <r>
    <x v="191"/>
    <d v="1899-12-30T18:46:14"/>
    <s v="지출"/>
    <s v="카페/간식"/>
    <x v="58"/>
    <x v="360"/>
    <n v="-25500"/>
    <s v="KRW"/>
    <s v="교직원복지 LOVE"/>
    <m/>
    <d v="2024-11-21T00:00:00"/>
    <x v="2"/>
    <x v="14"/>
    <x v="59"/>
    <n v="25500"/>
  </r>
  <r>
    <x v="191"/>
    <d v="1899-12-30T22:24:33"/>
    <s v="지출"/>
    <s v="식비"/>
    <x v="19"/>
    <x v="290"/>
    <n v="-11000"/>
    <s v="KRW"/>
    <s v="MY(K-패스)"/>
    <m/>
    <d v="2024-11-21T00:00:00"/>
    <x v="2"/>
    <x v="4"/>
    <x v="19"/>
    <n v="11000"/>
  </r>
  <r>
    <x v="192"/>
    <d v="1899-12-30T12:05:40"/>
    <s v="이체"/>
    <s v="이체"/>
    <x v="0"/>
    <x v="298"/>
    <n v="16000"/>
    <s v="KRW"/>
    <s v="입출금통장"/>
    <m/>
    <d v="2024-11-20T00:00:00"/>
    <x v="0"/>
    <x v="0"/>
    <x v="0"/>
    <n v="-16000"/>
  </r>
  <r>
    <x v="192"/>
    <d v="1899-12-30T16:15:10"/>
    <s v="이체"/>
    <s v="이체"/>
    <x v="0"/>
    <x v="298"/>
    <n v="4000"/>
    <s v="KRW"/>
    <s v="입출금통장"/>
    <m/>
    <d v="2024-11-20T00:00:00"/>
    <x v="0"/>
    <x v="0"/>
    <x v="0"/>
    <n v="-4000"/>
  </r>
  <r>
    <x v="192"/>
    <d v="1899-12-30T20:25:34"/>
    <s v="이체"/>
    <s v="이체"/>
    <x v="0"/>
    <x v="253"/>
    <n v="50000"/>
    <s v="KRW"/>
    <s v="신한 주거래 우대통장(저축예금)"/>
    <m/>
    <d v="2024-11-20T00:00:00"/>
    <x v="0"/>
    <x v="0"/>
    <x v="0"/>
    <n v="-50000"/>
  </r>
  <r>
    <x v="192"/>
    <d v="1899-12-30T10:39:16"/>
    <s v="지출"/>
    <s v="온라인쇼핑"/>
    <x v="12"/>
    <x v="361"/>
    <n v="-27040"/>
    <s v="KRW"/>
    <s v="교직원복지 LOVE"/>
    <m/>
    <d v="2024-11-20T00:00:00"/>
    <x v="2"/>
    <x v="6"/>
    <x v="12"/>
    <n v="27040"/>
  </r>
  <r>
    <x v="192"/>
    <d v="1899-12-30T10:58:45"/>
    <s v="지출"/>
    <s v="온라인쇼핑"/>
    <x v="12"/>
    <x v="109"/>
    <n v="-12900"/>
    <s v="KRW"/>
    <s v="교직원복지 LOVE"/>
    <m/>
    <d v="2024-11-20T00:00:00"/>
    <x v="2"/>
    <x v="6"/>
    <x v="12"/>
    <n v="12900"/>
  </r>
  <r>
    <x v="192"/>
    <d v="1899-12-30T19:09:38"/>
    <s v="지출"/>
    <s v="금융"/>
    <x v="22"/>
    <x v="362"/>
    <n v="-204400"/>
    <s v="KRW"/>
    <s v="채움공직자우대통장"/>
    <m/>
    <d v="2024-11-20T00:00:00"/>
    <x v="2"/>
    <x v="18"/>
    <x v="23"/>
    <n v="204400"/>
  </r>
  <r>
    <x v="193"/>
    <d v="1899-12-30T08:28:50"/>
    <s v="이체"/>
    <s v="이체"/>
    <x v="0"/>
    <x v="363"/>
    <n v="20000"/>
    <s v="KRW"/>
    <s v="입출금통장"/>
    <m/>
    <d v="2024-11-19T00:00:00"/>
    <x v="0"/>
    <x v="0"/>
    <x v="0"/>
    <n v="-20000"/>
  </r>
  <r>
    <x v="193"/>
    <d v="1899-12-30T09:16:47"/>
    <s v="이체"/>
    <s v="카드대금"/>
    <x v="0"/>
    <x v="116"/>
    <n v="-7500"/>
    <s v="KRW"/>
    <s v="생활통장"/>
    <m/>
    <d v="2024-11-19T00:00:00"/>
    <x v="3"/>
    <x v="20"/>
    <x v="0"/>
    <n v="7500"/>
  </r>
  <r>
    <x v="193"/>
    <d v="1899-12-30T12:22:05"/>
    <s v="이체"/>
    <s v="카드대금"/>
    <x v="0"/>
    <x v="116"/>
    <n v="-503000"/>
    <s v="KRW"/>
    <s v="생활통장"/>
    <m/>
    <d v="2024-11-19T00:00:00"/>
    <x v="3"/>
    <x v="20"/>
    <x v="0"/>
    <n v="503000"/>
  </r>
  <r>
    <x v="193"/>
    <d v="1899-12-30T12:22:50"/>
    <s v="이체"/>
    <s v="내계좌이체"/>
    <x v="0"/>
    <x v="5"/>
    <n v="37"/>
    <s v="KRW"/>
    <s v="생활통장"/>
    <m/>
    <d v="2024-11-19T00:00:00"/>
    <x v="3"/>
    <x v="8"/>
    <x v="0"/>
    <n v="-37"/>
  </r>
  <r>
    <x v="193"/>
    <d v="1899-12-30T12:22:50"/>
    <s v="이체"/>
    <s v="내계좌이체"/>
    <x v="0"/>
    <x v="9"/>
    <n v="-37"/>
    <s v="KRW"/>
    <s v="플러스박스"/>
    <m/>
    <d v="2024-11-19T00:00:00"/>
    <x v="3"/>
    <x v="8"/>
    <x v="0"/>
    <n v="37"/>
  </r>
  <r>
    <x v="193"/>
    <d v="1899-12-30T12:24:58"/>
    <s v="이체"/>
    <s v="내계좌이체"/>
    <x v="0"/>
    <x v="12"/>
    <n v="-239260"/>
    <s v="KRW"/>
    <s v="채움공직자우대통장"/>
    <m/>
    <d v="2024-11-19T00:00:00"/>
    <x v="3"/>
    <x v="8"/>
    <x v="0"/>
    <n v="239260"/>
  </r>
  <r>
    <x v="193"/>
    <d v="1899-12-30T12:24:59"/>
    <s v="이체"/>
    <s v="내계좌이체"/>
    <x v="0"/>
    <x v="13"/>
    <n v="239260"/>
    <s v="KRW"/>
    <s v="생활통장"/>
    <m/>
    <d v="2024-11-19T00:00:00"/>
    <x v="3"/>
    <x v="8"/>
    <x v="0"/>
    <n v="-239260"/>
  </r>
  <r>
    <x v="193"/>
    <d v="1899-12-30T12:25:39"/>
    <s v="이체"/>
    <s v="내계좌이체"/>
    <x v="0"/>
    <x v="13"/>
    <n v="205000"/>
    <s v="KRW"/>
    <s v="신한 주거래 우대통장(저축예금)"/>
    <m/>
    <d v="2024-11-19T00:00:00"/>
    <x v="3"/>
    <x v="8"/>
    <x v="0"/>
    <n v="-205000"/>
  </r>
  <r>
    <x v="193"/>
    <d v="1899-12-30T12:25:39"/>
    <s v="이체"/>
    <s v="내계좌이체"/>
    <x v="0"/>
    <x v="12"/>
    <n v="-205000"/>
    <s v="KRW"/>
    <s v="생활통장"/>
    <m/>
    <d v="2024-11-19T00:00:00"/>
    <x v="3"/>
    <x v="8"/>
    <x v="0"/>
    <n v="205000"/>
  </r>
  <r>
    <x v="193"/>
    <d v="1899-12-30T12:26:33"/>
    <s v="이체"/>
    <s v="내계좌이체"/>
    <x v="0"/>
    <x v="5"/>
    <n v="-100000"/>
    <s v="KRW"/>
    <s v="생활통장"/>
    <m/>
    <d v="2024-11-19T00:00:00"/>
    <x v="3"/>
    <x v="8"/>
    <x v="0"/>
    <n v="100000"/>
  </r>
  <r>
    <x v="193"/>
    <d v="1899-12-30T12:26:33"/>
    <s v="이체"/>
    <s v="내계좌이체"/>
    <x v="0"/>
    <x v="15"/>
    <n v="100000"/>
    <s v="KRW"/>
    <s v="플러스박스"/>
    <m/>
    <d v="2024-11-19T00:00:00"/>
    <x v="3"/>
    <x v="8"/>
    <x v="0"/>
    <n v="-100000"/>
  </r>
  <r>
    <x v="193"/>
    <d v="1899-12-30T13:09:38"/>
    <s v="이체"/>
    <s v="이체"/>
    <x v="0"/>
    <x v="321"/>
    <n v="4000"/>
    <s v="KRW"/>
    <s v="입출금통장"/>
    <m/>
    <d v="2024-11-19T00:00:00"/>
    <x v="0"/>
    <x v="0"/>
    <x v="0"/>
    <n v="-4000"/>
  </r>
  <r>
    <x v="193"/>
    <d v="1899-12-30T09:20:54"/>
    <s v="수입"/>
    <s v="금융수입"/>
    <x v="0"/>
    <x v="46"/>
    <n v="37"/>
    <s v="KRW"/>
    <s v="플러스박스"/>
    <m/>
    <d v="2024-11-19T00:00:00"/>
    <x v="1"/>
    <x v="1"/>
    <x v="0"/>
    <n v="37"/>
  </r>
  <r>
    <x v="193"/>
    <d v="1899-12-30T09:21:01"/>
    <s v="수입"/>
    <s v="미분류"/>
    <x v="0"/>
    <x v="19"/>
    <n v="21"/>
    <s v="KRW"/>
    <s v="생활통장"/>
    <m/>
    <d v="2024-11-19T00:00:00"/>
    <x v="1"/>
    <x v="11"/>
    <x v="0"/>
    <n v="21"/>
  </r>
  <r>
    <x v="193"/>
    <d v="1899-12-30T09:21:08"/>
    <s v="수입"/>
    <s v="미분류"/>
    <x v="0"/>
    <x v="19"/>
    <n v="38"/>
    <s v="KRW"/>
    <s v="생활통장"/>
    <m/>
    <d v="2024-11-19T00:00:00"/>
    <x v="1"/>
    <x v="11"/>
    <x v="0"/>
    <n v="38"/>
  </r>
  <r>
    <x v="193"/>
    <d v="1899-12-30T09:21:10"/>
    <s v="수입"/>
    <s v="미분류"/>
    <x v="0"/>
    <x v="19"/>
    <n v="11"/>
    <s v="KRW"/>
    <s v="생활통장"/>
    <m/>
    <d v="2024-11-19T00:00:00"/>
    <x v="1"/>
    <x v="11"/>
    <x v="0"/>
    <n v="11"/>
  </r>
  <r>
    <x v="193"/>
    <d v="1899-12-30T09:21:12"/>
    <s v="수입"/>
    <s v="앱테크"/>
    <x v="0"/>
    <x v="20"/>
    <n v="73"/>
    <s v="KRW"/>
    <s v="생활통장"/>
    <m/>
    <d v="2024-11-19T00:00:00"/>
    <x v="1"/>
    <x v="12"/>
    <x v="0"/>
    <n v="73"/>
  </r>
  <r>
    <x v="193"/>
    <d v="1899-12-30T09:21:15"/>
    <s v="수입"/>
    <s v="앱테크"/>
    <x v="0"/>
    <x v="20"/>
    <n v="11"/>
    <s v="KRW"/>
    <s v="생활통장"/>
    <m/>
    <d v="2024-11-19T00:00:00"/>
    <x v="1"/>
    <x v="12"/>
    <x v="0"/>
    <n v="11"/>
  </r>
  <r>
    <x v="193"/>
    <d v="1899-12-30T11:33:31"/>
    <s v="지출"/>
    <s v="온라인쇼핑"/>
    <x v="23"/>
    <x v="141"/>
    <n v="-17000"/>
    <s v="KRW"/>
    <s v="교직원복지 LOVE"/>
    <m/>
    <d v="2024-11-19T00:00:00"/>
    <x v="2"/>
    <x v="6"/>
    <x v="24"/>
    <n v="17000"/>
  </r>
  <r>
    <x v="193"/>
    <d v="1899-12-30T12:22:32"/>
    <s v="수입"/>
    <s v="미분류"/>
    <x v="0"/>
    <x v="19"/>
    <n v="32"/>
    <s v="KRW"/>
    <s v="생활통장"/>
    <m/>
    <d v="2024-11-19T00:00:00"/>
    <x v="1"/>
    <x v="11"/>
    <x v="0"/>
    <n v="32"/>
  </r>
  <r>
    <x v="193"/>
    <d v="1899-12-30T12:26:50"/>
    <s v="수입"/>
    <s v="앱테크"/>
    <x v="0"/>
    <x v="364"/>
    <n v="8"/>
    <s v="KRW"/>
    <s v="생활통장"/>
    <m/>
    <d v="2024-11-19T00:00:00"/>
    <x v="1"/>
    <x v="12"/>
    <x v="0"/>
    <n v="8"/>
  </r>
  <r>
    <x v="193"/>
    <d v="1899-12-30T12:26:52"/>
    <s v="수입"/>
    <s v="앱테크"/>
    <x v="0"/>
    <x v="20"/>
    <n v="42"/>
    <s v="KRW"/>
    <s v="생활통장"/>
    <m/>
    <d v="2024-11-19T00:00:00"/>
    <x v="1"/>
    <x v="12"/>
    <x v="0"/>
    <n v="42"/>
  </r>
  <r>
    <x v="194"/>
    <d v="1899-12-30T04:20:40"/>
    <s v="이체"/>
    <s v="내계좌이체"/>
    <x v="0"/>
    <x v="54"/>
    <n v="700000"/>
    <s v="KRW"/>
    <s v="NH청년도약계좌"/>
    <m/>
    <d v="2024-11-18T00:00:00"/>
    <x v="4"/>
    <x v="17"/>
    <x v="20"/>
    <n v="700000"/>
  </r>
  <r>
    <x v="194"/>
    <d v="1899-12-30T04:20:40"/>
    <s v="이체"/>
    <s v="내계좌이체"/>
    <x v="0"/>
    <x v="365"/>
    <n v="-700000"/>
    <s v="KRW"/>
    <s v="채움공직자우대통장"/>
    <m/>
    <d v="2024-11-18T00:00:00"/>
    <x v="3"/>
    <x v="8"/>
    <x v="0"/>
    <n v="700000"/>
  </r>
  <r>
    <x v="194"/>
    <d v="1899-12-30T07:48:02"/>
    <s v="이체"/>
    <s v="내계좌이체"/>
    <x v="0"/>
    <x v="12"/>
    <n v="-500000"/>
    <s v="KRW"/>
    <s v="채움공직자우대통장"/>
    <m/>
    <d v="2024-11-18T00:00:00"/>
    <x v="3"/>
    <x v="8"/>
    <x v="0"/>
    <n v="500000"/>
  </r>
  <r>
    <x v="194"/>
    <d v="1899-12-30T07:48:02"/>
    <s v="이체"/>
    <s v="내계좌이체"/>
    <x v="0"/>
    <x v="13"/>
    <n v="500000"/>
    <s v="KRW"/>
    <s v="생활통장"/>
    <m/>
    <d v="2024-11-18T00:00:00"/>
    <x v="3"/>
    <x v="8"/>
    <x v="0"/>
    <n v="-500000"/>
  </r>
  <r>
    <x v="194"/>
    <d v="1899-12-30T08:57:55"/>
    <s v="이체"/>
    <s v="이체"/>
    <x v="0"/>
    <x v="366"/>
    <n v="10000"/>
    <s v="KRW"/>
    <s v="입출금통장"/>
    <m/>
    <d v="2024-11-18T00:00:00"/>
    <x v="3"/>
    <x v="0"/>
    <x v="0"/>
    <n v="-10000"/>
  </r>
  <r>
    <x v="194"/>
    <d v="1899-12-30T10:53:58"/>
    <s v="이체"/>
    <s v="이체"/>
    <x v="0"/>
    <x v="179"/>
    <n v="4000"/>
    <s v="KRW"/>
    <s v="입출금통장"/>
    <m/>
    <d v="2024-11-18T00:00:00"/>
    <x v="0"/>
    <x v="0"/>
    <x v="0"/>
    <n v="-4000"/>
  </r>
  <r>
    <x v="194"/>
    <d v="1899-12-30T12:29:13"/>
    <s v="이체"/>
    <s v="이체"/>
    <x v="0"/>
    <x v="256"/>
    <n v="503000"/>
    <s v="KRW"/>
    <s v="신한 주거래 우대통장(저축예금)"/>
    <m/>
    <d v="2024-11-18T00:00:00"/>
    <x v="3"/>
    <x v="0"/>
    <x v="0"/>
    <n v="-503000"/>
  </r>
  <r>
    <x v="194"/>
    <d v="1899-12-30T12:50:50"/>
    <s v="이체"/>
    <s v="내계좌이체"/>
    <x v="0"/>
    <x v="12"/>
    <n v="-503000"/>
    <s v="KRW"/>
    <s v="신한 주거래 우대통장(저축예금)"/>
    <m/>
    <d v="2024-11-18T00:00:00"/>
    <x v="3"/>
    <x v="8"/>
    <x v="0"/>
    <n v="503000"/>
  </r>
  <r>
    <x v="194"/>
    <d v="1899-12-30T12:50:50"/>
    <s v="이체"/>
    <s v="내계좌이체"/>
    <x v="0"/>
    <x v="13"/>
    <n v="503000"/>
    <s v="KRW"/>
    <s v="생활통장"/>
    <m/>
    <d v="2024-11-18T00:00:00"/>
    <x v="3"/>
    <x v="8"/>
    <x v="0"/>
    <n v="-503000"/>
  </r>
  <r>
    <x v="194"/>
    <d v="1899-12-30T15:38:57"/>
    <s v="이체"/>
    <s v="이체"/>
    <x v="0"/>
    <x v="293"/>
    <n v="-10000"/>
    <s v="KRW"/>
    <s v="생활통장"/>
    <m/>
    <d v="2024-11-18T00:00:00"/>
    <x v="3"/>
    <x v="0"/>
    <x v="0"/>
    <n v="10000"/>
  </r>
  <r>
    <x v="194"/>
    <d v="1899-12-30T17:04:01"/>
    <s v="이체"/>
    <s v="카드대금"/>
    <x v="0"/>
    <x v="367"/>
    <n v="-428050"/>
    <s v="KRW"/>
    <s v="생활통장"/>
    <m/>
    <d v="2024-11-18T00:00:00"/>
    <x v="3"/>
    <x v="20"/>
    <x v="0"/>
    <n v="428050"/>
  </r>
  <r>
    <x v="194"/>
    <d v="1899-12-30T18:39:42"/>
    <s v="이체"/>
    <s v="이체"/>
    <x v="0"/>
    <x v="284"/>
    <n v="7500"/>
    <s v="KRW"/>
    <s v="카카오페이 머니"/>
    <m/>
    <d v="2024-11-18T00:00:00"/>
    <x v="3"/>
    <x v="0"/>
    <x v="0"/>
    <n v="-7500"/>
  </r>
  <r>
    <x v="194"/>
    <d v="1899-12-30T18:40:22"/>
    <s v="이체"/>
    <s v="내계좌이체"/>
    <x v="0"/>
    <x v="104"/>
    <n v="-7500"/>
    <s v="KRW"/>
    <s v="카카오페이 머니"/>
    <m/>
    <d v="2024-11-18T00:00:00"/>
    <x v="3"/>
    <x v="8"/>
    <x v="0"/>
    <n v="7500"/>
  </r>
  <r>
    <x v="194"/>
    <d v="1899-12-30T18:40:22"/>
    <s v="이체"/>
    <s v="내계좌이체"/>
    <x v="0"/>
    <x v="13"/>
    <n v="7500"/>
    <s v="KRW"/>
    <s v="생활통장"/>
    <m/>
    <d v="2024-11-18T00:00:00"/>
    <x v="3"/>
    <x v="8"/>
    <x v="0"/>
    <n v="-7500"/>
  </r>
  <r>
    <x v="194"/>
    <d v="1899-12-30T09:45:33"/>
    <s v="지출"/>
    <s v="생활"/>
    <x v="50"/>
    <x v="196"/>
    <n v="-100600"/>
    <s v="KRW"/>
    <s v="교직원복지 LOVE"/>
    <m/>
    <d v="2024-11-18T00:00:00"/>
    <x v="2"/>
    <x v="2"/>
    <x v="51"/>
    <n v="100600"/>
  </r>
  <r>
    <x v="194"/>
    <d v="1899-12-30T18:12:33"/>
    <s v="지출"/>
    <s v="의료/건강"/>
    <x v="41"/>
    <x v="368"/>
    <n v="-7500"/>
    <s v="KRW"/>
    <s v="교직원복지 LOVE"/>
    <m/>
    <d v="2024-11-18T00:00:00"/>
    <x v="2"/>
    <x v="3"/>
    <x v="42"/>
    <n v="7500"/>
  </r>
  <r>
    <x v="194"/>
    <d v="1899-12-30T21:10:20"/>
    <s v="지출"/>
    <s v="온라인쇼핑"/>
    <x v="12"/>
    <x v="27"/>
    <n v="-26796"/>
    <s v="KRW"/>
    <s v="교직원복지 LOVE"/>
    <m/>
    <d v="2024-11-18T00:00:00"/>
    <x v="2"/>
    <x v="6"/>
    <x v="12"/>
    <n v="26796"/>
  </r>
  <r>
    <x v="195"/>
    <d v="1899-12-30T18:34:34"/>
    <s v="이체"/>
    <s v="이체"/>
    <x v="0"/>
    <x v="369"/>
    <n v="-50000"/>
    <s v="KRW"/>
    <s v="채움공직자우대통장"/>
    <m/>
    <d v="2024-11-17T00:00:00"/>
    <x v="0"/>
    <x v="0"/>
    <x v="0"/>
    <n v="50000"/>
  </r>
  <r>
    <x v="195"/>
    <d v="1899-12-30T09:59:41"/>
    <s v="지출"/>
    <s v="교통"/>
    <x v="5"/>
    <x v="218"/>
    <n v="-18900"/>
    <s v="KRW"/>
    <s v="MY(K-패스)"/>
    <m/>
    <d v="2024-11-17T00:00:00"/>
    <x v="2"/>
    <x v="7"/>
    <x v="5"/>
    <n v="18900"/>
  </r>
  <r>
    <x v="195"/>
    <d v="1899-12-30T13:28:45"/>
    <s v="지출"/>
    <s v="교통"/>
    <x v="6"/>
    <x v="17"/>
    <n v="-500"/>
    <s v="KRW"/>
    <s v="MY(K-패스)"/>
    <m/>
    <d v="2024-11-17T00:00:00"/>
    <x v="2"/>
    <x v="7"/>
    <x v="6"/>
    <n v="500"/>
  </r>
  <r>
    <x v="196"/>
    <d v="1899-12-30T08:37:02"/>
    <s v="이체"/>
    <s v="투자"/>
    <x v="0"/>
    <x v="5"/>
    <n v="103"/>
    <s v="KRW"/>
    <s v="생활통장"/>
    <m/>
    <d v="2024-11-16T00:00:00"/>
    <x v="0"/>
    <x v="5"/>
    <x v="0"/>
    <n v="-103"/>
  </r>
  <r>
    <x v="196"/>
    <d v="1899-12-30T17:37:33"/>
    <s v="이체"/>
    <s v="내계좌이체"/>
    <x v="0"/>
    <x v="5"/>
    <n v="100000"/>
    <s v="KRW"/>
    <s v="생활통장"/>
    <m/>
    <d v="2024-11-16T00:00:00"/>
    <x v="3"/>
    <x v="8"/>
    <x v="0"/>
    <n v="-100000"/>
  </r>
  <r>
    <x v="196"/>
    <d v="1899-12-30T17:37:33"/>
    <s v="이체"/>
    <s v="내계좌이체"/>
    <x v="0"/>
    <x v="9"/>
    <n v="-100000"/>
    <s v="KRW"/>
    <s v="플러스박스"/>
    <m/>
    <d v="2024-11-16T00:00:00"/>
    <x v="3"/>
    <x v="8"/>
    <x v="0"/>
    <n v="100000"/>
  </r>
  <r>
    <x v="196"/>
    <d v="1899-12-30T17:37:50"/>
    <s v="이체"/>
    <s v="이체"/>
    <x v="0"/>
    <x v="370"/>
    <n v="-14000"/>
    <s v="KRW"/>
    <s v="생활통장"/>
    <m/>
    <d v="2024-11-16T00:00:00"/>
    <x v="0"/>
    <x v="0"/>
    <x v="0"/>
    <n v="14000"/>
  </r>
  <r>
    <x v="196"/>
    <d v="1899-12-30T10:16:06"/>
    <s v="지출"/>
    <s v="식비"/>
    <x v="13"/>
    <x v="28"/>
    <n v="-14980"/>
    <s v="KRW"/>
    <s v="교직원복지 LOVE"/>
    <m/>
    <d v="2024-11-16T00:00:00"/>
    <x v="2"/>
    <x v="4"/>
    <x v="13"/>
    <n v="14980"/>
  </r>
  <r>
    <x v="196"/>
    <d v="1899-12-30T10:17:00"/>
    <s v="지출"/>
    <s v="식비"/>
    <x v="13"/>
    <x v="28"/>
    <n v="14980"/>
    <s v="KRW"/>
    <s v="교직원복지 LOVE"/>
    <m/>
    <d v="2024-11-16T00:00:00"/>
    <x v="2"/>
    <x v="4"/>
    <x v="13"/>
    <n v="-14980"/>
  </r>
  <r>
    <x v="196"/>
    <d v="1899-12-30T10:42:28"/>
    <s v="지출"/>
    <s v="교통"/>
    <x v="6"/>
    <x v="17"/>
    <n v="-4800"/>
    <s v="KRW"/>
    <s v="MY(K-패스)"/>
    <m/>
    <d v="2024-11-16T00:00:00"/>
    <x v="2"/>
    <x v="7"/>
    <x v="6"/>
    <n v="4800"/>
  </r>
  <r>
    <x v="196"/>
    <d v="1899-12-30T11:21:18"/>
    <s v="지출"/>
    <s v="교통"/>
    <x v="43"/>
    <x v="371"/>
    <n v="-4200"/>
    <s v="KRW"/>
    <s v="MY(K-패스)"/>
    <m/>
    <d v="2024-11-16T00:00:00"/>
    <x v="2"/>
    <x v="7"/>
    <x v="44"/>
    <n v="4200"/>
  </r>
  <r>
    <x v="196"/>
    <d v="1899-12-30T11:22:40"/>
    <s v="지출"/>
    <s v="교통"/>
    <x v="6"/>
    <x v="17"/>
    <n v="-4800"/>
    <s v="KRW"/>
    <s v="MY(K-패스)"/>
    <m/>
    <d v="2024-11-16T00:00:00"/>
    <x v="2"/>
    <x v="7"/>
    <x v="6"/>
    <n v="4800"/>
  </r>
  <r>
    <x v="196"/>
    <d v="1899-12-30T11:23:33"/>
    <s v="지출"/>
    <s v="교통"/>
    <x v="6"/>
    <x v="17"/>
    <n v="4800"/>
    <s v="KRW"/>
    <s v="MY(K-패스)"/>
    <m/>
    <d v="2024-11-16T00:00:00"/>
    <x v="2"/>
    <x v="7"/>
    <x v="6"/>
    <n v="-4800"/>
  </r>
  <r>
    <x v="196"/>
    <d v="1899-12-30T11:26:18"/>
    <s v="지출"/>
    <s v="교통"/>
    <x v="43"/>
    <x v="371"/>
    <n v="4200"/>
    <s v="KRW"/>
    <s v="MY(K-패스)"/>
    <m/>
    <d v="2024-11-16T00:00:00"/>
    <x v="2"/>
    <x v="7"/>
    <x v="44"/>
    <n v="-4200"/>
  </r>
  <r>
    <x v="196"/>
    <d v="1899-12-30T11:27:43"/>
    <s v="지출"/>
    <s v="교통"/>
    <x v="43"/>
    <x v="371"/>
    <n v="-4000"/>
    <s v="KRW"/>
    <s v="MY(K-패스)"/>
    <m/>
    <d v="2024-11-16T00:00:00"/>
    <x v="2"/>
    <x v="7"/>
    <x v="44"/>
    <n v="4000"/>
  </r>
  <r>
    <x v="196"/>
    <d v="1899-12-30T11:32:54"/>
    <s v="지출"/>
    <s v="온라인쇼핑"/>
    <x v="12"/>
    <x v="372"/>
    <n v="-30000"/>
    <s v="KRW"/>
    <s v="교직원복지 LOVE"/>
    <m/>
    <d v="2024-11-16T00:00:00"/>
    <x v="2"/>
    <x v="6"/>
    <x v="12"/>
    <n v="30000"/>
  </r>
  <r>
    <x v="196"/>
    <d v="1899-12-30T12:17:07"/>
    <s v="지출"/>
    <s v="교통"/>
    <x v="38"/>
    <x v="313"/>
    <n v="-5100"/>
    <s v="KRW"/>
    <s v="MY(K-패스)"/>
    <m/>
    <d v="2024-11-16T00:00:00"/>
    <x v="2"/>
    <x v="7"/>
    <x v="39"/>
    <n v="5100"/>
  </r>
  <r>
    <x v="196"/>
    <d v="1899-12-30T13:31:24"/>
    <s v="지출"/>
    <s v="교통"/>
    <x v="38"/>
    <x v="245"/>
    <n v="-11100"/>
    <s v="KRW"/>
    <s v="교직원복지 LOVE"/>
    <m/>
    <d v="2024-11-16T00:00:00"/>
    <x v="2"/>
    <x v="7"/>
    <x v="39"/>
    <n v="11100"/>
  </r>
  <r>
    <x v="196"/>
    <d v="1899-12-30T14:52:01"/>
    <s v="지출"/>
    <s v="식비"/>
    <x v="47"/>
    <x v="227"/>
    <n v="-32666"/>
    <s v="KRW"/>
    <s v="교직원복지 LOVE"/>
    <m/>
    <d v="2024-11-16T00:00:00"/>
    <x v="2"/>
    <x v="4"/>
    <x v="48"/>
    <n v="32666"/>
  </r>
  <r>
    <x v="196"/>
    <d v="1899-12-30T15:13:53"/>
    <s v="지출"/>
    <s v="카페/간식"/>
    <x v="10"/>
    <x v="230"/>
    <n v="-5000"/>
    <s v="KRW"/>
    <s v="교직원복지 LOVE"/>
    <m/>
    <d v="2024-11-16T00:00:00"/>
    <x v="2"/>
    <x v="14"/>
    <x v="10"/>
    <n v="5000"/>
  </r>
  <r>
    <x v="196"/>
    <d v="1899-12-30T17:38:00"/>
    <s v="수입"/>
    <s v="미분류"/>
    <x v="0"/>
    <x v="19"/>
    <n v="19"/>
    <s v="KRW"/>
    <s v="생활통장"/>
    <m/>
    <d v="2024-11-16T00:00:00"/>
    <x v="1"/>
    <x v="11"/>
    <x v="0"/>
    <n v="19"/>
  </r>
  <r>
    <x v="196"/>
    <d v="1899-12-30T17:40:41"/>
    <s v="지출"/>
    <s v="온라인쇼핑"/>
    <x v="12"/>
    <x v="76"/>
    <n v="-18900"/>
    <s v="KRW"/>
    <s v="카카오페이 간편결제"/>
    <m/>
    <d v="2024-11-16T00:00:00"/>
    <x v="2"/>
    <x v="6"/>
    <x v="12"/>
    <n v="18900"/>
  </r>
  <r>
    <x v="196"/>
    <d v="1899-12-30T18:21:58"/>
    <s v="지출"/>
    <s v="교통"/>
    <x v="5"/>
    <x v="218"/>
    <n v="-9100"/>
    <s v="KRW"/>
    <s v="MY(K-패스)"/>
    <m/>
    <d v="2024-11-16T00:00:00"/>
    <x v="2"/>
    <x v="7"/>
    <x v="5"/>
    <n v="9100"/>
  </r>
  <r>
    <x v="196"/>
    <d v="1899-12-30T18:26:41"/>
    <s v="지출"/>
    <s v="카페/간식"/>
    <x v="10"/>
    <x v="373"/>
    <n v="-3000"/>
    <s v="KRW"/>
    <s v="MY(K-패스)"/>
    <m/>
    <d v="2024-11-16T00:00:00"/>
    <x v="2"/>
    <x v="14"/>
    <x v="10"/>
    <n v="3000"/>
  </r>
  <r>
    <x v="197"/>
    <d v="1899-12-30T09:16:47"/>
    <s v="이체"/>
    <s v="내계좌이체"/>
    <x v="0"/>
    <x v="12"/>
    <n v="-39600"/>
    <s v="KRW"/>
    <s v="채움공직자우대통장"/>
    <m/>
    <d v="2024-11-15T00:00:00"/>
    <x v="3"/>
    <x v="8"/>
    <x v="0"/>
    <n v="39600"/>
  </r>
  <r>
    <x v="197"/>
    <d v="1899-12-30T09:16:48"/>
    <s v="이체"/>
    <s v="내계좌이체"/>
    <x v="0"/>
    <x v="13"/>
    <n v="39600"/>
    <s v="KRW"/>
    <s v="생활통장"/>
    <m/>
    <d v="2024-11-15T00:00:00"/>
    <x v="3"/>
    <x v="8"/>
    <x v="0"/>
    <n v="-39600"/>
  </r>
  <r>
    <x v="197"/>
    <d v="1899-12-30T09:17:04"/>
    <s v="이체"/>
    <s v="내계좌이체"/>
    <x v="0"/>
    <x v="12"/>
    <n v="-250000"/>
    <s v="KRW"/>
    <s v="채움공직자우대통장"/>
    <m/>
    <d v="2024-11-15T00:00:00"/>
    <x v="3"/>
    <x v="8"/>
    <x v="0"/>
    <n v="250000"/>
  </r>
  <r>
    <x v="197"/>
    <d v="1899-12-30T09:18:15"/>
    <s v="이체"/>
    <s v="이체"/>
    <x v="0"/>
    <x v="0"/>
    <n v="-45700"/>
    <s v="KRW"/>
    <s v="생활통장"/>
    <m/>
    <d v="2024-11-15T00:00:00"/>
    <x v="0"/>
    <x v="0"/>
    <x v="0"/>
    <n v="45700"/>
  </r>
  <r>
    <x v="197"/>
    <d v="1899-12-30T09:23:58"/>
    <s v="이체"/>
    <s v="내계좌이체"/>
    <x v="0"/>
    <x v="12"/>
    <n v="-500000"/>
    <s v="KRW"/>
    <s v="채움공직자우대통장"/>
    <m/>
    <d v="2024-11-15T00:00:00"/>
    <x v="3"/>
    <x v="8"/>
    <x v="0"/>
    <n v="500000"/>
  </r>
  <r>
    <x v="197"/>
    <d v="1899-12-30T09:24:26"/>
    <s v="이체"/>
    <s v="내계좌이체"/>
    <x v="0"/>
    <x v="12"/>
    <n v="-250000"/>
    <s v="KRW"/>
    <s v="채움공직자우대통장"/>
    <m/>
    <d v="2024-11-15T00:00:00"/>
    <x v="3"/>
    <x v="8"/>
    <x v="0"/>
    <n v="250000"/>
  </r>
  <r>
    <x v="197"/>
    <d v="1899-12-30T09:32:43"/>
    <s v="이체"/>
    <s v="내계좌이체"/>
    <x v="0"/>
    <x v="13"/>
    <n v="45399"/>
    <s v="KRW"/>
    <s v="생활통장"/>
    <m/>
    <d v="2024-11-15T00:00:00"/>
    <x v="3"/>
    <x v="8"/>
    <x v="0"/>
    <n v="-45399"/>
  </r>
  <r>
    <x v="197"/>
    <d v="1899-12-30T12:02:57"/>
    <s v="이체"/>
    <s v="내계좌이체"/>
    <x v="0"/>
    <x v="62"/>
    <n v="-375"/>
    <s v="KRW"/>
    <s v="생활통장"/>
    <m/>
    <d v="2024-11-15T00:00:00"/>
    <x v="3"/>
    <x v="8"/>
    <x v="0"/>
    <n v="375"/>
  </r>
  <r>
    <x v="197"/>
    <d v="1899-12-30T00:00:00"/>
    <s v="지출"/>
    <s v="교통"/>
    <x v="5"/>
    <x v="26"/>
    <n v="-34000"/>
    <s v="KRW"/>
    <s v="MY(K-패스)"/>
    <m/>
    <d v="2024-11-15T00:00:00"/>
    <x v="2"/>
    <x v="7"/>
    <x v="5"/>
    <n v="34000"/>
  </r>
  <r>
    <x v="197"/>
    <d v="1899-12-30T00:00:00"/>
    <s v="지출"/>
    <s v="교통"/>
    <x v="5"/>
    <x v="26"/>
    <n v="-5600"/>
    <s v="KRW"/>
    <s v="MY(K-패스)"/>
    <m/>
    <d v="2024-11-15T00:00:00"/>
    <x v="2"/>
    <x v="7"/>
    <x v="5"/>
    <n v="5600"/>
  </r>
  <r>
    <x v="197"/>
    <d v="1899-12-30T09:11:18"/>
    <s v="수입"/>
    <s v="기타수입"/>
    <x v="0"/>
    <x v="184"/>
    <n v="2843300"/>
    <s v="KRW"/>
    <s v="채움공직자우대통장"/>
    <m/>
    <d v="2024-11-15T00:00:00"/>
    <x v="1"/>
    <x v="23"/>
    <x v="0"/>
    <n v="2843300"/>
  </r>
  <r>
    <x v="197"/>
    <d v="1899-12-30T10:09:19"/>
    <s v="지출"/>
    <s v="교통"/>
    <x v="5"/>
    <x v="67"/>
    <n v="-39600"/>
    <s v="KRW"/>
    <s v="생활통장"/>
    <m/>
    <d v="2024-11-15T00:00:00"/>
    <x v="2"/>
    <x v="7"/>
    <x v="5"/>
    <n v="39600"/>
  </r>
  <r>
    <x v="197"/>
    <d v="1899-12-30T10:27:32"/>
    <s v="수입"/>
    <s v="기타수입"/>
    <x v="0"/>
    <x v="68"/>
    <n v="12930"/>
    <s v="KRW"/>
    <s v="생활통장"/>
    <m/>
    <d v="2024-11-15T00:00:00"/>
    <x v="1"/>
    <x v="23"/>
    <x v="0"/>
    <n v="12930"/>
  </r>
  <r>
    <x v="197"/>
    <d v="1899-12-30T12:24:30"/>
    <s v="지출"/>
    <s v="교통"/>
    <x v="6"/>
    <x v="17"/>
    <n v="-2900"/>
    <s v="KRW"/>
    <s v="MY(K-패스)"/>
    <m/>
    <d v="2024-11-15T00:00:00"/>
    <x v="2"/>
    <x v="7"/>
    <x v="6"/>
    <n v="2900"/>
  </r>
  <r>
    <x v="197"/>
    <d v="1899-12-30T12:37:04"/>
    <s v="지출"/>
    <s v="교통"/>
    <x v="38"/>
    <x v="235"/>
    <n v="-5700"/>
    <s v="KRW"/>
    <s v="카카오페이 간편결제"/>
    <m/>
    <d v="2024-11-15T00:00:00"/>
    <x v="2"/>
    <x v="7"/>
    <x v="39"/>
    <n v="5700"/>
  </r>
  <r>
    <x v="197"/>
    <d v="1899-12-30T12:37:05"/>
    <s v="지출"/>
    <s v="교통"/>
    <x v="38"/>
    <x v="235"/>
    <n v="5700"/>
    <s v="KRW"/>
    <s v="카카오페이 간편결제"/>
    <m/>
    <d v="2024-11-15T00:00:00"/>
    <x v="2"/>
    <x v="7"/>
    <x v="39"/>
    <n v="-5700"/>
  </r>
  <r>
    <x v="197"/>
    <d v="1899-12-30T12:41:45"/>
    <s v="지출"/>
    <s v="교통"/>
    <x v="38"/>
    <x v="235"/>
    <n v="-4200"/>
    <s v="KRW"/>
    <s v="카카오페이 간편결제"/>
    <m/>
    <d v="2024-11-15T00:00:00"/>
    <x v="2"/>
    <x v="7"/>
    <x v="39"/>
    <n v="4200"/>
  </r>
  <r>
    <x v="197"/>
    <d v="1899-12-30T14:13:46"/>
    <s v="지출"/>
    <s v="교통"/>
    <x v="38"/>
    <x v="106"/>
    <n v="13900"/>
    <s v="KRW"/>
    <s v="카카오페이 간편결제"/>
    <m/>
    <d v="2024-11-15T00:00:00"/>
    <x v="2"/>
    <x v="7"/>
    <x v="39"/>
    <n v="-13900"/>
  </r>
  <r>
    <x v="197"/>
    <d v="1899-12-30T14:13:46"/>
    <s v="지출"/>
    <s v="교통"/>
    <x v="38"/>
    <x v="106"/>
    <n v="-13900"/>
    <s v="KRW"/>
    <s v="카카오페이 간편결제"/>
    <m/>
    <d v="2024-11-15T00:00:00"/>
    <x v="2"/>
    <x v="7"/>
    <x v="39"/>
    <n v="13900"/>
  </r>
  <r>
    <x v="197"/>
    <d v="1899-12-30T14:27:44"/>
    <s v="지출"/>
    <s v="교통"/>
    <x v="38"/>
    <x v="106"/>
    <n v="-14400"/>
    <s v="KRW"/>
    <s v="카카오페이 간편결제"/>
    <m/>
    <d v="2024-11-15T00:00:00"/>
    <x v="2"/>
    <x v="7"/>
    <x v="39"/>
    <n v="14400"/>
  </r>
  <r>
    <x v="197"/>
    <d v="1899-12-30T14:35:37"/>
    <s v="지출"/>
    <s v="생활"/>
    <x v="17"/>
    <x v="374"/>
    <n v="-2500"/>
    <s v="KRW"/>
    <s v="MY(K-패스)"/>
    <m/>
    <d v="2024-11-15T00:00:00"/>
    <x v="2"/>
    <x v="2"/>
    <x v="17"/>
    <n v="2500"/>
  </r>
  <r>
    <x v="197"/>
    <d v="1899-12-30T14:40:30"/>
    <s v="수입"/>
    <s v="미분류"/>
    <x v="0"/>
    <x v="19"/>
    <n v="11"/>
    <s v="KRW"/>
    <s v="생활통장"/>
    <m/>
    <d v="2024-11-15T00:00:00"/>
    <x v="1"/>
    <x v="11"/>
    <x v="0"/>
    <n v="11"/>
  </r>
  <r>
    <x v="197"/>
    <d v="1899-12-30T14:40:33"/>
    <s v="수입"/>
    <s v="앱테크"/>
    <x v="0"/>
    <x v="20"/>
    <n v="58"/>
    <s v="KRW"/>
    <s v="생활통장"/>
    <m/>
    <d v="2024-11-15T00:00:00"/>
    <x v="1"/>
    <x v="12"/>
    <x v="0"/>
    <n v="58"/>
  </r>
  <r>
    <x v="197"/>
    <d v="1899-12-30T14:40:35"/>
    <s v="수입"/>
    <s v="미분류"/>
    <x v="0"/>
    <x v="19"/>
    <n v="15"/>
    <s v="KRW"/>
    <s v="생활통장"/>
    <m/>
    <d v="2024-11-15T00:00:00"/>
    <x v="1"/>
    <x v="11"/>
    <x v="0"/>
    <n v="15"/>
  </r>
  <r>
    <x v="197"/>
    <d v="1899-12-30T14:40:37"/>
    <s v="수입"/>
    <s v="앱테크"/>
    <x v="0"/>
    <x v="20"/>
    <n v="51"/>
    <s v="KRW"/>
    <s v="생활통장"/>
    <m/>
    <d v="2024-11-15T00:00:00"/>
    <x v="1"/>
    <x v="12"/>
    <x v="0"/>
    <n v="51"/>
  </r>
  <r>
    <x v="197"/>
    <d v="1899-12-30T14:47:37"/>
    <s v="지출"/>
    <s v="온라인쇼핑"/>
    <x v="12"/>
    <x v="375"/>
    <n v="-30000"/>
    <s v="KRW"/>
    <s v="교직원복지 LOVE"/>
    <m/>
    <d v="2024-11-15T00:00:00"/>
    <x v="2"/>
    <x v="6"/>
    <x v="12"/>
    <n v="30000"/>
  </r>
  <r>
    <x v="197"/>
    <d v="1899-12-30T14:48:41"/>
    <s v="지출"/>
    <s v="온라인쇼핑"/>
    <x v="12"/>
    <x v="372"/>
    <n v="-30000"/>
    <s v="KRW"/>
    <s v="교직원복지 LOVE"/>
    <m/>
    <d v="2024-11-15T00:00:00"/>
    <x v="2"/>
    <x v="6"/>
    <x v="12"/>
    <n v="30000"/>
  </r>
  <r>
    <x v="197"/>
    <d v="1899-12-30T17:01:44"/>
    <s v="지출"/>
    <s v="주거/통신"/>
    <x v="29"/>
    <x v="71"/>
    <n v="-36420"/>
    <s v="KRW"/>
    <s v="생활통장"/>
    <m/>
    <d v="2024-11-15T00:00:00"/>
    <x v="2"/>
    <x v="21"/>
    <x v="30"/>
    <n v="36420"/>
  </r>
  <r>
    <x v="197"/>
    <d v="1899-12-30T19:00:29"/>
    <s v="지출"/>
    <s v="생활"/>
    <x v="17"/>
    <x v="374"/>
    <n v="-2500"/>
    <s v="KRW"/>
    <s v="MY(K-패스)"/>
    <m/>
    <d v="2024-11-15T00:00:00"/>
    <x v="2"/>
    <x v="2"/>
    <x v="17"/>
    <n v="2500"/>
  </r>
  <r>
    <x v="197"/>
    <d v="1899-12-30T19:05:08"/>
    <s v="지출"/>
    <s v="금융"/>
    <x v="25"/>
    <x v="322"/>
    <n v="-110040"/>
    <s v="KRW"/>
    <s v="채움공직자우대통장"/>
    <m/>
    <d v="2024-11-15T00:00:00"/>
    <x v="2"/>
    <x v="18"/>
    <x v="26"/>
    <n v="110040"/>
  </r>
  <r>
    <x v="198"/>
    <d v="1899-12-30T08:34:28"/>
    <s v="이체"/>
    <s v="내계좌이체"/>
    <x v="0"/>
    <x v="12"/>
    <n v="-2511"/>
    <s v="KRW"/>
    <s v="채움공직자우대통장"/>
    <m/>
    <d v="2024-11-14T00:00:00"/>
    <x v="3"/>
    <x v="8"/>
    <x v="0"/>
    <n v="2511"/>
  </r>
  <r>
    <x v="198"/>
    <d v="1899-12-30T08:34:29"/>
    <s v="이체"/>
    <s v="내계좌이체"/>
    <x v="0"/>
    <x v="13"/>
    <n v="2511"/>
    <s v="KRW"/>
    <s v="생활통장"/>
    <m/>
    <d v="2024-11-14T00:00:00"/>
    <x v="3"/>
    <x v="8"/>
    <x v="0"/>
    <n v="-2511"/>
  </r>
  <r>
    <x v="198"/>
    <d v="1899-12-30T09:16:48"/>
    <s v="이체"/>
    <s v="이체"/>
    <x v="0"/>
    <x v="298"/>
    <n v="10000"/>
    <s v="KRW"/>
    <s v="입출금통장"/>
    <m/>
    <d v="2024-11-14T00:00:00"/>
    <x v="0"/>
    <x v="0"/>
    <x v="0"/>
    <n v="-10000"/>
  </r>
  <r>
    <x v="198"/>
    <d v="1899-12-30T08:35:28"/>
    <s v="지출"/>
    <s v="교통"/>
    <x v="38"/>
    <x v="295"/>
    <n v="-5700"/>
    <s v="KRW"/>
    <s v="MY(K-패스)"/>
    <m/>
    <d v="2024-11-14T00:00:00"/>
    <x v="2"/>
    <x v="7"/>
    <x v="39"/>
    <n v="5700"/>
  </r>
  <r>
    <x v="198"/>
    <d v="1899-12-30T08:56:29"/>
    <s v="수입"/>
    <s v="앱테크"/>
    <x v="0"/>
    <x v="20"/>
    <n v="48"/>
    <s v="KRW"/>
    <s v="생활통장"/>
    <m/>
    <d v="2024-11-14T00:00:00"/>
    <x v="1"/>
    <x v="12"/>
    <x v="0"/>
    <n v="48"/>
  </r>
  <r>
    <x v="198"/>
    <d v="1899-12-30T08:56:35"/>
    <s v="수입"/>
    <s v="앱테크"/>
    <x v="0"/>
    <x v="20"/>
    <n v="20"/>
    <s v="KRW"/>
    <s v="생활통장"/>
    <m/>
    <d v="2024-11-14T00:00:00"/>
    <x v="1"/>
    <x v="12"/>
    <x v="0"/>
    <n v="20"/>
  </r>
  <r>
    <x v="198"/>
    <d v="1899-12-30T08:56:39"/>
    <s v="수입"/>
    <s v="미분류"/>
    <x v="0"/>
    <x v="19"/>
    <n v="17"/>
    <s v="KRW"/>
    <s v="생활통장"/>
    <m/>
    <d v="2024-11-14T00:00:00"/>
    <x v="1"/>
    <x v="11"/>
    <x v="0"/>
    <n v="17"/>
  </r>
  <r>
    <x v="198"/>
    <d v="1899-12-30T08:56:44"/>
    <s v="수입"/>
    <s v="앱테크"/>
    <x v="0"/>
    <x v="20"/>
    <n v="46"/>
    <s v="KRW"/>
    <s v="생활통장"/>
    <m/>
    <d v="2024-11-14T00:00:00"/>
    <x v="1"/>
    <x v="12"/>
    <x v="0"/>
    <n v="46"/>
  </r>
  <r>
    <x v="198"/>
    <d v="1899-12-30T17:21:32"/>
    <s v="지출"/>
    <s v="생활"/>
    <x v="7"/>
    <x v="246"/>
    <n v="-27270"/>
    <s v="KRW"/>
    <s v="교직원복지 LOVE"/>
    <m/>
    <d v="2024-11-14T00:00:00"/>
    <x v="2"/>
    <x v="2"/>
    <x v="7"/>
    <n v="27270"/>
  </r>
  <r>
    <x v="199"/>
    <d v="1899-12-30T09:16:13"/>
    <s v="이체"/>
    <s v="내계좌이체"/>
    <x v="0"/>
    <x v="13"/>
    <n v="541001"/>
    <s v="KRW"/>
    <s v="생활통장"/>
    <m/>
    <d v="2024-11-13T00:00:00"/>
    <x v="3"/>
    <x v="8"/>
    <x v="0"/>
    <n v="-541001"/>
  </r>
  <r>
    <x v="199"/>
    <d v="1899-12-30T09:19:19"/>
    <s v="이체"/>
    <s v="내계좌이체"/>
    <x v="0"/>
    <x v="13"/>
    <n v="554696"/>
    <s v="KRW"/>
    <s v="입출금통장"/>
    <m/>
    <d v="2024-11-13T00:00:00"/>
    <x v="3"/>
    <x v="8"/>
    <x v="0"/>
    <n v="-554696"/>
  </r>
  <r>
    <x v="199"/>
    <d v="1899-12-30T09:19:19"/>
    <s v="이체"/>
    <s v="내계좌이체"/>
    <x v="0"/>
    <x v="12"/>
    <n v="-554696"/>
    <s v="KRW"/>
    <s v="생활통장"/>
    <m/>
    <d v="2024-11-13T00:00:00"/>
    <x v="3"/>
    <x v="8"/>
    <x v="0"/>
    <n v="554696"/>
  </r>
  <r>
    <x v="199"/>
    <d v="1899-12-30T09:19:54"/>
    <s v="이체"/>
    <s v="이체"/>
    <x v="0"/>
    <x v="279"/>
    <n v="-500000"/>
    <s v="KRW"/>
    <s v="입출금통장"/>
    <m/>
    <d v="2024-11-13T00:00:00"/>
    <x v="0"/>
    <x v="0"/>
    <x v="0"/>
    <n v="500000"/>
  </r>
  <r>
    <x v="199"/>
    <d v="1899-12-30T09:20:22"/>
    <s v="이체"/>
    <s v="내계좌이체"/>
    <x v="0"/>
    <x v="13"/>
    <n v="-54770"/>
    <s v="KRW"/>
    <s v="입출금통장"/>
    <m/>
    <d v="2024-11-13T00:00:00"/>
    <x v="3"/>
    <x v="8"/>
    <x v="0"/>
    <n v="54770"/>
  </r>
  <r>
    <x v="199"/>
    <d v="1899-12-30T09:20:22"/>
    <s v="이체"/>
    <s v="내계좌이체"/>
    <x v="0"/>
    <x v="13"/>
    <n v="54770"/>
    <s v="KRW"/>
    <s v="생활통장"/>
    <m/>
    <d v="2024-11-13T00:00:00"/>
    <x v="3"/>
    <x v="8"/>
    <x v="0"/>
    <n v="-54770"/>
  </r>
  <r>
    <x v="199"/>
    <d v="1899-12-30T11:54:39"/>
    <s v="이체"/>
    <s v="내계좌이체"/>
    <x v="0"/>
    <x v="13"/>
    <n v="-18400"/>
    <s v="KRW"/>
    <s v="입출금통장"/>
    <m/>
    <d v="2024-11-13T00:00:00"/>
    <x v="3"/>
    <x v="8"/>
    <x v="0"/>
    <n v="18400"/>
  </r>
  <r>
    <x v="199"/>
    <d v="1899-12-30T11:39:59"/>
    <s v="지출"/>
    <s v="교통"/>
    <x v="6"/>
    <x v="17"/>
    <n v="-2900"/>
    <s v="KRW"/>
    <s v="MY(K-패스)"/>
    <m/>
    <d v="2024-11-13T00:00:00"/>
    <x v="2"/>
    <x v="7"/>
    <x v="6"/>
    <n v="2900"/>
  </r>
  <r>
    <x v="199"/>
    <d v="1899-12-30T11:54:47"/>
    <s v="지출"/>
    <s v="식비"/>
    <x v="48"/>
    <x v="336"/>
    <n v="-18400"/>
    <s v="KRW"/>
    <s v="프렌즈 체크카드"/>
    <m/>
    <d v="2024-11-13T00:00:00"/>
    <x v="2"/>
    <x v="4"/>
    <x v="49"/>
    <n v="18400"/>
  </r>
  <r>
    <x v="199"/>
    <d v="1899-12-30T19:07:10"/>
    <s v="지출"/>
    <s v="식비"/>
    <x v="19"/>
    <x v="376"/>
    <n v="-9700"/>
    <s v="KRW"/>
    <s v="교직원복지 LOVE"/>
    <m/>
    <d v="2024-11-13T00:00:00"/>
    <x v="2"/>
    <x v="4"/>
    <x v="19"/>
    <n v="9700"/>
  </r>
  <r>
    <x v="199"/>
    <d v="1899-12-30T19:15:12"/>
    <s v="지출"/>
    <s v="경조/선물"/>
    <x v="36"/>
    <x v="377"/>
    <n v="-30000"/>
    <s v="KRW"/>
    <s v="교직원복지 LOVE"/>
    <m/>
    <d v="2024-11-13T00:00:00"/>
    <x v="2"/>
    <x v="26"/>
    <x v="37"/>
    <n v="30000"/>
  </r>
  <r>
    <x v="200"/>
    <d v="1899-12-30T12:26:46"/>
    <s v="이체"/>
    <s v="내계좌이체"/>
    <x v="0"/>
    <x v="13"/>
    <n v="2511"/>
    <s v="KRW"/>
    <s v="채움공직자우대통장"/>
    <m/>
    <d v="2024-11-12T00:00:00"/>
    <x v="3"/>
    <x v="8"/>
    <x v="0"/>
    <n v="-2511"/>
  </r>
  <r>
    <x v="200"/>
    <d v="1899-12-30T12:26:46"/>
    <s v="이체"/>
    <s v="내계좌이체"/>
    <x v="0"/>
    <x v="13"/>
    <n v="-2511"/>
    <s v="KRW"/>
    <s v="신한 주거래 우대통장(저축예금)"/>
    <m/>
    <d v="2024-11-12T00:00:00"/>
    <x v="3"/>
    <x v="8"/>
    <x v="0"/>
    <n v="2511"/>
  </r>
  <r>
    <x v="200"/>
    <d v="1899-12-30T12:52:11"/>
    <s v="이체"/>
    <s v="이체"/>
    <x v="0"/>
    <x v="299"/>
    <n v="2000"/>
    <s v="KRW"/>
    <s v="입출금통장"/>
    <m/>
    <d v="2024-11-12T00:00:00"/>
    <x v="0"/>
    <x v="0"/>
    <x v="0"/>
    <n v="-2000"/>
  </r>
  <r>
    <x v="200"/>
    <d v="1899-12-30T12:20:18"/>
    <s v="지출"/>
    <s v="온라인쇼핑"/>
    <x v="12"/>
    <x v="378"/>
    <n v="-17489"/>
    <s v="KRW"/>
    <s v="토스 간편결제"/>
    <m/>
    <d v="2024-11-12T00:00:00"/>
    <x v="2"/>
    <x v="6"/>
    <x v="12"/>
    <n v="17489"/>
  </r>
  <r>
    <x v="200"/>
    <d v="1899-12-30T19:00:52"/>
    <s v="지출"/>
    <s v="온라인쇼핑"/>
    <x v="12"/>
    <x v="372"/>
    <n v="-30000"/>
    <s v="KRW"/>
    <s v="교직원복지 LOVE"/>
    <m/>
    <d v="2024-11-12T00:00:00"/>
    <x v="2"/>
    <x v="6"/>
    <x v="12"/>
    <n v="30000"/>
  </r>
  <r>
    <x v="200"/>
    <d v="1899-12-30T19:27:53"/>
    <s v="지출"/>
    <s v="경조/선물"/>
    <x v="36"/>
    <x v="76"/>
    <n v="-12800"/>
    <s v="KRW"/>
    <s v="카카오페이 간편결제"/>
    <m/>
    <d v="2024-11-12T00:00:00"/>
    <x v="2"/>
    <x v="26"/>
    <x v="37"/>
    <n v="12800"/>
  </r>
  <r>
    <x v="200"/>
    <d v="1899-12-30T19:30:59"/>
    <s v="지출"/>
    <s v="온라인쇼핑"/>
    <x v="12"/>
    <x v="372"/>
    <n v="-30000"/>
    <s v="KRW"/>
    <s v="교직원복지 LOVE"/>
    <m/>
    <d v="2024-11-12T00:00:00"/>
    <x v="2"/>
    <x v="6"/>
    <x v="12"/>
    <n v="30000"/>
  </r>
  <r>
    <x v="200"/>
    <d v="1899-12-30T21:30:10"/>
    <s v="지출"/>
    <s v="생활"/>
    <x v="7"/>
    <x v="246"/>
    <n v="-9980"/>
    <s v="KRW"/>
    <s v="교직원복지 LOVE"/>
    <m/>
    <d v="2024-11-12T00:00:00"/>
    <x v="2"/>
    <x v="2"/>
    <x v="7"/>
    <n v="9980"/>
  </r>
  <r>
    <x v="201"/>
    <d v="1899-12-30T12:55:28"/>
    <s v="이체"/>
    <s v="이체"/>
    <x v="0"/>
    <x v="0"/>
    <n v="-43346"/>
    <s v="KRW"/>
    <s v="생활통장"/>
    <m/>
    <d v="2024-11-11T00:00:00"/>
    <x v="0"/>
    <x v="0"/>
    <x v="0"/>
    <n v="43346"/>
  </r>
  <r>
    <x v="201"/>
    <d v="1899-12-30T08:22:53"/>
    <s v="지출"/>
    <s v="교통"/>
    <x v="38"/>
    <x v="245"/>
    <n v="-5100"/>
    <s v="KRW"/>
    <s v="교직원복지 LOVE"/>
    <m/>
    <d v="2024-11-11T00:00:00"/>
    <x v="2"/>
    <x v="7"/>
    <x v="39"/>
    <n v="5100"/>
  </r>
  <r>
    <x v="201"/>
    <d v="1899-12-30T09:24:56"/>
    <s v="지출"/>
    <s v="온라인쇼핑"/>
    <x v="12"/>
    <x v="109"/>
    <n v="-12600"/>
    <s v="KRW"/>
    <s v="MY(K-패스)"/>
    <m/>
    <d v="2024-11-11T00:00:00"/>
    <x v="2"/>
    <x v="6"/>
    <x v="12"/>
    <n v="12600"/>
  </r>
  <r>
    <x v="201"/>
    <d v="1899-12-30T10:10:00"/>
    <s v="지출"/>
    <s v="생활"/>
    <x v="17"/>
    <x v="281"/>
    <n v="-18000"/>
    <s v="KRW"/>
    <s v="교직원복지 LOVE"/>
    <m/>
    <d v="2024-11-11T00:00:00"/>
    <x v="2"/>
    <x v="2"/>
    <x v="17"/>
    <n v="18000"/>
  </r>
  <r>
    <x v="201"/>
    <d v="1899-12-30T11:00:37"/>
    <s v="수입"/>
    <s v="금융수입"/>
    <x v="0"/>
    <x v="286"/>
    <n v="68"/>
    <s v="KRW"/>
    <s v="입출금통장"/>
    <m/>
    <d v="2024-11-11T00:00:00"/>
    <x v="1"/>
    <x v="1"/>
    <x v="0"/>
    <n v="68"/>
  </r>
  <r>
    <x v="201"/>
    <d v="1899-12-30T17:47:09"/>
    <s v="지출"/>
    <s v="경조/선물"/>
    <x v="36"/>
    <x v="379"/>
    <n v="-19700"/>
    <s v="KRW"/>
    <s v="교직원복지 LOVE"/>
    <m/>
    <d v="2024-11-11T00:00:00"/>
    <x v="2"/>
    <x v="26"/>
    <x v="37"/>
    <n v="19700"/>
  </r>
  <r>
    <x v="201"/>
    <d v="1899-12-30T18:14:30"/>
    <s v="지출"/>
    <s v="경조/선물"/>
    <x v="36"/>
    <x v="379"/>
    <n v="-7200"/>
    <s v="KRW"/>
    <s v="교직원복지 LOVE"/>
    <m/>
    <d v="2024-11-11T00:00:00"/>
    <x v="2"/>
    <x v="26"/>
    <x v="37"/>
    <n v="7200"/>
  </r>
  <r>
    <x v="201"/>
    <d v="1899-12-30T18:38:35"/>
    <s v="지출"/>
    <s v="경조/선물"/>
    <x v="36"/>
    <x v="377"/>
    <n v="-30000"/>
    <s v="KRW"/>
    <s v="교직원복지 LOVE"/>
    <m/>
    <d v="2024-11-11T00:00:00"/>
    <x v="2"/>
    <x v="26"/>
    <x v="37"/>
    <n v="30000"/>
  </r>
  <r>
    <x v="201"/>
    <d v="1899-12-30T22:53:33"/>
    <s v="지출"/>
    <s v="생활"/>
    <x v="17"/>
    <x v="380"/>
    <n v="-5700"/>
    <s v="KRW"/>
    <s v="교직원복지 LOVE"/>
    <m/>
    <d v="2024-11-11T00:00:00"/>
    <x v="2"/>
    <x v="2"/>
    <x v="17"/>
    <n v="5700"/>
  </r>
  <r>
    <x v="201"/>
    <d v="1899-12-30T23:14:44"/>
    <s v="지출"/>
    <s v="생활"/>
    <x v="17"/>
    <x v="380"/>
    <n v="-2300"/>
    <s v="KRW"/>
    <s v="MY(K-패스)"/>
    <m/>
    <d v="2024-11-11T00:00:00"/>
    <x v="2"/>
    <x v="2"/>
    <x v="17"/>
    <n v="2300"/>
  </r>
  <r>
    <x v="202"/>
    <d v="1899-12-30T08:38:37"/>
    <s v="이체"/>
    <s v="내계좌이체"/>
    <x v="0"/>
    <x v="5"/>
    <n v="700222"/>
    <s v="KRW"/>
    <s v="생활통장"/>
    <m/>
    <d v="2024-11-10T00:00:00"/>
    <x v="3"/>
    <x v="8"/>
    <x v="0"/>
    <n v="-700222"/>
  </r>
  <r>
    <x v="202"/>
    <d v="1899-12-30T08:38:37"/>
    <s v="이체"/>
    <s v="내계좌이체"/>
    <x v="0"/>
    <x v="9"/>
    <n v="-700222"/>
    <s v="KRW"/>
    <s v="플러스박스"/>
    <m/>
    <d v="2024-11-10T00:00:00"/>
    <x v="3"/>
    <x v="8"/>
    <x v="0"/>
    <n v="700222"/>
  </r>
  <r>
    <x v="202"/>
    <d v="1899-12-30T08:40:28"/>
    <s v="이체"/>
    <s v="카드대금"/>
    <x v="0"/>
    <x v="116"/>
    <n v="-500000"/>
    <s v="KRW"/>
    <s v="생활통장"/>
    <m/>
    <d v="2024-11-10T00:00:00"/>
    <x v="3"/>
    <x v="20"/>
    <x v="0"/>
    <n v="500000"/>
  </r>
  <r>
    <x v="202"/>
    <d v="1899-12-30T17:38:24"/>
    <s v="이체"/>
    <s v="이체"/>
    <x v="0"/>
    <x v="381"/>
    <n v="20000"/>
    <s v="KRW"/>
    <s v="신한 주거래 우대통장(저축예금)"/>
    <m/>
    <d v="2024-11-10T00:00:00"/>
    <x v="0"/>
    <x v="0"/>
    <x v="0"/>
    <n v="-20000"/>
  </r>
  <r>
    <x v="202"/>
    <d v="1899-12-30T00:12:10"/>
    <s v="지출"/>
    <s v="교통"/>
    <x v="6"/>
    <x v="17"/>
    <n v="-8400"/>
    <s v="KRW"/>
    <s v="교직원복지 LOVE"/>
    <m/>
    <d v="2024-11-10T00:00:00"/>
    <x v="2"/>
    <x v="7"/>
    <x v="6"/>
    <n v="8400"/>
  </r>
  <r>
    <x v="202"/>
    <d v="1899-12-30T08:35:47"/>
    <s v="지출"/>
    <s v="식비"/>
    <x v="19"/>
    <x v="376"/>
    <n v="-4800"/>
    <s v="KRW"/>
    <s v="교직원복지 LOVE"/>
    <m/>
    <d v="2024-11-10T00:00:00"/>
    <x v="2"/>
    <x v="4"/>
    <x v="19"/>
    <n v="4800"/>
  </r>
  <r>
    <x v="202"/>
    <d v="1899-12-30T08:36:45"/>
    <s v="수입"/>
    <s v="금융수입"/>
    <x v="0"/>
    <x v="46"/>
    <n v="222"/>
    <s v="KRW"/>
    <s v="플러스박스"/>
    <m/>
    <d v="2024-11-10T00:00:00"/>
    <x v="1"/>
    <x v="1"/>
    <x v="0"/>
    <n v="222"/>
  </r>
  <r>
    <x v="202"/>
    <d v="1899-12-30T10:37:31"/>
    <s v="지출"/>
    <s v="경조/선물"/>
    <x v="36"/>
    <x v="76"/>
    <n v="-41800"/>
    <s v="KRW"/>
    <s v="카카오페이 간편결제"/>
    <m/>
    <d v="2024-11-10T00:00:00"/>
    <x v="2"/>
    <x v="26"/>
    <x v="37"/>
    <n v="41800"/>
  </r>
  <r>
    <x v="202"/>
    <d v="1899-12-30T11:22:31"/>
    <s v="지출"/>
    <s v="생활"/>
    <x v="42"/>
    <x v="142"/>
    <n v="-101100"/>
    <s v="KRW"/>
    <s v="생활통장"/>
    <m/>
    <d v="2024-11-10T00:00:00"/>
    <x v="2"/>
    <x v="2"/>
    <x v="43"/>
    <n v="101100"/>
  </r>
  <r>
    <x v="202"/>
    <d v="1899-12-30T13:22:25"/>
    <s v="지출"/>
    <s v="온라인쇼핑"/>
    <x v="12"/>
    <x v="76"/>
    <n v="41800"/>
    <s v="KRW"/>
    <s v="카카오페이 간편결제"/>
    <m/>
    <d v="2024-11-10T00:00:00"/>
    <x v="2"/>
    <x v="6"/>
    <x v="12"/>
    <n v="-41800"/>
  </r>
  <r>
    <x v="202"/>
    <d v="1899-12-30T13:58:11"/>
    <s v="지출"/>
    <s v="교통"/>
    <x v="6"/>
    <x v="17"/>
    <n v="-8400"/>
    <s v="KRW"/>
    <s v="교직원복지 LOVE"/>
    <m/>
    <d v="2024-11-10T00:00:00"/>
    <x v="2"/>
    <x v="7"/>
    <x v="6"/>
    <n v="8400"/>
  </r>
  <r>
    <x v="202"/>
    <d v="1899-12-30T14:23:21"/>
    <s v="지출"/>
    <s v="카페/간식"/>
    <x v="10"/>
    <x v="382"/>
    <n v="-3300"/>
    <s v="KRW"/>
    <s v="교직원복지 LOVE"/>
    <m/>
    <d v="2024-11-10T00:00:00"/>
    <x v="2"/>
    <x v="14"/>
    <x v="10"/>
    <n v="3300"/>
  </r>
  <r>
    <x v="202"/>
    <d v="1899-12-30T14:34:57"/>
    <s v="지출"/>
    <s v="생활"/>
    <x v="17"/>
    <x v="383"/>
    <n v="-2300"/>
    <s v="KRW"/>
    <s v="교직원복지 LOVE"/>
    <m/>
    <d v="2024-11-10T00:00:00"/>
    <x v="2"/>
    <x v="2"/>
    <x v="17"/>
    <n v="2300"/>
  </r>
  <r>
    <x v="202"/>
    <d v="1899-12-30T14:38:37"/>
    <s v="지출"/>
    <s v="경조/선물"/>
    <x v="36"/>
    <x v="76"/>
    <n v="-20900"/>
    <s v="KRW"/>
    <s v="카카오페이 간편결제"/>
    <m/>
    <d v="2024-11-10T00:00:00"/>
    <x v="2"/>
    <x v="26"/>
    <x v="37"/>
    <n v="20900"/>
  </r>
  <r>
    <x v="202"/>
    <d v="1899-12-30T14:41:33"/>
    <s v="지출"/>
    <s v="경조/선물"/>
    <x v="36"/>
    <x v="76"/>
    <n v="-20900"/>
    <s v="KRW"/>
    <s v="카카오페이 간편결제"/>
    <m/>
    <d v="2024-11-10T00:00:00"/>
    <x v="2"/>
    <x v="26"/>
    <x v="37"/>
    <n v="20900"/>
  </r>
  <r>
    <x v="202"/>
    <d v="1899-12-30T14:41:33"/>
    <s v="지출"/>
    <s v="경조/선물"/>
    <x v="36"/>
    <x v="76"/>
    <n v="-20900"/>
    <s v="KRW"/>
    <s v="카카오페이 간편결제"/>
    <m/>
    <d v="2024-11-10T00:00:00"/>
    <x v="2"/>
    <x v="26"/>
    <x v="37"/>
    <n v="20900"/>
  </r>
  <r>
    <x v="202"/>
    <d v="1899-12-30T14:48:38"/>
    <s v="지출"/>
    <s v="온라인쇼핑"/>
    <x v="12"/>
    <x v="76"/>
    <n v="-35600"/>
    <s v="KRW"/>
    <s v="카카오페이 간편결제"/>
    <m/>
    <d v="2024-11-10T00:00:00"/>
    <x v="2"/>
    <x v="6"/>
    <x v="12"/>
    <n v="35600"/>
  </r>
  <r>
    <x v="202"/>
    <d v="1899-12-30T19:52:38"/>
    <s v="지출"/>
    <s v="온라인쇼핑"/>
    <x v="12"/>
    <x v="208"/>
    <n v="-63600"/>
    <s v="KRW"/>
    <s v="교직원복지 LOVE"/>
    <m/>
    <d v="2024-11-10T00:00:00"/>
    <x v="2"/>
    <x v="6"/>
    <x v="12"/>
    <n v="63600"/>
  </r>
  <r>
    <x v="203"/>
    <d v="1899-12-30T08:27:41"/>
    <s v="지출"/>
    <s v="식비"/>
    <x v="9"/>
    <x v="384"/>
    <n v="-4500"/>
    <s v="KRW"/>
    <s v="교직원복지 LOVE"/>
    <m/>
    <d v="2024-11-09T00:00:00"/>
    <x v="2"/>
    <x v="4"/>
    <x v="9"/>
    <n v="4500"/>
  </r>
  <r>
    <x v="203"/>
    <d v="1899-12-30T15:45:57"/>
    <s v="지출"/>
    <s v="카페/간식"/>
    <x v="21"/>
    <x v="385"/>
    <n v="-56000"/>
    <s v="KRW"/>
    <s v="교직원복지 LOVE"/>
    <m/>
    <d v="2024-11-09T00:00:00"/>
    <x v="2"/>
    <x v="14"/>
    <x v="22"/>
    <n v="56000"/>
  </r>
  <r>
    <x v="203"/>
    <d v="1899-12-30T18:25:16"/>
    <s v="지출"/>
    <s v="교통"/>
    <x v="38"/>
    <x v="245"/>
    <n v="-7200"/>
    <s v="KRW"/>
    <s v="교직원복지 LOVE"/>
    <m/>
    <d v="2024-11-09T00:00:00"/>
    <x v="2"/>
    <x v="7"/>
    <x v="39"/>
    <n v="7200"/>
  </r>
  <r>
    <x v="204"/>
    <d v="1899-12-30T08:12:27"/>
    <s v="지출"/>
    <s v="교통"/>
    <x v="38"/>
    <x v="245"/>
    <n v="-5300"/>
    <s v="KRW"/>
    <s v="교직원복지 LOVE"/>
    <m/>
    <d v="2024-11-08T00:00:00"/>
    <x v="2"/>
    <x v="7"/>
    <x v="39"/>
    <n v="5300"/>
  </r>
  <r>
    <x v="204"/>
    <d v="1899-12-30T16:44:37"/>
    <s v="지출"/>
    <s v="의료/건강"/>
    <x v="59"/>
    <x v="386"/>
    <n v="-5600"/>
    <s v="KRW"/>
    <s v="교직원복지 LOVE"/>
    <m/>
    <d v="2024-11-08T00:00:00"/>
    <x v="2"/>
    <x v="3"/>
    <x v="60"/>
    <n v="5600"/>
  </r>
  <r>
    <x v="204"/>
    <d v="1899-12-30T20:37:24"/>
    <s v="지출"/>
    <s v="식비"/>
    <x v="9"/>
    <x v="387"/>
    <n v="-44833"/>
    <s v="KRW"/>
    <s v="교직원복지 LOVE"/>
    <m/>
    <d v="2024-11-08T00:00:00"/>
    <x v="2"/>
    <x v="4"/>
    <x v="9"/>
    <n v="44833"/>
  </r>
  <r>
    <x v="204"/>
    <d v="1899-12-30T21:14:12"/>
    <s v="지출"/>
    <s v="생활"/>
    <x v="7"/>
    <x v="246"/>
    <n v="-34220"/>
    <s v="KRW"/>
    <s v="교직원복지 LOVE"/>
    <m/>
    <d v="2024-11-08T00:00:00"/>
    <x v="2"/>
    <x v="2"/>
    <x v="7"/>
    <n v="34220"/>
  </r>
  <r>
    <x v="205"/>
    <d v="1899-12-30T10:16:22"/>
    <s v="이체"/>
    <s v="이체"/>
    <x v="0"/>
    <x v="296"/>
    <n v="10000"/>
    <s v="KRW"/>
    <s v="입출금통장"/>
    <m/>
    <d v="2024-11-07T00:00:00"/>
    <x v="0"/>
    <x v="0"/>
    <x v="0"/>
    <n v="-10000"/>
  </r>
  <r>
    <x v="205"/>
    <d v="1899-12-30T16:37:56"/>
    <s v="지출"/>
    <s v="의료/건강"/>
    <x v="59"/>
    <x v="386"/>
    <n v="-55600"/>
    <s v="KRW"/>
    <s v="교직원복지 LOVE"/>
    <m/>
    <d v="2024-11-07T00:00:00"/>
    <x v="2"/>
    <x v="3"/>
    <x v="60"/>
    <n v="55600"/>
  </r>
  <r>
    <x v="206"/>
    <d v="1899-12-30T08:26:31"/>
    <s v="이체"/>
    <s v="이체"/>
    <x v="0"/>
    <x v="363"/>
    <n v="20000"/>
    <s v="KRW"/>
    <s v="입출금통장"/>
    <m/>
    <d v="2024-11-06T00:00:00"/>
    <x v="0"/>
    <x v="0"/>
    <x v="0"/>
    <n v="-20000"/>
  </r>
  <r>
    <x v="206"/>
    <d v="1899-12-30T10:36:20"/>
    <s v="이체"/>
    <s v="이체"/>
    <x v="0"/>
    <x v="179"/>
    <n v="2000"/>
    <s v="KRW"/>
    <s v="입출금통장"/>
    <m/>
    <d v="2024-11-06T00:00:00"/>
    <x v="3"/>
    <x v="0"/>
    <x v="0"/>
    <n v="-2000"/>
  </r>
  <r>
    <x v="206"/>
    <d v="1899-12-30T13:02:49"/>
    <s v="이체"/>
    <s v="내계좌이체"/>
    <x v="0"/>
    <x v="13"/>
    <n v="-2000"/>
    <s v="KRW"/>
    <s v="입출금통장"/>
    <m/>
    <d v="2024-11-06T00:00:00"/>
    <x v="3"/>
    <x v="8"/>
    <x v="0"/>
    <n v="2000"/>
  </r>
  <r>
    <x v="206"/>
    <d v="1899-12-30T13:02:49"/>
    <s v="이체"/>
    <s v="내계좌이체"/>
    <x v="0"/>
    <x v="13"/>
    <n v="2000"/>
    <s v="KRW"/>
    <s v="입출금통장"/>
    <m/>
    <d v="2024-11-06T00:00:00"/>
    <x v="3"/>
    <x v="8"/>
    <x v="0"/>
    <n v="-2000"/>
  </r>
  <r>
    <x v="206"/>
    <d v="1899-12-30T16:38:14"/>
    <s v="이체"/>
    <s v="내계좌이체"/>
    <x v="0"/>
    <x v="12"/>
    <n v="-10000"/>
    <s v="KRW"/>
    <s v="채움공직자우대통장"/>
    <m/>
    <d v="2024-11-06T00:00:00"/>
    <x v="3"/>
    <x v="8"/>
    <x v="0"/>
    <n v="10000"/>
  </r>
  <r>
    <x v="206"/>
    <d v="1899-12-30T16:38:15"/>
    <s v="이체"/>
    <s v="내계좌이체"/>
    <x v="0"/>
    <x v="13"/>
    <n v="10000"/>
    <s v="KRW"/>
    <s v="생활통장"/>
    <m/>
    <d v="2024-11-06T00:00:00"/>
    <x v="3"/>
    <x v="8"/>
    <x v="0"/>
    <n v="-10000"/>
  </r>
  <r>
    <x v="206"/>
    <d v="1899-12-30T22:09:54"/>
    <s v="이체"/>
    <s v="이체"/>
    <x v="0"/>
    <x v="349"/>
    <n v="-15000"/>
    <s v="KRW"/>
    <s v="생활통장"/>
    <m/>
    <d v="2024-11-06T00:00:00"/>
    <x v="0"/>
    <x v="0"/>
    <x v="0"/>
    <n v="15000"/>
  </r>
  <r>
    <x v="206"/>
    <d v="1899-12-30T23:43:24"/>
    <s v="이체"/>
    <s v="내계좌이체"/>
    <x v="0"/>
    <x v="13"/>
    <n v="-162"/>
    <s v="KRW"/>
    <s v="생활통장"/>
    <m/>
    <d v="2024-11-06T00:00:00"/>
    <x v="3"/>
    <x v="8"/>
    <x v="0"/>
    <n v="162"/>
  </r>
  <r>
    <x v="206"/>
    <d v="1899-12-30T23:43:25"/>
    <s v="이체"/>
    <s v="내계좌이체"/>
    <x v="0"/>
    <x v="13"/>
    <n v="162"/>
    <s v="KRW"/>
    <s v="신한 주거래 우대통장(저축예금)"/>
    <m/>
    <d v="2024-11-06T00:00:00"/>
    <x v="3"/>
    <x v="8"/>
    <x v="0"/>
    <n v="-162"/>
  </r>
  <r>
    <x v="206"/>
    <d v="1899-12-30T23:43:54"/>
    <s v="이체"/>
    <s v="내계좌이체"/>
    <x v="0"/>
    <x v="388"/>
    <n v="162"/>
    <s v="KRW"/>
    <s v="생활통장"/>
    <m/>
    <d v="2024-11-06T00:00:00"/>
    <x v="3"/>
    <x v="8"/>
    <x v="0"/>
    <n v="-162"/>
  </r>
  <r>
    <x v="206"/>
    <d v="1899-12-30T23:43:55"/>
    <s v="이체"/>
    <s v="내계좌이체"/>
    <x v="0"/>
    <x v="389"/>
    <n v="-162"/>
    <s v="KRW"/>
    <s v="신한 주거래 우대통장(저축예금)"/>
    <m/>
    <d v="2024-11-06T00:00:00"/>
    <x v="3"/>
    <x v="8"/>
    <x v="0"/>
    <n v="162"/>
  </r>
  <r>
    <x v="206"/>
    <d v="1899-12-30T23:44:15"/>
    <s v="이체"/>
    <s v="내계좌이체"/>
    <x v="0"/>
    <x v="5"/>
    <n v="222"/>
    <s v="KRW"/>
    <s v="생활통장"/>
    <m/>
    <d v="2024-11-06T00:00:00"/>
    <x v="3"/>
    <x v="8"/>
    <x v="0"/>
    <n v="-222"/>
  </r>
  <r>
    <x v="206"/>
    <d v="1899-12-30T23:44:15"/>
    <s v="이체"/>
    <s v="내계좌이체"/>
    <x v="0"/>
    <x v="9"/>
    <n v="-222"/>
    <s v="KRW"/>
    <s v="플러스박스"/>
    <m/>
    <d v="2024-11-06T00:00:00"/>
    <x v="3"/>
    <x v="8"/>
    <x v="0"/>
    <n v="222"/>
  </r>
  <r>
    <x v="206"/>
    <d v="1899-12-30T13:04:07"/>
    <s v="지출"/>
    <s v="식비"/>
    <x v="48"/>
    <x v="336"/>
    <n v="-2000"/>
    <s v="KRW"/>
    <s v="프렌즈 체크카드"/>
    <m/>
    <d v="2024-11-06T00:00:00"/>
    <x v="2"/>
    <x v="4"/>
    <x v="49"/>
    <n v="2000"/>
  </r>
  <r>
    <x v="206"/>
    <d v="1899-12-30T14:25:01"/>
    <s v="수입"/>
    <s v="기타수입"/>
    <x v="0"/>
    <x v="287"/>
    <n v="10000"/>
    <s v="KRW"/>
    <s v="채움공직자우대통장"/>
    <m/>
    <d v="2024-11-06T00:00:00"/>
    <x v="1"/>
    <x v="23"/>
    <x v="0"/>
    <n v="10000"/>
  </r>
  <r>
    <x v="206"/>
    <d v="1899-12-30T23:42:47"/>
    <s v="수입"/>
    <s v="금융수입"/>
    <x v="0"/>
    <x v="46"/>
    <n v="222"/>
    <s v="KRW"/>
    <s v="플러스박스"/>
    <m/>
    <d v="2024-11-06T00:00:00"/>
    <x v="1"/>
    <x v="1"/>
    <x v="0"/>
    <n v="222"/>
  </r>
  <r>
    <x v="206"/>
    <d v="1899-12-30T23:42:52"/>
    <s v="수입"/>
    <s v="미분류"/>
    <x v="0"/>
    <x v="19"/>
    <n v="22"/>
    <s v="KRW"/>
    <s v="생활통장"/>
    <m/>
    <d v="2024-11-06T00:00:00"/>
    <x v="1"/>
    <x v="11"/>
    <x v="0"/>
    <n v="22"/>
  </r>
  <r>
    <x v="206"/>
    <d v="1899-12-30T23:42:54"/>
    <s v="수입"/>
    <s v="앱테크"/>
    <x v="0"/>
    <x v="20"/>
    <n v="17"/>
    <s v="KRW"/>
    <s v="생활통장"/>
    <m/>
    <d v="2024-11-06T00:00:00"/>
    <x v="1"/>
    <x v="12"/>
    <x v="0"/>
    <n v="17"/>
  </r>
  <r>
    <x v="206"/>
    <d v="1899-12-30T23:44:03"/>
    <s v="수입"/>
    <s v="앱테크"/>
    <x v="0"/>
    <x v="20"/>
    <n v="21"/>
    <s v="KRW"/>
    <s v="생활통장"/>
    <m/>
    <d v="2024-11-06T00:00:00"/>
    <x v="1"/>
    <x v="12"/>
    <x v="0"/>
    <n v="21"/>
  </r>
  <r>
    <x v="206"/>
    <d v="1899-12-30T23:44:05"/>
    <s v="수입"/>
    <s v="미분류"/>
    <x v="0"/>
    <x v="19"/>
    <n v="14"/>
    <s v="KRW"/>
    <s v="생활통장"/>
    <m/>
    <d v="2024-11-06T00:00:00"/>
    <x v="1"/>
    <x v="11"/>
    <x v="0"/>
    <n v="14"/>
  </r>
  <r>
    <x v="207"/>
    <d v="1899-12-30T12:39:55"/>
    <s v="이체"/>
    <s v="이체"/>
    <x v="0"/>
    <x v="299"/>
    <n v="2000"/>
    <s v="KRW"/>
    <s v="입출금통장"/>
    <m/>
    <d v="2024-11-05T00:00:00"/>
    <x v="0"/>
    <x v="0"/>
    <x v="0"/>
    <n v="-2000"/>
  </r>
  <r>
    <x v="207"/>
    <d v="1899-12-30T08:28:26"/>
    <s v="지출"/>
    <s v="교통"/>
    <x v="38"/>
    <x v="235"/>
    <n v="-6700"/>
    <s v="KRW"/>
    <s v="카카오페이 간편결제"/>
    <m/>
    <d v="2024-11-05T00:00:00"/>
    <x v="2"/>
    <x v="7"/>
    <x v="39"/>
    <n v="6700"/>
  </r>
  <r>
    <x v="207"/>
    <d v="1899-12-30T08:28:27"/>
    <s v="지출"/>
    <s v="교통"/>
    <x v="38"/>
    <x v="235"/>
    <n v="6700"/>
    <s v="KRW"/>
    <s v="카카오페이 간편결제"/>
    <m/>
    <d v="2024-11-05T00:00:00"/>
    <x v="2"/>
    <x v="7"/>
    <x v="39"/>
    <n v="-6700"/>
  </r>
  <r>
    <x v="207"/>
    <d v="1899-12-30T08:28:27"/>
    <s v="지출"/>
    <s v="교통"/>
    <x v="38"/>
    <x v="235"/>
    <n v="6700"/>
    <s v="KRW"/>
    <s v="카카오페이 간편결제"/>
    <m/>
    <d v="2024-11-05T00:00:00"/>
    <x v="2"/>
    <x v="7"/>
    <x v="39"/>
    <n v="-6700"/>
  </r>
  <r>
    <x v="207"/>
    <d v="1899-12-30T08:33:32"/>
    <s v="지출"/>
    <s v="교통"/>
    <x v="38"/>
    <x v="235"/>
    <n v="-5200"/>
    <s v="KRW"/>
    <s v="카카오페이 간편결제"/>
    <m/>
    <d v="2024-11-05T00:00:00"/>
    <x v="2"/>
    <x v="7"/>
    <x v="39"/>
    <n v="5200"/>
  </r>
  <r>
    <x v="207"/>
    <d v="1899-12-30T08:37:40"/>
    <s v="수입"/>
    <s v="금융수입"/>
    <x v="0"/>
    <x v="34"/>
    <n v="500"/>
    <s v="KRW"/>
    <s v="생활통장"/>
    <m/>
    <d v="2024-11-05T00:00:00"/>
    <x v="1"/>
    <x v="1"/>
    <x v="0"/>
    <n v="500"/>
  </r>
  <r>
    <x v="207"/>
    <d v="1899-12-30T10:16:50"/>
    <s v="지출"/>
    <s v="의료/건강"/>
    <x v="59"/>
    <x v="386"/>
    <n v="-5600"/>
    <s v="KRW"/>
    <s v="MY(K-패스)"/>
    <m/>
    <d v="2024-11-05T00:00:00"/>
    <x v="2"/>
    <x v="3"/>
    <x v="60"/>
    <n v="5600"/>
  </r>
  <r>
    <x v="207"/>
    <d v="1899-12-30T11:15:24"/>
    <s v="지출"/>
    <s v="카페/간식"/>
    <x v="21"/>
    <x v="390"/>
    <n v="-7400"/>
    <s v="KRW"/>
    <s v="교직원복지 LOVE"/>
    <m/>
    <d v="2024-11-05T00:00:00"/>
    <x v="2"/>
    <x v="14"/>
    <x v="22"/>
    <n v="7400"/>
  </r>
  <r>
    <x v="207"/>
    <d v="1899-12-30T15:52:57"/>
    <s v="지출"/>
    <s v="교통"/>
    <x v="38"/>
    <x v="235"/>
    <n v="5800"/>
    <s v="KRW"/>
    <s v="카카오페이 간편결제"/>
    <m/>
    <d v="2024-11-05T00:00:00"/>
    <x v="2"/>
    <x v="7"/>
    <x v="39"/>
    <n v="-5800"/>
  </r>
  <r>
    <x v="207"/>
    <d v="1899-12-30T15:52:57"/>
    <s v="지출"/>
    <s v="교통"/>
    <x v="38"/>
    <x v="235"/>
    <n v="-5800"/>
    <s v="KRW"/>
    <s v="카카오페이 간편결제"/>
    <m/>
    <d v="2024-11-05T00:00:00"/>
    <x v="2"/>
    <x v="7"/>
    <x v="39"/>
    <n v="5800"/>
  </r>
  <r>
    <x v="207"/>
    <d v="1899-12-30T15:59:13"/>
    <s v="지출"/>
    <s v="교통"/>
    <x v="38"/>
    <x v="235"/>
    <n v="-4700"/>
    <s v="KRW"/>
    <s v="카카오페이 간편결제"/>
    <m/>
    <d v="2024-11-05T00:00:00"/>
    <x v="2"/>
    <x v="7"/>
    <x v="39"/>
    <n v="4700"/>
  </r>
  <r>
    <x v="207"/>
    <d v="1899-12-30T16:02:50"/>
    <s v="지출"/>
    <s v="생활"/>
    <x v="17"/>
    <x v="391"/>
    <n v="-3500"/>
    <s v="KRW"/>
    <s v="교직원복지 LOVE"/>
    <m/>
    <d v="2024-11-05T00:00:00"/>
    <x v="2"/>
    <x v="2"/>
    <x v="17"/>
    <n v="3500"/>
  </r>
  <r>
    <x v="207"/>
    <d v="1899-12-30T17:40:43"/>
    <s v="지출"/>
    <s v="의료/건강"/>
    <x v="41"/>
    <x v="392"/>
    <n v="-6000"/>
    <s v="KRW"/>
    <s v="교직원복지 LOVE"/>
    <m/>
    <d v="2024-11-05T00:00:00"/>
    <x v="2"/>
    <x v="3"/>
    <x v="42"/>
    <n v="6000"/>
  </r>
  <r>
    <x v="207"/>
    <d v="1899-12-30T19:56:23"/>
    <s v="지출"/>
    <s v="교통"/>
    <x v="6"/>
    <x v="17"/>
    <n v="-5400"/>
    <s v="KRW"/>
    <s v="MY(K-패스)"/>
    <m/>
    <d v="2024-11-05T00:00:00"/>
    <x v="2"/>
    <x v="7"/>
    <x v="6"/>
    <n v="5400"/>
  </r>
  <r>
    <x v="207"/>
    <d v="1899-12-30T21:00:20"/>
    <s v="지출"/>
    <s v="생활"/>
    <x v="17"/>
    <x v="161"/>
    <n v="-2100"/>
    <s v="KRW"/>
    <s v="MY(K-패스)"/>
    <m/>
    <d v="2024-11-05T00:00:00"/>
    <x v="2"/>
    <x v="2"/>
    <x v="17"/>
    <n v="2100"/>
  </r>
  <r>
    <x v="208"/>
    <d v="1899-12-30T09:03:00"/>
    <s v="지출"/>
    <s v="의료/건강"/>
    <x v="59"/>
    <x v="386"/>
    <n v="-56400"/>
    <s v="KRW"/>
    <s v="교직원복지 LOVE"/>
    <m/>
    <d v="2024-11-04T00:00:00"/>
    <x v="2"/>
    <x v="3"/>
    <x v="60"/>
    <n v="56400"/>
  </r>
  <r>
    <x v="208"/>
    <d v="1899-12-30T13:25:14"/>
    <s v="지출"/>
    <s v="패션/쇼핑"/>
    <x v="57"/>
    <x v="339"/>
    <n v="-37666"/>
    <s v="KRW"/>
    <s v="교직원복지 LOVE"/>
    <m/>
    <d v="2024-11-04T00:00:00"/>
    <x v="2"/>
    <x v="16"/>
    <x v="58"/>
    <n v="37666"/>
  </r>
  <r>
    <x v="208"/>
    <d v="1899-12-30T17:04:28"/>
    <s v="지출"/>
    <s v="식비"/>
    <x v="47"/>
    <x v="340"/>
    <n v="-50333"/>
    <s v="KRW"/>
    <s v="교직원복지 LOVE"/>
    <m/>
    <d v="2024-11-04T00:00:00"/>
    <x v="2"/>
    <x v="4"/>
    <x v="48"/>
    <n v="50333"/>
  </r>
  <r>
    <x v="208"/>
    <d v="1899-12-30T22:28:22"/>
    <s v="지출"/>
    <s v="식비"/>
    <x v="19"/>
    <x v="376"/>
    <n v="-9800"/>
    <s v="KRW"/>
    <s v="교직원복지 LOVE"/>
    <m/>
    <d v="2024-11-04T00:00:00"/>
    <x v="2"/>
    <x v="4"/>
    <x v="19"/>
    <n v="9800"/>
  </r>
  <r>
    <x v="209"/>
    <d v="1899-12-30T17:32:07"/>
    <s v="지출"/>
    <s v="교통"/>
    <x v="38"/>
    <x v="245"/>
    <n v="-6700"/>
    <s v="KRW"/>
    <s v="교직원복지 LOVE"/>
    <m/>
    <d v="2024-11-03T00:00:00"/>
    <x v="2"/>
    <x v="7"/>
    <x v="39"/>
    <n v="6700"/>
  </r>
  <r>
    <x v="209"/>
    <d v="1899-12-30T17:40:38"/>
    <s v="지출"/>
    <s v="생활"/>
    <x v="17"/>
    <x v="393"/>
    <n v="-2800"/>
    <s v="KRW"/>
    <s v="MY(K-패스)"/>
    <m/>
    <d v="2024-11-03T00:00:00"/>
    <x v="2"/>
    <x v="2"/>
    <x v="17"/>
    <n v="2800"/>
  </r>
  <r>
    <x v="209"/>
    <d v="1899-12-30T17:45:16"/>
    <s v="지출"/>
    <s v="생활"/>
    <x v="17"/>
    <x v="393"/>
    <n v="-3900"/>
    <s v="KRW"/>
    <s v="MY(K-패스)"/>
    <m/>
    <d v="2024-11-03T00:00:00"/>
    <x v="2"/>
    <x v="2"/>
    <x v="17"/>
    <n v="3900"/>
  </r>
  <r>
    <x v="209"/>
    <d v="1899-12-30T19:37:03"/>
    <s v="지출"/>
    <s v="카페/간식"/>
    <x v="10"/>
    <x v="394"/>
    <n v="-10700"/>
    <s v="KRW"/>
    <s v="MY(K-패스)"/>
    <m/>
    <d v="2024-11-03T00:00:00"/>
    <x v="2"/>
    <x v="14"/>
    <x v="10"/>
    <n v="10700"/>
  </r>
  <r>
    <x v="209"/>
    <d v="1899-12-30T19:37:46"/>
    <s v="지출"/>
    <s v="카페/간식"/>
    <x v="10"/>
    <x v="394"/>
    <n v="-8500"/>
    <s v="KRW"/>
    <s v="MY(K-패스)"/>
    <m/>
    <d v="2024-11-03T00:00:00"/>
    <x v="2"/>
    <x v="14"/>
    <x v="10"/>
    <n v="8500"/>
  </r>
  <r>
    <x v="210"/>
    <d v="1899-12-30T09:12:20"/>
    <s v="이체"/>
    <s v="투자"/>
    <x v="0"/>
    <x v="5"/>
    <n v="63"/>
    <s v="KRW"/>
    <s v="생활통장"/>
    <m/>
    <d v="2024-11-02T00:00:00"/>
    <x v="0"/>
    <x v="5"/>
    <x v="0"/>
    <n v="-63"/>
  </r>
  <r>
    <x v="210"/>
    <d v="1899-12-30T11:39:28"/>
    <s v="지출"/>
    <s v="의료/건강"/>
    <x v="59"/>
    <x v="386"/>
    <n v="-6400"/>
    <s v="KRW"/>
    <s v="MY(K-패스)"/>
    <m/>
    <d v="2024-11-02T00:00:00"/>
    <x v="2"/>
    <x v="3"/>
    <x v="60"/>
    <n v="6400"/>
  </r>
  <r>
    <x v="210"/>
    <d v="1899-12-30T11:50:58"/>
    <s v="지출"/>
    <s v="식비"/>
    <x v="9"/>
    <x v="395"/>
    <n v="-39300"/>
    <s v="KRW"/>
    <s v="교직원복지 LOVE"/>
    <m/>
    <d v="2024-11-02T00:00:00"/>
    <x v="2"/>
    <x v="4"/>
    <x v="9"/>
    <n v="39300"/>
  </r>
  <r>
    <x v="210"/>
    <d v="1899-12-30T12:04:41"/>
    <s v="지출"/>
    <s v="교통"/>
    <x v="38"/>
    <x v="235"/>
    <n v="8900"/>
    <s v="KRW"/>
    <s v="카카오페이 간편결제"/>
    <m/>
    <d v="2024-11-02T00:00:00"/>
    <x v="2"/>
    <x v="7"/>
    <x v="39"/>
    <n v="-8900"/>
  </r>
  <r>
    <x v="210"/>
    <d v="1899-12-30T12:04:41"/>
    <s v="지출"/>
    <s v="교통"/>
    <x v="38"/>
    <x v="235"/>
    <n v="-8900"/>
    <s v="KRW"/>
    <s v="카카오페이 간편결제"/>
    <m/>
    <d v="2024-11-02T00:00:00"/>
    <x v="2"/>
    <x v="7"/>
    <x v="39"/>
    <n v="8900"/>
  </r>
  <r>
    <x v="210"/>
    <d v="1899-12-30T12:21:05"/>
    <s v="지출"/>
    <s v="교통"/>
    <x v="38"/>
    <x v="235"/>
    <n v="-9000"/>
    <s v="KRW"/>
    <s v="카카오페이 간편결제"/>
    <m/>
    <d v="2024-11-02T00:00:00"/>
    <x v="2"/>
    <x v="7"/>
    <x v="39"/>
    <n v="9000"/>
  </r>
  <r>
    <x v="210"/>
    <d v="1899-12-30T15:13:48"/>
    <s v="지출"/>
    <s v="교통"/>
    <x v="38"/>
    <x v="235"/>
    <n v="-8400"/>
    <s v="KRW"/>
    <s v="카카오페이 간편결제"/>
    <m/>
    <d v="2024-11-02T00:00:00"/>
    <x v="2"/>
    <x v="7"/>
    <x v="39"/>
    <n v="8400"/>
  </r>
  <r>
    <x v="210"/>
    <d v="1899-12-30T15:13:49"/>
    <s v="지출"/>
    <s v="교통"/>
    <x v="38"/>
    <x v="235"/>
    <n v="8400"/>
    <s v="KRW"/>
    <s v="카카오페이 간편결제"/>
    <m/>
    <d v="2024-11-02T00:00:00"/>
    <x v="2"/>
    <x v="7"/>
    <x v="39"/>
    <n v="-8400"/>
  </r>
  <r>
    <x v="210"/>
    <d v="1899-12-30T15:25:39"/>
    <s v="지출"/>
    <s v="교통"/>
    <x v="38"/>
    <x v="235"/>
    <n v="-8100"/>
    <s v="KRW"/>
    <s v="카카오페이 간편결제"/>
    <m/>
    <d v="2024-11-02T00:00:00"/>
    <x v="2"/>
    <x v="7"/>
    <x v="39"/>
    <n v="8100"/>
  </r>
  <r>
    <x v="210"/>
    <d v="1899-12-30T15:25:39"/>
    <s v="지출"/>
    <s v="교통"/>
    <x v="38"/>
    <x v="235"/>
    <n v="-8100"/>
    <s v="KRW"/>
    <s v="카카오페이 간편결제"/>
    <m/>
    <d v="2024-11-02T00:00:00"/>
    <x v="2"/>
    <x v="7"/>
    <x v="39"/>
    <n v="8100"/>
  </r>
  <r>
    <x v="210"/>
    <d v="1899-12-30T20:28:59"/>
    <s v="지출"/>
    <s v="생활"/>
    <x v="7"/>
    <x v="308"/>
    <n v="-18600"/>
    <s v="KRW"/>
    <s v="MY(K-패스)"/>
    <m/>
    <d v="2024-11-02T00:00:00"/>
    <x v="2"/>
    <x v="2"/>
    <x v="7"/>
    <n v="18600"/>
  </r>
  <r>
    <x v="211"/>
    <d v="1899-12-30T08:54:22"/>
    <s v="이체"/>
    <s v="내계좌이체"/>
    <x v="0"/>
    <x v="13"/>
    <n v="548928"/>
    <s v="KRW"/>
    <s v="생활통장"/>
    <m/>
    <d v="2024-11-01T00:00:00"/>
    <x v="3"/>
    <x v="8"/>
    <x v="0"/>
    <n v="-548928"/>
  </r>
  <r>
    <x v="211"/>
    <d v="1899-12-30T08:55:20"/>
    <s v="이체"/>
    <s v="내계좌이체"/>
    <x v="0"/>
    <x v="13"/>
    <n v="-880"/>
    <s v="KRW"/>
    <s v="생활통장"/>
    <m/>
    <d v="2024-11-01T00:00:00"/>
    <x v="3"/>
    <x v="8"/>
    <x v="0"/>
    <n v="880"/>
  </r>
  <r>
    <x v="211"/>
    <d v="1899-12-30T08:55:21"/>
    <s v="이체"/>
    <s v="내계좌이체"/>
    <x v="0"/>
    <x v="13"/>
    <n v="880"/>
    <s v="KRW"/>
    <s v="신한 주거래 우대통장(저축예금)"/>
    <m/>
    <d v="2024-11-01T00:00:00"/>
    <x v="3"/>
    <x v="8"/>
    <x v="0"/>
    <n v="-880"/>
  </r>
  <r>
    <x v="211"/>
    <d v="1899-12-30T08:55:52"/>
    <s v="이체"/>
    <s v="내계좌이체"/>
    <x v="0"/>
    <x v="389"/>
    <n v="-80"/>
    <s v="KRW"/>
    <s v="신한 주거래 우대통장(저축예금)"/>
    <m/>
    <d v="2024-11-01T00:00:00"/>
    <x v="3"/>
    <x v="8"/>
    <x v="0"/>
    <n v="80"/>
  </r>
  <r>
    <x v="211"/>
    <d v="1899-12-30T08:55:52"/>
    <s v="이체"/>
    <s v="내계좌이체"/>
    <x v="0"/>
    <x v="388"/>
    <n v="80"/>
    <s v="KRW"/>
    <s v="생활통장"/>
    <m/>
    <d v="2024-11-01T00:00:00"/>
    <x v="3"/>
    <x v="8"/>
    <x v="0"/>
    <n v="-80"/>
  </r>
  <r>
    <x v="211"/>
    <d v="1899-12-30T08:56:19"/>
    <s v="이체"/>
    <s v="내계좌이체"/>
    <x v="0"/>
    <x v="13"/>
    <n v="158"/>
    <s v="KRW"/>
    <s v="신한 주거래 우대통장(저축예금)"/>
    <m/>
    <d v="2024-11-01T00:00:00"/>
    <x v="3"/>
    <x v="8"/>
    <x v="0"/>
    <n v="-158"/>
  </r>
  <r>
    <x v="211"/>
    <d v="1899-12-30T08:56:19"/>
    <s v="이체"/>
    <s v="내계좌이체"/>
    <x v="0"/>
    <x v="13"/>
    <n v="-158"/>
    <s v="KRW"/>
    <s v="생활통장"/>
    <m/>
    <d v="2024-11-01T00:00:00"/>
    <x v="3"/>
    <x v="8"/>
    <x v="0"/>
    <n v="158"/>
  </r>
  <r>
    <x v="211"/>
    <d v="1899-12-30T08:57:09"/>
    <s v="이체"/>
    <s v="내계좌이체"/>
    <x v="0"/>
    <x v="13"/>
    <n v="-958"/>
    <s v="KRW"/>
    <s v="신한 주거래 우대통장(저축예금)"/>
    <m/>
    <d v="2024-11-01T00:00:00"/>
    <x v="3"/>
    <x v="8"/>
    <x v="0"/>
    <n v="958"/>
  </r>
  <r>
    <x v="211"/>
    <d v="1899-12-30T02:36:54"/>
    <s v="수입"/>
    <s v="금융수입"/>
    <x v="0"/>
    <x v="29"/>
    <n v="4"/>
    <s v="KRW"/>
    <s v="생활통장"/>
    <m/>
    <d v="2024-11-01T00:00:00"/>
    <x v="1"/>
    <x v="1"/>
    <x v="0"/>
    <n v="4"/>
  </r>
  <r>
    <x v="211"/>
    <d v="1899-12-30T08:57:09"/>
    <s v="이체"/>
    <s v="내계좌이체"/>
    <x v="0"/>
    <x v="13"/>
    <n v="958"/>
    <s v="KRW"/>
    <s v="생활통장"/>
    <m/>
    <d v="2024-11-01T00:00:00"/>
    <x v="3"/>
    <x v="8"/>
    <x v="0"/>
    <n v="-958"/>
  </r>
  <r>
    <x v="211"/>
    <d v="1899-12-30T08:54:50"/>
    <s v="수입"/>
    <s v="앱테크"/>
    <x v="0"/>
    <x v="20"/>
    <n v="35"/>
    <s v="KRW"/>
    <s v="생활통장"/>
    <m/>
    <d v="2024-11-01T00:00:00"/>
    <x v="1"/>
    <x v="12"/>
    <x v="0"/>
    <n v="35"/>
  </r>
  <r>
    <x v="211"/>
    <d v="1899-12-30T08:57:23"/>
    <s v="이체"/>
    <s v="내계좌이체"/>
    <x v="0"/>
    <x v="5"/>
    <n v="378"/>
    <s v="KRW"/>
    <s v="생활통장"/>
    <m/>
    <d v="2024-11-01T00:00:00"/>
    <x v="3"/>
    <x v="8"/>
    <x v="0"/>
    <n v="-378"/>
  </r>
  <r>
    <x v="211"/>
    <d v="1899-12-30T08:57:23"/>
    <s v="이체"/>
    <s v="내계좌이체"/>
    <x v="0"/>
    <x v="9"/>
    <n v="-378"/>
    <s v="KRW"/>
    <s v="플러스박스"/>
    <m/>
    <d v="2024-11-01T00:00:00"/>
    <x v="3"/>
    <x v="8"/>
    <x v="0"/>
    <n v="378"/>
  </r>
  <r>
    <x v="211"/>
    <d v="1899-12-30T08:55:33"/>
    <s v="수입"/>
    <s v="미분류"/>
    <x v="0"/>
    <x v="19"/>
    <n v="62"/>
    <s v="KRW"/>
    <s v="생활통장"/>
    <m/>
    <d v="2024-11-01T00:00:00"/>
    <x v="1"/>
    <x v="11"/>
    <x v="0"/>
    <n v="62"/>
  </r>
  <r>
    <x v="211"/>
    <d v="1899-12-30T08:57:37"/>
    <s v="이체"/>
    <s v="내계좌이체"/>
    <x v="0"/>
    <x v="5"/>
    <n v="-500000"/>
    <s v="KRW"/>
    <s v="생활통장"/>
    <m/>
    <d v="2024-11-01T00:00:00"/>
    <x v="3"/>
    <x v="8"/>
    <x v="0"/>
    <n v="500000"/>
  </r>
  <r>
    <x v="211"/>
    <d v="1899-12-30T08:57:37"/>
    <s v="이체"/>
    <s v="내계좌이체"/>
    <x v="0"/>
    <x v="15"/>
    <n v="500000"/>
    <s v="KRW"/>
    <s v="플러스박스"/>
    <m/>
    <d v="2024-11-01T00:00:00"/>
    <x v="3"/>
    <x v="8"/>
    <x v="0"/>
    <n v="-500000"/>
  </r>
  <r>
    <x v="211"/>
    <d v="1899-12-30T08:55:59"/>
    <s v="수입"/>
    <s v="앱테크"/>
    <x v="0"/>
    <x v="20"/>
    <n v="16"/>
    <s v="KRW"/>
    <s v="생활통장"/>
    <m/>
    <d v="2024-11-01T00:00:00"/>
    <x v="1"/>
    <x v="12"/>
    <x v="0"/>
    <n v="16"/>
  </r>
  <r>
    <x v="211"/>
    <d v="1899-12-30T09:51:33"/>
    <s v="이체"/>
    <s v="이체"/>
    <x v="0"/>
    <x v="296"/>
    <n v="8000"/>
    <s v="KRW"/>
    <s v="입출금통장"/>
    <m/>
    <d v="2024-11-01T00:00:00"/>
    <x v="0"/>
    <x v="0"/>
    <x v="0"/>
    <n v="-8000"/>
  </r>
  <r>
    <x v="211"/>
    <d v="1899-12-30T12:05:31"/>
    <s v="이체"/>
    <s v="내계좌이체"/>
    <x v="0"/>
    <x v="5"/>
    <n v="800000"/>
    <s v="KRW"/>
    <s v="생활통장"/>
    <m/>
    <d v="2024-11-01T00:00:00"/>
    <x v="3"/>
    <x v="8"/>
    <x v="0"/>
    <n v="-800000"/>
  </r>
  <r>
    <x v="211"/>
    <d v="1899-12-30T08:56:22"/>
    <s v="수입"/>
    <s v="미분류"/>
    <x v="0"/>
    <x v="19"/>
    <n v="12"/>
    <s v="KRW"/>
    <s v="생활통장"/>
    <m/>
    <d v="2024-11-01T00:00:00"/>
    <x v="1"/>
    <x v="11"/>
    <x v="0"/>
    <n v="12"/>
  </r>
  <r>
    <x v="211"/>
    <d v="1899-12-30T08:56:40"/>
    <s v="수입"/>
    <s v="앱테크"/>
    <x v="0"/>
    <x v="364"/>
    <n v="12"/>
    <s v="KRW"/>
    <s v="생활통장"/>
    <m/>
    <d v="2024-11-01T00:00:00"/>
    <x v="1"/>
    <x v="12"/>
    <x v="0"/>
    <n v="12"/>
  </r>
  <r>
    <x v="211"/>
    <d v="1899-12-30T08:56:53"/>
    <s v="수입"/>
    <s v="금융수입"/>
    <x v="0"/>
    <x v="46"/>
    <n v="378"/>
    <s v="KRW"/>
    <s v="플러스박스"/>
    <m/>
    <d v="2024-11-01T00:00:00"/>
    <x v="1"/>
    <x v="1"/>
    <x v="0"/>
    <n v="378"/>
  </r>
  <r>
    <x v="211"/>
    <d v="1899-12-30T12:05:31"/>
    <s v="이체"/>
    <s v="내계좌이체"/>
    <x v="0"/>
    <x v="9"/>
    <n v="-800000"/>
    <s v="KRW"/>
    <s v="플러스박스"/>
    <m/>
    <d v="2024-11-01T00:00:00"/>
    <x v="3"/>
    <x v="8"/>
    <x v="0"/>
    <n v="800000"/>
  </r>
  <r>
    <x v="211"/>
    <d v="1899-12-30T12:16:30"/>
    <s v="이체"/>
    <s v="내계좌이체"/>
    <x v="0"/>
    <x v="12"/>
    <n v="-700000"/>
    <s v="KRW"/>
    <s v="생활통장"/>
    <m/>
    <d v="2024-11-01T00:00:00"/>
    <x v="3"/>
    <x v="8"/>
    <x v="0"/>
    <n v="700000"/>
  </r>
  <r>
    <x v="211"/>
    <d v="1899-12-30T13:26:12"/>
    <s v="이체"/>
    <s v="이체"/>
    <x v="0"/>
    <x v="299"/>
    <n v="2000"/>
    <s v="KRW"/>
    <s v="입출금통장"/>
    <m/>
    <d v="2024-11-01T00:00:00"/>
    <x v="0"/>
    <x v="0"/>
    <x v="0"/>
    <n v="-2000"/>
  </r>
  <r>
    <x v="211"/>
    <d v="1899-12-30T13:38:20"/>
    <s v="이체"/>
    <s v="저축"/>
    <x v="0"/>
    <x v="396"/>
    <n v="4000"/>
    <s v="KRW"/>
    <s v="입출금통장"/>
    <m/>
    <d v="2024-11-01T00:00:00"/>
    <x v="0"/>
    <x v="19"/>
    <x v="0"/>
    <n v="-4000"/>
  </r>
  <r>
    <x v="211"/>
    <d v="1899-12-30T08:58:16"/>
    <s v="지출"/>
    <s v="교통"/>
    <x v="6"/>
    <x v="17"/>
    <n v="-4700"/>
    <s v="KRW"/>
    <s v="MY(K-패스)"/>
    <m/>
    <d v="2024-11-01T00:00:00"/>
    <x v="2"/>
    <x v="7"/>
    <x v="6"/>
    <n v="4700"/>
  </r>
  <r>
    <x v="211"/>
    <d v="1899-12-30T12:10:21"/>
    <s v="지출"/>
    <s v="의료/건강"/>
    <x v="59"/>
    <x v="386"/>
    <n v="-58900"/>
    <s v="KRW"/>
    <s v="MY(K-패스)"/>
    <m/>
    <d v="2024-11-01T00:00:00"/>
    <x v="2"/>
    <x v="3"/>
    <x v="60"/>
    <n v="58900"/>
  </r>
  <r>
    <x v="211"/>
    <d v="1899-12-30T12:17:19"/>
    <s v="지출"/>
    <s v="의료/건강"/>
    <x v="41"/>
    <x v="397"/>
    <n v="-3200"/>
    <s v="KRW"/>
    <s v="MY(K-패스)"/>
    <m/>
    <d v="2024-11-01T00:00:00"/>
    <x v="2"/>
    <x v="3"/>
    <x v="42"/>
    <n v="3200"/>
  </r>
  <r>
    <x v="211"/>
    <d v="1899-12-30T14:20:26"/>
    <s v="지출"/>
    <s v="온라인쇼핑"/>
    <x v="4"/>
    <x v="7"/>
    <n v="-10000"/>
    <s v="KRW"/>
    <s v="생활통장"/>
    <m/>
    <d v="2024-11-01T00:00:00"/>
    <x v="2"/>
    <x v="6"/>
    <x v="4"/>
    <n v="10000"/>
  </r>
  <r>
    <x v="211"/>
    <d v="1899-12-30T14:25:49"/>
    <s v="지출"/>
    <s v="교통"/>
    <x v="5"/>
    <x v="26"/>
    <n v="-5600"/>
    <s v="KRW"/>
    <s v="[바로]MY(알뜰교통)"/>
    <m/>
    <d v="2024-11-01T00:00:00"/>
    <x v="2"/>
    <x v="7"/>
    <x v="5"/>
    <n v="5600"/>
  </r>
  <r>
    <x v="211"/>
    <d v="1899-12-30T14:25:49"/>
    <s v="지출"/>
    <s v="교통"/>
    <x v="5"/>
    <x v="26"/>
    <n v="-34000"/>
    <s v="KRW"/>
    <s v="[바로]MY(알뜰교통)"/>
    <m/>
    <d v="2024-11-01T00:00:00"/>
    <x v="2"/>
    <x v="7"/>
    <x v="5"/>
    <n v="34000"/>
  </r>
  <r>
    <x v="212"/>
    <d v="1899-12-30T00:00:00"/>
    <s v="지출"/>
    <s v="금융"/>
    <x v="39"/>
    <x v="398"/>
    <n v="0"/>
    <s v="KRW"/>
    <s v="교직원복지 LOVE"/>
    <m/>
    <d v="2024-10-31T00:00:00"/>
    <x v="2"/>
    <x v="18"/>
    <x v="40"/>
    <n v="0"/>
  </r>
  <r>
    <x v="212"/>
    <d v="1899-12-30T08:34:13"/>
    <s v="수입"/>
    <s v="금융수입"/>
    <x v="0"/>
    <x v="34"/>
    <n v="300"/>
    <s v="KRW"/>
    <s v="생활통장"/>
    <m/>
    <d v="2024-10-31T00:00:00"/>
    <x v="1"/>
    <x v="1"/>
    <x v="0"/>
    <n v="300"/>
  </r>
  <r>
    <x v="212"/>
    <d v="1899-12-30T22:20:09"/>
    <s v="지출"/>
    <s v="식비"/>
    <x v="19"/>
    <x v="376"/>
    <n v="-9800"/>
    <s v="KRW"/>
    <s v="교직원복지 LOVE"/>
    <m/>
    <d v="2024-10-31T00:00:00"/>
    <x v="2"/>
    <x v="4"/>
    <x v="19"/>
    <n v="9800"/>
  </r>
  <r>
    <x v="212"/>
    <d v="1899-12-30T10:29:54"/>
    <s v="이체"/>
    <s v="이체"/>
    <x v="0"/>
    <x v="296"/>
    <n v="2000"/>
    <s v="KRW"/>
    <s v="입출금통장"/>
    <m/>
    <d v="2024-10-31T00:00:00"/>
    <x v="0"/>
    <x v="0"/>
    <x v="0"/>
    <n v="-2000"/>
  </r>
  <r>
    <x v="212"/>
    <d v="1899-12-30T13:32:09"/>
    <s v="이체"/>
    <s v="이체"/>
    <x v="0"/>
    <x v="399"/>
    <n v="6000"/>
    <s v="KRW"/>
    <s v="카카오페이 머니"/>
    <m/>
    <d v="2024-10-31T00:00:00"/>
    <x v="3"/>
    <x v="0"/>
    <x v="0"/>
    <n v="-6000"/>
  </r>
  <r>
    <x v="212"/>
    <d v="1899-12-30T13:34:50"/>
    <s v="이체"/>
    <s v="내계좌이체"/>
    <x v="0"/>
    <x v="104"/>
    <n v="-6000"/>
    <s v="KRW"/>
    <s v="카카오페이 머니"/>
    <m/>
    <d v="2024-10-31T00:00:00"/>
    <x v="3"/>
    <x v="8"/>
    <x v="0"/>
    <n v="6000"/>
  </r>
  <r>
    <x v="212"/>
    <d v="1899-12-30T13:34:51"/>
    <s v="이체"/>
    <s v="내계좌이체"/>
    <x v="0"/>
    <x v="13"/>
    <n v="6000"/>
    <s v="KRW"/>
    <s v="입출금통장"/>
    <m/>
    <d v="2024-10-31T00:00:00"/>
    <x v="3"/>
    <x v="8"/>
    <x v="0"/>
    <n v="-6000"/>
  </r>
  <r>
    <x v="212"/>
    <d v="1899-12-30T14:29:44"/>
    <s v="이체"/>
    <s v="내계좌이체"/>
    <x v="0"/>
    <x v="13"/>
    <n v="-6000"/>
    <s v="KRW"/>
    <s v="입출금통장"/>
    <m/>
    <d v="2024-10-31T00:00:00"/>
    <x v="3"/>
    <x v="8"/>
    <x v="0"/>
    <n v="6000"/>
  </r>
  <r>
    <x v="212"/>
    <d v="1899-12-30T14:29:44"/>
    <s v="이체"/>
    <s v="내계좌이체"/>
    <x v="0"/>
    <x v="13"/>
    <n v="6000"/>
    <s v="KRW"/>
    <s v="입출금통장"/>
    <m/>
    <d v="2024-10-31T00:00:00"/>
    <x v="3"/>
    <x v="8"/>
    <x v="0"/>
    <n v="-6000"/>
  </r>
  <r>
    <x v="212"/>
    <d v="1899-12-30T14:30:07"/>
    <s v="이체"/>
    <s v="내계좌이체"/>
    <x v="0"/>
    <x v="13"/>
    <n v="6000"/>
    <s v="KRW"/>
    <s v="입출금통장"/>
    <m/>
    <d v="2024-10-31T00:00:00"/>
    <x v="3"/>
    <x v="8"/>
    <x v="0"/>
    <n v="-6000"/>
  </r>
  <r>
    <x v="212"/>
    <d v="1899-12-30T14:30:07"/>
    <s v="이체"/>
    <s v="내계좌이체"/>
    <x v="0"/>
    <x v="13"/>
    <n v="-6000"/>
    <s v="KRW"/>
    <s v="입출금통장"/>
    <m/>
    <d v="2024-10-31T00:00:00"/>
    <x v="3"/>
    <x v="8"/>
    <x v="0"/>
    <n v="6000"/>
  </r>
  <r>
    <x v="212"/>
    <d v="1899-12-30T15:52:24"/>
    <s v="이체"/>
    <s v="이체"/>
    <x v="0"/>
    <x v="400"/>
    <n v="4000"/>
    <s v="KRW"/>
    <s v="입출금통장"/>
    <m/>
    <d v="2024-10-31T00:00:00"/>
    <x v="0"/>
    <x v="0"/>
    <x v="0"/>
    <n v="-4000"/>
  </r>
  <r>
    <x v="213"/>
    <d v="1899-12-30T08:57:51"/>
    <s v="지출"/>
    <s v="식비"/>
    <x v="48"/>
    <x v="305"/>
    <n v="-22216"/>
    <s v="KRW"/>
    <s v="교직원복지 LOVE"/>
    <m/>
    <d v="2024-10-30T00:00:00"/>
    <x v="2"/>
    <x v="4"/>
    <x v="49"/>
    <n v="22216"/>
  </r>
  <r>
    <x v="213"/>
    <d v="1899-12-30T10:22:02"/>
    <s v="지출"/>
    <s v="생활"/>
    <x v="17"/>
    <x v="281"/>
    <n v="-33500"/>
    <s v="KRW"/>
    <s v="교직원복지 LOVE"/>
    <m/>
    <d v="2024-10-30T00:00:00"/>
    <x v="2"/>
    <x v="2"/>
    <x v="17"/>
    <n v="33500"/>
  </r>
  <r>
    <x v="213"/>
    <d v="1899-12-30T10:35:30"/>
    <s v="지출"/>
    <s v="생활"/>
    <x v="17"/>
    <x v="401"/>
    <n v="-5100"/>
    <s v="KRW"/>
    <s v="교직원복지 LOVE"/>
    <m/>
    <d v="2024-10-30T00:00:00"/>
    <x v="2"/>
    <x v="2"/>
    <x v="17"/>
    <n v="5100"/>
  </r>
  <r>
    <x v="213"/>
    <d v="1899-12-30T11:30:45"/>
    <s v="지출"/>
    <s v="경조/선물"/>
    <x v="36"/>
    <x v="377"/>
    <n v="-35000"/>
    <s v="KRW"/>
    <s v="교직원복지 LOVE"/>
    <m/>
    <d v="2024-10-30T00:00:00"/>
    <x v="2"/>
    <x v="26"/>
    <x v="37"/>
    <n v="35000"/>
  </r>
  <r>
    <x v="213"/>
    <d v="1899-12-30T10:41:58"/>
    <s v="이체"/>
    <s v="이체"/>
    <x v="0"/>
    <x v="402"/>
    <n v="-15000"/>
    <s v="KRW"/>
    <s v="생활통장"/>
    <m/>
    <d v="2024-10-30T00:00:00"/>
    <x v="0"/>
    <x v="0"/>
    <x v="0"/>
    <n v="15000"/>
  </r>
  <r>
    <x v="213"/>
    <d v="1899-12-30T13:30:24"/>
    <s v="이체"/>
    <s v="이체"/>
    <x v="0"/>
    <x v="179"/>
    <n v="4000"/>
    <s v="KRW"/>
    <s v="입출금통장"/>
    <m/>
    <d v="2024-10-30T00:00:00"/>
    <x v="0"/>
    <x v="0"/>
    <x v="0"/>
    <n v="-4000"/>
  </r>
  <r>
    <x v="214"/>
    <d v="1899-12-30T14:44:53"/>
    <s v="수입"/>
    <s v="기타수입"/>
    <x v="0"/>
    <x v="287"/>
    <n v="174500"/>
    <s v="KRW"/>
    <s v="채움공직자우대통장"/>
    <m/>
    <d v="2024-10-29T00:00:00"/>
    <x v="1"/>
    <x v="23"/>
    <x v="0"/>
    <n v="174500"/>
  </r>
  <r>
    <x v="214"/>
    <d v="1899-12-30T21:24:08"/>
    <s v="지출"/>
    <s v="식비"/>
    <x v="19"/>
    <x v="290"/>
    <n v="-13500"/>
    <s v="KRW"/>
    <s v="MY(K-패스)"/>
    <m/>
    <d v="2024-10-29T00:00:00"/>
    <x v="2"/>
    <x v="4"/>
    <x v="19"/>
    <n v="13500"/>
  </r>
  <r>
    <x v="214"/>
    <d v="1899-12-30T23:29:19"/>
    <s v="지출"/>
    <s v="금융"/>
    <x v="53"/>
    <x v="240"/>
    <n v="-19440"/>
    <s v="KRW"/>
    <s v="생활통장"/>
    <m/>
    <d v="2024-10-29T00:00:00"/>
    <x v="2"/>
    <x v="18"/>
    <x v="54"/>
    <n v="19440"/>
  </r>
  <r>
    <x v="214"/>
    <d v="1899-12-30T23:29:28"/>
    <s v="수입"/>
    <s v="미분류"/>
    <x v="0"/>
    <x v="19"/>
    <n v="27"/>
    <s v="KRW"/>
    <s v="생활통장"/>
    <m/>
    <d v="2024-10-29T00:00:00"/>
    <x v="1"/>
    <x v="11"/>
    <x v="0"/>
    <n v="27"/>
  </r>
  <r>
    <x v="214"/>
    <d v="1899-12-30T23:29:30"/>
    <s v="수입"/>
    <s v="미분류"/>
    <x v="0"/>
    <x v="19"/>
    <n v="12"/>
    <s v="KRW"/>
    <s v="생활통장"/>
    <m/>
    <d v="2024-10-29T00:00:00"/>
    <x v="1"/>
    <x v="11"/>
    <x v="0"/>
    <n v="12"/>
  </r>
  <r>
    <x v="214"/>
    <d v="1899-12-30T23:29:32"/>
    <s v="수입"/>
    <s v="앱테크"/>
    <x v="0"/>
    <x v="364"/>
    <n v="8"/>
    <s v="KRW"/>
    <s v="생활통장"/>
    <m/>
    <d v="2024-10-29T00:00:00"/>
    <x v="1"/>
    <x v="12"/>
    <x v="0"/>
    <n v="8"/>
  </r>
  <r>
    <x v="214"/>
    <d v="1899-12-30T23:29:33"/>
    <s v="수입"/>
    <s v="앱테크"/>
    <x v="0"/>
    <x v="20"/>
    <n v="86"/>
    <s v="KRW"/>
    <s v="생활통장"/>
    <m/>
    <d v="2024-10-29T00:00:00"/>
    <x v="1"/>
    <x v="12"/>
    <x v="0"/>
    <n v="86"/>
  </r>
  <r>
    <x v="214"/>
    <d v="1899-12-30T23:29:36"/>
    <s v="수입"/>
    <s v="앱테크"/>
    <x v="0"/>
    <x v="20"/>
    <n v="57"/>
    <s v="KRW"/>
    <s v="생활통장"/>
    <m/>
    <d v="2024-10-29T00:00:00"/>
    <x v="1"/>
    <x v="12"/>
    <x v="0"/>
    <n v="57"/>
  </r>
  <r>
    <x v="214"/>
    <d v="1899-12-30T23:32:14"/>
    <s v="지출"/>
    <s v="주거/통신"/>
    <x v="26"/>
    <x v="65"/>
    <n v="-4240"/>
    <s v="KRW"/>
    <s v="MY(K-패스)"/>
    <m/>
    <d v="2024-10-29T00:00:00"/>
    <x v="2"/>
    <x v="21"/>
    <x v="27"/>
    <n v="4240"/>
  </r>
  <r>
    <x v="214"/>
    <d v="1899-12-30T12:58:49"/>
    <s v="이체"/>
    <s v="이체"/>
    <x v="0"/>
    <x v="299"/>
    <n v="8000"/>
    <s v="KRW"/>
    <s v="입출금통장"/>
    <m/>
    <d v="2024-10-29T00:00:00"/>
    <x v="0"/>
    <x v="0"/>
    <x v="0"/>
    <n v="-8000"/>
  </r>
  <r>
    <x v="214"/>
    <d v="1899-12-30T13:19:28"/>
    <s v="이체"/>
    <s v="내계좌이체"/>
    <x v="0"/>
    <x v="12"/>
    <n v="-145640"/>
    <s v="KRW"/>
    <s v="신한 주거래 우대통장(저축예금)"/>
    <m/>
    <d v="2024-10-29T00:00:00"/>
    <x v="3"/>
    <x v="8"/>
    <x v="0"/>
    <n v="145640"/>
  </r>
  <r>
    <x v="214"/>
    <d v="1899-12-30T13:19:30"/>
    <s v="이체"/>
    <s v="내계좌이체"/>
    <x v="0"/>
    <x v="13"/>
    <n v="145640"/>
    <s v="KRW"/>
    <s v="생활통장"/>
    <m/>
    <d v="2024-10-29T00:00:00"/>
    <x v="3"/>
    <x v="8"/>
    <x v="0"/>
    <n v="-145640"/>
  </r>
  <r>
    <x v="214"/>
    <d v="1899-12-30T16:37:34"/>
    <s v="이체"/>
    <s v="내계좌이체"/>
    <x v="0"/>
    <x v="12"/>
    <n v="-174500"/>
    <s v="KRW"/>
    <s v="채움공직자우대통장"/>
    <m/>
    <d v="2024-10-29T00:00:00"/>
    <x v="3"/>
    <x v="8"/>
    <x v="0"/>
    <n v="174500"/>
  </r>
  <r>
    <x v="214"/>
    <d v="1899-12-30T16:37:35"/>
    <s v="이체"/>
    <s v="내계좌이체"/>
    <x v="0"/>
    <x v="13"/>
    <n v="174500"/>
    <s v="KRW"/>
    <s v="생활통장"/>
    <m/>
    <d v="2024-10-29T00:00:00"/>
    <x v="3"/>
    <x v="8"/>
    <x v="0"/>
    <n v="-174500"/>
  </r>
  <r>
    <x v="214"/>
    <d v="1899-12-30T16:39:59"/>
    <s v="이체"/>
    <s v="내계좌이체"/>
    <x v="0"/>
    <x v="5"/>
    <n v="-300000"/>
    <s v="KRW"/>
    <s v="생활통장"/>
    <m/>
    <d v="2024-10-29T00:00:00"/>
    <x v="3"/>
    <x v="8"/>
    <x v="0"/>
    <n v="300000"/>
  </r>
  <r>
    <x v="214"/>
    <d v="1899-12-30T16:39:59"/>
    <s v="이체"/>
    <s v="내계좌이체"/>
    <x v="0"/>
    <x v="15"/>
    <n v="300000"/>
    <s v="KRW"/>
    <s v="플러스박스"/>
    <m/>
    <d v="2024-10-29T00:00:00"/>
    <x v="3"/>
    <x v="8"/>
    <x v="0"/>
    <n v="-300000"/>
  </r>
  <r>
    <x v="214"/>
    <d v="1899-12-30T18:46:35"/>
    <s v="이체"/>
    <s v="이체"/>
    <x v="0"/>
    <x v="0"/>
    <n v="-15000"/>
    <s v="KRW"/>
    <s v="생활통장"/>
    <m/>
    <d v="2024-10-29T00:00:00"/>
    <x v="0"/>
    <x v="0"/>
    <x v="0"/>
    <n v="15000"/>
  </r>
  <r>
    <x v="215"/>
    <d v="1899-12-30T08:28:32"/>
    <s v="지출"/>
    <s v="교통"/>
    <x v="38"/>
    <x v="245"/>
    <n v="-5600"/>
    <s v="KRW"/>
    <s v="교직원복지 LOVE"/>
    <m/>
    <d v="2024-10-28T00:00:00"/>
    <x v="2"/>
    <x v="7"/>
    <x v="39"/>
    <n v="5600"/>
  </r>
  <r>
    <x v="215"/>
    <d v="1899-12-30T11:59:13"/>
    <s v="수입"/>
    <s v="미분류"/>
    <x v="0"/>
    <x v="19"/>
    <n v="21"/>
    <s v="KRW"/>
    <s v="생활통장"/>
    <m/>
    <d v="2024-10-28T00:00:00"/>
    <x v="1"/>
    <x v="11"/>
    <x v="0"/>
    <n v="21"/>
  </r>
  <r>
    <x v="215"/>
    <d v="1899-12-30T11:59:21"/>
    <s v="수입"/>
    <s v="앱테크"/>
    <x v="0"/>
    <x v="20"/>
    <n v="120"/>
    <s v="KRW"/>
    <s v="생활통장"/>
    <m/>
    <d v="2024-10-28T00:00:00"/>
    <x v="1"/>
    <x v="12"/>
    <x v="0"/>
    <n v="120"/>
  </r>
  <r>
    <x v="215"/>
    <d v="1899-12-30T11:59:24"/>
    <s v="수입"/>
    <s v="앱테크"/>
    <x v="0"/>
    <x v="364"/>
    <n v="9"/>
    <s v="KRW"/>
    <s v="생활통장"/>
    <m/>
    <d v="2024-10-28T00:00:00"/>
    <x v="1"/>
    <x v="12"/>
    <x v="0"/>
    <n v="9"/>
  </r>
  <r>
    <x v="215"/>
    <d v="1899-12-30T11:59:28"/>
    <s v="수입"/>
    <s v="앱테크"/>
    <x v="0"/>
    <x v="20"/>
    <n v="83"/>
    <s v="KRW"/>
    <s v="생활통장"/>
    <m/>
    <d v="2024-10-28T00:00:00"/>
    <x v="1"/>
    <x v="12"/>
    <x v="0"/>
    <n v="83"/>
  </r>
  <r>
    <x v="215"/>
    <d v="1899-12-30T12:44:46"/>
    <s v="지출"/>
    <s v="식비"/>
    <x v="48"/>
    <x v="336"/>
    <n v="-15600"/>
    <s v="KRW"/>
    <s v="프렌즈 체크카드"/>
    <m/>
    <d v="2024-10-28T00:00:00"/>
    <x v="2"/>
    <x v="4"/>
    <x v="49"/>
    <n v="15600"/>
  </r>
  <r>
    <x v="215"/>
    <d v="1899-12-30T10:23:20"/>
    <s v="이체"/>
    <s v="이체"/>
    <x v="0"/>
    <x v="296"/>
    <n v="6000"/>
    <s v="KRW"/>
    <s v="입출금통장"/>
    <m/>
    <d v="2024-10-28T00:00:00"/>
    <x v="0"/>
    <x v="0"/>
    <x v="0"/>
    <n v="-6000"/>
  </r>
  <r>
    <x v="215"/>
    <d v="1899-12-30T10:29:39"/>
    <s v="이체"/>
    <s v="이체"/>
    <x v="0"/>
    <x v="296"/>
    <n v="4000"/>
    <s v="KRW"/>
    <s v="입출금통장"/>
    <m/>
    <d v="2024-10-28T00:00:00"/>
    <x v="0"/>
    <x v="0"/>
    <x v="0"/>
    <n v="-4000"/>
  </r>
  <r>
    <x v="215"/>
    <d v="1899-12-30T11:57:36"/>
    <s v="이체"/>
    <s v="내계좌이체"/>
    <x v="0"/>
    <x v="5"/>
    <n v="100050"/>
    <s v="KRW"/>
    <s v="생활통장"/>
    <m/>
    <d v="2024-10-28T00:00:00"/>
    <x v="3"/>
    <x v="8"/>
    <x v="0"/>
    <n v="-100050"/>
  </r>
  <r>
    <x v="215"/>
    <d v="1899-12-30T11:57:36"/>
    <s v="이체"/>
    <s v="내계좌이체"/>
    <x v="0"/>
    <x v="9"/>
    <n v="-100050"/>
    <s v="KRW"/>
    <s v="플러스박스"/>
    <m/>
    <d v="2024-10-28T00:00:00"/>
    <x v="3"/>
    <x v="8"/>
    <x v="0"/>
    <n v="100050"/>
  </r>
  <r>
    <x v="215"/>
    <d v="1899-12-30T11:58:20"/>
    <s v="이체"/>
    <s v="이체"/>
    <x v="0"/>
    <x v="403"/>
    <n v="-60000"/>
    <s v="KRW"/>
    <s v="생활통장"/>
    <m/>
    <d v="2024-10-28T00:00:00"/>
    <x v="0"/>
    <x v="0"/>
    <x v="0"/>
    <n v="60000"/>
  </r>
  <r>
    <x v="215"/>
    <d v="1899-12-30T12:44:40"/>
    <s v="이체"/>
    <s v="내계좌이체"/>
    <x v="0"/>
    <x v="13"/>
    <n v="-15600"/>
    <s v="KRW"/>
    <s v="입출금통장"/>
    <m/>
    <d v="2024-10-28T00:00:00"/>
    <x v="3"/>
    <x v="8"/>
    <x v="0"/>
    <n v="15600"/>
  </r>
  <r>
    <x v="216"/>
    <d v="1899-12-30T00:41:59"/>
    <s v="지출"/>
    <s v="교통"/>
    <x v="5"/>
    <x v="218"/>
    <n v="-12900"/>
    <s v="KRW"/>
    <s v="MY(K-패스)"/>
    <m/>
    <d v="2024-10-27T00:00:00"/>
    <x v="2"/>
    <x v="7"/>
    <x v="5"/>
    <n v="12900"/>
  </r>
  <r>
    <x v="216"/>
    <d v="1899-12-30T00:12:11"/>
    <s v="이체"/>
    <s v="내계좌이체"/>
    <x v="0"/>
    <x v="12"/>
    <n v="-100000"/>
    <s v="KRW"/>
    <s v="채움공직자우대통장"/>
    <m/>
    <d v="2024-10-27T00:00:00"/>
    <x v="3"/>
    <x v="8"/>
    <x v="0"/>
    <n v="100000"/>
  </r>
  <r>
    <x v="216"/>
    <d v="1899-12-30T00:12:12"/>
    <s v="이체"/>
    <s v="내계좌이체"/>
    <x v="0"/>
    <x v="13"/>
    <n v="100000"/>
    <s v="KRW"/>
    <s v="신한 주거래 우대통장(저축예금)"/>
    <m/>
    <d v="2024-10-27T00:00:00"/>
    <x v="3"/>
    <x v="8"/>
    <x v="0"/>
    <n v="-100000"/>
  </r>
  <r>
    <x v="216"/>
    <d v="1899-12-30T00:12:37"/>
    <s v="이체"/>
    <s v="내계좌이체"/>
    <x v="0"/>
    <x v="12"/>
    <n v="-300000"/>
    <s v="KRW"/>
    <s v="채움공직자우대통장"/>
    <m/>
    <d v="2024-10-27T00:00:00"/>
    <x v="3"/>
    <x v="8"/>
    <x v="0"/>
    <n v="300000"/>
  </r>
  <r>
    <x v="216"/>
    <d v="1899-12-30T00:12:37"/>
    <s v="이체"/>
    <s v="내계좌이체"/>
    <x v="0"/>
    <x v="13"/>
    <n v="300000"/>
    <s v="KRW"/>
    <s v="생활통장"/>
    <m/>
    <d v="2024-10-27T00:00:00"/>
    <x v="3"/>
    <x v="8"/>
    <x v="0"/>
    <n v="-300000"/>
  </r>
  <r>
    <x v="216"/>
    <d v="1899-12-30T00:13:20"/>
    <s v="이체"/>
    <s v="내계좌이체"/>
    <x v="0"/>
    <x v="5"/>
    <n v="-300000"/>
    <s v="KRW"/>
    <s v="생활통장"/>
    <m/>
    <d v="2024-10-27T00:00:00"/>
    <x v="3"/>
    <x v="8"/>
    <x v="0"/>
    <n v="300000"/>
  </r>
  <r>
    <x v="216"/>
    <d v="1899-12-30T00:13:20"/>
    <s v="이체"/>
    <s v="내계좌이체"/>
    <x v="0"/>
    <x v="15"/>
    <n v="300000"/>
    <s v="KRW"/>
    <s v="플러스박스"/>
    <m/>
    <d v="2024-10-27T00:00:00"/>
    <x v="3"/>
    <x v="8"/>
    <x v="0"/>
    <n v="-300000"/>
  </r>
  <r>
    <x v="216"/>
    <d v="1899-12-30T00:40:56"/>
    <s v="이체"/>
    <s v="내계좌이체"/>
    <x v="0"/>
    <x v="13"/>
    <n v="18947"/>
    <s v="KRW"/>
    <s v="생활통장"/>
    <m/>
    <d v="2024-10-27T00:00:00"/>
    <x v="3"/>
    <x v="8"/>
    <x v="0"/>
    <n v="-18947"/>
  </r>
  <r>
    <x v="217"/>
    <d v="1899-12-30T02:13:56"/>
    <s v="수입"/>
    <s v="금융수입"/>
    <x v="0"/>
    <x v="263"/>
    <n v="0"/>
    <s v="KRW"/>
    <s v="저금통"/>
    <m/>
    <d v="2024-10-26T00:00:00"/>
    <x v="1"/>
    <x v="1"/>
    <x v="0"/>
    <n v="0"/>
  </r>
  <r>
    <x v="217"/>
    <d v="1899-12-30T02:41:16"/>
    <s v="수입"/>
    <s v="금융수입"/>
    <x v="0"/>
    <x v="46"/>
    <n v="50"/>
    <s v="KRW"/>
    <s v="플러스박스"/>
    <m/>
    <d v="2024-10-26T00:00:00"/>
    <x v="1"/>
    <x v="1"/>
    <x v="0"/>
    <n v="50"/>
  </r>
  <r>
    <x v="217"/>
    <d v="1899-12-30T03:33:06"/>
    <s v="수입"/>
    <s v="금융수입"/>
    <x v="0"/>
    <x v="47"/>
    <n v="0"/>
    <s v="KRW"/>
    <s v="입출금통장"/>
    <m/>
    <d v="2024-10-26T00:00:00"/>
    <x v="1"/>
    <x v="1"/>
    <x v="0"/>
    <n v="0"/>
  </r>
  <r>
    <x v="217"/>
    <d v="1899-12-30T04:20:05"/>
    <s v="지출"/>
    <s v="교통"/>
    <x v="5"/>
    <x v="353"/>
    <n v="-170"/>
    <s v="KRW"/>
    <s v="카카오페이 간편결제"/>
    <m/>
    <d v="2024-10-26T00:00:00"/>
    <x v="2"/>
    <x v="7"/>
    <x v="5"/>
    <n v="170"/>
  </r>
  <r>
    <x v="217"/>
    <d v="1899-12-30T04:20:06"/>
    <s v="지출"/>
    <s v="교통"/>
    <x v="5"/>
    <x v="353"/>
    <n v="170"/>
    <s v="KRW"/>
    <s v="카카오페이 간편결제"/>
    <m/>
    <d v="2024-10-26T00:00:00"/>
    <x v="2"/>
    <x v="7"/>
    <x v="5"/>
    <n v="-170"/>
  </r>
  <r>
    <x v="217"/>
    <d v="1899-12-30T05:11:12"/>
    <s v="수입"/>
    <s v="금융수입"/>
    <x v="0"/>
    <x v="47"/>
    <n v="0"/>
    <s v="KRW"/>
    <s v="입출금통장"/>
    <m/>
    <d v="2024-10-26T00:00:00"/>
    <x v="1"/>
    <x v="1"/>
    <x v="0"/>
    <n v="0"/>
  </r>
  <r>
    <x v="217"/>
    <d v="1899-12-30T05:31:22"/>
    <s v="수입"/>
    <s v="금융수입"/>
    <x v="0"/>
    <x v="47"/>
    <n v="36"/>
    <s v="KRW"/>
    <s v="입출금통장"/>
    <m/>
    <d v="2024-10-26T00:00:00"/>
    <x v="1"/>
    <x v="1"/>
    <x v="0"/>
    <n v="36"/>
  </r>
  <r>
    <x v="217"/>
    <d v="1899-12-30T19:43:45"/>
    <s v="지출"/>
    <s v="생활"/>
    <x v="42"/>
    <x v="142"/>
    <n v="-50000"/>
    <s v="KRW"/>
    <s v="생활통장"/>
    <m/>
    <d v="2024-10-26T00:00:00"/>
    <x v="2"/>
    <x v="2"/>
    <x v="43"/>
    <n v="50000"/>
  </r>
  <r>
    <x v="217"/>
    <d v="1899-12-30T02:17:45"/>
    <s v="이체"/>
    <s v="저축"/>
    <x v="0"/>
    <x v="44"/>
    <n v="0"/>
    <s v="KRW"/>
    <s v="세이프박스"/>
    <m/>
    <d v="2024-10-26T00:00:00"/>
    <x v="3"/>
    <x v="19"/>
    <x v="0"/>
    <n v="0"/>
  </r>
  <r>
    <x v="218"/>
    <d v="1899-12-30T08:14:29"/>
    <s v="지출"/>
    <s v="교통"/>
    <x v="38"/>
    <x v="245"/>
    <n v="-5800"/>
    <s v="KRW"/>
    <s v="교직원복지 LOVE"/>
    <m/>
    <d v="2024-10-25T00:00:00"/>
    <x v="2"/>
    <x v="7"/>
    <x v="39"/>
    <n v="5800"/>
  </r>
  <r>
    <x v="218"/>
    <d v="1899-12-30T10:37:16"/>
    <s v="지출"/>
    <s v="교통"/>
    <x v="5"/>
    <x v="267"/>
    <n v="-12900"/>
    <s v="KRW"/>
    <s v="교직원복지 LOVE"/>
    <m/>
    <d v="2024-10-25T00:00:00"/>
    <x v="2"/>
    <x v="7"/>
    <x v="5"/>
    <n v="12900"/>
  </r>
  <r>
    <x v="218"/>
    <d v="1899-12-30T11:03:55"/>
    <s v="수입"/>
    <s v="앱테크"/>
    <x v="0"/>
    <x v="20"/>
    <n v="45"/>
    <s v="KRW"/>
    <s v="생활통장"/>
    <m/>
    <d v="2024-10-25T00:00:00"/>
    <x v="1"/>
    <x v="12"/>
    <x v="0"/>
    <n v="45"/>
  </r>
  <r>
    <x v="218"/>
    <d v="1899-12-30T11:05:17"/>
    <s v="수입"/>
    <s v="미분류"/>
    <x v="0"/>
    <x v="19"/>
    <n v="12"/>
    <s v="KRW"/>
    <s v="생활통장"/>
    <m/>
    <d v="2024-10-25T00:00:00"/>
    <x v="1"/>
    <x v="11"/>
    <x v="0"/>
    <n v="12"/>
  </r>
  <r>
    <x v="218"/>
    <d v="1899-12-30T11:06:26"/>
    <s v="수입"/>
    <s v="미분류"/>
    <x v="0"/>
    <x v="19"/>
    <n v="22"/>
    <s v="KRW"/>
    <s v="생활통장"/>
    <m/>
    <d v="2024-10-25T00:00:00"/>
    <x v="1"/>
    <x v="11"/>
    <x v="0"/>
    <n v="22"/>
  </r>
  <r>
    <x v="218"/>
    <d v="1899-12-30T11:06:28"/>
    <s v="수입"/>
    <s v="앱테크"/>
    <x v="0"/>
    <x v="20"/>
    <n v="62"/>
    <s v="KRW"/>
    <s v="생활통장"/>
    <m/>
    <d v="2024-10-25T00:00:00"/>
    <x v="1"/>
    <x v="12"/>
    <x v="0"/>
    <n v="62"/>
  </r>
  <r>
    <x v="218"/>
    <d v="1899-12-30T11:06:54"/>
    <s v="수입"/>
    <s v="앱테크"/>
    <x v="0"/>
    <x v="364"/>
    <n v="6"/>
    <s v="KRW"/>
    <s v="생활통장"/>
    <m/>
    <d v="2024-10-25T00:00:00"/>
    <x v="1"/>
    <x v="12"/>
    <x v="0"/>
    <n v="6"/>
  </r>
  <r>
    <x v="218"/>
    <d v="1899-12-30T11:15:39"/>
    <s v="지출"/>
    <s v="온라인쇼핑"/>
    <x v="4"/>
    <x v="7"/>
    <n v="-20000"/>
    <s v="KRW"/>
    <s v="생활통장"/>
    <m/>
    <d v="2024-10-25T00:00:00"/>
    <x v="2"/>
    <x v="6"/>
    <x v="4"/>
    <n v="20000"/>
  </r>
  <r>
    <x v="218"/>
    <d v="1899-12-30T13:32:39"/>
    <s v="지출"/>
    <s v="교통"/>
    <x v="38"/>
    <x v="245"/>
    <n v="-5500"/>
    <s v="KRW"/>
    <s v="교직원복지 LOVE"/>
    <m/>
    <d v="2024-10-25T00:00:00"/>
    <x v="2"/>
    <x v="7"/>
    <x v="39"/>
    <n v="5500"/>
  </r>
  <r>
    <x v="218"/>
    <d v="1899-12-30T16:53:03"/>
    <s v="지출"/>
    <s v="생활"/>
    <x v="17"/>
    <x v="404"/>
    <n v="-2400"/>
    <s v="KRW"/>
    <s v="MY(K-패스)"/>
    <m/>
    <d v="2024-10-25T00:00:00"/>
    <x v="2"/>
    <x v="2"/>
    <x v="17"/>
    <n v="2400"/>
  </r>
  <r>
    <x v="218"/>
    <d v="1899-12-30T17:05:44"/>
    <s v="지출"/>
    <s v="금융"/>
    <x v="20"/>
    <x v="405"/>
    <n v="-150000"/>
    <s v="KRW"/>
    <s v="생활통장"/>
    <m/>
    <d v="2024-10-25T00:00:00"/>
    <x v="2"/>
    <x v="18"/>
    <x v="21"/>
    <n v="150000"/>
  </r>
  <r>
    <x v="218"/>
    <d v="1899-12-30T19:15:51"/>
    <s v="지출"/>
    <s v="금융"/>
    <x v="22"/>
    <x v="406"/>
    <n v="-100590"/>
    <s v="KRW"/>
    <s v="신한 주거래 우대통장(저축예금)"/>
    <m/>
    <d v="2024-10-25T00:00:00"/>
    <x v="2"/>
    <x v="18"/>
    <x v="23"/>
    <n v="100590"/>
  </r>
  <r>
    <x v="218"/>
    <d v="1899-12-30T19:15:51"/>
    <s v="지출"/>
    <s v="금융"/>
    <x v="22"/>
    <x v="406"/>
    <n v="-3770"/>
    <s v="KRW"/>
    <s v="신한 주거래 우대통장(저축예금)"/>
    <m/>
    <d v="2024-10-25T00:00:00"/>
    <x v="2"/>
    <x v="18"/>
    <x v="23"/>
    <n v="3770"/>
  </r>
  <r>
    <x v="218"/>
    <d v="1899-12-30T08:51:02"/>
    <s v="이체"/>
    <s v="내계좌이체"/>
    <x v="0"/>
    <x v="12"/>
    <n v="-100000"/>
    <s v="KRW"/>
    <s v="채움공직자우대통장"/>
    <m/>
    <d v="2024-10-25T00:00:00"/>
    <x v="3"/>
    <x v="8"/>
    <x v="0"/>
    <n v="100000"/>
  </r>
  <r>
    <x v="218"/>
    <d v="1899-12-30T08:51:03"/>
    <s v="이체"/>
    <s v="내계좌이체"/>
    <x v="0"/>
    <x v="13"/>
    <n v="100000"/>
    <s v="KRW"/>
    <s v="생활통장"/>
    <m/>
    <d v="2024-10-25T00:00:00"/>
    <x v="3"/>
    <x v="8"/>
    <x v="0"/>
    <n v="-100000"/>
  </r>
  <r>
    <x v="218"/>
    <d v="1899-12-30T08:58:23"/>
    <s v="이체"/>
    <s v="내계좌이체"/>
    <x v="0"/>
    <x v="41"/>
    <n v="-100000"/>
    <s v="KRW"/>
    <s v="신한 주거래 우대통장(저축예금)"/>
    <m/>
    <d v="2024-10-25T00:00:00"/>
    <x v="3"/>
    <x v="8"/>
    <x v="0"/>
    <n v="100000"/>
  </r>
  <r>
    <x v="218"/>
    <d v="1899-12-30T08:58:24"/>
    <s v="이체"/>
    <s v="내계좌이체"/>
    <x v="0"/>
    <x v="13"/>
    <n v="100000"/>
    <s v="KRW"/>
    <s v="청년 주택드림 청약통장"/>
    <m/>
    <d v="2024-10-25T00:00:00"/>
    <x v="4"/>
    <x v="17"/>
    <x v="20"/>
    <n v="100000"/>
  </r>
  <r>
    <x v="218"/>
    <d v="1899-12-30T11:04:49"/>
    <s v="이체"/>
    <s v="투자"/>
    <x v="0"/>
    <x v="5"/>
    <n v="194"/>
    <s v="KRW"/>
    <s v="생활통장"/>
    <m/>
    <d v="2024-10-25T00:00:00"/>
    <x v="0"/>
    <x v="5"/>
    <x v="0"/>
    <n v="-194"/>
  </r>
  <r>
    <x v="218"/>
    <d v="1899-12-30T11:05:06"/>
    <s v="이체"/>
    <s v="내계좌이체"/>
    <x v="0"/>
    <x v="13"/>
    <n v="-430"/>
    <s v="KRW"/>
    <s v="생활통장"/>
    <m/>
    <d v="2024-10-25T00:00:00"/>
    <x v="3"/>
    <x v="8"/>
    <x v="0"/>
    <n v="430"/>
  </r>
  <r>
    <x v="218"/>
    <d v="1899-12-30T11:05:07"/>
    <s v="이체"/>
    <s v="내계좌이체"/>
    <x v="0"/>
    <x v="13"/>
    <n v="430"/>
    <s v="KRW"/>
    <s v="신한 주거래 우대통장(저축예금)"/>
    <m/>
    <d v="2024-10-25T00:00:00"/>
    <x v="3"/>
    <x v="8"/>
    <x v="0"/>
    <n v="-430"/>
  </r>
  <r>
    <x v="218"/>
    <d v="1899-12-30T11:05:43"/>
    <s v="이체"/>
    <s v="내계좌이체"/>
    <x v="0"/>
    <x v="388"/>
    <n v="400"/>
    <s v="KRW"/>
    <s v="생활통장"/>
    <m/>
    <d v="2024-10-25T00:00:00"/>
    <x v="3"/>
    <x v="8"/>
    <x v="0"/>
    <n v="-400"/>
  </r>
  <r>
    <x v="218"/>
    <d v="1899-12-30T11:05:44"/>
    <s v="이체"/>
    <s v="내계좌이체"/>
    <x v="0"/>
    <x v="389"/>
    <n v="-400"/>
    <s v="KRW"/>
    <s v="신한 주거래 우대통장(저축예금)"/>
    <m/>
    <d v="2024-10-25T00:00:00"/>
    <x v="3"/>
    <x v="8"/>
    <x v="0"/>
    <n v="400"/>
  </r>
  <r>
    <x v="218"/>
    <d v="1899-12-30T11:06:23"/>
    <s v="이체"/>
    <s v="내계좌이체"/>
    <x v="0"/>
    <x v="13"/>
    <n v="-412"/>
    <s v="KRW"/>
    <s v="생활통장"/>
    <m/>
    <d v="2024-10-25T00:00:00"/>
    <x v="3"/>
    <x v="8"/>
    <x v="0"/>
    <n v="412"/>
  </r>
  <r>
    <x v="218"/>
    <d v="1899-12-30T11:06:24"/>
    <s v="이체"/>
    <s v="내계좌이체"/>
    <x v="0"/>
    <x v="13"/>
    <n v="412"/>
    <s v="KRW"/>
    <s v="신한 주거래 우대통장(저축예금)"/>
    <m/>
    <d v="2024-10-25T00:00:00"/>
    <x v="3"/>
    <x v="8"/>
    <x v="0"/>
    <n v="-412"/>
  </r>
  <r>
    <x v="218"/>
    <d v="1899-12-30T11:14:42"/>
    <s v="이체"/>
    <s v="이체"/>
    <x v="0"/>
    <x v="407"/>
    <n v="1"/>
    <s v="KRW"/>
    <s v="생활통장"/>
    <m/>
    <d v="2024-10-25T00:00:00"/>
    <x v="0"/>
    <x v="0"/>
    <x v="0"/>
    <n v="-1"/>
  </r>
  <r>
    <x v="218"/>
    <d v="1899-12-30T11:31:22"/>
    <s v="이체"/>
    <s v="내계좌이체"/>
    <x v="0"/>
    <x v="13"/>
    <n v="-442"/>
    <s v="KRW"/>
    <s v="신한 주거래 우대통장(저축예금)"/>
    <m/>
    <d v="2024-10-25T00:00:00"/>
    <x v="3"/>
    <x v="8"/>
    <x v="0"/>
    <n v="442"/>
  </r>
  <r>
    <x v="218"/>
    <d v="1899-12-30T11:31:22"/>
    <s v="이체"/>
    <s v="내계좌이체"/>
    <x v="0"/>
    <x v="13"/>
    <n v="442"/>
    <s v="KRW"/>
    <s v="생활통장"/>
    <m/>
    <d v="2024-10-25T00:00:00"/>
    <x v="3"/>
    <x v="8"/>
    <x v="0"/>
    <n v="-442"/>
  </r>
  <r>
    <x v="219"/>
    <d v="1899-12-30T13:31:18"/>
    <s v="지출"/>
    <s v="생활"/>
    <x v="17"/>
    <x v="281"/>
    <n v="-3900"/>
    <s v="KRW"/>
    <s v="MY(K-패스)"/>
    <m/>
    <d v="2024-10-24T00:00:00"/>
    <x v="2"/>
    <x v="2"/>
    <x v="17"/>
    <n v="3900"/>
  </r>
  <r>
    <x v="219"/>
    <d v="1899-12-30T08:27:27"/>
    <s v="이체"/>
    <s v="이체"/>
    <x v="0"/>
    <x v="363"/>
    <n v="20000"/>
    <s v="KRW"/>
    <s v="입출금통장"/>
    <m/>
    <d v="2024-10-24T00:00:00"/>
    <x v="0"/>
    <x v="0"/>
    <x v="0"/>
    <n v="-20000"/>
  </r>
  <r>
    <x v="219"/>
    <d v="1899-12-30T11:12:10"/>
    <s v="이체"/>
    <s v="이체"/>
    <x v="0"/>
    <x v="298"/>
    <n v="6000"/>
    <s v="KRW"/>
    <s v="입출금통장"/>
    <m/>
    <d v="2024-10-24T00:00:00"/>
    <x v="0"/>
    <x v="0"/>
    <x v="0"/>
    <n v="-6000"/>
  </r>
  <r>
    <x v="219"/>
    <d v="1899-12-30T11:25:46"/>
    <s v="이체"/>
    <s v="이체"/>
    <x v="0"/>
    <x v="296"/>
    <n v="2000"/>
    <s v="KRW"/>
    <s v="입출금통장"/>
    <m/>
    <d v="2024-10-24T00:00:00"/>
    <x v="0"/>
    <x v="0"/>
    <x v="0"/>
    <n v="-2000"/>
  </r>
  <r>
    <x v="220"/>
    <d v="1899-12-30T09:57:54"/>
    <s v="지출"/>
    <s v="의료/건강"/>
    <x v="54"/>
    <x v="408"/>
    <n v="-30000"/>
    <s v="KRW"/>
    <s v="MY(K-패스)"/>
    <m/>
    <d v="2024-10-23T00:00:00"/>
    <x v="2"/>
    <x v="3"/>
    <x v="55"/>
    <n v="30000"/>
  </r>
  <r>
    <x v="220"/>
    <d v="1899-12-30T11:07:58"/>
    <s v="지출"/>
    <s v="의료/건강"/>
    <x v="41"/>
    <x v="397"/>
    <n v="-3500"/>
    <s v="KRW"/>
    <s v="MY(K-패스)"/>
    <m/>
    <d v="2024-10-23T00:00:00"/>
    <x v="2"/>
    <x v="3"/>
    <x v="42"/>
    <n v="3500"/>
  </r>
  <r>
    <x v="220"/>
    <d v="1899-12-30T16:51:53"/>
    <s v="지출"/>
    <s v="온라인쇼핑"/>
    <x v="12"/>
    <x v="220"/>
    <n v="-58900"/>
    <s v="KRW"/>
    <s v="MY(K-패스)"/>
    <m/>
    <d v="2024-10-23T00:00:00"/>
    <x v="2"/>
    <x v="6"/>
    <x v="12"/>
    <n v="58900"/>
  </r>
  <r>
    <x v="220"/>
    <d v="1899-12-30T16:52:51"/>
    <s v="지출"/>
    <s v="온라인쇼핑"/>
    <x v="12"/>
    <x v="27"/>
    <n v="-44333"/>
    <s v="KRW"/>
    <s v="교직원복지 LOVE"/>
    <m/>
    <d v="2024-10-23T00:00:00"/>
    <x v="2"/>
    <x v="6"/>
    <x v="12"/>
    <n v="44333"/>
  </r>
  <r>
    <x v="220"/>
    <d v="1899-12-30T17:00:50"/>
    <s v="지출"/>
    <s v="온라인쇼핑"/>
    <x v="12"/>
    <x v="314"/>
    <n v="-19866"/>
    <s v="KRW"/>
    <s v="교직원복지 LOVE"/>
    <m/>
    <d v="2024-10-23T00:00:00"/>
    <x v="2"/>
    <x v="6"/>
    <x v="12"/>
    <n v="19866"/>
  </r>
  <r>
    <x v="220"/>
    <d v="1899-12-30T17:52:49"/>
    <s v="수입"/>
    <s v="앱테크"/>
    <x v="0"/>
    <x v="329"/>
    <n v="3"/>
    <s v="KRW"/>
    <s v="입출금통장"/>
    <m/>
    <d v="2024-10-23T00:00:00"/>
    <x v="1"/>
    <x v="12"/>
    <x v="0"/>
    <n v="3"/>
  </r>
  <r>
    <x v="220"/>
    <d v="1899-12-30T13:20:47"/>
    <s v="이체"/>
    <s v="내계좌이체"/>
    <x v="0"/>
    <x v="13"/>
    <n v="4000"/>
    <s v="KRW"/>
    <s v="입출금통장"/>
    <m/>
    <d v="2024-10-23T00:00:00"/>
    <x v="3"/>
    <x v="8"/>
    <x v="0"/>
    <n v="-4000"/>
  </r>
  <r>
    <x v="220"/>
    <d v="1899-12-30T13:20:47"/>
    <s v="이체"/>
    <s v="내계좌이체"/>
    <x v="0"/>
    <x v="12"/>
    <n v="-4000"/>
    <s v="KRW"/>
    <s v="생활통장"/>
    <m/>
    <d v="2024-10-23T00:00:00"/>
    <x v="3"/>
    <x v="8"/>
    <x v="0"/>
    <n v="4000"/>
  </r>
  <r>
    <x v="220"/>
    <d v="1899-12-30T13:26:18"/>
    <s v="이체"/>
    <s v="내계좌이체"/>
    <x v="0"/>
    <x v="12"/>
    <n v="-31764"/>
    <s v="KRW"/>
    <s v="채움공직자우대통장"/>
    <m/>
    <d v="2024-10-23T00:00:00"/>
    <x v="3"/>
    <x v="8"/>
    <x v="0"/>
    <n v="31764"/>
  </r>
  <r>
    <x v="220"/>
    <d v="1899-12-30T13:26:18"/>
    <s v="이체"/>
    <s v="내계좌이체"/>
    <x v="0"/>
    <x v="13"/>
    <n v="31764"/>
    <s v="KRW"/>
    <s v="생활통장"/>
    <m/>
    <d v="2024-10-23T00:00:00"/>
    <x v="3"/>
    <x v="8"/>
    <x v="0"/>
    <n v="-31764"/>
  </r>
  <r>
    <x v="220"/>
    <d v="1899-12-30T16:52:02"/>
    <s v="이체"/>
    <s v="이체"/>
    <x v="0"/>
    <x v="409"/>
    <n v="10000"/>
    <s v="KRW"/>
    <s v="생활통장"/>
    <m/>
    <d v="2024-10-23T00:00:00"/>
    <x v="0"/>
    <x v="0"/>
    <x v="0"/>
    <n v="-10000"/>
  </r>
  <r>
    <x v="220"/>
    <d v="1899-12-30T17:52:10"/>
    <s v="이체"/>
    <s v="현금"/>
    <x v="0"/>
    <x v="410"/>
    <n v="3"/>
    <s v="KRW"/>
    <s v="입출금통장"/>
    <m/>
    <d v="2024-10-23T00:00:00"/>
    <x v="0"/>
    <x v="9"/>
    <x v="0"/>
    <n v="-3"/>
  </r>
  <r>
    <x v="221"/>
    <d v="1899-12-30T13:33:21"/>
    <s v="지출"/>
    <s v="카페/간식"/>
    <x v="10"/>
    <x v="411"/>
    <n v="-6200"/>
    <s v="KRW"/>
    <s v="MY(K-패스)"/>
    <m/>
    <d v="2024-10-22T00:00:00"/>
    <x v="2"/>
    <x v="14"/>
    <x v="10"/>
    <n v="6200"/>
  </r>
  <r>
    <x v="221"/>
    <d v="1899-12-30T14:17:19"/>
    <s v="수입"/>
    <s v="미분류"/>
    <x v="0"/>
    <x v="19"/>
    <n v="25"/>
    <s v="KRW"/>
    <s v="생활통장"/>
    <m/>
    <d v="2024-10-22T00:00:00"/>
    <x v="1"/>
    <x v="11"/>
    <x v="0"/>
    <n v="25"/>
  </r>
  <r>
    <x v="221"/>
    <d v="1899-12-30T17:03:06"/>
    <s v="지출"/>
    <s v="카페/간식"/>
    <x v="10"/>
    <x v="265"/>
    <n v="-46800"/>
    <s v="KRW"/>
    <s v="생활통장"/>
    <m/>
    <d v="2024-10-22T00:00:00"/>
    <x v="2"/>
    <x v="14"/>
    <x v="10"/>
    <n v="46800"/>
  </r>
  <r>
    <x v="221"/>
    <d v="1899-12-30T17:12:10"/>
    <s v="지출"/>
    <s v="식비"/>
    <x v="18"/>
    <x v="342"/>
    <n v="-42933"/>
    <s v="KRW"/>
    <s v="교직원복지 LOVE"/>
    <m/>
    <d v="2024-10-22T00:00:00"/>
    <x v="2"/>
    <x v="4"/>
    <x v="18"/>
    <n v="42933"/>
  </r>
  <r>
    <x v="221"/>
    <d v="1899-12-30T14:16:46"/>
    <s v="이체"/>
    <s v="내계좌이체"/>
    <x v="0"/>
    <x v="5"/>
    <n v="200000"/>
    <s v="KRW"/>
    <s v="생활통장"/>
    <m/>
    <d v="2024-10-22T00:00:00"/>
    <x v="3"/>
    <x v="8"/>
    <x v="0"/>
    <n v="-200000"/>
  </r>
  <r>
    <x v="221"/>
    <d v="1899-12-30T14:16:46"/>
    <s v="이체"/>
    <s v="내계좌이체"/>
    <x v="0"/>
    <x v="9"/>
    <n v="-200000"/>
    <s v="KRW"/>
    <s v="플러스박스"/>
    <m/>
    <d v="2024-10-22T00:00:00"/>
    <x v="3"/>
    <x v="8"/>
    <x v="0"/>
    <n v="200000"/>
  </r>
  <r>
    <x v="221"/>
    <d v="1899-12-30T14:17:03"/>
    <s v="이체"/>
    <s v="내계좌이체"/>
    <x v="0"/>
    <x v="13"/>
    <n v="250000"/>
    <s v="KRW"/>
    <s v="신한 주거래 우대통장(저축예금)"/>
    <m/>
    <d v="2024-10-22T00:00:00"/>
    <x v="3"/>
    <x v="8"/>
    <x v="0"/>
    <n v="-250000"/>
  </r>
  <r>
    <x v="221"/>
    <d v="1899-12-30T14:17:03"/>
    <s v="이체"/>
    <s v="내계좌이체"/>
    <x v="0"/>
    <x v="13"/>
    <n v="-250000"/>
    <s v="KRW"/>
    <s v="생활통장"/>
    <m/>
    <d v="2024-10-22T00:00:00"/>
    <x v="3"/>
    <x v="8"/>
    <x v="0"/>
    <n v="250000"/>
  </r>
  <r>
    <x v="222"/>
    <d v="1899-12-30T08:54:10"/>
    <s v="수입"/>
    <s v="앱테크"/>
    <x v="0"/>
    <x v="364"/>
    <n v="10"/>
    <s v="KRW"/>
    <s v="생활통장"/>
    <m/>
    <d v="2024-10-21T00:00:00"/>
    <x v="1"/>
    <x v="12"/>
    <x v="0"/>
    <n v="10"/>
  </r>
  <r>
    <x v="222"/>
    <d v="1899-12-30T08:54:18"/>
    <s v="수입"/>
    <s v="앱테크"/>
    <x v="0"/>
    <x v="20"/>
    <n v="66"/>
    <s v="KRW"/>
    <s v="생활통장"/>
    <m/>
    <d v="2024-10-21T00:00:00"/>
    <x v="1"/>
    <x v="12"/>
    <x v="0"/>
    <n v="66"/>
  </r>
  <r>
    <x v="222"/>
    <d v="1899-12-30T08:54:22"/>
    <s v="수입"/>
    <s v="앱테크"/>
    <x v="0"/>
    <x v="20"/>
    <n v="130"/>
    <s v="KRW"/>
    <s v="생활통장"/>
    <m/>
    <d v="2024-10-21T00:00:00"/>
    <x v="1"/>
    <x v="12"/>
    <x v="0"/>
    <n v="130"/>
  </r>
  <r>
    <x v="222"/>
    <d v="1899-12-30T08:55:05"/>
    <s v="수입"/>
    <s v="금융수입"/>
    <x v="0"/>
    <x v="46"/>
    <n v="434"/>
    <s v="KRW"/>
    <s v="플러스박스"/>
    <m/>
    <d v="2024-10-21T00:00:00"/>
    <x v="1"/>
    <x v="1"/>
    <x v="0"/>
    <n v="434"/>
  </r>
  <r>
    <x v="222"/>
    <d v="1899-12-30T10:44:59"/>
    <s v="지출"/>
    <s v="의료/건강"/>
    <x v="54"/>
    <x v="408"/>
    <n v="-5200"/>
    <s v="KRW"/>
    <s v="MY(K-패스)"/>
    <m/>
    <d v="2024-10-21T00:00:00"/>
    <x v="2"/>
    <x v="3"/>
    <x v="55"/>
    <n v="5200"/>
  </r>
  <r>
    <x v="222"/>
    <d v="1899-12-30T12:54:43"/>
    <s v="수입"/>
    <s v="미분류"/>
    <x v="0"/>
    <x v="19"/>
    <n v="32"/>
    <s v="KRW"/>
    <s v="생활통장"/>
    <m/>
    <d v="2024-10-21T00:00:00"/>
    <x v="1"/>
    <x v="11"/>
    <x v="0"/>
    <n v="32"/>
  </r>
  <r>
    <x v="222"/>
    <d v="1899-12-30T12:54:45"/>
    <s v="수입"/>
    <s v="미분류"/>
    <x v="0"/>
    <x v="19"/>
    <n v="11"/>
    <s v="KRW"/>
    <s v="생활통장"/>
    <m/>
    <d v="2024-10-21T00:00:00"/>
    <x v="1"/>
    <x v="11"/>
    <x v="0"/>
    <n v="11"/>
  </r>
  <r>
    <x v="222"/>
    <d v="1899-12-30T15:38:19"/>
    <s v="지출"/>
    <s v="금융"/>
    <x v="25"/>
    <x v="412"/>
    <n v="-39225"/>
    <s v="KRW"/>
    <s v="카카오페이 머니"/>
    <m/>
    <d v="2024-10-21T00:00:00"/>
    <x v="2"/>
    <x v="18"/>
    <x v="26"/>
    <n v="39225"/>
  </r>
  <r>
    <x v="222"/>
    <d v="1899-12-30T19:17:56"/>
    <s v="지출"/>
    <s v="금융"/>
    <x v="22"/>
    <x v="413"/>
    <n v="-204400"/>
    <s v="KRW"/>
    <s v="채움공직자우대통장"/>
    <m/>
    <d v="2024-10-21T00:00:00"/>
    <x v="2"/>
    <x v="18"/>
    <x v="23"/>
    <n v="204400"/>
  </r>
  <r>
    <x v="222"/>
    <d v="1899-12-30T08:38:06"/>
    <s v="이체"/>
    <s v="이체"/>
    <x v="0"/>
    <x v="172"/>
    <n v="7500000"/>
    <s v="KRW"/>
    <s v="신한 주거래 우대통장(저축예금)"/>
    <m/>
    <d v="2024-10-21T00:00:00"/>
    <x v="3"/>
    <x v="0"/>
    <x v="0"/>
    <n v="-7500000"/>
  </r>
  <r>
    <x v="222"/>
    <d v="1899-12-30T08:43:10"/>
    <s v="이체"/>
    <s v="이체"/>
    <x v="0"/>
    <x v="363"/>
    <n v="20000"/>
    <s v="KRW"/>
    <s v="입출금통장"/>
    <m/>
    <d v="2024-10-21T00:00:00"/>
    <x v="3"/>
    <x v="0"/>
    <x v="0"/>
    <n v="-20000"/>
  </r>
  <r>
    <x v="222"/>
    <d v="1899-12-30T08:48:57"/>
    <s v="이체"/>
    <s v="내계좌이체"/>
    <x v="0"/>
    <x v="12"/>
    <n v="-500000"/>
    <s v="KRW"/>
    <s v="신한 주거래 우대통장(저축예금)"/>
    <m/>
    <d v="2024-10-21T00:00:00"/>
    <x v="3"/>
    <x v="8"/>
    <x v="0"/>
    <n v="500000"/>
  </r>
  <r>
    <x v="222"/>
    <d v="1899-12-30T08:48:58"/>
    <s v="이체"/>
    <s v="내계좌이체"/>
    <x v="0"/>
    <x v="13"/>
    <n v="500000"/>
    <s v="KRW"/>
    <s v="채움공직자우대통장"/>
    <m/>
    <d v="2024-10-21T00:00:00"/>
    <x v="3"/>
    <x v="8"/>
    <x v="0"/>
    <n v="-500000"/>
  </r>
  <r>
    <x v="222"/>
    <d v="1899-12-30T08:49:29"/>
    <s v="이체"/>
    <s v="내계좌이체"/>
    <x v="0"/>
    <x v="12"/>
    <n v="-7000000"/>
    <s v="KRW"/>
    <s v="신한 주거래 우대통장(저축예금)"/>
    <m/>
    <d v="2024-10-21T00:00:00"/>
    <x v="3"/>
    <x v="8"/>
    <x v="0"/>
    <n v="7000000"/>
  </r>
  <r>
    <x v="222"/>
    <d v="1899-12-30T08:49:29"/>
    <s v="이체"/>
    <s v="내계좌이체"/>
    <x v="0"/>
    <x v="13"/>
    <n v="7000000"/>
    <s v="KRW"/>
    <s v="생활통장"/>
    <m/>
    <d v="2024-10-21T00:00:00"/>
    <x v="3"/>
    <x v="8"/>
    <x v="0"/>
    <n v="-7000000"/>
  </r>
  <r>
    <x v="222"/>
    <d v="1899-12-30T08:49:59"/>
    <s v="이체"/>
    <s v="내계좌이체"/>
    <x v="0"/>
    <x v="13"/>
    <n v="1160000"/>
    <s v="KRW"/>
    <s v="생활통장"/>
    <m/>
    <d v="2024-10-21T00:00:00"/>
    <x v="3"/>
    <x v="8"/>
    <x v="0"/>
    <n v="-1160000"/>
  </r>
  <r>
    <x v="222"/>
    <d v="1899-12-30T08:53:43"/>
    <s v="이체"/>
    <s v="내계좌이체"/>
    <x v="0"/>
    <x v="5"/>
    <n v="-8000000"/>
    <s v="KRW"/>
    <s v="생활통장"/>
    <m/>
    <d v="2024-10-21T00:00:00"/>
    <x v="3"/>
    <x v="8"/>
    <x v="0"/>
    <n v="8000000"/>
  </r>
  <r>
    <x v="222"/>
    <d v="1899-12-30T08:53:43"/>
    <s v="이체"/>
    <s v="내계좌이체"/>
    <x v="0"/>
    <x v="15"/>
    <n v="8000000"/>
    <s v="KRW"/>
    <s v="플러스박스"/>
    <m/>
    <d v="2024-10-21T00:00:00"/>
    <x v="3"/>
    <x v="8"/>
    <x v="0"/>
    <n v="-8000000"/>
  </r>
  <r>
    <x v="222"/>
    <d v="1899-12-30T08:55:27"/>
    <s v="이체"/>
    <s v="내계좌이체"/>
    <x v="0"/>
    <x v="5"/>
    <n v="44"/>
    <s v="KRW"/>
    <s v="생활통장"/>
    <m/>
    <d v="2024-10-21T00:00:00"/>
    <x v="3"/>
    <x v="8"/>
    <x v="0"/>
    <n v="-44"/>
  </r>
  <r>
    <x v="222"/>
    <d v="1899-12-30T08:55:27"/>
    <s v="이체"/>
    <s v="내계좌이체"/>
    <x v="0"/>
    <x v="9"/>
    <n v="-44"/>
    <s v="KRW"/>
    <s v="플러스박스"/>
    <m/>
    <d v="2024-10-21T00:00:00"/>
    <x v="3"/>
    <x v="8"/>
    <x v="0"/>
    <n v="44"/>
  </r>
  <r>
    <x v="222"/>
    <d v="1899-12-30T08:55:30"/>
    <s v="이체"/>
    <s v="내계좌이체"/>
    <x v="0"/>
    <x v="5"/>
    <n v="360"/>
    <s v="KRW"/>
    <s v="생활통장"/>
    <m/>
    <d v="2024-10-21T00:00:00"/>
    <x v="3"/>
    <x v="8"/>
    <x v="0"/>
    <n v="-360"/>
  </r>
  <r>
    <x v="222"/>
    <d v="1899-12-30T08:55:30"/>
    <s v="이체"/>
    <s v="내계좌이체"/>
    <x v="0"/>
    <x v="9"/>
    <n v="-360"/>
    <s v="KRW"/>
    <s v="플러스박스"/>
    <m/>
    <d v="2024-10-21T00:00:00"/>
    <x v="3"/>
    <x v="8"/>
    <x v="0"/>
    <n v="360"/>
  </r>
  <r>
    <x v="222"/>
    <d v="1899-12-30T08:55:34"/>
    <s v="이체"/>
    <s v="내계좌이체"/>
    <x v="0"/>
    <x v="5"/>
    <n v="30"/>
    <s v="KRW"/>
    <s v="생활통장"/>
    <m/>
    <d v="2024-10-21T00:00:00"/>
    <x v="3"/>
    <x v="8"/>
    <x v="0"/>
    <n v="-30"/>
  </r>
  <r>
    <x v="222"/>
    <d v="1899-12-30T08:55:34"/>
    <s v="이체"/>
    <s v="내계좌이체"/>
    <x v="0"/>
    <x v="9"/>
    <n v="-30"/>
    <s v="KRW"/>
    <s v="플러스박스"/>
    <m/>
    <d v="2024-10-21T00:00:00"/>
    <x v="3"/>
    <x v="8"/>
    <x v="0"/>
    <n v="30"/>
  </r>
  <r>
    <x v="222"/>
    <d v="1899-12-30T08:59:32"/>
    <s v="이체"/>
    <s v="내계좌이체"/>
    <x v="0"/>
    <x v="5"/>
    <n v="15000000"/>
    <s v="KRW"/>
    <s v="생활통장"/>
    <m/>
    <d v="2024-10-21T00:00:00"/>
    <x v="3"/>
    <x v="8"/>
    <x v="0"/>
    <n v="-15000000"/>
  </r>
  <r>
    <x v="222"/>
    <d v="1899-12-30T08:59:32"/>
    <s v="이체"/>
    <s v="내계좌이체"/>
    <x v="0"/>
    <x v="9"/>
    <n v="-15000000"/>
    <s v="KRW"/>
    <s v="플러스박스"/>
    <m/>
    <d v="2024-10-21T00:00:00"/>
    <x v="3"/>
    <x v="8"/>
    <x v="0"/>
    <n v="15000000"/>
  </r>
  <r>
    <x v="222"/>
    <d v="1899-12-30T09:00:12"/>
    <s v="이체"/>
    <s v="내계좌이체"/>
    <x v="0"/>
    <x v="13"/>
    <n v="-7500000"/>
    <s v="KRW"/>
    <s v="생활통장"/>
    <m/>
    <d v="2024-10-21T00:00:00"/>
    <x v="3"/>
    <x v="8"/>
    <x v="0"/>
    <n v="7500000"/>
  </r>
  <r>
    <x v="222"/>
    <d v="1899-12-30T09:02:00"/>
    <s v="이체"/>
    <s v="내계좌이체"/>
    <x v="0"/>
    <x v="13"/>
    <n v="-2000000"/>
    <s v="KRW"/>
    <s v="생활통장"/>
    <m/>
    <d v="2024-10-21T00:00:00"/>
    <x v="3"/>
    <x v="8"/>
    <x v="0"/>
    <n v="2000000"/>
  </r>
  <r>
    <x v="222"/>
    <d v="1899-12-30T09:02:01"/>
    <s v="이체"/>
    <s v="내계좌이체"/>
    <x v="0"/>
    <x v="13"/>
    <n v="-2000000"/>
    <s v="KRW"/>
    <s v="생활통장"/>
    <m/>
    <d v="2024-10-21T00:00:00"/>
    <x v="3"/>
    <x v="8"/>
    <x v="0"/>
    <n v="2000000"/>
  </r>
  <r>
    <x v="222"/>
    <d v="1899-12-30T09:02:02"/>
    <s v="이체"/>
    <s v="내계좌이체"/>
    <x v="0"/>
    <x v="13"/>
    <n v="2000000"/>
    <s v="KRW"/>
    <s v="토스머니"/>
    <m/>
    <d v="2024-10-21T00:00:00"/>
    <x v="3"/>
    <x v="8"/>
    <x v="0"/>
    <n v="-2000000"/>
  </r>
  <r>
    <x v="222"/>
    <d v="1899-12-30T09:02:03"/>
    <s v="이체"/>
    <s v="이체"/>
    <x v="0"/>
    <x v="13"/>
    <n v="-2000000"/>
    <s v="KRW"/>
    <s v="토스머니"/>
    <m/>
    <d v="2024-10-21T00:00:00"/>
    <x v="3"/>
    <x v="0"/>
    <x v="0"/>
    <n v="2000000"/>
  </r>
  <r>
    <x v="222"/>
    <d v="1899-12-30T09:02:03"/>
    <s v="이체"/>
    <s v="내계좌이체"/>
    <x v="0"/>
    <x v="13"/>
    <n v="1500000"/>
    <s v="KRW"/>
    <s v="토스머니"/>
    <m/>
    <d v="2024-10-21T00:00:00"/>
    <x v="3"/>
    <x v="8"/>
    <x v="0"/>
    <n v="-1500000"/>
  </r>
  <r>
    <x v="222"/>
    <d v="1899-12-30T09:02:03"/>
    <s v="이체"/>
    <s v="내계좌이체"/>
    <x v="0"/>
    <x v="13"/>
    <n v="-2000000"/>
    <s v="KRW"/>
    <s v="생활통장"/>
    <m/>
    <d v="2024-10-21T00:00:00"/>
    <x v="3"/>
    <x v="8"/>
    <x v="0"/>
    <n v="2000000"/>
  </r>
  <r>
    <x v="222"/>
    <d v="1899-12-30T09:02:04"/>
    <s v="이체"/>
    <s v="이체"/>
    <x v="0"/>
    <x v="13"/>
    <n v="-1500000"/>
    <s v="KRW"/>
    <s v="토스머니"/>
    <m/>
    <d v="2024-10-21T00:00:00"/>
    <x v="3"/>
    <x v="0"/>
    <x v="0"/>
    <n v="1500000"/>
  </r>
  <r>
    <x v="222"/>
    <d v="1899-12-30T09:02:04"/>
    <s v="이체"/>
    <s v="내계좌이체"/>
    <x v="0"/>
    <x v="13"/>
    <n v="-1500000"/>
    <s v="KRW"/>
    <s v="생활통장"/>
    <m/>
    <d v="2024-10-21T00:00:00"/>
    <x v="3"/>
    <x v="8"/>
    <x v="0"/>
    <n v="1500000"/>
  </r>
  <r>
    <x v="222"/>
    <d v="1899-12-30T09:27:48"/>
    <s v="이체"/>
    <s v="이체"/>
    <x v="0"/>
    <x v="298"/>
    <n v="10000"/>
    <s v="KRW"/>
    <s v="입출금통장"/>
    <m/>
    <d v="2024-10-21T00:00:00"/>
    <x v="0"/>
    <x v="0"/>
    <x v="0"/>
    <n v="-10000"/>
  </r>
  <r>
    <x v="222"/>
    <d v="1899-12-30T09:28:34"/>
    <s v="이체"/>
    <s v="내계좌이체"/>
    <x v="0"/>
    <x v="62"/>
    <n v="-18615"/>
    <s v="KRW"/>
    <s v="생활통장"/>
    <m/>
    <d v="2024-10-21T00:00:00"/>
    <x v="3"/>
    <x v="8"/>
    <x v="0"/>
    <n v="18615"/>
  </r>
  <r>
    <x v="222"/>
    <d v="1899-12-30T09:28:46"/>
    <s v="이체"/>
    <s v="내계좌이체"/>
    <x v="0"/>
    <x v="62"/>
    <n v="-7"/>
    <s v="KRW"/>
    <s v="생활통장"/>
    <m/>
    <d v="2024-10-21T00:00:00"/>
    <x v="3"/>
    <x v="8"/>
    <x v="0"/>
    <n v="7"/>
  </r>
  <r>
    <x v="222"/>
    <d v="1899-12-30T10:03:05"/>
    <s v="이체"/>
    <s v="이체"/>
    <x v="0"/>
    <x v="296"/>
    <n v="2000"/>
    <s v="KRW"/>
    <s v="입출금통장"/>
    <m/>
    <d v="2024-10-21T00:00:00"/>
    <x v="0"/>
    <x v="0"/>
    <x v="0"/>
    <n v="-2000"/>
  </r>
  <r>
    <x v="222"/>
    <d v="1899-12-30T15:38:17"/>
    <s v="이체"/>
    <s v="내계좌이체"/>
    <x v="0"/>
    <x v="104"/>
    <n v="39222"/>
    <s v="KRW"/>
    <s v="카카오페이 머니"/>
    <m/>
    <d v="2024-10-21T00:00:00"/>
    <x v="3"/>
    <x v="8"/>
    <x v="0"/>
    <n v="-39222"/>
  </r>
  <r>
    <x v="222"/>
    <d v="1899-12-30T15:38:18"/>
    <s v="이체"/>
    <s v="내계좌이체"/>
    <x v="0"/>
    <x v="0"/>
    <n v="-39222"/>
    <s v="KRW"/>
    <s v="생활통장"/>
    <m/>
    <d v="2024-10-21T00:00:00"/>
    <x v="3"/>
    <x v="8"/>
    <x v="0"/>
    <n v="39222"/>
  </r>
  <r>
    <x v="222"/>
    <d v="1899-12-30T15:40:07"/>
    <s v="이체"/>
    <s v="내계좌이체"/>
    <x v="0"/>
    <x v="12"/>
    <n v="-200000"/>
    <s v="KRW"/>
    <s v="채움공직자우대통장"/>
    <m/>
    <d v="2024-10-21T00:00:00"/>
    <x v="3"/>
    <x v="8"/>
    <x v="0"/>
    <n v="200000"/>
  </r>
  <r>
    <x v="222"/>
    <d v="1899-12-30T15:40:07"/>
    <s v="이체"/>
    <s v="내계좌이체"/>
    <x v="0"/>
    <x v="13"/>
    <n v="200000"/>
    <s v="KRW"/>
    <s v="생활통장"/>
    <m/>
    <d v="2024-10-21T00:00:00"/>
    <x v="3"/>
    <x v="8"/>
    <x v="0"/>
    <n v="-200000"/>
  </r>
  <r>
    <x v="222"/>
    <d v="1899-12-30T17:18:47"/>
    <s v="이체"/>
    <s v="이체"/>
    <x v="0"/>
    <x v="0"/>
    <n v="-20000"/>
    <s v="KRW"/>
    <s v="생활통장"/>
    <m/>
    <d v="2024-10-21T00:00:00"/>
    <x v="3"/>
    <x v="0"/>
    <x v="0"/>
    <n v="20000"/>
  </r>
  <r>
    <x v="223"/>
    <d v="1899-12-30T00:28:11"/>
    <s v="지출"/>
    <s v="교통"/>
    <x v="5"/>
    <x v="218"/>
    <n v="-18900"/>
    <s v="KRW"/>
    <s v="MY(K-패스)"/>
    <m/>
    <d v="2024-10-20T00:00:00"/>
    <x v="2"/>
    <x v="7"/>
    <x v="5"/>
    <n v="18900"/>
  </r>
  <r>
    <x v="223"/>
    <d v="1899-12-30T16:14:52"/>
    <s v="수입"/>
    <s v="앱테크"/>
    <x v="0"/>
    <x v="364"/>
    <n v="10"/>
    <s v="KRW"/>
    <s v="생활통장"/>
    <m/>
    <d v="2024-10-20T00:00:00"/>
    <x v="1"/>
    <x v="12"/>
    <x v="0"/>
    <n v="10"/>
  </r>
  <r>
    <x v="223"/>
    <d v="1899-12-30T16:14:58"/>
    <s v="수입"/>
    <s v="앱테크"/>
    <x v="0"/>
    <x v="20"/>
    <n v="103"/>
    <s v="KRW"/>
    <s v="생활통장"/>
    <m/>
    <d v="2024-10-20T00:00:00"/>
    <x v="1"/>
    <x v="12"/>
    <x v="0"/>
    <n v="103"/>
  </r>
  <r>
    <x v="223"/>
    <d v="1899-12-30T16:15:01"/>
    <s v="수입"/>
    <s v="앱테크"/>
    <x v="0"/>
    <x v="20"/>
    <n v="59"/>
    <s v="KRW"/>
    <s v="생활통장"/>
    <m/>
    <d v="2024-10-20T00:00:00"/>
    <x v="1"/>
    <x v="12"/>
    <x v="0"/>
    <n v="59"/>
  </r>
  <r>
    <x v="223"/>
    <d v="1899-12-30T16:15:01"/>
    <s v="수입"/>
    <s v="미분류"/>
    <x v="0"/>
    <x v="19"/>
    <n v="12"/>
    <s v="KRW"/>
    <s v="생활통장"/>
    <m/>
    <d v="2024-10-20T00:00:00"/>
    <x v="1"/>
    <x v="11"/>
    <x v="0"/>
    <n v="12"/>
  </r>
  <r>
    <x v="223"/>
    <d v="1899-12-30T00:27:57"/>
    <s v="이체"/>
    <s v="내계좌이체"/>
    <x v="0"/>
    <x v="12"/>
    <n v="-20000"/>
    <s v="KRW"/>
    <s v="채움공직자우대통장"/>
    <m/>
    <d v="2024-10-20T00:00:00"/>
    <x v="3"/>
    <x v="8"/>
    <x v="0"/>
    <n v="20000"/>
  </r>
  <r>
    <x v="223"/>
    <d v="1899-12-30T00:27:57"/>
    <s v="이체"/>
    <s v="내계좌이체"/>
    <x v="0"/>
    <x v="13"/>
    <n v="20000"/>
    <s v="KRW"/>
    <s v="생활통장"/>
    <m/>
    <d v="2024-10-20T00:00:00"/>
    <x v="3"/>
    <x v="8"/>
    <x v="0"/>
    <n v="-20000"/>
  </r>
  <r>
    <x v="223"/>
    <d v="1899-12-30T16:12:59"/>
    <s v="이체"/>
    <s v="이체"/>
    <x v="0"/>
    <x v="172"/>
    <n v="8000000"/>
    <s v="KRW"/>
    <s v="신한 주거래 우대통장(저축예금)"/>
    <m/>
    <d v="2024-10-20T00:00:00"/>
    <x v="3"/>
    <x v="0"/>
    <x v="0"/>
    <n v="-8000000"/>
  </r>
  <r>
    <x v="223"/>
    <d v="1899-12-30T16:13:47"/>
    <s v="이체"/>
    <s v="내계좌이체"/>
    <x v="0"/>
    <x v="12"/>
    <n v="-8000000"/>
    <s v="KRW"/>
    <s v="신한 주거래 우대통장(저축예금)"/>
    <m/>
    <d v="2024-10-20T00:00:00"/>
    <x v="3"/>
    <x v="8"/>
    <x v="0"/>
    <n v="8000000"/>
  </r>
  <r>
    <x v="223"/>
    <d v="1899-12-30T16:13:47"/>
    <s v="이체"/>
    <s v="내계좌이체"/>
    <x v="0"/>
    <x v="13"/>
    <n v="8000000"/>
    <s v="KRW"/>
    <s v="생활통장"/>
    <m/>
    <d v="2024-10-20T00:00:00"/>
    <x v="3"/>
    <x v="8"/>
    <x v="0"/>
    <n v="-8000000"/>
  </r>
  <r>
    <x v="223"/>
    <d v="1899-12-30T16:14:30"/>
    <s v="이체"/>
    <s v="내계좌이체"/>
    <x v="0"/>
    <x v="5"/>
    <n v="-8000000"/>
    <s v="KRW"/>
    <s v="생활통장"/>
    <m/>
    <d v="2024-10-20T00:00:00"/>
    <x v="3"/>
    <x v="8"/>
    <x v="0"/>
    <n v="8000000"/>
  </r>
  <r>
    <x v="223"/>
    <d v="1899-12-30T16:14:30"/>
    <s v="이체"/>
    <s v="내계좌이체"/>
    <x v="0"/>
    <x v="15"/>
    <n v="8000000"/>
    <s v="KRW"/>
    <s v="플러스박스"/>
    <m/>
    <d v="2024-10-20T00:00:00"/>
    <x v="3"/>
    <x v="8"/>
    <x v="0"/>
    <n v="-8000000"/>
  </r>
  <r>
    <x v="224"/>
    <d v="1899-12-30T11:59:08"/>
    <s v="지출"/>
    <s v="교통"/>
    <x v="38"/>
    <x v="106"/>
    <n v="-9700"/>
    <s v="KRW"/>
    <s v="카카오페이 간편결제"/>
    <m/>
    <d v="2024-10-19T00:00:00"/>
    <x v="2"/>
    <x v="7"/>
    <x v="39"/>
    <n v="9700"/>
  </r>
  <r>
    <x v="224"/>
    <d v="1899-12-30T11:59:09"/>
    <s v="지출"/>
    <s v="교통"/>
    <x v="38"/>
    <x v="106"/>
    <n v="9700"/>
    <s v="KRW"/>
    <s v="카카오페이 간편결제"/>
    <m/>
    <d v="2024-10-19T00:00:00"/>
    <x v="2"/>
    <x v="7"/>
    <x v="39"/>
    <n v="-9700"/>
  </r>
  <r>
    <x v="224"/>
    <d v="1899-12-30T12:12:13"/>
    <s v="지출"/>
    <s v="교통"/>
    <x v="38"/>
    <x v="106"/>
    <n v="-8600"/>
    <s v="KRW"/>
    <s v="카카오페이 간편결제"/>
    <m/>
    <d v="2024-10-19T00:00:00"/>
    <x v="2"/>
    <x v="7"/>
    <x v="39"/>
    <n v="8600"/>
  </r>
  <r>
    <x v="224"/>
    <d v="1899-12-30T12:22:52"/>
    <s v="지출"/>
    <s v="식비"/>
    <x v="13"/>
    <x v="28"/>
    <n v="-30700"/>
    <s v="KRW"/>
    <s v="교직원복지 LOVE"/>
    <m/>
    <d v="2024-10-19T00:00:00"/>
    <x v="2"/>
    <x v="4"/>
    <x v="13"/>
    <n v="30700"/>
  </r>
  <r>
    <x v="224"/>
    <d v="1899-12-30T13:05:16"/>
    <s v="지출"/>
    <s v="온라인쇼핑"/>
    <x v="12"/>
    <x v="414"/>
    <n v="-5000"/>
    <s v="KRW"/>
    <s v="생활통장"/>
    <m/>
    <d v="2024-10-19T00:00:00"/>
    <x v="2"/>
    <x v="6"/>
    <x v="12"/>
    <n v="5000"/>
  </r>
  <r>
    <x v="224"/>
    <d v="1899-12-30T14:33:12"/>
    <s v="지출"/>
    <s v="교통"/>
    <x v="38"/>
    <x v="235"/>
    <n v="-8500"/>
    <s v="KRW"/>
    <s v="카카오페이 간편결제"/>
    <m/>
    <d v="2024-10-19T00:00:00"/>
    <x v="2"/>
    <x v="7"/>
    <x v="39"/>
    <n v="8500"/>
  </r>
  <r>
    <x v="224"/>
    <d v="1899-12-30T14:33:13"/>
    <s v="지출"/>
    <s v="교통"/>
    <x v="38"/>
    <x v="235"/>
    <n v="8500"/>
    <s v="KRW"/>
    <s v="카카오페이 간편결제"/>
    <m/>
    <d v="2024-10-19T00:00:00"/>
    <x v="2"/>
    <x v="7"/>
    <x v="39"/>
    <n v="-8500"/>
  </r>
  <r>
    <x v="224"/>
    <d v="1899-12-30T14:45:07"/>
    <s v="지출"/>
    <s v="교통"/>
    <x v="38"/>
    <x v="235"/>
    <n v="-7700"/>
    <s v="KRW"/>
    <s v="카카오페이 간편결제"/>
    <m/>
    <d v="2024-10-19T00:00:00"/>
    <x v="2"/>
    <x v="7"/>
    <x v="39"/>
    <n v="7700"/>
  </r>
  <r>
    <x v="224"/>
    <d v="1899-12-30T22:34:23"/>
    <s v="지출"/>
    <s v="의료/건강"/>
    <x v="37"/>
    <x v="264"/>
    <n v="-156666"/>
    <s v="KRW"/>
    <s v="교직원복지 LOVE"/>
    <m/>
    <d v="2024-10-19T00:00:00"/>
    <x v="2"/>
    <x v="3"/>
    <x v="38"/>
    <n v="156666"/>
  </r>
  <r>
    <x v="224"/>
    <d v="1899-12-30T12:06:34"/>
    <s v="이체"/>
    <s v="이체"/>
    <x v="0"/>
    <x v="415"/>
    <n v="-15000"/>
    <s v="KRW"/>
    <s v="채움공직자우대통장"/>
    <m/>
    <d v="2024-10-19T00:00:00"/>
    <x v="0"/>
    <x v="0"/>
    <x v="0"/>
    <n v="15000"/>
  </r>
  <r>
    <x v="225"/>
    <d v="1899-12-30T12:37:06"/>
    <s v="지출"/>
    <s v="금융"/>
    <x v="25"/>
    <x v="412"/>
    <n v="-50000"/>
    <s v="KRW"/>
    <s v="카카오페이 머니"/>
    <m/>
    <d v="2024-10-18T00:00:00"/>
    <x v="2"/>
    <x v="18"/>
    <x v="26"/>
    <n v="50000"/>
  </r>
  <r>
    <x v="225"/>
    <d v="1899-12-30T21:10:07"/>
    <s v="지출"/>
    <s v="교통"/>
    <x v="5"/>
    <x v="267"/>
    <n v="-18900"/>
    <s v="KRW"/>
    <s v="교직원복지 LOVE"/>
    <m/>
    <d v="2024-10-18T00:00:00"/>
    <x v="2"/>
    <x v="7"/>
    <x v="5"/>
    <n v="18900"/>
  </r>
  <r>
    <x v="225"/>
    <d v="1899-12-30T21:10:20"/>
    <s v="지출"/>
    <s v="온라인쇼핑"/>
    <x v="12"/>
    <x v="27"/>
    <n v="-26796"/>
    <s v="KRW"/>
    <s v="교직원복지 LOVE"/>
    <m/>
    <d v="2024-10-18T00:00:00"/>
    <x v="2"/>
    <x v="6"/>
    <x v="12"/>
    <n v="26796"/>
  </r>
  <r>
    <x v="225"/>
    <d v="1899-12-30T21:18:42"/>
    <s v="지출"/>
    <s v="식비"/>
    <x v="19"/>
    <x v="376"/>
    <n v="-9100"/>
    <s v="KRW"/>
    <s v="교직원복지 LOVE"/>
    <m/>
    <d v="2024-10-18T00:00:00"/>
    <x v="2"/>
    <x v="4"/>
    <x v="19"/>
    <n v="9100"/>
  </r>
  <r>
    <x v="225"/>
    <d v="1899-12-30T11:12:51"/>
    <s v="이체"/>
    <s v="이체"/>
    <x v="0"/>
    <x v="296"/>
    <n v="4000"/>
    <s v="KRW"/>
    <s v="입출금통장"/>
    <m/>
    <d v="2024-10-18T00:00:00"/>
    <x v="0"/>
    <x v="0"/>
    <x v="0"/>
    <n v="-4000"/>
  </r>
  <r>
    <x v="225"/>
    <d v="1899-12-30T12:37:05"/>
    <s v="이체"/>
    <s v="내계좌이체"/>
    <x v="0"/>
    <x v="104"/>
    <n v="45496"/>
    <s v="KRW"/>
    <s v="카카오페이 머니"/>
    <m/>
    <d v="2024-10-18T00:00:00"/>
    <x v="3"/>
    <x v="8"/>
    <x v="0"/>
    <n v="-45496"/>
  </r>
  <r>
    <x v="225"/>
    <d v="1899-12-30T12:37:05"/>
    <s v="이체"/>
    <s v="내계좌이체"/>
    <x v="0"/>
    <x v="0"/>
    <n v="-45496"/>
    <s v="KRW"/>
    <s v="채움공직자우대통장"/>
    <m/>
    <d v="2024-10-18T00:00:00"/>
    <x v="3"/>
    <x v="8"/>
    <x v="0"/>
    <n v="45496"/>
  </r>
  <r>
    <x v="226"/>
    <d v="1899-12-30T08:35:26"/>
    <s v="수입"/>
    <s v="금융수입"/>
    <x v="0"/>
    <x v="34"/>
    <n v="300"/>
    <s v="KRW"/>
    <s v="생활통장"/>
    <m/>
    <d v="2024-10-17T00:00:00"/>
    <x v="1"/>
    <x v="1"/>
    <x v="0"/>
    <n v="300"/>
  </r>
  <r>
    <x v="226"/>
    <d v="1899-12-30T08:36:16"/>
    <s v="지출"/>
    <s v="교통"/>
    <x v="38"/>
    <x v="245"/>
    <n v="-5200"/>
    <s v="KRW"/>
    <s v="교직원복지 LOVE"/>
    <m/>
    <d v="2024-10-17T00:00:00"/>
    <x v="2"/>
    <x v="7"/>
    <x v="39"/>
    <n v="5200"/>
  </r>
  <r>
    <x v="226"/>
    <d v="1899-12-30T08:42:09"/>
    <s v="수입"/>
    <s v="기타수입"/>
    <x v="0"/>
    <x v="184"/>
    <n v="2769380"/>
    <s v="KRW"/>
    <s v="채움공직자우대통장"/>
    <m/>
    <d v="2024-10-17T00:00:00"/>
    <x v="1"/>
    <x v="23"/>
    <x v="0"/>
    <n v="2769380"/>
  </r>
  <r>
    <x v="226"/>
    <d v="1899-12-30T13:31:33"/>
    <s v="지출"/>
    <s v="온라인쇼핑"/>
    <x v="12"/>
    <x v="416"/>
    <n v="-44400"/>
    <s v="KRW"/>
    <s v="채움공직자우대통장"/>
    <m/>
    <d v="2024-10-17T00:00:00"/>
    <x v="2"/>
    <x v="6"/>
    <x v="12"/>
    <n v="44400"/>
  </r>
  <r>
    <x v="226"/>
    <d v="1899-12-30T17:09:54"/>
    <s v="수입"/>
    <s v="앱테크"/>
    <x v="0"/>
    <x v="20"/>
    <n v="53"/>
    <s v="KRW"/>
    <s v="생활통장"/>
    <m/>
    <d v="2024-10-17T00:00:00"/>
    <x v="1"/>
    <x v="12"/>
    <x v="0"/>
    <n v="53"/>
  </r>
  <r>
    <x v="226"/>
    <d v="1899-12-30T17:09:56"/>
    <s v="수입"/>
    <s v="미분류"/>
    <x v="0"/>
    <x v="19"/>
    <n v="66"/>
    <s v="KRW"/>
    <s v="생활통장"/>
    <m/>
    <d v="2024-10-17T00:00:00"/>
    <x v="1"/>
    <x v="11"/>
    <x v="0"/>
    <n v="66"/>
  </r>
  <r>
    <x v="226"/>
    <d v="1899-12-30T17:09:59"/>
    <s v="수입"/>
    <s v="미분류"/>
    <x v="0"/>
    <x v="19"/>
    <n v="17"/>
    <s v="KRW"/>
    <s v="생활통장"/>
    <m/>
    <d v="2024-10-17T00:00:00"/>
    <x v="1"/>
    <x v="11"/>
    <x v="0"/>
    <n v="17"/>
  </r>
  <r>
    <x v="226"/>
    <d v="1899-12-30T17:24:24"/>
    <s v="지출"/>
    <s v="식비"/>
    <x v="9"/>
    <x v="417"/>
    <n v="-16900"/>
    <s v="KRW"/>
    <s v="교직원복지 LOVE"/>
    <m/>
    <d v="2024-10-17T00:00:00"/>
    <x v="2"/>
    <x v="4"/>
    <x v="9"/>
    <n v="16900"/>
  </r>
  <r>
    <x v="226"/>
    <d v="1899-12-30T18:52:25"/>
    <s v="수입"/>
    <s v="미분류"/>
    <x v="0"/>
    <x v="19"/>
    <n v="51"/>
    <s v="KRW"/>
    <s v="생활통장"/>
    <m/>
    <d v="2024-10-17T00:00:00"/>
    <x v="1"/>
    <x v="11"/>
    <x v="0"/>
    <n v="51"/>
  </r>
  <r>
    <x v="226"/>
    <d v="1899-12-30T19:05:49"/>
    <s v="지출"/>
    <s v="금융"/>
    <x v="25"/>
    <x v="322"/>
    <n v="-94320"/>
    <s v="KRW"/>
    <s v="채움공직자우대통장"/>
    <m/>
    <d v="2024-10-17T00:00:00"/>
    <x v="2"/>
    <x v="18"/>
    <x v="26"/>
    <n v="94320"/>
  </r>
  <r>
    <x v="226"/>
    <d v="1899-12-30T08:56:12"/>
    <s v="이체"/>
    <s v="내계좌이체"/>
    <x v="0"/>
    <x v="12"/>
    <n v="-500000"/>
    <s v="KRW"/>
    <s v="채움공직자우대통장"/>
    <m/>
    <d v="2024-10-17T00:00:00"/>
    <x v="3"/>
    <x v="8"/>
    <x v="0"/>
    <n v="500000"/>
  </r>
  <r>
    <x v="226"/>
    <d v="1899-12-30T08:56:38"/>
    <s v="이체"/>
    <s v="내계좌이체"/>
    <x v="0"/>
    <x v="12"/>
    <n v="-250000"/>
    <s v="KRW"/>
    <s v="채움공직자우대통장"/>
    <m/>
    <d v="2024-10-17T00:00:00"/>
    <x v="3"/>
    <x v="8"/>
    <x v="0"/>
    <n v="250000"/>
  </r>
  <r>
    <x v="226"/>
    <d v="1899-12-30T08:57:05"/>
    <s v="이체"/>
    <s v="내계좌이체"/>
    <x v="0"/>
    <x v="12"/>
    <n v="-24000"/>
    <s v="KRW"/>
    <s v="채움공직자우대통장"/>
    <m/>
    <d v="2024-10-17T00:00:00"/>
    <x v="3"/>
    <x v="8"/>
    <x v="0"/>
    <n v="24000"/>
  </r>
  <r>
    <x v="226"/>
    <d v="1899-12-30T08:57:05"/>
    <s v="이체"/>
    <s v="내계좌이체"/>
    <x v="0"/>
    <x v="13"/>
    <n v="24000"/>
    <s v="KRW"/>
    <s v="입출금통장"/>
    <m/>
    <d v="2024-10-17T00:00:00"/>
    <x v="3"/>
    <x v="8"/>
    <x v="0"/>
    <n v="-24000"/>
  </r>
  <r>
    <x v="226"/>
    <d v="1899-12-30T10:26:00"/>
    <s v="이체"/>
    <s v="이체"/>
    <x v="0"/>
    <x v="296"/>
    <n v="4000"/>
    <s v="KRW"/>
    <s v="입출금통장"/>
    <m/>
    <d v="2024-10-17T00:00:00"/>
    <x v="0"/>
    <x v="0"/>
    <x v="0"/>
    <n v="-4000"/>
  </r>
  <r>
    <x v="226"/>
    <d v="1899-12-30T11:27:15"/>
    <s v="이체"/>
    <s v="내계좌이체"/>
    <x v="0"/>
    <x v="12"/>
    <n v="-20000"/>
    <s v="KRW"/>
    <s v="채움공직자우대통장"/>
    <m/>
    <d v="2024-10-17T00:00:00"/>
    <x v="3"/>
    <x v="8"/>
    <x v="0"/>
    <n v="20000"/>
  </r>
  <r>
    <x v="226"/>
    <d v="1899-12-30T11:27:15"/>
    <s v="이체"/>
    <s v="내계좌이체"/>
    <x v="0"/>
    <x v="13"/>
    <n v="20000"/>
    <s v="KRW"/>
    <s v="입출금통장"/>
    <m/>
    <d v="2024-10-17T00:00:00"/>
    <x v="3"/>
    <x v="8"/>
    <x v="0"/>
    <n v="-20000"/>
  </r>
  <r>
    <x v="226"/>
    <d v="1899-12-30T17:02:07"/>
    <s v="이체"/>
    <s v="카드대금"/>
    <x v="0"/>
    <x v="418"/>
    <n v="-4980"/>
    <s v="KRW"/>
    <s v="생활통장"/>
    <m/>
    <d v="2024-10-17T00:00:00"/>
    <x v="3"/>
    <x v="20"/>
    <x v="0"/>
    <n v="4980"/>
  </r>
  <r>
    <x v="226"/>
    <d v="1899-12-30T17:07:04"/>
    <s v="이체"/>
    <s v="내계좌이체"/>
    <x v="0"/>
    <x v="12"/>
    <n v="-620000"/>
    <s v="KRW"/>
    <s v="채움공직자우대통장"/>
    <m/>
    <d v="2024-10-17T00:00:00"/>
    <x v="3"/>
    <x v="8"/>
    <x v="0"/>
    <n v="620000"/>
  </r>
  <r>
    <x v="226"/>
    <d v="1899-12-30T17:07:04"/>
    <s v="이체"/>
    <s v="내계좌이체"/>
    <x v="0"/>
    <x v="13"/>
    <n v="620000"/>
    <s v="KRW"/>
    <s v="생활통장"/>
    <m/>
    <d v="2024-10-17T00:00:00"/>
    <x v="3"/>
    <x v="8"/>
    <x v="0"/>
    <n v="-620000"/>
  </r>
  <r>
    <x v="226"/>
    <d v="1899-12-30T18:12:55"/>
    <s v="이체"/>
    <s v="내계좌이체"/>
    <x v="0"/>
    <x v="54"/>
    <n v="700000"/>
    <s v="KRW"/>
    <s v="NH청년도약계좌"/>
    <m/>
    <d v="2024-10-17T00:00:00"/>
    <x v="4"/>
    <x v="17"/>
    <x v="20"/>
    <n v="700000"/>
  </r>
  <r>
    <x v="226"/>
    <d v="1899-12-30T18:12:55"/>
    <s v="이체"/>
    <s v="내계좌이체"/>
    <x v="0"/>
    <x v="419"/>
    <n v="-700000"/>
    <s v="KRW"/>
    <s v="채움공직자우대통장"/>
    <m/>
    <d v="2024-10-17T00:00:00"/>
    <x v="3"/>
    <x v="8"/>
    <x v="0"/>
    <n v="700000"/>
  </r>
  <r>
    <x v="226"/>
    <d v="1899-12-30T18:45:16"/>
    <s v="이체"/>
    <s v="카드대금"/>
    <x v="0"/>
    <x v="418"/>
    <n v="-606408"/>
    <s v="KRW"/>
    <s v="생활통장"/>
    <m/>
    <d v="2024-10-17T00:00:00"/>
    <x v="3"/>
    <x v="20"/>
    <x v="0"/>
    <n v="606408"/>
  </r>
  <r>
    <x v="227"/>
    <d v="1899-12-30T10:16:06"/>
    <s v="지출"/>
    <s v="식비"/>
    <x v="13"/>
    <x v="28"/>
    <n v="-14980"/>
    <s v="KRW"/>
    <s v="교직원복지 LOVE"/>
    <m/>
    <d v="2024-10-16T00:00:00"/>
    <x v="2"/>
    <x v="4"/>
    <x v="13"/>
    <n v="14980"/>
  </r>
  <r>
    <x v="227"/>
    <d v="1899-12-30T10:17:00"/>
    <s v="지출"/>
    <s v="식비"/>
    <x v="13"/>
    <x v="28"/>
    <n v="14980"/>
    <s v="KRW"/>
    <s v="교직원복지 LOVE"/>
    <m/>
    <d v="2024-10-16T00:00:00"/>
    <x v="2"/>
    <x v="4"/>
    <x v="13"/>
    <n v="-14980"/>
  </r>
  <r>
    <x v="227"/>
    <d v="1899-12-30T10:31:58"/>
    <s v="지출"/>
    <s v="식비"/>
    <x v="13"/>
    <x v="28"/>
    <n v="-25900"/>
    <s v="KRW"/>
    <s v="교직원복지 LOVE"/>
    <m/>
    <d v="2024-10-16T00:00:00"/>
    <x v="2"/>
    <x v="4"/>
    <x v="13"/>
    <n v="25900"/>
  </r>
  <r>
    <x v="227"/>
    <d v="1899-12-30T10:32:32"/>
    <s v="지출"/>
    <s v="식비"/>
    <x v="13"/>
    <x v="28"/>
    <n v="25900"/>
    <s v="KRW"/>
    <s v="교직원복지 LOVE"/>
    <m/>
    <d v="2024-10-16T00:00:00"/>
    <x v="2"/>
    <x v="4"/>
    <x v="13"/>
    <n v="-25900"/>
  </r>
  <r>
    <x v="227"/>
    <d v="1899-12-30T14:11:10"/>
    <s v="지출"/>
    <s v="식비"/>
    <x v="48"/>
    <x v="336"/>
    <n v="-9600"/>
    <s v="KRW"/>
    <s v="프렌즈 체크카드"/>
    <m/>
    <d v="2024-10-16T00:00:00"/>
    <x v="2"/>
    <x v="4"/>
    <x v="49"/>
    <n v="9600"/>
  </r>
  <r>
    <x v="227"/>
    <d v="1899-12-30T22:29:51"/>
    <s v="지출"/>
    <s v="식비"/>
    <x v="19"/>
    <x v="376"/>
    <n v="-6400"/>
    <s v="KRW"/>
    <s v="교직원복지 LOVE"/>
    <m/>
    <d v="2024-10-16T00:00:00"/>
    <x v="2"/>
    <x v="4"/>
    <x v="19"/>
    <n v="6400"/>
  </r>
  <r>
    <x v="227"/>
    <d v="1899-12-30T08:53:09"/>
    <s v="이체"/>
    <s v="이체"/>
    <x v="0"/>
    <x v="344"/>
    <n v="-25200"/>
    <s v="KRW"/>
    <s v="생활통장"/>
    <m/>
    <d v="2024-10-16T00:00:00"/>
    <x v="0"/>
    <x v="0"/>
    <x v="0"/>
    <n v="25200"/>
  </r>
  <r>
    <x v="227"/>
    <d v="1899-12-30T12:45:18"/>
    <s v="이체"/>
    <s v="저축"/>
    <x v="0"/>
    <x v="396"/>
    <n v="4000"/>
    <s v="KRW"/>
    <s v="입출금통장"/>
    <m/>
    <d v="2024-10-16T00:00:00"/>
    <x v="0"/>
    <x v="19"/>
    <x v="0"/>
    <n v="-4000"/>
  </r>
  <r>
    <x v="227"/>
    <d v="1899-12-30T14:11:07"/>
    <s v="이체"/>
    <s v="내계좌이체"/>
    <x v="0"/>
    <x v="13"/>
    <n v="-9600"/>
    <s v="KRW"/>
    <s v="입출금통장"/>
    <m/>
    <d v="2024-10-16T00:00:00"/>
    <x v="3"/>
    <x v="8"/>
    <x v="0"/>
    <n v="9600"/>
  </r>
  <r>
    <x v="228"/>
    <d v="1899-12-30T00:00:00"/>
    <s v="지출"/>
    <s v="교통"/>
    <x v="5"/>
    <x v="26"/>
    <n v="-9000"/>
    <s v="KRW"/>
    <s v="MY(K-패스)"/>
    <m/>
    <d v="2024-10-15T00:00:00"/>
    <x v="2"/>
    <x v="7"/>
    <x v="5"/>
    <n v="9000"/>
  </r>
  <r>
    <x v="228"/>
    <d v="1899-12-30T00:00:00"/>
    <s v="지출"/>
    <s v="교통"/>
    <x v="5"/>
    <x v="26"/>
    <n v="-2800"/>
    <s v="KRW"/>
    <s v="MY(K-패스)"/>
    <m/>
    <d v="2024-10-15T00:00:00"/>
    <x v="2"/>
    <x v="7"/>
    <x v="5"/>
    <n v="2800"/>
  </r>
  <r>
    <x v="228"/>
    <d v="1899-12-30T10:03:58"/>
    <s v="지출"/>
    <s v="교통"/>
    <x v="5"/>
    <x v="67"/>
    <n v="-11800"/>
    <s v="KRW"/>
    <s v="생활통장"/>
    <m/>
    <d v="2024-10-15T00:00:00"/>
    <x v="2"/>
    <x v="7"/>
    <x v="5"/>
    <n v="11800"/>
  </r>
  <r>
    <x v="228"/>
    <d v="1899-12-30T14:31:21"/>
    <s v="지출"/>
    <s v="교통"/>
    <x v="38"/>
    <x v="313"/>
    <n v="-7000"/>
    <s v="KRW"/>
    <s v="교직원복지 LOVE"/>
    <m/>
    <d v="2024-10-15T00:00:00"/>
    <x v="2"/>
    <x v="7"/>
    <x v="39"/>
    <n v="7000"/>
  </r>
  <r>
    <x v="228"/>
    <d v="1899-12-30T15:57:34"/>
    <s v="지출"/>
    <s v="교통"/>
    <x v="38"/>
    <x v="106"/>
    <n v="-7900"/>
    <s v="KRW"/>
    <s v="카카오페이 간편결제"/>
    <m/>
    <d v="2024-10-15T00:00:00"/>
    <x v="2"/>
    <x v="7"/>
    <x v="39"/>
    <n v="7900"/>
  </r>
  <r>
    <x v="228"/>
    <d v="1899-12-30T15:57:35"/>
    <s v="지출"/>
    <s v="교통"/>
    <x v="38"/>
    <x v="106"/>
    <n v="7900"/>
    <s v="KRW"/>
    <s v="카카오페이 간편결제"/>
    <m/>
    <d v="2024-10-15T00:00:00"/>
    <x v="2"/>
    <x v="7"/>
    <x v="39"/>
    <n v="-7900"/>
  </r>
  <r>
    <x v="228"/>
    <d v="1899-12-30T16:00:26"/>
    <s v="지출"/>
    <s v="교통"/>
    <x v="5"/>
    <x v="218"/>
    <n v="-9300"/>
    <s v="KRW"/>
    <s v="MY(K-패스)"/>
    <m/>
    <d v="2024-10-15T00:00:00"/>
    <x v="2"/>
    <x v="7"/>
    <x v="5"/>
    <n v="9300"/>
  </r>
  <r>
    <x v="228"/>
    <d v="1899-12-30T16:07:46"/>
    <s v="지출"/>
    <s v="교통"/>
    <x v="38"/>
    <x v="106"/>
    <n v="-7100"/>
    <s v="KRW"/>
    <s v="카카오페이 간편결제"/>
    <m/>
    <d v="2024-10-15T00:00:00"/>
    <x v="2"/>
    <x v="7"/>
    <x v="39"/>
    <n v="7100"/>
  </r>
  <r>
    <x v="228"/>
    <d v="1899-12-30T16:07:48"/>
    <s v="지출"/>
    <s v="교통"/>
    <x v="38"/>
    <x v="106"/>
    <n v="-300"/>
    <s v="KRW"/>
    <s v="카카오페이 간편결제"/>
    <m/>
    <d v="2024-10-15T00:00:00"/>
    <x v="2"/>
    <x v="7"/>
    <x v="39"/>
    <n v="300"/>
  </r>
  <r>
    <x v="228"/>
    <d v="1899-12-30T16:15:48"/>
    <s v="지출"/>
    <s v="교통"/>
    <x v="5"/>
    <x v="218"/>
    <n v="-18900"/>
    <s v="KRW"/>
    <s v="MY(K-패스)"/>
    <m/>
    <d v="2024-10-15T00:00:00"/>
    <x v="2"/>
    <x v="7"/>
    <x v="5"/>
    <n v="18900"/>
  </r>
  <r>
    <x v="228"/>
    <d v="1899-12-30T16:24:27"/>
    <s v="지출"/>
    <s v="교통"/>
    <x v="5"/>
    <x v="218"/>
    <n v="18900"/>
    <s v="KRW"/>
    <s v="MY(K-패스)"/>
    <m/>
    <d v="2024-10-15T00:00:00"/>
    <x v="2"/>
    <x v="7"/>
    <x v="5"/>
    <n v="-18900"/>
  </r>
  <r>
    <x v="228"/>
    <d v="1899-12-30T16:24:28"/>
    <s v="지출"/>
    <s v="교통"/>
    <x v="5"/>
    <x v="218"/>
    <n v="9300"/>
    <s v="KRW"/>
    <s v="MY(K-패스)"/>
    <m/>
    <d v="2024-10-15T00:00:00"/>
    <x v="2"/>
    <x v="7"/>
    <x v="5"/>
    <n v="-9300"/>
  </r>
  <r>
    <x v="228"/>
    <d v="1899-12-30T16:24:52"/>
    <s v="지출"/>
    <s v="교통"/>
    <x v="43"/>
    <x v="420"/>
    <n v="-9600"/>
    <s v="KRW"/>
    <s v="MY(K-패스)"/>
    <m/>
    <d v="2024-10-15T00:00:00"/>
    <x v="2"/>
    <x v="7"/>
    <x v="44"/>
    <n v="9600"/>
  </r>
  <r>
    <x v="228"/>
    <d v="1899-12-30T16:25:43"/>
    <s v="수입"/>
    <s v="앱테크"/>
    <x v="0"/>
    <x v="20"/>
    <n v="84"/>
    <s v="KRW"/>
    <s v="생활통장"/>
    <m/>
    <d v="2024-10-15T00:00:00"/>
    <x v="1"/>
    <x v="12"/>
    <x v="0"/>
    <n v="84"/>
  </r>
  <r>
    <x v="228"/>
    <d v="1899-12-30T16:25:43"/>
    <s v="수입"/>
    <s v="미분류"/>
    <x v="0"/>
    <x v="19"/>
    <n v="25"/>
    <s v="KRW"/>
    <s v="생활통장"/>
    <m/>
    <d v="2024-10-15T00:00:00"/>
    <x v="1"/>
    <x v="11"/>
    <x v="0"/>
    <n v="25"/>
  </r>
  <r>
    <x v="228"/>
    <d v="1899-12-30T16:25:45"/>
    <s v="수입"/>
    <s v="앱테크"/>
    <x v="0"/>
    <x v="20"/>
    <n v="58"/>
    <s v="KRW"/>
    <s v="생활통장"/>
    <m/>
    <d v="2024-10-15T00:00:00"/>
    <x v="1"/>
    <x v="12"/>
    <x v="0"/>
    <n v="58"/>
  </r>
  <r>
    <x v="228"/>
    <d v="1899-12-30T17:01:21"/>
    <s v="지출"/>
    <s v="주거/통신"/>
    <x v="29"/>
    <x v="71"/>
    <n v="-36420"/>
    <s v="KRW"/>
    <s v="생활통장"/>
    <m/>
    <d v="2024-10-15T00:00:00"/>
    <x v="2"/>
    <x v="21"/>
    <x v="30"/>
    <n v="36420"/>
  </r>
  <r>
    <x v="228"/>
    <d v="1899-12-30T17:03:57"/>
    <s v="수입"/>
    <s v="미분류"/>
    <x v="0"/>
    <x v="19"/>
    <n v="69"/>
    <s v="KRW"/>
    <s v="생활통장"/>
    <m/>
    <d v="2024-10-15T00:00:00"/>
    <x v="1"/>
    <x v="11"/>
    <x v="0"/>
    <n v="69"/>
  </r>
  <r>
    <x v="228"/>
    <d v="1899-12-30T17:04:03"/>
    <s v="수입"/>
    <s v="앱테크"/>
    <x v="0"/>
    <x v="364"/>
    <n v="10"/>
    <s v="KRW"/>
    <s v="생활통장"/>
    <m/>
    <d v="2024-10-15T00:00:00"/>
    <x v="1"/>
    <x v="12"/>
    <x v="0"/>
    <n v="10"/>
  </r>
  <r>
    <x v="229"/>
    <d v="1899-12-30T15:28:06"/>
    <s v="수입"/>
    <s v="기타수입"/>
    <x v="0"/>
    <x v="287"/>
    <n v="59500"/>
    <s v="KRW"/>
    <s v="채움공직자우대통장"/>
    <m/>
    <d v="2024-10-14T00:00:00"/>
    <x v="1"/>
    <x v="23"/>
    <x v="0"/>
    <n v="59500"/>
  </r>
  <r>
    <x v="229"/>
    <d v="1899-12-30T10:32:43"/>
    <s v="이체"/>
    <s v="내계좌이체"/>
    <x v="0"/>
    <x v="13"/>
    <n v="-71"/>
    <s v="KRW"/>
    <s v="입출금통장"/>
    <m/>
    <d v="2024-10-14T00:00:00"/>
    <x v="3"/>
    <x v="8"/>
    <x v="0"/>
    <n v="71"/>
  </r>
  <r>
    <x v="229"/>
    <d v="1899-12-30T10:32:43"/>
    <s v="이체"/>
    <s v="내계좌이체"/>
    <x v="0"/>
    <x v="13"/>
    <n v="71"/>
    <s v="KRW"/>
    <s v="생활통장"/>
    <m/>
    <d v="2024-10-14T00:00:00"/>
    <x v="3"/>
    <x v="8"/>
    <x v="0"/>
    <n v="-71"/>
  </r>
  <r>
    <x v="229"/>
    <d v="1899-12-30T10:33:15"/>
    <s v="이체"/>
    <s v="내계좌이체"/>
    <x v="0"/>
    <x v="12"/>
    <n v="-10000"/>
    <s v="KRW"/>
    <s v="생활통장"/>
    <m/>
    <d v="2024-10-14T00:00:00"/>
    <x v="3"/>
    <x v="8"/>
    <x v="0"/>
    <n v="10000"/>
  </r>
  <r>
    <x v="229"/>
    <d v="1899-12-30T10:33:16"/>
    <s v="이체"/>
    <s v="내계좌이체"/>
    <x v="0"/>
    <x v="13"/>
    <n v="10000"/>
    <s v="KRW"/>
    <s v="입출금통장"/>
    <m/>
    <d v="2024-10-14T00:00:00"/>
    <x v="3"/>
    <x v="8"/>
    <x v="0"/>
    <n v="-10000"/>
  </r>
  <r>
    <x v="229"/>
    <d v="1899-12-30T13:24:15"/>
    <s v="이체"/>
    <s v="이체"/>
    <x v="0"/>
    <x v="345"/>
    <n v="-75000"/>
    <s v="KRW"/>
    <s v="입출금통장"/>
    <m/>
    <d v="2024-10-14T00:00:00"/>
    <x v="0"/>
    <x v="0"/>
    <x v="0"/>
    <n v="75000"/>
  </r>
  <r>
    <x v="229"/>
    <d v="1899-12-30T16:33:37"/>
    <s v="이체"/>
    <s v="내계좌이체"/>
    <x v="0"/>
    <x v="12"/>
    <n v="-59500"/>
    <s v="KRW"/>
    <s v="채움공직자우대통장"/>
    <m/>
    <d v="2024-10-14T00:00:00"/>
    <x v="3"/>
    <x v="8"/>
    <x v="0"/>
    <n v="59500"/>
  </r>
  <r>
    <x v="229"/>
    <d v="1899-12-30T16:33:38"/>
    <s v="이체"/>
    <s v="내계좌이체"/>
    <x v="0"/>
    <x v="13"/>
    <n v="59500"/>
    <s v="KRW"/>
    <s v="생활통장"/>
    <m/>
    <d v="2024-10-14T00:00:00"/>
    <x v="3"/>
    <x v="8"/>
    <x v="0"/>
    <n v="-59500"/>
  </r>
  <r>
    <x v="230"/>
    <d v="1899-12-30T13:12:12"/>
    <s v="지출"/>
    <s v="교통"/>
    <x v="5"/>
    <x v="218"/>
    <n v="-12900"/>
    <s v="KRW"/>
    <s v="MY(K-패스)"/>
    <m/>
    <d v="2024-10-13T00:00:00"/>
    <x v="2"/>
    <x v="7"/>
    <x v="5"/>
    <n v="12900"/>
  </r>
  <r>
    <x v="230"/>
    <d v="1899-12-30T13:12:36"/>
    <s v="지출"/>
    <s v="교통"/>
    <x v="5"/>
    <x v="218"/>
    <n v="12900"/>
    <s v="KRW"/>
    <s v="MY(K-패스)"/>
    <m/>
    <d v="2024-10-13T00:00:00"/>
    <x v="2"/>
    <x v="7"/>
    <x v="5"/>
    <n v="-12900"/>
  </r>
  <r>
    <x v="230"/>
    <d v="1899-12-30T18:53:36"/>
    <s v="수입"/>
    <s v="미분류"/>
    <x v="0"/>
    <x v="19"/>
    <n v="15"/>
    <s v="KRW"/>
    <s v="생활통장"/>
    <m/>
    <d v="2024-10-13T00:00:00"/>
    <x v="1"/>
    <x v="11"/>
    <x v="0"/>
    <n v="15"/>
  </r>
  <r>
    <x v="230"/>
    <d v="1899-12-30T18:54:37"/>
    <s v="수입"/>
    <s v="미분류"/>
    <x v="0"/>
    <x v="19"/>
    <n v="17"/>
    <s v="KRW"/>
    <s v="생활통장"/>
    <m/>
    <d v="2024-10-13T00:00:00"/>
    <x v="1"/>
    <x v="11"/>
    <x v="0"/>
    <n v="17"/>
  </r>
  <r>
    <x v="230"/>
    <d v="1899-12-30T18:56:59"/>
    <s v="수입"/>
    <s v="앱테크"/>
    <x v="0"/>
    <x v="20"/>
    <n v="65"/>
    <s v="KRW"/>
    <s v="생활통장"/>
    <m/>
    <d v="2024-10-13T00:00:00"/>
    <x v="1"/>
    <x v="12"/>
    <x v="0"/>
    <n v="65"/>
  </r>
  <r>
    <x v="230"/>
    <d v="1899-12-30T18:58:01"/>
    <s v="수입"/>
    <s v="앱테크"/>
    <x v="0"/>
    <x v="20"/>
    <n v="52"/>
    <s v="KRW"/>
    <s v="생활통장"/>
    <m/>
    <d v="2024-10-13T00:00:00"/>
    <x v="1"/>
    <x v="12"/>
    <x v="0"/>
    <n v="52"/>
  </r>
  <r>
    <x v="230"/>
    <d v="1899-12-30T18:58:17"/>
    <s v="수입"/>
    <s v="앱테크"/>
    <x v="0"/>
    <x v="364"/>
    <n v="10"/>
    <s v="KRW"/>
    <s v="생활통장"/>
    <m/>
    <d v="2024-10-13T00:00:00"/>
    <x v="1"/>
    <x v="12"/>
    <x v="0"/>
    <n v="10"/>
  </r>
  <r>
    <x v="230"/>
    <d v="1899-12-30T19:17:56"/>
    <s v="지출"/>
    <s v="교통"/>
    <x v="5"/>
    <x v="267"/>
    <n v="-9600"/>
    <s v="KRW"/>
    <s v="교직원복지 LOVE"/>
    <m/>
    <d v="2024-10-13T00:00:00"/>
    <x v="2"/>
    <x v="7"/>
    <x v="5"/>
    <n v="9600"/>
  </r>
  <r>
    <x v="230"/>
    <d v="1899-12-30T12:38:45"/>
    <s v="이체"/>
    <s v="투자"/>
    <x v="0"/>
    <x v="5"/>
    <n v="159"/>
    <s v="KRW"/>
    <s v="생활통장"/>
    <m/>
    <d v="2024-10-13T00:00:00"/>
    <x v="0"/>
    <x v="5"/>
    <x v="0"/>
    <n v="-159"/>
  </r>
  <r>
    <x v="230"/>
    <d v="1899-12-30T13:12:01"/>
    <s v="이체"/>
    <s v="내계좌이체"/>
    <x v="0"/>
    <x v="5"/>
    <n v="20000"/>
    <s v="KRW"/>
    <s v="생활통장"/>
    <m/>
    <d v="2024-10-13T00:00:00"/>
    <x v="3"/>
    <x v="8"/>
    <x v="0"/>
    <n v="-20000"/>
  </r>
  <r>
    <x v="230"/>
    <d v="1899-12-30T13:12:01"/>
    <s v="이체"/>
    <s v="내계좌이체"/>
    <x v="0"/>
    <x v="9"/>
    <n v="-20000"/>
    <s v="KRW"/>
    <s v="플러스박스"/>
    <m/>
    <d v="2024-10-13T00:00:00"/>
    <x v="3"/>
    <x v="8"/>
    <x v="0"/>
    <n v="20000"/>
  </r>
  <r>
    <x v="230"/>
    <d v="1899-12-30T18:33:11"/>
    <s v="이체"/>
    <s v="내계좌이체"/>
    <x v="0"/>
    <x v="5"/>
    <n v="520000"/>
    <s v="KRW"/>
    <s v="생활통장"/>
    <m/>
    <d v="2024-10-13T00:00:00"/>
    <x v="3"/>
    <x v="8"/>
    <x v="0"/>
    <n v="-520000"/>
  </r>
  <r>
    <x v="230"/>
    <d v="1899-12-30T18:33:11"/>
    <s v="이체"/>
    <s v="내계좌이체"/>
    <x v="0"/>
    <x v="9"/>
    <n v="-520000"/>
    <s v="KRW"/>
    <s v="플러스박스"/>
    <m/>
    <d v="2024-10-13T00:00:00"/>
    <x v="3"/>
    <x v="8"/>
    <x v="0"/>
    <n v="520000"/>
  </r>
  <r>
    <x v="230"/>
    <d v="1899-12-30T18:35:06"/>
    <s v="이체"/>
    <s v="내계좌이체"/>
    <x v="0"/>
    <x v="13"/>
    <n v="500000"/>
    <s v="KRW"/>
    <s v="입출금통장"/>
    <m/>
    <d v="2024-10-13T00:00:00"/>
    <x v="3"/>
    <x v="8"/>
    <x v="0"/>
    <n v="-500000"/>
  </r>
  <r>
    <x v="230"/>
    <d v="1899-12-30T18:35:06"/>
    <s v="이체"/>
    <s v="내계좌이체"/>
    <x v="0"/>
    <x v="12"/>
    <n v="-500000"/>
    <s v="KRW"/>
    <s v="생활통장"/>
    <m/>
    <d v="2024-10-13T00:00:00"/>
    <x v="3"/>
    <x v="8"/>
    <x v="0"/>
    <n v="500000"/>
  </r>
  <r>
    <x v="230"/>
    <d v="1899-12-30T18:50:51"/>
    <s v="이체"/>
    <s v="이체"/>
    <x v="0"/>
    <x v="279"/>
    <n v="-500000"/>
    <s v="KRW"/>
    <s v="입출금통장"/>
    <m/>
    <d v="2024-10-13T00:00:00"/>
    <x v="3"/>
    <x v="0"/>
    <x v="0"/>
    <n v="500000"/>
  </r>
  <r>
    <x v="230"/>
    <d v="1899-12-30T18:54:15"/>
    <s v="이체"/>
    <s v="내계좌이체"/>
    <x v="0"/>
    <x v="13"/>
    <n v="-139"/>
    <s v="KRW"/>
    <s v="생활통장"/>
    <m/>
    <d v="2024-10-13T00:00:00"/>
    <x v="3"/>
    <x v="8"/>
    <x v="0"/>
    <n v="139"/>
  </r>
  <r>
    <x v="230"/>
    <d v="1899-12-30T18:54:16"/>
    <s v="이체"/>
    <s v="내계좌이체"/>
    <x v="0"/>
    <x v="13"/>
    <n v="139"/>
    <s v="KRW"/>
    <s v="신한 주거래 우대통장(저축예금)"/>
    <m/>
    <d v="2024-10-13T00:00:00"/>
    <x v="3"/>
    <x v="8"/>
    <x v="0"/>
    <n v="-139"/>
  </r>
  <r>
    <x v="230"/>
    <d v="1899-12-30T18:56:45"/>
    <s v="이체"/>
    <s v="내계좌이체"/>
    <x v="0"/>
    <x v="389"/>
    <n v="-100"/>
    <s v="KRW"/>
    <s v="신한 주거래 우대통장(저축예금)"/>
    <m/>
    <d v="2024-10-13T00:00:00"/>
    <x v="3"/>
    <x v="8"/>
    <x v="0"/>
    <n v="100"/>
  </r>
  <r>
    <x v="230"/>
    <d v="1899-12-30T18:56:45"/>
    <s v="이체"/>
    <s v="내계좌이체"/>
    <x v="0"/>
    <x v="388"/>
    <n v="100"/>
    <s v="KRW"/>
    <s v="생활통장"/>
    <m/>
    <d v="2024-10-13T00:00:00"/>
    <x v="3"/>
    <x v="8"/>
    <x v="0"/>
    <n v="-100"/>
  </r>
  <r>
    <x v="230"/>
    <d v="1899-12-30T18:57:52"/>
    <s v="이체"/>
    <s v="내계좌이체"/>
    <x v="0"/>
    <x v="389"/>
    <n v="-39"/>
    <s v="KRW"/>
    <s v="신한 주거래 우대통장(저축예금)"/>
    <m/>
    <d v="2024-10-13T00:00:00"/>
    <x v="3"/>
    <x v="8"/>
    <x v="0"/>
    <n v="39"/>
  </r>
  <r>
    <x v="230"/>
    <d v="1899-12-30T18:57:52"/>
    <s v="이체"/>
    <s v="내계좌이체"/>
    <x v="0"/>
    <x v="388"/>
    <n v="39"/>
    <s v="KRW"/>
    <s v="생활통장"/>
    <m/>
    <d v="2024-10-13T00:00:00"/>
    <x v="3"/>
    <x v="8"/>
    <x v="0"/>
    <n v="-39"/>
  </r>
  <r>
    <x v="231"/>
    <d v="1899-12-30T12:47:41"/>
    <s v="지출"/>
    <s v="교통"/>
    <x v="43"/>
    <x v="143"/>
    <n v="-9300"/>
    <s v="KRW"/>
    <s v="교직원복지 LOVE"/>
    <m/>
    <d v="2024-10-12T00:00:00"/>
    <x v="2"/>
    <x v="7"/>
    <x v="44"/>
    <n v="9300"/>
  </r>
  <r>
    <x v="231"/>
    <d v="1899-12-30T13:06:16"/>
    <s v="지출"/>
    <s v="식비"/>
    <x v="9"/>
    <x v="421"/>
    <n v="-6500"/>
    <s v="KRW"/>
    <s v="교직원복지 LOVE"/>
    <m/>
    <d v="2024-10-12T00:00:00"/>
    <x v="2"/>
    <x v="4"/>
    <x v="9"/>
    <n v="6500"/>
  </r>
  <r>
    <x v="231"/>
    <d v="1899-12-30T13:16:18"/>
    <s v="지출"/>
    <s v="생활"/>
    <x v="17"/>
    <x v="144"/>
    <n v="-3900"/>
    <s v="KRW"/>
    <s v="교직원복지 LOVE"/>
    <m/>
    <d v="2024-10-12T00:00:00"/>
    <x v="2"/>
    <x v="2"/>
    <x v="17"/>
    <n v="3900"/>
  </r>
  <r>
    <x v="232"/>
    <d v="1899-12-30T12:45:04"/>
    <s v="지출"/>
    <s v="금융"/>
    <x v="25"/>
    <x v="422"/>
    <n v="-6050"/>
    <s v="KRW"/>
    <s v="교직원복지 LOVE"/>
    <m/>
    <d v="2024-10-11T00:00:00"/>
    <x v="2"/>
    <x v="18"/>
    <x v="26"/>
    <n v="6050"/>
  </r>
  <r>
    <x v="232"/>
    <d v="1899-12-30T13:11:12"/>
    <s v="지출"/>
    <s v="금융"/>
    <x v="25"/>
    <x v="423"/>
    <n v="-15000"/>
    <s v="KRW"/>
    <s v="생활통장"/>
    <m/>
    <d v="2024-10-11T00:00:00"/>
    <x v="2"/>
    <x v="18"/>
    <x v="26"/>
    <n v="15000"/>
  </r>
  <r>
    <x v="232"/>
    <d v="1899-12-30T13:14:08"/>
    <s v="지출"/>
    <s v="여행/숙박"/>
    <x v="56"/>
    <x v="424"/>
    <n v="-15000"/>
    <s v="KRW"/>
    <s v="생활통장"/>
    <m/>
    <d v="2024-10-11T00:00:00"/>
    <x v="2"/>
    <x v="27"/>
    <x v="57"/>
    <n v="15000"/>
  </r>
  <r>
    <x v="232"/>
    <d v="1899-12-30T13:15:01"/>
    <s v="수입"/>
    <s v="미분류"/>
    <x v="0"/>
    <x v="19"/>
    <n v="38"/>
    <s v="KRW"/>
    <s v="생활통장"/>
    <m/>
    <d v="2024-10-11T00:00:00"/>
    <x v="1"/>
    <x v="11"/>
    <x v="0"/>
    <n v="38"/>
  </r>
  <r>
    <x v="232"/>
    <d v="1899-12-30T13:15:06"/>
    <s v="수입"/>
    <s v="미분류"/>
    <x v="0"/>
    <x v="19"/>
    <n v="37"/>
    <s v="KRW"/>
    <s v="생활통장"/>
    <m/>
    <d v="2024-10-11T00:00:00"/>
    <x v="1"/>
    <x v="11"/>
    <x v="0"/>
    <n v="37"/>
  </r>
  <r>
    <x v="232"/>
    <d v="1899-12-30T18:15:21"/>
    <s v="지출"/>
    <s v="교통"/>
    <x v="5"/>
    <x v="267"/>
    <n v="-12900"/>
    <s v="KRW"/>
    <s v="교직원복지 LOVE"/>
    <m/>
    <d v="2024-10-11T00:00:00"/>
    <x v="2"/>
    <x v="7"/>
    <x v="5"/>
    <n v="12900"/>
  </r>
  <r>
    <x v="232"/>
    <d v="1899-12-30T20:25:07"/>
    <s v="지출"/>
    <s v="카페/간식"/>
    <x v="10"/>
    <x v="425"/>
    <n v="-2200"/>
    <s v="KRW"/>
    <s v="교직원복지 LOVE"/>
    <m/>
    <d v="2024-10-11T00:00:00"/>
    <x v="2"/>
    <x v="14"/>
    <x v="10"/>
    <n v="2200"/>
  </r>
  <r>
    <x v="232"/>
    <d v="1899-12-30T23:47:36"/>
    <s v="지출"/>
    <s v="교통"/>
    <x v="5"/>
    <x v="218"/>
    <n v="-17800"/>
    <s v="KRW"/>
    <s v="MY(K-패스)"/>
    <m/>
    <d v="2024-10-11T00:00:00"/>
    <x v="2"/>
    <x v="7"/>
    <x v="5"/>
    <n v="17800"/>
  </r>
  <r>
    <x v="232"/>
    <d v="1899-12-30T12:26:02"/>
    <s v="이체"/>
    <s v="내계좌이체"/>
    <x v="0"/>
    <x v="12"/>
    <n v="-2000"/>
    <s v="KRW"/>
    <s v="생활통장"/>
    <m/>
    <d v="2024-10-11T00:00:00"/>
    <x v="3"/>
    <x v="8"/>
    <x v="0"/>
    <n v="2000"/>
  </r>
  <r>
    <x v="232"/>
    <d v="1899-12-30T12:26:03"/>
    <s v="이체"/>
    <s v="내계좌이체"/>
    <x v="0"/>
    <x v="13"/>
    <n v="2000"/>
    <s v="KRW"/>
    <s v="입출금통장"/>
    <m/>
    <d v="2024-10-11T00:00:00"/>
    <x v="3"/>
    <x v="8"/>
    <x v="0"/>
    <n v="-2000"/>
  </r>
  <r>
    <x v="232"/>
    <d v="1899-12-30T23:47:22"/>
    <s v="이체"/>
    <s v="내계좌이체"/>
    <x v="0"/>
    <x v="5"/>
    <n v="10000"/>
    <s v="KRW"/>
    <s v="생활통장"/>
    <m/>
    <d v="2024-10-11T00:00:00"/>
    <x v="3"/>
    <x v="8"/>
    <x v="0"/>
    <n v="-10000"/>
  </r>
  <r>
    <x v="232"/>
    <d v="1899-12-30T23:47:22"/>
    <s v="이체"/>
    <s v="내계좌이체"/>
    <x v="0"/>
    <x v="9"/>
    <n v="-10000"/>
    <s v="KRW"/>
    <s v="플러스박스"/>
    <m/>
    <d v="2024-10-11T00:00:00"/>
    <x v="3"/>
    <x v="8"/>
    <x v="0"/>
    <n v="10000"/>
  </r>
  <r>
    <x v="233"/>
    <d v="1899-12-30T08:09:24"/>
    <s v="지출"/>
    <s v="카페/간식"/>
    <x v="10"/>
    <x v="425"/>
    <n v="-15200"/>
    <s v="KRW"/>
    <s v="교직원복지 LOVE"/>
    <m/>
    <d v="2024-10-10T00:00:00"/>
    <x v="2"/>
    <x v="14"/>
    <x v="10"/>
    <n v="15200"/>
  </r>
  <r>
    <x v="233"/>
    <d v="1899-12-30T09:14:54"/>
    <s v="수입"/>
    <s v="앱테크"/>
    <x v="0"/>
    <x v="20"/>
    <n v="97"/>
    <s v="KRW"/>
    <s v="생활통장"/>
    <m/>
    <d v="2024-10-10T00:00:00"/>
    <x v="1"/>
    <x v="12"/>
    <x v="0"/>
    <n v="97"/>
  </r>
  <r>
    <x v="233"/>
    <d v="1899-12-30T09:14:56"/>
    <s v="수입"/>
    <s v="앱테크"/>
    <x v="0"/>
    <x v="20"/>
    <n v="103"/>
    <s v="KRW"/>
    <s v="생활통장"/>
    <m/>
    <d v="2024-10-10T00:00:00"/>
    <x v="1"/>
    <x v="12"/>
    <x v="0"/>
    <n v="103"/>
  </r>
  <r>
    <x v="233"/>
    <d v="1899-12-30T09:15:22"/>
    <s v="수입"/>
    <s v="미분류"/>
    <x v="0"/>
    <x v="19"/>
    <n v="18"/>
    <s v="KRW"/>
    <s v="생활통장"/>
    <m/>
    <d v="2024-10-10T00:00:00"/>
    <x v="1"/>
    <x v="11"/>
    <x v="0"/>
    <n v="18"/>
  </r>
  <r>
    <x v="233"/>
    <d v="1899-12-30T09:15:39"/>
    <s v="수입"/>
    <s v="미분류"/>
    <x v="0"/>
    <x v="19"/>
    <n v="26"/>
    <s v="KRW"/>
    <s v="생활통장"/>
    <m/>
    <d v="2024-10-10T00:00:00"/>
    <x v="1"/>
    <x v="11"/>
    <x v="0"/>
    <n v="26"/>
  </r>
  <r>
    <x v="233"/>
    <d v="1899-12-30T09:16:00"/>
    <s v="수입"/>
    <s v="앱테크"/>
    <x v="0"/>
    <x v="20"/>
    <n v="85"/>
    <s v="KRW"/>
    <s v="생활통장"/>
    <m/>
    <d v="2024-10-10T00:00:00"/>
    <x v="1"/>
    <x v="12"/>
    <x v="0"/>
    <n v="85"/>
  </r>
  <r>
    <x v="233"/>
    <d v="1899-12-30T09:16:19"/>
    <s v="수입"/>
    <s v="앱테크"/>
    <x v="0"/>
    <x v="364"/>
    <n v="11"/>
    <s v="KRW"/>
    <s v="생활통장"/>
    <m/>
    <d v="2024-10-10T00:00:00"/>
    <x v="1"/>
    <x v="12"/>
    <x v="0"/>
    <n v="11"/>
  </r>
  <r>
    <x v="233"/>
    <d v="1899-12-30T11:05:02"/>
    <s v="수입"/>
    <s v="금융수입"/>
    <x v="0"/>
    <x v="286"/>
    <n v="71"/>
    <s v="KRW"/>
    <s v="입출금통장"/>
    <m/>
    <d v="2024-10-10T00:00:00"/>
    <x v="1"/>
    <x v="1"/>
    <x v="0"/>
    <n v="71"/>
  </r>
  <r>
    <x v="233"/>
    <d v="1899-12-30T13:17:31"/>
    <s v="지출"/>
    <s v="식비"/>
    <x v="48"/>
    <x v="336"/>
    <n v="-8000"/>
    <s v="KRW"/>
    <s v="프렌즈 체크카드"/>
    <m/>
    <d v="2024-10-10T00:00:00"/>
    <x v="2"/>
    <x v="4"/>
    <x v="49"/>
    <n v="8000"/>
  </r>
  <r>
    <x v="233"/>
    <d v="1899-12-30T08:37:08"/>
    <s v="이체"/>
    <s v="이체"/>
    <x v="0"/>
    <x v="426"/>
    <n v="4500"/>
    <s v="KRW"/>
    <s v="카카오페이 머니"/>
    <m/>
    <d v="2024-10-10T00:00:00"/>
    <x v="0"/>
    <x v="0"/>
    <x v="0"/>
    <n v="-4500"/>
  </r>
  <r>
    <x v="233"/>
    <d v="1899-12-30T09:00:49"/>
    <s v="이체"/>
    <s v="내계좌이체"/>
    <x v="0"/>
    <x v="104"/>
    <n v="-15300"/>
    <s v="KRW"/>
    <s v="카카오페이 머니"/>
    <m/>
    <d v="2024-10-10T00:00:00"/>
    <x v="3"/>
    <x v="8"/>
    <x v="0"/>
    <n v="15300"/>
  </r>
  <r>
    <x v="233"/>
    <d v="1899-12-30T09:00:50"/>
    <s v="이체"/>
    <s v="내계좌이체"/>
    <x v="0"/>
    <x v="13"/>
    <n v="15300"/>
    <s v="KRW"/>
    <s v="생활통장"/>
    <m/>
    <d v="2024-10-10T00:00:00"/>
    <x v="3"/>
    <x v="8"/>
    <x v="0"/>
    <n v="-15300"/>
  </r>
  <r>
    <x v="233"/>
    <d v="1899-12-30T09:15:14"/>
    <s v="이체"/>
    <s v="내계좌이체"/>
    <x v="0"/>
    <x v="13"/>
    <n v="-79"/>
    <s v="KRW"/>
    <s v="생활통장"/>
    <m/>
    <d v="2024-10-10T00:00:00"/>
    <x v="3"/>
    <x v="8"/>
    <x v="0"/>
    <n v="79"/>
  </r>
  <r>
    <x v="233"/>
    <d v="1899-12-30T09:15:15"/>
    <s v="이체"/>
    <s v="내계좌이체"/>
    <x v="0"/>
    <x v="13"/>
    <n v="79"/>
    <s v="KRW"/>
    <s v="신한 주거래 우대통장(저축예금)"/>
    <m/>
    <d v="2024-10-10T00:00:00"/>
    <x v="3"/>
    <x v="8"/>
    <x v="0"/>
    <n v="-79"/>
  </r>
  <r>
    <x v="233"/>
    <d v="1899-12-30T09:15:37"/>
    <s v="이체"/>
    <s v="내계좌이체"/>
    <x v="0"/>
    <x v="13"/>
    <n v="18"/>
    <s v="KRW"/>
    <s v="신한 주거래 우대통장(저축예금)"/>
    <m/>
    <d v="2024-10-10T00:00:00"/>
    <x v="3"/>
    <x v="8"/>
    <x v="0"/>
    <n v="-18"/>
  </r>
  <r>
    <x v="233"/>
    <d v="1899-12-30T09:15:37"/>
    <s v="이체"/>
    <s v="내계좌이체"/>
    <x v="0"/>
    <x v="13"/>
    <n v="-18"/>
    <s v="KRW"/>
    <s v="생활통장"/>
    <m/>
    <d v="2024-10-10T00:00:00"/>
    <x v="3"/>
    <x v="8"/>
    <x v="0"/>
    <n v="18"/>
  </r>
  <r>
    <x v="233"/>
    <d v="1899-12-30T09:15:56"/>
    <s v="이체"/>
    <s v="내계좌이체"/>
    <x v="0"/>
    <x v="388"/>
    <n v="168"/>
    <s v="KRW"/>
    <s v="생활통장"/>
    <m/>
    <d v="2024-10-10T00:00:00"/>
    <x v="3"/>
    <x v="8"/>
    <x v="0"/>
    <n v="-168"/>
  </r>
  <r>
    <x v="233"/>
    <d v="1899-12-30T09:15:57"/>
    <s v="이체"/>
    <s v="내계좌이체"/>
    <x v="0"/>
    <x v="389"/>
    <n v="-168"/>
    <s v="KRW"/>
    <s v="신한 주거래 우대통장(저축예금)"/>
    <m/>
    <d v="2024-10-10T00:00:00"/>
    <x v="3"/>
    <x v="8"/>
    <x v="0"/>
    <n v="168"/>
  </r>
  <r>
    <x v="233"/>
    <d v="1899-12-30T09:16:10"/>
    <s v="이체"/>
    <s v="내계좌이체"/>
    <x v="0"/>
    <x v="5"/>
    <n v="-10000"/>
    <s v="KRW"/>
    <s v="생활통장"/>
    <m/>
    <d v="2024-10-10T00:00:00"/>
    <x v="3"/>
    <x v="8"/>
    <x v="0"/>
    <n v="10000"/>
  </r>
  <r>
    <x v="233"/>
    <d v="1899-12-30T09:16:10"/>
    <s v="이체"/>
    <s v="내계좌이체"/>
    <x v="0"/>
    <x v="15"/>
    <n v="10000"/>
    <s v="KRW"/>
    <s v="플러스박스"/>
    <m/>
    <d v="2024-10-10T00:00:00"/>
    <x v="3"/>
    <x v="8"/>
    <x v="0"/>
    <n v="-10000"/>
  </r>
  <r>
    <x v="233"/>
    <d v="1899-12-30T09:16:16"/>
    <s v="이체"/>
    <s v="내계좌이체"/>
    <x v="0"/>
    <x v="5"/>
    <n v="30000"/>
    <s v="KRW"/>
    <s v="생활통장"/>
    <m/>
    <d v="2024-10-10T00:00:00"/>
    <x v="3"/>
    <x v="8"/>
    <x v="0"/>
    <n v="-30000"/>
  </r>
  <r>
    <x v="233"/>
    <d v="1899-12-30T09:16:16"/>
    <s v="이체"/>
    <s v="내계좌이체"/>
    <x v="0"/>
    <x v="9"/>
    <n v="-30000"/>
    <s v="KRW"/>
    <s v="플러스박스"/>
    <m/>
    <d v="2024-10-10T00:00:00"/>
    <x v="3"/>
    <x v="8"/>
    <x v="0"/>
    <n v="30000"/>
  </r>
  <r>
    <x v="233"/>
    <d v="1899-12-30T10:40:00"/>
    <s v="이체"/>
    <s v="이체"/>
    <x v="0"/>
    <x v="427"/>
    <n v="4500"/>
    <s v="KRW"/>
    <s v="카카오페이 머니"/>
    <m/>
    <d v="2024-10-10T00:00:00"/>
    <x v="0"/>
    <x v="0"/>
    <x v="0"/>
    <n v="-4500"/>
  </r>
  <r>
    <x v="233"/>
    <d v="1899-12-30T12:32:21"/>
    <s v="이체"/>
    <s v="저축"/>
    <x v="0"/>
    <x v="428"/>
    <n v="6000"/>
    <s v="KRW"/>
    <s v="입출금통장"/>
    <m/>
    <d v="2024-10-10T00:00:00"/>
    <x v="0"/>
    <x v="19"/>
    <x v="0"/>
    <n v="-6000"/>
  </r>
  <r>
    <x v="233"/>
    <d v="1899-12-30T13:17:24"/>
    <s v="이체"/>
    <s v="내계좌이체"/>
    <x v="0"/>
    <x v="13"/>
    <n v="-8000"/>
    <s v="KRW"/>
    <s v="입출금통장"/>
    <m/>
    <d v="2024-10-10T00:00:00"/>
    <x v="3"/>
    <x v="8"/>
    <x v="0"/>
    <n v="8000"/>
  </r>
  <r>
    <x v="234"/>
    <d v="1899-12-30T00:20:26"/>
    <s v="지출"/>
    <s v="교통"/>
    <x v="38"/>
    <x v="106"/>
    <n v="28300"/>
    <s v="KRW"/>
    <s v="카카오페이 간편결제"/>
    <m/>
    <d v="2024-10-09T00:00:00"/>
    <x v="2"/>
    <x v="7"/>
    <x v="39"/>
    <n v="-28300"/>
  </r>
  <r>
    <x v="234"/>
    <d v="1899-12-30T00:20:26"/>
    <s v="지출"/>
    <s v="교통"/>
    <x v="38"/>
    <x v="106"/>
    <n v="-28300"/>
    <s v="KRW"/>
    <s v="카카오페이 간편결제"/>
    <m/>
    <d v="2024-10-09T00:00:00"/>
    <x v="2"/>
    <x v="7"/>
    <x v="39"/>
    <n v="28300"/>
  </r>
  <r>
    <x v="234"/>
    <d v="1899-12-30T00:47:29"/>
    <s v="지출"/>
    <s v="교통"/>
    <x v="38"/>
    <x v="106"/>
    <n v="-28600"/>
    <s v="KRW"/>
    <s v="카카오페이 간편결제"/>
    <m/>
    <d v="2024-10-09T00:00:00"/>
    <x v="2"/>
    <x v="7"/>
    <x v="39"/>
    <n v="28600"/>
  </r>
  <r>
    <x v="234"/>
    <d v="1899-12-30T10:01:13"/>
    <s v="지출"/>
    <s v="온라인쇼핑"/>
    <x v="60"/>
    <x v="429"/>
    <n v="-72000"/>
    <s v="KRW"/>
    <s v="생활통장"/>
    <m/>
    <d v="2024-10-09T00:00:00"/>
    <x v="2"/>
    <x v="6"/>
    <x v="61"/>
    <n v="72000"/>
  </r>
  <r>
    <x v="234"/>
    <d v="1899-12-30T10:04:42"/>
    <s v="수입"/>
    <s v="미분류"/>
    <x v="0"/>
    <x v="19"/>
    <n v="56"/>
    <s v="KRW"/>
    <s v="생활통장"/>
    <m/>
    <d v="2024-10-09T00:00:00"/>
    <x v="1"/>
    <x v="11"/>
    <x v="0"/>
    <n v="56"/>
  </r>
  <r>
    <x v="234"/>
    <d v="1899-12-30T10:04:44"/>
    <s v="수입"/>
    <s v="앱테크"/>
    <x v="0"/>
    <x v="20"/>
    <n v="122"/>
    <s v="KRW"/>
    <s v="생활통장"/>
    <m/>
    <d v="2024-10-09T00:00:00"/>
    <x v="1"/>
    <x v="12"/>
    <x v="0"/>
    <n v="122"/>
  </r>
  <r>
    <x v="234"/>
    <d v="1899-12-30T10:05:21"/>
    <s v="수입"/>
    <s v="미분류"/>
    <x v="0"/>
    <x v="19"/>
    <n v="69"/>
    <s v="KRW"/>
    <s v="생활통장"/>
    <m/>
    <d v="2024-10-09T00:00:00"/>
    <x v="1"/>
    <x v="11"/>
    <x v="0"/>
    <n v="69"/>
  </r>
  <r>
    <x v="234"/>
    <d v="1899-12-30T12:36:18"/>
    <s v="지출"/>
    <s v="식비"/>
    <x v="48"/>
    <x v="430"/>
    <n v="-20000"/>
    <s v="KRW"/>
    <s v="교직원복지 LOVE"/>
    <m/>
    <d v="2024-10-09T00:00:00"/>
    <x v="2"/>
    <x v="4"/>
    <x v="49"/>
    <n v="20000"/>
  </r>
  <r>
    <x v="234"/>
    <d v="1899-12-30T21:33:58"/>
    <s v="지출"/>
    <s v="카페/간식"/>
    <x v="10"/>
    <x v="352"/>
    <n v="-15000"/>
    <s v="KRW"/>
    <s v="교직원복지 LOVE"/>
    <m/>
    <d v="2024-10-09T00:00:00"/>
    <x v="2"/>
    <x v="14"/>
    <x v="10"/>
    <n v="15000"/>
  </r>
  <r>
    <x v="234"/>
    <d v="1899-12-30T09:59:29"/>
    <s v="이체"/>
    <s v="이체"/>
    <x v="0"/>
    <x v="431"/>
    <n v="1"/>
    <s v="KRW"/>
    <s v="생활통장"/>
    <m/>
    <d v="2024-10-09T00:00:00"/>
    <x v="0"/>
    <x v="0"/>
    <x v="0"/>
    <n v="-1"/>
  </r>
  <r>
    <x v="234"/>
    <d v="1899-12-30T10:01:01"/>
    <s v="이체"/>
    <s v="내계좌이체"/>
    <x v="0"/>
    <x v="5"/>
    <n v="80000"/>
    <s v="KRW"/>
    <s v="생활통장"/>
    <m/>
    <d v="2024-10-09T00:00:00"/>
    <x v="3"/>
    <x v="8"/>
    <x v="0"/>
    <n v="-80000"/>
  </r>
  <r>
    <x v="234"/>
    <d v="1899-12-30T10:01:01"/>
    <s v="이체"/>
    <s v="내계좌이체"/>
    <x v="0"/>
    <x v="9"/>
    <n v="-80000"/>
    <s v="KRW"/>
    <s v="플러스박스"/>
    <m/>
    <d v="2024-10-09T00:00:00"/>
    <x v="3"/>
    <x v="8"/>
    <x v="0"/>
    <n v="80000"/>
  </r>
  <r>
    <x v="234"/>
    <d v="1899-12-30T10:05:10"/>
    <s v="이체"/>
    <s v="내계좌이체"/>
    <x v="0"/>
    <x v="13"/>
    <n v="81"/>
    <s v="KRW"/>
    <s v="신한 주거래 우대통장(저축예금)"/>
    <m/>
    <d v="2024-10-09T00:00:00"/>
    <x v="3"/>
    <x v="8"/>
    <x v="0"/>
    <n v="-81"/>
  </r>
  <r>
    <x v="234"/>
    <d v="1899-12-30T10:05:10"/>
    <s v="이체"/>
    <s v="내계좌이체"/>
    <x v="0"/>
    <x v="13"/>
    <n v="-81"/>
    <s v="KRW"/>
    <s v="생활통장"/>
    <m/>
    <d v="2024-10-09T00:00:00"/>
    <x v="3"/>
    <x v="8"/>
    <x v="0"/>
    <n v="81"/>
  </r>
  <r>
    <x v="234"/>
    <d v="1899-12-30T10:05:56"/>
    <s v="이체"/>
    <s v="내계좌이체"/>
    <x v="0"/>
    <x v="388"/>
    <n v="10"/>
    <s v="KRW"/>
    <s v="생활통장"/>
    <m/>
    <d v="2024-10-09T00:00:00"/>
    <x v="3"/>
    <x v="8"/>
    <x v="0"/>
    <n v="-10"/>
  </r>
  <r>
    <x v="234"/>
    <d v="1899-12-30T10:05:57"/>
    <s v="이체"/>
    <s v="내계좌이체"/>
    <x v="0"/>
    <x v="389"/>
    <n v="-10"/>
    <s v="KRW"/>
    <s v="신한 주거래 우대통장(저축예금)"/>
    <m/>
    <d v="2024-10-09T00:00:00"/>
    <x v="3"/>
    <x v="8"/>
    <x v="0"/>
    <n v="10"/>
  </r>
  <r>
    <x v="235"/>
    <d v="1899-12-30T08:31:02"/>
    <s v="수입"/>
    <s v="금융수입"/>
    <x v="0"/>
    <x v="34"/>
    <n v="600"/>
    <s v="KRW"/>
    <s v="생활통장"/>
    <m/>
    <d v="2024-10-08T00:00:00"/>
    <x v="1"/>
    <x v="1"/>
    <x v="0"/>
    <n v="600"/>
  </r>
  <r>
    <x v="235"/>
    <d v="1899-12-30T09:31:17"/>
    <s v="수입"/>
    <s v="미분류"/>
    <x v="0"/>
    <x v="19"/>
    <n v="34"/>
    <s v="KRW"/>
    <s v="생활통장"/>
    <m/>
    <d v="2024-10-08T00:00:00"/>
    <x v="1"/>
    <x v="11"/>
    <x v="0"/>
    <n v="34"/>
  </r>
  <r>
    <x v="235"/>
    <d v="1899-12-30T09:31:45"/>
    <s v="수입"/>
    <s v="미분류"/>
    <x v="0"/>
    <x v="19"/>
    <n v="38"/>
    <s v="KRW"/>
    <s v="생활통장"/>
    <m/>
    <d v="2024-10-08T00:00:00"/>
    <x v="1"/>
    <x v="11"/>
    <x v="0"/>
    <n v="38"/>
  </r>
  <r>
    <x v="235"/>
    <d v="1899-12-30T09:32:06"/>
    <s v="수입"/>
    <s v="앱테크"/>
    <x v="0"/>
    <x v="20"/>
    <n v="94"/>
    <s v="KRW"/>
    <s v="생활통장"/>
    <m/>
    <d v="2024-10-08T00:00:00"/>
    <x v="1"/>
    <x v="12"/>
    <x v="0"/>
    <n v="94"/>
  </r>
  <r>
    <x v="235"/>
    <d v="1899-12-30T09:32:26"/>
    <s v="수입"/>
    <s v="앱테크"/>
    <x v="0"/>
    <x v="20"/>
    <n v="29"/>
    <s v="KRW"/>
    <s v="생활통장"/>
    <m/>
    <d v="2024-10-08T00:00:00"/>
    <x v="1"/>
    <x v="12"/>
    <x v="0"/>
    <n v="29"/>
  </r>
  <r>
    <x v="235"/>
    <d v="1899-12-30T09:32:41"/>
    <s v="수입"/>
    <s v="앱테크"/>
    <x v="0"/>
    <x v="364"/>
    <n v="10"/>
    <s v="KRW"/>
    <s v="생활통장"/>
    <m/>
    <d v="2024-10-08T00:00:00"/>
    <x v="1"/>
    <x v="12"/>
    <x v="0"/>
    <n v="10"/>
  </r>
  <r>
    <x v="235"/>
    <d v="1899-12-30T13:44:57"/>
    <s v="지출"/>
    <s v="식비"/>
    <x v="13"/>
    <x v="28"/>
    <n v="-30600"/>
    <s v="KRW"/>
    <s v="교직원복지 LOVE"/>
    <m/>
    <d v="2024-10-08T00:00:00"/>
    <x v="2"/>
    <x v="4"/>
    <x v="13"/>
    <n v="30600"/>
  </r>
  <r>
    <x v="235"/>
    <d v="1899-12-30T17:38:17"/>
    <s v="지출"/>
    <s v="온라인쇼핑"/>
    <x v="12"/>
    <x v="314"/>
    <n v="-4243"/>
    <s v="KRW"/>
    <s v="MY(K-패스)"/>
    <m/>
    <d v="2024-10-08T00:00:00"/>
    <x v="2"/>
    <x v="6"/>
    <x v="12"/>
    <n v="4243"/>
  </r>
  <r>
    <x v="235"/>
    <d v="1899-12-30T18:58:37"/>
    <s v="지출"/>
    <s v="교통"/>
    <x v="6"/>
    <x v="17"/>
    <n v="-5400"/>
    <s v="KRW"/>
    <s v="MY(K-패스)"/>
    <m/>
    <d v="2024-10-08T00:00:00"/>
    <x v="2"/>
    <x v="7"/>
    <x v="6"/>
    <n v="5400"/>
  </r>
  <r>
    <x v="235"/>
    <d v="1899-12-30T20:37:24"/>
    <s v="지출"/>
    <s v="식비"/>
    <x v="9"/>
    <x v="387"/>
    <n v="-44833"/>
    <s v="KRW"/>
    <s v="교직원복지 LOVE"/>
    <m/>
    <d v="2024-10-08T00:00:00"/>
    <x v="2"/>
    <x v="4"/>
    <x v="9"/>
    <n v="44833"/>
  </r>
  <r>
    <x v="235"/>
    <d v="1899-12-30T21:55:12"/>
    <s v="지출"/>
    <s v="생활"/>
    <x v="17"/>
    <x v="161"/>
    <n v="-3900"/>
    <s v="KRW"/>
    <s v="MY(K-패스)"/>
    <m/>
    <d v="2024-10-08T00:00:00"/>
    <x v="2"/>
    <x v="2"/>
    <x v="17"/>
    <n v="3900"/>
  </r>
  <r>
    <x v="235"/>
    <d v="1899-12-30T09:30:41"/>
    <s v="이체"/>
    <s v="투자"/>
    <x v="0"/>
    <x v="5"/>
    <n v="65"/>
    <s v="KRW"/>
    <s v="생활통장"/>
    <m/>
    <d v="2024-10-08T00:00:00"/>
    <x v="0"/>
    <x v="5"/>
    <x v="0"/>
    <n v="-65"/>
  </r>
  <r>
    <x v="235"/>
    <d v="1899-12-30T09:31:05"/>
    <s v="이체"/>
    <s v="내계좌이체"/>
    <x v="0"/>
    <x v="13"/>
    <n v="-140"/>
    <s v="KRW"/>
    <s v="생활통장"/>
    <m/>
    <d v="2024-10-08T00:00:00"/>
    <x v="3"/>
    <x v="8"/>
    <x v="0"/>
    <n v="140"/>
  </r>
  <r>
    <x v="235"/>
    <d v="1899-12-30T09:31:06"/>
    <s v="이체"/>
    <s v="내계좌이체"/>
    <x v="0"/>
    <x v="13"/>
    <n v="140"/>
    <s v="KRW"/>
    <s v="신한 주거래 우대통장(저축예금)"/>
    <m/>
    <d v="2024-10-08T00:00:00"/>
    <x v="3"/>
    <x v="8"/>
    <x v="0"/>
    <n v="-140"/>
  </r>
  <r>
    <x v="235"/>
    <d v="1899-12-30T09:31:32"/>
    <s v="이체"/>
    <s v="내계좌이체"/>
    <x v="0"/>
    <x v="13"/>
    <n v="-34"/>
    <s v="KRW"/>
    <s v="생활통장"/>
    <m/>
    <d v="2024-10-08T00:00:00"/>
    <x v="3"/>
    <x v="8"/>
    <x v="0"/>
    <n v="34"/>
  </r>
  <r>
    <x v="235"/>
    <d v="1899-12-30T09:31:33"/>
    <s v="이체"/>
    <s v="내계좌이체"/>
    <x v="0"/>
    <x v="13"/>
    <n v="34"/>
    <s v="KRW"/>
    <s v="신한 주거래 우대통장(저축예금)"/>
    <m/>
    <d v="2024-10-08T00:00:00"/>
    <x v="3"/>
    <x v="8"/>
    <x v="0"/>
    <n v="-34"/>
  </r>
  <r>
    <x v="235"/>
    <d v="1899-12-30T09:32:03"/>
    <s v="이체"/>
    <s v="내계좌이체"/>
    <x v="0"/>
    <x v="389"/>
    <n v="-74"/>
    <s v="KRW"/>
    <s v="신한 주거래 우대통장(저축예금)"/>
    <m/>
    <d v="2024-10-08T00:00:00"/>
    <x v="3"/>
    <x v="8"/>
    <x v="0"/>
    <n v="74"/>
  </r>
  <r>
    <x v="235"/>
    <d v="1899-12-30T09:32:03"/>
    <s v="이체"/>
    <s v="내계좌이체"/>
    <x v="0"/>
    <x v="388"/>
    <n v="74"/>
    <s v="KRW"/>
    <s v="생활통장"/>
    <m/>
    <d v="2024-10-08T00:00:00"/>
    <x v="3"/>
    <x v="8"/>
    <x v="0"/>
    <n v="-74"/>
  </r>
  <r>
    <x v="235"/>
    <d v="1899-12-30T09:32:22"/>
    <s v="이체"/>
    <s v="내계좌이체"/>
    <x v="0"/>
    <x v="389"/>
    <n v="-100"/>
    <s v="KRW"/>
    <s v="신한 주거래 우대통장(저축예금)"/>
    <m/>
    <d v="2024-10-08T00:00:00"/>
    <x v="3"/>
    <x v="8"/>
    <x v="0"/>
    <n v="100"/>
  </r>
  <r>
    <x v="235"/>
    <d v="1899-12-30T09:32:22"/>
    <s v="이체"/>
    <s v="내계좌이체"/>
    <x v="0"/>
    <x v="388"/>
    <n v="100"/>
    <s v="KRW"/>
    <s v="생활통장"/>
    <m/>
    <d v="2024-10-08T00:00:00"/>
    <x v="3"/>
    <x v="8"/>
    <x v="0"/>
    <n v="-100"/>
  </r>
  <r>
    <x v="235"/>
    <d v="1899-12-30T15:59:22"/>
    <s v="이체"/>
    <s v="이체"/>
    <x v="0"/>
    <x v="432"/>
    <n v="5400"/>
    <s v="KRW"/>
    <s v="카카오페이 머니"/>
    <m/>
    <d v="2024-10-08T00:00:00"/>
    <x v="0"/>
    <x v="0"/>
    <x v="0"/>
    <n v="-5400"/>
  </r>
  <r>
    <x v="235"/>
    <d v="1899-12-30T21:47:42"/>
    <s v="이체"/>
    <s v="이체"/>
    <x v="0"/>
    <x v="433"/>
    <n v="5400"/>
    <s v="KRW"/>
    <s v="카카오페이 머니"/>
    <m/>
    <d v="2024-10-08T00:00:00"/>
    <x v="0"/>
    <x v="0"/>
    <x v="0"/>
    <n v="-5400"/>
  </r>
  <r>
    <x v="236"/>
    <d v="1899-12-30T08:31:23"/>
    <s v="수입"/>
    <s v="금융수입"/>
    <x v="0"/>
    <x v="34"/>
    <n v="300"/>
    <s v="KRW"/>
    <s v="생활통장"/>
    <m/>
    <d v="2024-10-07T00:00:00"/>
    <x v="1"/>
    <x v="1"/>
    <x v="0"/>
    <n v="300"/>
  </r>
  <r>
    <x v="236"/>
    <d v="1899-12-30T08:36:06"/>
    <s v="지출"/>
    <s v="교통"/>
    <x v="38"/>
    <x v="295"/>
    <n v="-5400"/>
    <s v="KRW"/>
    <s v="MY(K-패스)"/>
    <m/>
    <d v="2024-10-07T00:00:00"/>
    <x v="2"/>
    <x v="7"/>
    <x v="39"/>
    <n v="5400"/>
  </r>
  <r>
    <x v="236"/>
    <d v="1899-12-30T14:38:56"/>
    <s v="수입"/>
    <s v="미분류"/>
    <x v="0"/>
    <x v="19"/>
    <n v="23"/>
    <s v="KRW"/>
    <s v="생활통장"/>
    <m/>
    <d v="2024-10-07T00:00:00"/>
    <x v="1"/>
    <x v="11"/>
    <x v="0"/>
    <n v="23"/>
  </r>
  <r>
    <x v="236"/>
    <d v="1899-12-30T14:39:22"/>
    <s v="수입"/>
    <s v="미분류"/>
    <x v="0"/>
    <x v="19"/>
    <n v="87"/>
    <s v="KRW"/>
    <s v="생활통장"/>
    <m/>
    <d v="2024-10-07T00:00:00"/>
    <x v="1"/>
    <x v="11"/>
    <x v="0"/>
    <n v="87"/>
  </r>
  <r>
    <x v="236"/>
    <d v="1899-12-30T14:39:43"/>
    <s v="수입"/>
    <s v="앱테크"/>
    <x v="0"/>
    <x v="20"/>
    <n v="110"/>
    <s v="KRW"/>
    <s v="생활통장"/>
    <m/>
    <d v="2024-10-07T00:00:00"/>
    <x v="1"/>
    <x v="12"/>
    <x v="0"/>
    <n v="110"/>
  </r>
  <r>
    <x v="236"/>
    <d v="1899-12-30T14:40:04"/>
    <s v="수입"/>
    <s v="앱테크"/>
    <x v="0"/>
    <x v="20"/>
    <n v="45"/>
    <s v="KRW"/>
    <s v="생활통장"/>
    <m/>
    <d v="2024-10-07T00:00:00"/>
    <x v="1"/>
    <x v="12"/>
    <x v="0"/>
    <n v="45"/>
  </r>
  <r>
    <x v="236"/>
    <d v="1899-12-30T14:40:25"/>
    <s v="수입"/>
    <s v="앱테크"/>
    <x v="0"/>
    <x v="364"/>
    <n v="10"/>
    <s v="KRW"/>
    <s v="생활통장"/>
    <m/>
    <d v="2024-10-07T00:00:00"/>
    <x v="1"/>
    <x v="12"/>
    <x v="0"/>
    <n v="10"/>
  </r>
  <r>
    <x v="236"/>
    <d v="1899-12-30T14:38:35"/>
    <s v="이체"/>
    <s v="카드대금"/>
    <x v="0"/>
    <x v="116"/>
    <n v="-113000"/>
    <s v="KRW"/>
    <s v="생활통장"/>
    <m/>
    <d v="2024-10-07T00:00:00"/>
    <x v="3"/>
    <x v="20"/>
    <x v="0"/>
    <n v="113000"/>
  </r>
  <r>
    <x v="236"/>
    <d v="1899-12-30T14:39:13"/>
    <s v="이체"/>
    <s v="내계좌이체"/>
    <x v="0"/>
    <x v="13"/>
    <n v="-223"/>
    <s v="KRW"/>
    <s v="생활통장"/>
    <m/>
    <d v="2024-10-07T00:00:00"/>
    <x v="3"/>
    <x v="8"/>
    <x v="0"/>
    <n v="223"/>
  </r>
  <r>
    <x v="236"/>
    <d v="1899-12-30T14:39:14"/>
    <s v="이체"/>
    <s v="내계좌이체"/>
    <x v="0"/>
    <x v="13"/>
    <n v="223"/>
    <s v="KRW"/>
    <s v="신한 주거래 우대통장(저축예금)"/>
    <m/>
    <d v="2024-10-07T00:00:00"/>
    <x v="3"/>
    <x v="8"/>
    <x v="0"/>
    <n v="-223"/>
  </r>
  <r>
    <x v="236"/>
    <d v="1899-12-30T14:39:39"/>
    <s v="이체"/>
    <s v="내계좌이체"/>
    <x v="0"/>
    <x v="388"/>
    <n v="23"/>
    <s v="KRW"/>
    <s v="생활통장"/>
    <m/>
    <d v="2024-10-07T00:00:00"/>
    <x v="3"/>
    <x v="8"/>
    <x v="0"/>
    <n v="-23"/>
  </r>
  <r>
    <x v="236"/>
    <d v="1899-12-30T14:39:40"/>
    <s v="이체"/>
    <s v="내계좌이체"/>
    <x v="0"/>
    <x v="389"/>
    <n v="-23"/>
    <s v="KRW"/>
    <s v="신한 주거래 우대통장(저축예금)"/>
    <m/>
    <d v="2024-10-07T00:00:00"/>
    <x v="3"/>
    <x v="8"/>
    <x v="0"/>
    <n v="23"/>
  </r>
  <r>
    <x v="236"/>
    <d v="1899-12-30T14:40:00"/>
    <s v="이체"/>
    <s v="내계좌이체"/>
    <x v="0"/>
    <x v="388"/>
    <n v="200"/>
    <s v="KRW"/>
    <s v="생활통장"/>
    <m/>
    <d v="2024-10-07T00:00:00"/>
    <x v="3"/>
    <x v="8"/>
    <x v="0"/>
    <n v="-200"/>
  </r>
  <r>
    <x v="236"/>
    <d v="1899-12-30T14:40:01"/>
    <s v="이체"/>
    <s v="내계좌이체"/>
    <x v="0"/>
    <x v="389"/>
    <n v="-200"/>
    <s v="KRW"/>
    <s v="신한 주거래 우대통장(저축예금)"/>
    <m/>
    <d v="2024-10-07T00:00:00"/>
    <x v="3"/>
    <x v="8"/>
    <x v="0"/>
    <n v="200"/>
  </r>
  <r>
    <x v="236"/>
    <d v="1899-12-30T14:41:05"/>
    <s v="이체"/>
    <s v="내계좌이체"/>
    <x v="0"/>
    <x v="5"/>
    <n v="-100000"/>
    <s v="KRW"/>
    <s v="생활통장"/>
    <m/>
    <d v="2024-10-07T00:00:00"/>
    <x v="3"/>
    <x v="8"/>
    <x v="0"/>
    <n v="100000"/>
  </r>
  <r>
    <x v="236"/>
    <d v="1899-12-30T14:41:05"/>
    <s v="이체"/>
    <s v="내계좌이체"/>
    <x v="0"/>
    <x v="15"/>
    <n v="100000"/>
    <s v="KRW"/>
    <s v="플러스박스"/>
    <m/>
    <d v="2024-10-07T00:00:00"/>
    <x v="3"/>
    <x v="8"/>
    <x v="0"/>
    <n v="-100000"/>
  </r>
  <r>
    <x v="237"/>
    <d v="1899-12-30T15:14:14"/>
    <s v="지출"/>
    <s v="교통"/>
    <x v="5"/>
    <x v="218"/>
    <n v="-18900"/>
    <s v="KRW"/>
    <s v="MY(K-패스)"/>
    <m/>
    <d v="2024-10-06T00:00:00"/>
    <x v="2"/>
    <x v="7"/>
    <x v="5"/>
    <n v="18900"/>
  </r>
  <r>
    <x v="237"/>
    <d v="1899-12-30T15:30:40"/>
    <s v="수입"/>
    <s v="금융수입"/>
    <x v="0"/>
    <x v="46"/>
    <n v="69"/>
    <s v="KRW"/>
    <s v="플러스박스"/>
    <m/>
    <d v="2024-10-06T00:00:00"/>
    <x v="1"/>
    <x v="1"/>
    <x v="0"/>
    <n v="69"/>
  </r>
  <r>
    <x v="237"/>
    <d v="1899-12-30T15:31:13"/>
    <s v="수입"/>
    <s v="미분류"/>
    <x v="0"/>
    <x v="19"/>
    <n v="50"/>
    <s v="KRW"/>
    <s v="생활통장"/>
    <m/>
    <d v="2024-10-06T00:00:00"/>
    <x v="1"/>
    <x v="11"/>
    <x v="0"/>
    <n v="50"/>
  </r>
  <r>
    <x v="237"/>
    <d v="1899-12-30T15:31:30"/>
    <s v="수입"/>
    <s v="미분류"/>
    <x v="0"/>
    <x v="19"/>
    <n v="24"/>
    <s v="KRW"/>
    <s v="생활통장"/>
    <m/>
    <d v="2024-10-06T00:00:00"/>
    <x v="1"/>
    <x v="11"/>
    <x v="0"/>
    <n v="24"/>
  </r>
  <r>
    <x v="237"/>
    <d v="1899-12-30T15:31:50"/>
    <s v="수입"/>
    <s v="앱테크"/>
    <x v="0"/>
    <x v="20"/>
    <n v="81"/>
    <s v="KRW"/>
    <s v="생활통장"/>
    <m/>
    <d v="2024-10-06T00:00:00"/>
    <x v="1"/>
    <x v="12"/>
    <x v="0"/>
    <n v="81"/>
  </r>
  <r>
    <x v="237"/>
    <d v="1899-12-30T15:32:09"/>
    <s v="수입"/>
    <s v="앱테크"/>
    <x v="0"/>
    <x v="20"/>
    <n v="61"/>
    <s v="KRW"/>
    <s v="생활통장"/>
    <m/>
    <d v="2024-10-06T00:00:00"/>
    <x v="1"/>
    <x v="12"/>
    <x v="0"/>
    <n v="61"/>
  </r>
  <r>
    <x v="237"/>
    <d v="1899-12-30T15:32:26"/>
    <s v="수입"/>
    <s v="앱테크"/>
    <x v="0"/>
    <x v="364"/>
    <n v="10"/>
    <s v="KRW"/>
    <s v="생활통장"/>
    <m/>
    <d v="2024-10-06T00:00:00"/>
    <x v="1"/>
    <x v="12"/>
    <x v="0"/>
    <n v="10"/>
  </r>
  <r>
    <x v="237"/>
    <d v="1899-12-30T17:43:43"/>
    <s v="지출"/>
    <s v="온라인쇼핑"/>
    <x v="12"/>
    <x v="109"/>
    <n v="-35000"/>
    <s v="KRW"/>
    <s v="MY(K-패스)"/>
    <m/>
    <d v="2024-10-06T00:00:00"/>
    <x v="2"/>
    <x v="6"/>
    <x v="12"/>
    <n v="35000"/>
  </r>
  <r>
    <x v="237"/>
    <d v="1899-12-30T17:58:54"/>
    <s v="지출"/>
    <s v="생활"/>
    <x v="1"/>
    <x v="30"/>
    <n v="-5000"/>
    <s v="KRW"/>
    <s v="MY(K-패스)"/>
    <m/>
    <d v="2024-10-06T00:00:00"/>
    <x v="2"/>
    <x v="2"/>
    <x v="1"/>
    <n v="5000"/>
  </r>
  <r>
    <x v="237"/>
    <d v="1899-12-30T20:40:25"/>
    <s v="지출"/>
    <s v="식비"/>
    <x v="19"/>
    <x v="290"/>
    <n v="-10000"/>
    <s v="KRW"/>
    <s v="MY(K-패스)"/>
    <m/>
    <d v="2024-10-06T00:00:00"/>
    <x v="2"/>
    <x v="4"/>
    <x v="19"/>
    <n v="10000"/>
  </r>
  <r>
    <x v="237"/>
    <d v="1899-12-30T15:31:02"/>
    <s v="이체"/>
    <s v="내계좌이체"/>
    <x v="0"/>
    <x v="13"/>
    <n v="5"/>
    <s v="KRW"/>
    <s v="신한 주거래 우대통장(저축예금)"/>
    <m/>
    <d v="2024-10-06T00:00:00"/>
    <x v="3"/>
    <x v="8"/>
    <x v="0"/>
    <n v="-5"/>
  </r>
  <r>
    <x v="237"/>
    <d v="1899-12-30T15:31:02"/>
    <s v="이체"/>
    <s v="내계좌이체"/>
    <x v="0"/>
    <x v="13"/>
    <n v="-5"/>
    <s v="KRW"/>
    <s v="생활통장"/>
    <m/>
    <d v="2024-10-06T00:00:00"/>
    <x v="3"/>
    <x v="8"/>
    <x v="0"/>
    <n v="5"/>
  </r>
  <r>
    <x v="237"/>
    <d v="1899-12-30T15:31:27"/>
    <s v="이체"/>
    <s v="내계좌이체"/>
    <x v="0"/>
    <x v="13"/>
    <n v="50"/>
    <s v="KRW"/>
    <s v="신한 주거래 우대통장(저축예금)"/>
    <m/>
    <d v="2024-10-06T00:00:00"/>
    <x v="3"/>
    <x v="8"/>
    <x v="0"/>
    <n v="-50"/>
  </r>
  <r>
    <x v="237"/>
    <d v="1899-12-30T15:31:27"/>
    <s v="이체"/>
    <s v="내계좌이체"/>
    <x v="0"/>
    <x v="13"/>
    <n v="-50"/>
    <s v="KRW"/>
    <s v="생활통장"/>
    <m/>
    <d v="2024-10-06T00:00:00"/>
    <x v="3"/>
    <x v="8"/>
    <x v="0"/>
    <n v="50"/>
  </r>
  <r>
    <x v="237"/>
    <d v="1899-12-30T15:31:47"/>
    <s v="이체"/>
    <s v="내계좌이체"/>
    <x v="0"/>
    <x v="389"/>
    <n v="-50"/>
    <s v="KRW"/>
    <s v="신한 주거래 우대통장(저축예금)"/>
    <m/>
    <d v="2024-10-06T00:00:00"/>
    <x v="3"/>
    <x v="8"/>
    <x v="0"/>
    <n v="50"/>
  </r>
  <r>
    <x v="237"/>
    <d v="1899-12-30T15:31:47"/>
    <s v="이체"/>
    <s v="내계좌이체"/>
    <x v="0"/>
    <x v="388"/>
    <n v="50"/>
    <s v="KRW"/>
    <s v="생활통장"/>
    <m/>
    <d v="2024-10-06T00:00:00"/>
    <x v="3"/>
    <x v="8"/>
    <x v="0"/>
    <n v="-50"/>
  </r>
  <r>
    <x v="237"/>
    <d v="1899-12-30T15:32:06"/>
    <s v="이체"/>
    <s v="내계좌이체"/>
    <x v="0"/>
    <x v="389"/>
    <n v="-5"/>
    <s v="KRW"/>
    <s v="신한 주거래 우대통장(저축예금)"/>
    <m/>
    <d v="2024-10-06T00:00:00"/>
    <x v="3"/>
    <x v="8"/>
    <x v="0"/>
    <n v="5"/>
  </r>
  <r>
    <x v="237"/>
    <d v="1899-12-30T15:32:06"/>
    <s v="이체"/>
    <s v="내계좌이체"/>
    <x v="0"/>
    <x v="388"/>
    <n v="5"/>
    <s v="KRW"/>
    <s v="생활통장"/>
    <m/>
    <d v="2024-10-06T00:00:00"/>
    <x v="3"/>
    <x v="8"/>
    <x v="0"/>
    <n v="-5"/>
  </r>
  <r>
    <x v="237"/>
    <d v="1899-12-30T15:32:19"/>
    <s v="이체"/>
    <s v="내계좌이체"/>
    <x v="0"/>
    <x v="5"/>
    <n v="-10000"/>
    <s v="KRW"/>
    <s v="생활통장"/>
    <m/>
    <d v="2024-10-06T00:00:00"/>
    <x v="3"/>
    <x v="8"/>
    <x v="0"/>
    <n v="10000"/>
  </r>
  <r>
    <x v="237"/>
    <d v="1899-12-30T15:32:19"/>
    <s v="이체"/>
    <s v="내계좌이체"/>
    <x v="0"/>
    <x v="15"/>
    <n v="10000"/>
    <s v="KRW"/>
    <s v="플러스박스"/>
    <m/>
    <d v="2024-10-06T00:00:00"/>
    <x v="3"/>
    <x v="8"/>
    <x v="0"/>
    <n v="-10000"/>
  </r>
  <r>
    <x v="237"/>
    <d v="1899-12-30T15:32:24"/>
    <s v="이체"/>
    <s v="내계좌이체"/>
    <x v="0"/>
    <x v="5"/>
    <n v="10069"/>
    <s v="KRW"/>
    <s v="생활통장"/>
    <m/>
    <d v="2024-10-06T00:00:00"/>
    <x v="3"/>
    <x v="8"/>
    <x v="0"/>
    <n v="-10069"/>
  </r>
  <r>
    <x v="237"/>
    <d v="1899-12-30T15:32:24"/>
    <s v="이체"/>
    <s v="내계좌이체"/>
    <x v="0"/>
    <x v="9"/>
    <n v="-10069"/>
    <s v="KRW"/>
    <s v="플러스박스"/>
    <m/>
    <d v="2024-10-06T00:00:00"/>
    <x v="3"/>
    <x v="8"/>
    <x v="0"/>
    <n v="10069"/>
  </r>
  <r>
    <x v="237"/>
    <d v="1899-12-30T16:01:30"/>
    <s v="이체"/>
    <s v="이체"/>
    <x v="0"/>
    <x v="172"/>
    <n v="10000"/>
    <s v="KRW"/>
    <s v="신한 주거래 우대통장(저축예금)"/>
    <m/>
    <d v="2024-10-06T00:00:00"/>
    <x v="3"/>
    <x v="0"/>
    <x v="0"/>
    <n v="-10000"/>
  </r>
  <r>
    <x v="237"/>
    <d v="1899-12-30T18:28:35"/>
    <s v="이체"/>
    <s v="이체"/>
    <x v="0"/>
    <x v="434"/>
    <n v="100000"/>
    <s v="KRW"/>
    <s v="카카오페이 머니"/>
    <m/>
    <d v="2024-10-06T00:00:00"/>
    <x v="3"/>
    <x v="0"/>
    <x v="0"/>
    <n v="-100000"/>
  </r>
  <r>
    <x v="237"/>
    <d v="1899-12-30T18:31:19"/>
    <s v="이체"/>
    <s v="내계좌이체"/>
    <x v="0"/>
    <x v="104"/>
    <n v="-100000"/>
    <s v="KRW"/>
    <s v="카카오페이 머니"/>
    <m/>
    <d v="2024-10-06T00:00:00"/>
    <x v="3"/>
    <x v="8"/>
    <x v="0"/>
    <n v="100000"/>
  </r>
  <r>
    <x v="237"/>
    <d v="1899-12-30T18:31:19"/>
    <s v="이체"/>
    <s v="내계좌이체"/>
    <x v="0"/>
    <x v="13"/>
    <n v="100000"/>
    <s v="KRW"/>
    <s v="생활통장"/>
    <m/>
    <d v="2024-10-06T00:00:00"/>
    <x v="3"/>
    <x v="8"/>
    <x v="0"/>
    <n v="-100000"/>
  </r>
  <r>
    <x v="237"/>
    <d v="1899-12-30T18:32:56"/>
    <s v="이체"/>
    <s v="내계좌이체"/>
    <x v="0"/>
    <x v="13"/>
    <n v="-10000"/>
    <s v="KRW"/>
    <s v="신한 주거래 우대통장(저축예금)"/>
    <m/>
    <d v="2024-10-06T00:00:00"/>
    <x v="3"/>
    <x v="8"/>
    <x v="0"/>
    <n v="10000"/>
  </r>
  <r>
    <x v="237"/>
    <d v="1899-12-30T18:32:56"/>
    <s v="이체"/>
    <s v="내계좌이체"/>
    <x v="0"/>
    <x v="13"/>
    <n v="10000"/>
    <s v="KRW"/>
    <s v="생활통장"/>
    <m/>
    <d v="2024-10-06T00:00:00"/>
    <x v="3"/>
    <x v="8"/>
    <x v="0"/>
    <n v="-10000"/>
  </r>
  <r>
    <x v="238"/>
    <d v="1899-12-30T08:07:54"/>
    <s v="지출"/>
    <s v="교통"/>
    <x v="38"/>
    <x v="235"/>
    <n v="-17700"/>
    <s v="KRW"/>
    <s v="카카오페이 간편결제"/>
    <m/>
    <d v="2024-10-05T00:00:00"/>
    <x v="2"/>
    <x v="7"/>
    <x v="39"/>
    <n v="17700"/>
  </r>
  <r>
    <x v="238"/>
    <d v="1899-12-30T08:53:01"/>
    <s v="지출"/>
    <s v="교통"/>
    <x v="38"/>
    <x v="235"/>
    <n v="17700"/>
    <s v="KRW"/>
    <s v="카카오페이 간편결제"/>
    <m/>
    <d v="2024-10-05T00:00:00"/>
    <x v="2"/>
    <x v="7"/>
    <x v="39"/>
    <n v="-17700"/>
  </r>
  <r>
    <x v="238"/>
    <d v="1899-12-30T08:53:02"/>
    <s v="지출"/>
    <s v="교통"/>
    <x v="38"/>
    <x v="235"/>
    <n v="-17700"/>
    <s v="KRW"/>
    <s v="카카오페이 간편결제"/>
    <m/>
    <d v="2024-10-05T00:00:00"/>
    <x v="2"/>
    <x v="7"/>
    <x v="39"/>
    <n v="17700"/>
  </r>
  <r>
    <x v="238"/>
    <d v="1899-12-30T18:51:49"/>
    <s v="수입"/>
    <s v="앱테크"/>
    <x v="0"/>
    <x v="20"/>
    <n v="40"/>
    <s v="KRW"/>
    <s v="생활통장"/>
    <m/>
    <d v="2024-10-05T00:00:00"/>
    <x v="1"/>
    <x v="12"/>
    <x v="0"/>
    <n v="40"/>
  </r>
  <r>
    <x v="238"/>
    <d v="1899-12-30T18:52:07"/>
    <s v="수입"/>
    <s v="미분류"/>
    <x v="0"/>
    <x v="19"/>
    <n v="31"/>
    <s v="KRW"/>
    <s v="생활통장"/>
    <m/>
    <d v="2024-10-05T00:00:00"/>
    <x v="1"/>
    <x v="11"/>
    <x v="0"/>
    <n v="31"/>
  </r>
  <r>
    <x v="238"/>
    <d v="1899-12-30T18:52:27"/>
    <s v="수입"/>
    <s v="미분류"/>
    <x v="0"/>
    <x v="19"/>
    <n v="12"/>
    <s v="KRW"/>
    <s v="생활통장"/>
    <m/>
    <d v="2024-10-05T00:00:00"/>
    <x v="1"/>
    <x v="11"/>
    <x v="0"/>
    <n v="12"/>
  </r>
  <r>
    <x v="238"/>
    <d v="1899-12-30T18:53:00"/>
    <s v="수입"/>
    <s v="앱테크"/>
    <x v="0"/>
    <x v="20"/>
    <n v="62"/>
    <s v="KRW"/>
    <s v="생활통장"/>
    <m/>
    <d v="2024-10-05T00:00:00"/>
    <x v="1"/>
    <x v="12"/>
    <x v="0"/>
    <n v="62"/>
  </r>
  <r>
    <x v="238"/>
    <d v="1899-12-30T18:54:34"/>
    <s v="수입"/>
    <s v="앱테크"/>
    <x v="0"/>
    <x v="364"/>
    <n v="10"/>
    <s v="KRW"/>
    <s v="생활통장"/>
    <m/>
    <d v="2024-10-05T00:00:00"/>
    <x v="1"/>
    <x v="12"/>
    <x v="0"/>
    <n v="10"/>
  </r>
  <r>
    <x v="238"/>
    <d v="1899-12-30T18:24:42"/>
    <s v="이체"/>
    <s v="이체"/>
    <x v="0"/>
    <x v="172"/>
    <n v="131000"/>
    <s v="KRW"/>
    <s v="신한 주거래 우대통장(저축예금)"/>
    <m/>
    <d v="2024-10-05T00:00:00"/>
    <x v="0"/>
    <x v="0"/>
    <x v="0"/>
    <n v="-131000"/>
  </r>
  <r>
    <x v="238"/>
    <d v="1899-12-30T18:51:38"/>
    <s v="이체"/>
    <s v="내계좌이체"/>
    <x v="0"/>
    <x v="13"/>
    <n v="1000"/>
    <s v="KRW"/>
    <s v="생활통장"/>
    <m/>
    <d v="2024-10-05T00:00:00"/>
    <x v="3"/>
    <x v="8"/>
    <x v="0"/>
    <n v="-1000"/>
  </r>
  <r>
    <x v="238"/>
    <d v="1899-12-30T18:51:39"/>
    <s v="이체"/>
    <s v="내계좌이체"/>
    <x v="0"/>
    <x v="13"/>
    <n v="-1000"/>
    <s v="KRW"/>
    <s v="신한 주거래 우대통장(저축예금)"/>
    <m/>
    <d v="2024-10-05T00:00:00"/>
    <x v="3"/>
    <x v="8"/>
    <x v="0"/>
    <n v="1000"/>
  </r>
  <r>
    <x v="238"/>
    <d v="1899-12-30T18:52:05"/>
    <s v="이체"/>
    <s v="내계좌이체"/>
    <x v="0"/>
    <x v="13"/>
    <n v="90"/>
    <s v="KRW"/>
    <s v="신한 주거래 우대통장(저축예금)"/>
    <m/>
    <d v="2024-10-05T00:00:00"/>
    <x v="3"/>
    <x v="8"/>
    <x v="0"/>
    <n v="-90"/>
  </r>
  <r>
    <x v="238"/>
    <d v="1899-12-30T18:52:05"/>
    <s v="이체"/>
    <s v="내계좌이체"/>
    <x v="0"/>
    <x v="13"/>
    <n v="-90"/>
    <s v="KRW"/>
    <s v="생활통장"/>
    <m/>
    <d v="2024-10-05T00:00:00"/>
    <x v="3"/>
    <x v="8"/>
    <x v="0"/>
    <n v="90"/>
  </r>
  <r>
    <x v="238"/>
    <d v="1899-12-30T18:52:23"/>
    <s v="이체"/>
    <s v="내계좌이체"/>
    <x v="0"/>
    <x v="13"/>
    <n v="31"/>
    <s v="KRW"/>
    <s v="신한 주거래 우대통장(저축예금)"/>
    <m/>
    <d v="2024-10-05T00:00:00"/>
    <x v="3"/>
    <x v="8"/>
    <x v="0"/>
    <n v="-31"/>
  </r>
  <r>
    <x v="238"/>
    <d v="1899-12-30T18:52:23"/>
    <s v="이체"/>
    <s v="내계좌이체"/>
    <x v="0"/>
    <x v="13"/>
    <n v="-31"/>
    <s v="KRW"/>
    <s v="생활통장"/>
    <m/>
    <d v="2024-10-05T00:00:00"/>
    <x v="3"/>
    <x v="8"/>
    <x v="0"/>
    <n v="31"/>
  </r>
  <r>
    <x v="238"/>
    <d v="1899-12-30T18:52:43"/>
    <s v="이체"/>
    <s v="내계좌이체"/>
    <x v="0"/>
    <x v="388"/>
    <n v="130121"/>
    <s v="KRW"/>
    <s v="생활통장"/>
    <m/>
    <d v="2024-10-05T00:00:00"/>
    <x v="3"/>
    <x v="8"/>
    <x v="0"/>
    <n v="-130121"/>
  </r>
  <r>
    <x v="238"/>
    <d v="1899-12-30T18:52:44"/>
    <s v="이체"/>
    <s v="내계좌이체"/>
    <x v="0"/>
    <x v="389"/>
    <n v="-130121"/>
    <s v="KRW"/>
    <s v="신한 주거래 우대통장(저축예금)"/>
    <m/>
    <d v="2024-10-05T00:00:00"/>
    <x v="3"/>
    <x v="8"/>
    <x v="0"/>
    <n v="130121"/>
  </r>
  <r>
    <x v="239"/>
    <d v="1899-12-30T01:45:37"/>
    <s v="수입"/>
    <s v="미분류"/>
    <x v="0"/>
    <x v="19"/>
    <n v="20"/>
    <s v="KRW"/>
    <s v="생활통장"/>
    <m/>
    <d v="2024-10-04T00:00:00"/>
    <x v="1"/>
    <x v="11"/>
    <x v="0"/>
    <n v="20"/>
  </r>
  <r>
    <x v="239"/>
    <d v="1899-12-30T01:46:06"/>
    <s v="지출"/>
    <s v="교통"/>
    <x v="5"/>
    <x v="218"/>
    <n v="-9100"/>
    <s v="KRW"/>
    <s v="MY(K-패스)"/>
    <m/>
    <d v="2024-10-04T00:00:00"/>
    <x v="2"/>
    <x v="7"/>
    <x v="5"/>
    <n v="9100"/>
  </r>
  <r>
    <x v="239"/>
    <d v="1899-12-30T11:50:38"/>
    <s v="수입"/>
    <s v="미분류"/>
    <x v="0"/>
    <x v="19"/>
    <n v="29"/>
    <s v="KRW"/>
    <s v="생활통장"/>
    <m/>
    <d v="2024-10-04T00:00:00"/>
    <x v="1"/>
    <x v="11"/>
    <x v="0"/>
    <n v="29"/>
  </r>
  <r>
    <x v="239"/>
    <d v="1899-12-30T11:50:57"/>
    <s v="수입"/>
    <s v="미분류"/>
    <x v="0"/>
    <x v="19"/>
    <n v="19"/>
    <s v="KRW"/>
    <s v="생활통장"/>
    <m/>
    <d v="2024-10-04T00:00:00"/>
    <x v="1"/>
    <x v="11"/>
    <x v="0"/>
    <n v="19"/>
  </r>
  <r>
    <x v="239"/>
    <d v="1899-12-30T11:51:19"/>
    <s v="수입"/>
    <s v="앱테크"/>
    <x v="0"/>
    <x v="20"/>
    <n v="12"/>
    <s v="KRW"/>
    <s v="생활통장"/>
    <m/>
    <d v="2024-10-04T00:00:00"/>
    <x v="1"/>
    <x v="12"/>
    <x v="0"/>
    <n v="12"/>
  </r>
  <r>
    <x v="239"/>
    <d v="1899-12-30T11:51:43"/>
    <s v="수입"/>
    <s v="앱테크"/>
    <x v="0"/>
    <x v="20"/>
    <n v="41"/>
    <s v="KRW"/>
    <s v="생활통장"/>
    <m/>
    <d v="2024-10-04T00:00:00"/>
    <x v="1"/>
    <x v="12"/>
    <x v="0"/>
    <n v="41"/>
  </r>
  <r>
    <x v="239"/>
    <d v="1899-12-30T11:52:00"/>
    <s v="수입"/>
    <s v="앱테크"/>
    <x v="0"/>
    <x v="364"/>
    <n v="10"/>
    <s v="KRW"/>
    <s v="생활통장"/>
    <m/>
    <d v="2024-10-04T00:00:00"/>
    <x v="1"/>
    <x v="12"/>
    <x v="0"/>
    <n v="10"/>
  </r>
  <r>
    <x v="239"/>
    <d v="1899-12-30T13:25:14"/>
    <s v="지출"/>
    <s v="패션/쇼핑"/>
    <x v="57"/>
    <x v="339"/>
    <n v="-37666"/>
    <s v="KRW"/>
    <s v="교직원복지 LOVE"/>
    <m/>
    <d v="2024-10-04T00:00:00"/>
    <x v="2"/>
    <x v="16"/>
    <x v="58"/>
    <n v="37666"/>
  </r>
  <r>
    <x v="239"/>
    <d v="1899-12-30T17:04:28"/>
    <s v="지출"/>
    <s v="식비"/>
    <x v="47"/>
    <x v="340"/>
    <n v="-50333"/>
    <s v="KRW"/>
    <s v="교직원복지 LOVE"/>
    <m/>
    <d v="2024-10-04T00:00:00"/>
    <x v="2"/>
    <x v="4"/>
    <x v="48"/>
    <n v="50333"/>
  </r>
  <r>
    <x v="239"/>
    <d v="1899-12-30T17:08:44"/>
    <s v="지출"/>
    <s v="카페/간식"/>
    <x v="10"/>
    <x v="230"/>
    <n v="-11100"/>
    <s v="KRW"/>
    <s v="교직원복지 LOVE"/>
    <m/>
    <d v="2024-10-04T00:00:00"/>
    <x v="2"/>
    <x v="14"/>
    <x v="10"/>
    <n v="11100"/>
  </r>
  <r>
    <x v="239"/>
    <d v="1899-12-30T19:32:39"/>
    <s v="지출"/>
    <s v="교통"/>
    <x v="5"/>
    <x v="218"/>
    <n v="-13300"/>
    <s v="KRW"/>
    <s v="MY(K-패스)"/>
    <m/>
    <d v="2024-10-04T00:00:00"/>
    <x v="2"/>
    <x v="7"/>
    <x v="5"/>
    <n v="13300"/>
  </r>
  <r>
    <x v="239"/>
    <d v="1899-12-30T19:34:02"/>
    <s v="지출"/>
    <s v="생활"/>
    <x v="17"/>
    <x v="435"/>
    <n v="-2300"/>
    <s v="KRW"/>
    <s v="MY(K-패스)"/>
    <m/>
    <d v="2024-10-04T00:00:00"/>
    <x v="2"/>
    <x v="2"/>
    <x v="17"/>
    <n v="2300"/>
  </r>
  <r>
    <x v="239"/>
    <d v="1899-12-30T01:45:49"/>
    <s v="이체"/>
    <s v="내계좌이체"/>
    <x v="0"/>
    <x v="5"/>
    <n v="100000"/>
    <s v="KRW"/>
    <s v="생활통장"/>
    <m/>
    <d v="2024-10-04T00:00:00"/>
    <x v="3"/>
    <x v="8"/>
    <x v="0"/>
    <n v="-100000"/>
  </r>
  <r>
    <x v="239"/>
    <d v="1899-12-30T01:45:49"/>
    <s v="이체"/>
    <s v="내계좌이체"/>
    <x v="0"/>
    <x v="9"/>
    <n v="-100000"/>
    <s v="KRW"/>
    <s v="플러스박스"/>
    <m/>
    <d v="2024-10-04T00:00:00"/>
    <x v="3"/>
    <x v="8"/>
    <x v="0"/>
    <n v="100000"/>
  </r>
  <r>
    <x v="239"/>
    <d v="1899-12-30T11:49:54"/>
    <s v="이체"/>
    <s v="투자"/>
    <x v="0"/>
    <x v="5"/>
    <n v="208"/>
    <s v="KRW"/>
    <s v="생활통장"/>
    <m/>
    <d v="2024-10-04T00:00:00"/>
    <x v="0"/>
    <x v="5"/>
    <x v="0"/>
    <n v="-208"/>
  </r>
  <r>
    <x v="239"/>
    <d v="1899-12-30T11:50:11"/>
    <s v="이체"/>
    <s v="내계좌이체"/>
    <x v="0"/>
    <x v="13"/>
    <n v="-939"/>
    <s v="KRW"/>
    <s v="생활통장"/>
    <m/>
    <d v="2024-10-04T00:00:00"/>
    <x v="3"/>
    <x v="8"/>
    <x v="0"/>
    <n v="939"/>
  </r>
  <r>
    <x v="239"/>
    <d v="1899-12-30T11:50:12"/>
    <s v="이체"/>
    <s v="내계좌이체"/>
    <x v="0"/>
    <x v="13"/>
    <n v="939"/>
    <s v="KRW"/>
    <s v="신한 주거래 우대통장(저축예금)"/>
    <m/>
    <d v="2024-10-04T00:00:00"/>
    <x v="3"/>
    <x v="8"/>
    <x v="0"/>
    <n v="-939"/>
  </r>
  <r>
    <x v="239"/>
    <d v="1899-12-30T11:50:54"/>
    <s v="이체"/>
    <s v="내계좌이체"/>
    <x v="0"/>
    <x v="13"/>
    <n v="-29"/>
    <s v="KRW"/>
    <s v="생활통장"/>
    <m/>
    <d v="2024-10-04T00:00:00"/>
    <x v="3"/>
    <x v="8"/>
    <x v="0"/>
    <n v="29"/>
  </r>
  <r>
    <x v="239"/>
    <d v="1899-12-30T11:50:55"/>
    <s v="이체"/>
    <s v="내계좌이체"/>
    <x v="0"/>
    <x v="13"/>
    <n v="29"/>
    <s v="KRW"/>
    <s v="신한 주거래 우대통장(저축예금)"/>
    <m/>
    <d v="2024-10-04T00:00:00"/>
    <x v="3"/>
    <x v="8"/>
    <x v="0"/>
    <n v="-29"/>
  </r>
  <r>
    <x v="239"/>
    <d v="1899-12-30T11:51:16"/>
    <s v="이체"/>
    <s v="내계좌이체"/>
    <x v="0"/>
    <x v="389"/>
    <n v="-900"/>
    <s v="KRW"/>
    <s v="신한 주거래 우대통장(저축예금)"/>
    <m/>
    <d v="2024-10-04T00:00:00"/>
    <x v="3"/>
    <x v="8"/>
    <x v="0"/>
    <n v="900"/>
  </r>
  <r>
    <x v="239"/>
    <d v="1899-12-30T11:51:16"/>
    <s v="이체"/>
    <s v="내계좌이체"/>
    <x v="0"/>
    <x v="388"/>
    <n v="900"/>
    <s v="KRW"/>
    <s v="생활통장"/>
    <m/>
    <d v="2024-10-04T00:00:00"/>
    <x v="3"/>
    <x v="8"/>
    <x v="0"/>
    <n v="-900"/>
  </r>
  <r>
    <x v="239"/>
    <d v="1899-12-30T11:51:36"/>
    <s v="이체"/>
    <s v="내계좌이체"/>
    <x v="0"/>
    <x v="389"/>
    <n v="-68"/>
    <s v="KRW"/>
    <s v="신한 주거래 우대통장(저축예금)"/>
    <m/>
    <d v="2024-10-04T00:00:00"/>
    <x v="3"/>
    <x v="8"/>
    <x v="0"/>
    <n v="68"/>
  </r>
  <r>
    <x v="239"/>
    <d v="1899-12-30T11:51:36"/>
    <s v="이체"/>
    <s v="내계좌이체"/>
    <x v="0"/>
    <x v="388"/>
    <n v="68"/>
    <s v="KRW"/>
    <s v="생활통장"/>
    <m/>
    <d v="2024-10-04T00:00:00"/>
    <x v="3"/>
    <x v="8"/>
    <x v="0"/>
    <n v="-68"/>
  </r>
  <r>
    <x v="239"/>
    <d v="1899-12-30T11:57:06"/>
    <s v="이체"/>
    <s v="내계좌이체"/>
    <x v="0"/>
    <x v="5"/>
    <n v="25"/>
    <s v="KRW"/>
    <s v="생활통장"/>
    <m/>
    <d v="2024-10-04T00:00:00"/>
    <x v="3"/>
    <x v="8"/>
    <x v="0"/>
    <n v="-25"/>
  </r>
  <r>
    <x v="239"/>
    <d v="1899-12-30T11:57:06"/>
    <s v="이체"/>
    <s v="내계좌이체"/>
    <x v="0"/>
    <x v="9"/>
    <n v="-25"/>
    <s v="KRW"/>
    <s v="플러스박스"/>
    <m/>
    <d v="2024-10-04T00:00:00"/>
    <x v="3"/>
    <x v="8"/>
    <x v="0"/>
    <n v="25"/>
  </r>
  <r>
    <x v="239"/>
    <d v="1899-12-30T11:57:12"/>
    <s v="이체"/>
    <s v="내계좌이체"/>
    <x v="0"/>
    <x v="5"/>
    <n v="-75"/>
    <s v="KRW"/>
    <s v="생활통장"/>
    <m/>
    <d v="2024-10-04T00:00:00"/>
    <x v="3"/>
    <x v="8"/>
    <x v="0"/>
    <n v="75"/>
  </r>
  <r>
    <x v="239"/>
    <d v="1899-12-30T11:57:12"/>
    <s v="이체"/>
    <s v="내계좌이체"/>
    <x v="0"/>
    <x v="15"/>
    <n v="75"/>
    <s v="KRW"/>
    <s v="플러스박스"/>
    <m/>
    <d v="2024-10-04T00:00:00"/>
    <x v="3"/>
    <x v="8"/>
    <x v="0"/>
    <n v="-75"/>
  </r>
  <r>
    <x v="239"/>
    <d v="1899-12-30T11:57:16"/>
    <s v="이체"/>
    <s v="내계좌이체"/>
    <x v="0"/>
    <x v="5"/>
    <n v="50"/>
    <s v="KRW"/>
    <s v="생활통장"/>
    <m/>
    <d v="2024-10-04T00:00:00"/>
    <x v="3"/>
    <x v="8"/>
    <x v="0"/>
    <n v="-50"/>
  </r>
  <r>
    <x v="239"/>
    <d v="1899-12-30T11:57:16"/>
    <s v="이체"/>
    <s v="내계좌이체"/>
    <x v="0"/>
    <x v="9"/>
    <n v="-50"/>
    <s v="KRW"/>
    <s v="플러스박스"/>
    <m/>
    <d v="2024-10-04T00:00:00"/>
    <x v="3"/>
    <x v="8"/>
    <x v="0"/>
    <n v="50"/>
  </r>
  <r>
    <x v="239"/>
    <d v="1899-12-30T11:57:19"/>
    <s v="이체"/>
    <s v="내계좌이체"/>
    <x v="0"/>
    <x v="5"/>
    <n v="25"/>
    <s v="KRW"/>
    <s v="생활통장"/>
    <m/>
    <d v="2024-10-04T00:00:00"/>
    <x v="3"/>
    <x v="8"/>
    <x v="0"/>
    <n v="-25"/>
  </r>
  <r>
    <x v="239"/>
    <d v="1899-12-30T11:57:19"/>
    <s v="이체"/>
    <s v="내계좌이체"/>
    <x v="0"/>
    <x v="9"/>
    <n v="-25"/>
    <s v="KRW"/>
    <s v="플러스박스"/>
    <m/>
    <d v="2024-10-04T00:00:00"/>
    <x v="3"/>
    <x v="8"/>
    <x v="0"/>
    <n v="25"/>
  </r>
  <r>
    <x v="239"/>
    <d v="1899-12-30T11:57:25"/>
    <s v="이체"/>
    <s v="내계좌이체"/>
    <x v="0"/>
    <x v="5"/>
    <n v="-75"/>
    <s v="KRW"/>
    <s v="생활통장"/>
    <m/>
    <d v="2024-10-04T00:00:00"/>
    <x v="3"/>
    <x v="8"/>
    <x v="0"/>
    <n v="75"/>
  </r>
  <r>
    <x v="239"/>
    <d v="1899-12-30T11:57:25"/>
    <s v="이체"/>
    <s v="내계좌이체"/>
    <x v="0"/>
    <x v="15"/>
    <n v="75"/>
    <s v="KRW"/>
    <s v="플러스박스"/>
    <m/>
    <d v="2024-10-04T00:00:00"/>
    <x v="3"/>
    <x v="8"/>
    <x v="0"/>
    <n v="-75"/>
  </r>
  <r>
    <x v="239"/>
    <d v="1899-12-30T11:57:30"/>
    <s v="이체"/>
    <s v="내계좌이체"/>
    <x v="0"/>
    <x v="5"/>
    <n v="50"/>
    <s v="KRW"/>
    <s v="생활통장"/>
    <m/>
    <d v="2024-10-04T00:00:00"/>
    <x v="3"/>
    <x v="8"/>
    <x v="0"/>
    <n v="-50"/>
  </r>
  <r>
    <x v="239"/>
    <d v="1899-12-30T11:57:30"/>
    <s v="이체"/>
    <s v="내계좌이체"/>
    <x v="0"/>
    <x v="9"/>
    <n v="-50"/>
    <s v="KRW"/>
    <s v="플러스박스"/>
    <m/>
    <d v="2024-10-04T00:00:00"/>
    <x v="3"/>
    <x v="8"/>
    <x v="0"/>
    <n v="50"/>
  </r>
  <r>
    <x v="239"/>
    <d v="1899-12-30T11:57:35"/>
    <s v="이체"/>
    <s v="내계좌이체"/>
    <x v="0"/>
    <x v="5"/>
    <n v="250000"/>
    <s v="KRW"/>
    <s v="생활통장"/>
    <m/>
    <d v="2024-10-04T00:00:00"/>
    <x v="3"/>
    <x v="8"/>
    <x v="0"/>
    <n v="-250000"/>
  </r>
  <r>
    <x v="239"/>
    <d v="1899-12-30T11:57:35"/>
    <s v="이체"/>
    <s v="내계좌이체"/>
    <x v="0"/>
    <x v="9"/>
    <n v="-250000"/>
    <s v="KRW"/>
    <s v="플러스박스"/>
    <m/>
    <d v="2024-10-04T00:00:00"/>
    <x v="3"/>
    <x v="8"/>
    <x v="0"/>
    <n v="250000"/>
  </r>
  <r>
    <x v="239"/>
    <d v="1899-12-30T11:58:11"/>
    <s v="이체"/>
    <s v="내계좌이체"/>
    <x v="0"/>
    <x v="13"/>
    <n v="-250000"/>
    <s v="KRW"/>
    <s v="생활통장"/>
    <m/>
    <d v="2024-10-04T00:00:00"/>
    <x v="3"/>
    <x v="8"/>
    <x v="0"/>
    <n v="250000"/>
  </r>
  <r>
    <x v="239"/>
    <d v="1899-12-30T18:07:10"/>
    <s v="이체"/>
    <s v="이체"/>
    <x v="0"/>
    <x v="436"/>
    <n v="75500"/>
    <s v="KRW"/>
    <s v="카카오페이 머니"/>
    <m/>
    <d v="2024-10-04T00:00:00"/>
    <x v="3"/>
    <x v="0"/>
    <x v="0"/>
    <n v="-75500"/>
  </r>
  <r>
    <x v="239"/>
    <d v="1899-12-30T18:07:32"/>
    <s v="이체"/>
    <s v="내계좌이체"/>
    <x v="0"/>
    <x v="104"/>
    <n v="-75500"/>
    <s v="KRW"/>
    <s v="카카오페이 머니"/>
    <m/>
    <d v="2024-10-04T00:00:00"/>
    <x v="3"/>
    <x v="8"/>
    <x v="0"/>
    <n v="75500"/>
  </r>
  <r>
    <x v="239"/>
    <d v="1899-12-30T18:07:33"/>
    <s v="이체"/>
    <s v="내계좌이체"/>
    <x v="0"/>
    <x v="13"/>
    <n v="75500"/>
    <s v="KRW"/>
    <s v="생활통장"/>
    <m/>
    <d v="2024-10-04T00:00:00"/>
    <x v="3"/>
    <x v="8"/>
    <x v="0"/>
    <n v="-75500"/>
  </r>
  <r>
    <x v="239"/>
    <d v="1899-12-30T19:44:10"/>
    <s v="이체"/>
    <s v="카드대금"/>
    <x v="0"/>
    <x v="116"/>
    <n v="-75500"/>
    <s v="KRW"/>
    <s v="생활통장"/>
    <m/>
    <d v="2024-10-04T00:00:00"/>
    <x v="3"/>
    <x v="20"/>
    <x v="0"/>
    <n v="75500"/>
  </r>
  <r>
    <x v="240"/>
    <d v="1899-12-30T08:28:41"/>
    <s v="수입"/>
    <s v="금융수입"/>
    <x v="0"/>
    <x v="34"/>
    <n v="300"/>
    <s v="KRW"/>
    <s v="생활통장"/>
    <m/>
    <d v="2024-10-03T00:00:00"/>
    <x v="1"/>
    <x v="1"/>
    <x v="0"/>
    <n v="300"/>
  </r>
  <r>
    <x v="240"/>
    <d v="1899-12-30T16:49:30"/>
    <s v="지출"/>
    <s v="교통"/>
    <x v="5"/>
    <x v="282"/>
    <n v="-12900"/>
    <s v="KRW"/>
    <s v="MY(K-패스)"/>
    <m/>
    <d v="2024-10-03T00:00:00"/>
    <x v="2"/>
    <x v="7"/>
    <x v="5"/>
    <n v="12900"/>
  </r>
  <r>
    <x v="240"/>
    <d v="1899-12-30T16:50:27"/>
    <s v="지출"/>
    <s v="생활"/>
    <x v="17"/>
    <x v="404"/>
    <n v="-2300"/>
    <s v="KRW"/>
    <s v="MY(K-패스)"/>
    <m/>
    <d v="2024-10-03T00:00:00"/>
    <x v="2"/>
    <x v="2"/>
    <x v="17"/>
    <n v="2300"/>
  </r>
  <r>
    <x v="240"/>
    <d v="1899-12-30T01:12:07"/>
    <s v="이체"/>
    <s v="내계좌이체"/>
    <x v="0"/>
    <x v="5"/>
    <n v="50000"/>
    <s v="KRW"/>
    <s v="생활통장"/>
    <m/>
    <d v="2024-10-03T00:00:00"/>
    <x v="3"/>
    <x v="8"/>
    <x v="0"/>
    <n v="-50000"/>
  </r>
  <r>
    <x v="240"/>
    <d v="1899-12-30T01:12:07"/>
    <s v="이체"/>
    <s v="내계좌이체"/>
    <x v="0"/>
    <x v="9"/>
    <n v="-50000"/>
    <s v="KRW"/>
    <s v="플러스박스"/>
    <m/>
    <d v="2024-10-03T00:00:00"/>
    <x v="3"/>
    <x v="8"/>
    <x v="0"/>
    <n v="50000"/>
  </r>
  <r>
    <x v="240"/>
    <d v="1899-12-30T01:12:27"/>
    <s v="이체"/>
    <s v="이체"/>
    <x v="0"/>
    <x v="0"/>
    <n v="-35266"/>
    <s v="KRW"/>
    <s v="생활통장"/>
    <m/>
    <d v="2024-10-03T00:00:00"/>
    <x v="0"/>
    <x v="0"/>
    <x v="0"/>
    <n v="35266"/>
  </r>
  <r>
    <x v="241"/>
    <d v="1899-12-30T14:04:04"/>
    <s v="지출"/>
    <s v="교통"/>
    <x v="5"/>
    <x v="26"/>
    <n v="-2800"/>
    <s v="KRW"/>
    <s v="[바로]MY(알뜰교통)"/>
    <m/>
    <d v="2024-10-02T00:00:00"/>
    <x v="2"/>
    <x v="7"/>
    <x v="5"/>
    <n v="2800"/>
  </r>
  <r>
    <x v="241"/>
    <d v="1899-12-30T14:04:04"/>
    <s v="지출"/>
    <s v="교통"/>
    <x v="5"/>
    <x v="26"/>
    <n v="-9000"/>
    <s v="KRW"/>
    <s v="[바로]MY(알뜰교통)"/>
    <m/>
    <d v="2024-10-02T00:00:00"/>
    <x v="2"/>
    <x v="7"/>
    <x v="5"/>
    <n v="9000"/>
  </r>
  <r>
    <x v="241"/>
    <d v="1899-12-30T15:27:10"/>
    <s v="지출"/>
    <s v="카페/간식"/>
    <x v="10"/>
    <x v="437"/>
    <n v="-5300"/>
    <s v="KRW"/>
    <s v="교직원복지 LOVE"/>
    <m/>
    <d v="2024-10-02T00:00:00"/>
    <x v="2"/>
    <x v="14"/>
    <x v="10"/>
    <n v="5300"/>
  </r>
  <r>
    <x v="241"/>
    <d v="1899-12-30T15:53:37"/>
    <s v="지출"/>
    <s v="식비"/>
    <x v="19"/>
    <x v="438"/>
    <n v="-6800"/>
    <s v="KRW"/>
    <s v="교직원복지 LOVE"/>
    <m/>
    <d v="2024-10-02T00:00:00"/>
    <x v="2"/>
    <x v="4"/>
    <x v="19"/>
    <n v="6800"/>
  </r>
  <r>
    <x v="241"/>
    <d v="1899-12-30T17:42:40"/>
    <s v="지출"/>
    <s v="교통"/>
    <x v="38"/>
    <x v="313"/>
    <n v="-5500"/>
    <s v="KRW"/>
    <s v="교직원복지 LOVE"/>
    <m/>
    <d v="2024-10-02T00:00:00"/>
    <x v="2"/>
    <x v="7"/>
    <x v="39"/>
    <n v="5500"/>
  </r>
  <r>
    <x v="241"/>
    <d v="1899-12-30T13:26:10"/>
    <s v="이체"/>
    <s v="이체"/>
    <x v="0"/>
    <x v="179"/>
    <n v="6000"/>
    <s v="KRW"/>
    <s v="입출금통장"/>
    <m/>
    <d v="2024-10-02T00:00:00"/>
    <x v="0"/>
    <x v="0"/>
    <x v="0"/>
    <n v="-6000"/>
  </r>
  <r>
    <x v="242"/>
    <d v="1899-12-30T02:00:06"/>
    <s v="수입"/>
    <s v="금융수입"/>
    <x v="0"/>
    <x v="29"/>
    <n v="15"/>
    <s v="KRW"/>
    <s v="생활통장"/>
    <m/>
    <d v="2024-10-01T00:00:00"/>
    <x v="1"/>
    <x v="1"/>
    <x v="0"/>
    <n v="15"/>
  </r>
  <r>
    <x v="242"/>
    <d v="1899-12-30T16:15:47"/>
    <s v="지출"/>
    <s v="금융"/>
    <x v="25"/>
    <x v="412"/>
    <n v="-28625"/>
    <s v="KRW"/>
    <s v="카카오페이 머니"/>
    <m/>
    <d v="2024-10-01T00:00:00"/>
    <x v="2"/>
    <x v="18"/>
    <x v="26"/>
    <n v="28625"/>
  </r>
  <r>
    <x v="242"/>
    <d v="1899-12-30T16:27:30"/>
    <s v="지출"/>
    <s v="식비"/>
    <x v="19"/>
    <x v="290"/>
    <n v="-9200"/>
    <s v="KRW"/>
    <s v="MY(K-패스)"/>
    <m/>
    <d v="2024-10-01T00:00:00"/>
    <x v="2"/>
    <x v="4"/>
    <x v="19"/>
    <n v="9200"/>
  </r>
  <r>
    <x v="242"/>
    <d v="1899-12-30T20:20:42"/>
    <s v="지출"/>
    <s v="카페/간식"/>
    <x v="10"/>
    <x v="352"/>
    <n v="-13000"/>
    <s v="KRW"/>
    <s v="교직원복지 LOVE"/>
    <m/>
    <d v="2024-10-01T00:00:00"/>
    <x v="2"/>
    <x v="14"/>
    <x v="10"/>
    <n v="13000"/>
  </r>
  <r>
    <x v="242"/>
    <d v="1899-12-30T16:09:32"/>
    <s v="이체"/>
    <s v="내계좌이체"/>
    <x v="0"/>
    <x v="5"/>
    <n v="40000"/>
    <s v="KRW"/>
    <s v="생활통장"/>
    <m/>
    <d v="2024-10-01T00:00:00"/>
    <x v="3"/>
    <x v="8"/>
    <x v="0"/>
    <n v="-40000"/>
  </r>
  <r>
    <x v="242"/>
    <d v="1899-12-30T16:09:32"/>
    <s v="이체"/>
    <s v="내계좌이체"/>
    <x v="0"/>
    <x v="9"/>
    <n v="-40000"/>
    <s v="KRW"/>
    <s v="플러스박스"/>
    <m/>
    <d v="2024-10-01T00:00:00"/>
    <x v="3"/>
    <x v="8"/>
    <x v="0"/>
    <n v="40000"/>
  </r>
  <r>
    <x v="242"/>
    <d v="1899-12-30T16:15:46"/>
    <s v="이체"/>
    <s v="내계좌이체"/>
    <x v="0"/>
    <x v="104"/>
    <n v="28621"/>
    <s v="KRW"/>
    <s v="카카오페이 머니"/>
    <m/>
    <d v="2024-10-01T00:00:00"/>
    <x v="3"/>
    <x v="8"/>
    <x v="0"/>
    <n v="-28621"/>
  </r>
  <r>
    <x v="242"/>
    <d v="1899-12-30T16:15:46"/>
    <s v="이체"/>
    <s v="내계좌이체"/>
    <x v="0"/>
    <x v="0"/>
    <n v="-28621"/>
    <s v="KRW"/>
    <s v="생활통장"/>
    <m/>
    <d v="2024-10-01T00:00:00"/>
    <x v="3"/>
    <x v="8"/>
    <x v="0"/>
    <n v="28621"/>
  </r>
  <r>
    <x v="242"/>
    <d v="1899-12-30T18:17:21"/>
    <s v="이체"/>
    <s v="내계좌이체"/>
    <x v="0"/>
    <x v="12"/>
    <n v="-1457"/>
    <s v="KRW"/>
    <s v="채움공직자우대통장"/>
    <m/>
    <d v="2024-10-01T00:00:00"/>
    <x v="3"/>
    <x v="8"/>
    <x v="0"/>
    <n v="1457"/>
  </r>
  <r>
    <x v="242"/>
    <d v="1899-12-30T18:17:22"/>
    <s v="이체"/>
    <s v="내계좌이체"/>
    <x v="0"/>
    <x v="13"/>
    <n v="1457"/>
    <s v="KRW"/>
    <s v="생활통장"/>
    <m/>
    <d v="2024-10-01T00:00:00"/>
    <x v="3"/>
    <x v="8"/>
    <x v="0"/>
    <n v="-1457"/>
  </r>
  <r>
    <x v="242"/>
    <d v="1899-12-30T18:18:00"/>
    <s v="이체"/>
    <s v="이체"/>
    <x v="0"/>
    <x v="439"/>
    <n v="-10000"/>
    <s v="KRW"/>
    <s v="생활통장"/>
    <m/>
    <d v="2024-10-01T00:00:00"/>
    <x v="0"/>
    <x v="0"/>
    <x v="0"/>
    <n v="10000"/>
  </r>
  <r>
    <x v="243"/>
    <d v="1899-12-30T00:00:00"/>
    <s v="지출"/>
    <s v="금융"/>
    <x v="39"/>
    <x v="440"/>
    <n v="0"/>
    <s v="KRW"/>
    <s v="교직원복지 LOVE"/>
    <m/>
    <d v="2024-09-30T00:00:00"/>
    <x v="2"/>
    <x v="18"/>
    <x v="40"/>
    <n v="0"/>
  </r>
  <r>
    <x v="243"/>
    <d v="1899-12-30T00:49:43"/>
    <s v="수입"/>
    <s v="앱테크"/>
    <x v="0"/>
    <x v="20"/>
    <n v="19"/>
    <s v="KRW"/>
    <s v="생활통장"/>
    <m/>
    <d v="2024-09-30T00:00:00"/>
    <x v="1"/>
    <x v="12"/>
    <x v="0"/>
    <n v="19"/>
  </r>
  <r>
    <x v="243"/>
    <d v="1899-12-30T00:50:12"/>
    <s v="수입"/>
    <s v="미분류"/>
    <x v="0"/>
    <x v="19"/>
    <n v="11"/>
    <s v="KRW"/>
    <s v="생활통장"/>
    <m/>
    <d v="2024-09-30T00:00:00"/>
    <x v="1"/>
    <x v="11"/>
    <x v="0"/>
    <n v="11"/>
  </r>
  <r>
    <x v="243"/>
    <d v="1899-12-30T00:50:31"/>
    <s v="수입"/>
    <s v="미분류"/>
    <x v="0"/>
    <x v="19"/>
    <n v="41"/>
    <s v="KRW"/>
    <s v="생활통장"/>
    <m/>
    <d v="2024-09-30T00:00:00"/>
    <x v="1"/>
    <x v="11"/>
    <x v="0"/>
    <n v="41"/>
  </r>
  <r>
    <x v="243"/>
    <d v="1899-12-30T00:50:52"/>
    <s v="수입"/>
    <s v="앱테크"/>
    <x v="0"/>
    <x v="20"/>
    <n v="68"/>
    <s v="KRW"/>
    <s v="생활통장"/>
    <m/>
    <d v="2024-09-30T00:00:00"/>
    <x v="1"/>
    <x v="12"/>
    <x v="0"/>
    <n v="68"/>
  </r>
  <r>
    <x v="243"/>
    <d v="1899-12-30T00:51:15"/>
    <s v="수입"/>
    <s v="앱테크"/>
    <x v="0"/>
    <x v="20"/>
    <n v="79"/>
    <s v="KRW"/>
    <s v="생활통장"/>
    <m/>
    <d v="2024-09-30T00:00:00"/>
    <x v="1"/>
    <x v="12"/>
    <x v="0"/>
    <n v="79"/>
  </r>
  <r>
    <x v="243"/>
    <d v="1899-12-30T00:51:36"/>
    <s v="수입"/>
    <s v="앱테크"/>
    <x v="0"/>
    <x v="364"/>
    <n v="11"/>
    <s v="KRW"/>
    <s v="생활통장"/>
    <m/>
    <d v="2024-09-30T00:00:00"/>
    <x v="1"/>
    <x v="12"/>
    <x v="0"/>
    <n v="11"/>
  </r>
  <r>
    <x v="243"/>
    <d v="1899-12-30T00:51:54"/>
    <s v="수입"/>
    <s v="금융수입"/>
    <x v="0"/>
    <x v="46"/>
    <n v="116"/>
    <s v="KRW"/>
    <s v="플러스박스"/>
    <m/>
    <d v="2024-09-30T00:00:00"/>
    <x v="1"/>
    <x v="1"/>
    <x v="0"/>
    <n v="116"/>
  </r>
  <r>
    <x v="243"/>
    <d v="1899-12-30T00:53:38"/>
    <s v="지출"/>
    <s v="주거/통신"/>
    <x v="26"/>
    <x v="65"/>
    <n v="-2000"/>
    <s v="KRW"/>
    <s v="MY(K-패스)"/>
    <m/>
    <d v="2024-09-30T00:00:00"/>
    <x v="2"/>
    <x v="21"/>
    <x v="27"/>
    <n v="2000"/>
  </r>
  <r>
    <x v="243"/>
    <d v="1899-12-30T00:56:57"/>
    <s v="지출"/>
    <s v="금융"/>
    <x v="53"/>
    <x v="240"/>
    <n v="-26580"/>
    <s v="KRW"/>
    <s v="입출금통장"/>
    <m/>
    <d v="2024-09-30T00:00:00"/>
    <x v="2"/>
    <x v="18"/>
    <x v="54"/>
    <n v="26580"/>
  </r>
  <r>
    <x v="243"/>
    <d v="1899-12-30T08:22:46"/>
    <s v="지출"/>
    <s v="교통"/>
    <x v="38"/>
    <x v="245"/>
    <n v="-5200"/>
    <s v="KRW"/>
    <s v="교직원복지 LOVE"/>
    <m/>
    <d v="2024-09-30T00:00:00"/>
    <x v="2"/>
    <x v="7"/>
    <x v="39"/>
    <n v="5200"/>
  </r>
  <r>
    <x v="243"/>
    <d v="1899-12-30T08:33:26"/>
    <s v="수입"/>
    <s v="금융수입"/>
    <x v="0"/>
    <x v="34"/>
    <n v="500"/>
    <s v="KRW"/>
    <s v="생활통장"/>
    <m/>
    <d v="2024-09-30T00:00:00"/>
    <x v="1"/>
    <x v="1"/>
    <x v="0"/>
    <n v="500"/>
  </r>
  <r>
    <x v="243"/>
    <d v="1899-12-30T13:20:16"/>
    <s v="지출"/>
    <s v="교통"/>
    <x v="6"/>
    <x v="17"/>
    <n v="-4100"/>
    <s v="KRW"/>
    <s v="교직원복지 LOVE"/>
    <m/>
    <d v="2024-09-30T00:00:00"/>
    <x v="2"/>
    <x v="7"/>
    <x v="6"/>
    <n v="4100"/>
  </r>
  <r>
    <x v="243"/>
    <d v="1899-12-30T15:51:36"/>
    <s v="지출"/>
    <s v="온라인쇼핑"/>
    <x v="12"/>
    <x v="354"/>
    <n v="-64000"/>
    <s v="KRW"/>
    <s v="교직원복지 LOVE"/>
    <m/>
    <d v="2024-09-30T00:00:00"/>
    <x v="2"/>
    <x v="6"/>
    <x v="12"/>
    <n v="64000"/>
  </r>
  <r>
    <x v="243"/>
    <d v="1899-12-30T00:50:00"/>
    <s v="이체"/>
    <s v="내계좌이체"/>
    <x v="0"/>
    <x v="13"/>
    <n v="-887"/>
    <s v="KRW"/>
    <s v="생활통장"/>
    <m/>
    <d v="2024-09-30T00:00:00"/>
    <x v="3"/>
    <x v="8"/>
    <x v="0"/>
    <n v="887"/>
  </r>
  <r>
    <x v="243"/>
    <d v="1899-12-30T00:50:01"/>
    <s v="이체"/>
    <s v="내계좌이체"/>
    <x v="0"/>
    <x v="13"/>
    <n v="887"/>
    <s v="KRW"/>
    <s v="신한 주거래 우대통장(저축예금)"/>
    <m/>
    <d v="2024-09-30T00:00:00"/>
    <x v="3"/>
    <x v="8"/>
    <x v="0"/>
    <n v="-887"/>
  </r>
  <r>
    <x v="243"/>
    <d v="1899-12-30T00:50:28"/>
    <s v="이체"/>
    <s v="내계좌이체"/>
    <x v="0"/>
    <x v="13"/>
    <n v="11"/>
    <s v="KRW"/>
    <s v="신한 주거래 우대통장(저축예금)"/>
    <m/>
    <d v="2024-09-30T00:00:00"/>
    <x v="3"/>
    <x v="8"/>
    <x v="0"/>
    <n v="-11"/>
  </r>
  <r>
    <x v="243"/>
    <d v="1899-12-30T00:50:28"/>
    <s v="이체"/>
    <s v="내계좌이체"/>
    <x v="0"/>
    <x v="13"/>
    <n v="-11"/>
    <s v="KRW"/>
    <s v="생활통장"/>
    <m/>
    <d v="2024-09-30T00:00:00"/>
    <x v="3"/>
    <x v="8"/>
    <x v="0"/>
    <n v="11"/>
  </r>
  <r>
    <x v="243"/>
    <d v="1899-12-30T00:50:49"/>
    <s v="이체"/>
    <s v="내계좌이체"/>
    <x v="0"/>
    <x v="389"/>
    <n v="-800"/>
    <s v="KRW"/>
    <s v="신한 주거래 우대통장(저축예금)"/>
    <m/>
    <d v="2024-09-30T00:00:00"/>
    <x v="3"/>
    <x v="8"/>
    <x v="0"/>
    <n v="800"/>
  </r>
  <r>
    <x v="243"/>
    <d v="1899-12-30T00:50:49"/>
    <s v="이체"/>
    <s v="내계좌이체"/>
    <x v="0"/>
    <x v="388"/>
    <n v="800"/>
    <s v="KRW"/>
    <s v="생활통장"/>
    <m/>
    <d v="2024-09-30T00:00:00"/>
    <x v="3"/>
    <x v="8"/>
    <x v="0"/>
    <n v="-800"/>
  </r>
  <r>
    <x v="243"/>
    <d v="1899-12-30T00:51:12"/>
    <s v="이체"/>
    <s v="내계좌이체"/>
    <x v="0"/>
    <x v="389"/>
    <n v="-98"/>
    <s v="KRW"/>
    <s v="신한 주거래 우대통장(저축예금)"/>
    <m/>
    <d v="2024-09-30T00:00:00"/>
    <x v="3"/>
    <x v="8"/>
    <x v="0"/>
    <n v="98"/>
  </r>
  <r>
    <x v="243"/>
    <d v="1899-12-30T00:51:12"/>
    <s v="이체"/>
    <s v="내계좌이체"/>
    <x v="0"/>
    <x v="388"/>
    <n v="98"/>
    <s v="KRW"/>
    <s v="생활통장"/>
    <m/>
    <d v="2024-09-30T00:00:00"/>
    <x v="3"/>
    <x v="8"/>
    <x v="0"/>
    <n v="-98"/>
  </r>
  <r>
    <x v="243"/>
    <d v="1899-12-30T00:51:24"/>
    <s v="이체"/>
    <s v="내계좌이체"/>
    <x v="0"/>
    <x v="5"/>
    <n v="-10000"/>
    <s v="KRW"/>
    <s v="생활통장"/>
    <m/>
    <d v="2024-09-30T00:00:00"/>
    <x v="3"/>
    <x v="8"/>
    <x v="0"/>
    <n v="10000"/>
  </r>
  <r>
    <x v="243"/>
    <d v="1899-12-30T00:51:24"/>
    <s v="이체"/>
    <s v="내계좌이체"/>
    <x v="0"/>
    <x v="15"/>
    <n v="10000"/>
    <s v="KRW"/>
    <s v="플러스박스"/>
    <m/>
    <d v="2024-09-30T00:00:00"/>
    <x v="3"/>
    <x v="8"/>
    <x v="0"/>
    <n v="-10000"/>
  </r>
  <r>
    <x v="243"/>
    <d v="1899-12-30T00:51:29"/>
    <s v="이체"/>
    <s v="내계좌이체"/>
    <x v="0"/>
    <x v="5"/>
    <n v="1019"/>
    <s v="KRW"/>
    <s v="생활통장"/>
    <m/>
    <d v="2024-09-30T00:00:00"/>
    <x v="3"/>
    <x v="8"/>
    <x v="0"/>
    <n v="-1019"/>
  </r>
  <r>
    <x v="243"/>
    <d v="1899-12-30T00:51:29"/>
    <s v="이체"/>
    <s v="내계좌이체"/>
    <x v="0"/>
    <x v="9"/>
    <n v="-1019"/>
    <s v="KRW"/>
    <s v="플러스박스"/>
    <m/>
    <d v="2024-09-30T00:00:00"/>
    <x v="3"/>
    <x v="8"/>
    <x v="0"/>
    <n v="1019"/>
  </r>
  <r>
    <x v="243"/>
    <d v="1899-12-30T00:51:33"/>
    <s v="이체"/>
    <s v="내계좌이체"/>
    <x v="0"/>
    <x v="5"/>
    <n v="9174"/>
    <s v="KRW"/>
    <s v="생활통장"/>
    <m/>
    <d v="2024-09-30T00:00:00"/>
    <x v="3"/>
    <x v="8"/>
    <x v="0"/>
    <n v="-9174"/>
  </r>
  <r>
    <x v="243"/>
    <d v="1899-12-30T00:51:33"/>
    <s v="이체"/>
    <s v="내계좌이체"/>
    <x v="0"/>
    <x v="9"/>
    <n v="-9174"/>
    <s v="KRW"/>
    <s v="플러스박스"/>
    <m/>
    <d v="2024-09-30T00:00:00"/>
    <x v="3"/>
    <x v="8"/>
    <x v="0"/>
    <n v="9174"/>
  </r>
  <r>
    <x v="243"/>
    <d v="1899-12-30T00:55:57"/>
    <s v="이체"/>
    <s v="내계좌이체"/>
    <x v="0"/>
    <x v="5"/>
    <n v="10116"/>
    <s v="KRW"/>
    <s v="생활통장"/>
    <m/>
    <d v="2024-09-30T00:00:00"/>
    <x v="3"/>
    <x v="8"/>
    <x v="0"/>
    <n v="-10116"/>
  </r>
  <r>
    <x v="243"/>
    <d v="1899-12-30T00:55:57"/>
    <s v="이체"/>
    <s v="내계좌이체"/>
    <x v="0"/>
    <x v="9"/>
    <n v="-10116"/>
    <s v="KRW"/>
    <s v="플러스박스"/>
    <m/>
    <d v="2024-09-30T00:00:00"/>
    <x v="3"/>
    <x v="8"/>
    <x v="0"/>
    <n v="10116"/>
  </r>
  <r>
    <x v="243"/>
    <d v="1899-12-30T00:56:25"/>
    <s v="이체"/>
    <s v="내계좌이체"/>
    <x v="0"/>
    <x v="13"/>
    <n v="26580"/>
    <s v="KRW"/>
    <s v="입출금통장"/>
    <m/>
    <d v="2024-09-30T00:00:00"/>
    <x v="3"/>
    <x v="8"/>
    <x v="0"/>
    <n v="-26580"/>
  </r>
  <r>
    <x v="243"/>
    <d v="1899-12-30T00:56:25"/>
    <s v="이체"/>
    <s v="내계좌이체"/>
    <x v="0"/>
    <x v="12"/>
    <n v="-26580"/>
    <s v="KRW"/>
    <s v="생활통장"/>
    <m/>
    <d v="2024-09-30T00:00:00"/>
    <x v="3"/>
    <x v="8"/>
    <x v="0"/>
    <n v="26580"/>
  </r>
  <r>
    <x v="244"/>
    <d v="1899-12-30T11:00:28"/>
    <s v="수입"/>
    <s v="기타수입"/>
    <x v="0"/>
    <x v="441"/>
    <n v="23000"/>
    <s v="KRW"/>
    <s v="생활통장"/>
    <m/>
    <d v="2024-09-29T00:00:00"/>
    <x v="1"/>
    <x v="23"/>
    <x v="0"/>
    <n v="23000"/>
  </r>
  <r>
    <x v="244"/>
    <d v="1899-12-30T14:54:46"/>
    <s v="지출"/>
    <s v="카페/간식"/>
    <x v="10"/>
    <x v="352"/>
    <n v="-10500"/>
    <s v="KRW"/>
    <s v="교직원복지 LOVE"/>
    <m/>
    <d v="2024-09-29T00:00:00"/>
    <x v="2"/>
    <x v="14"/>
    <x v="10"/>
    <n v="10500"/>
  </r>
  <r>
    <x v="244"/>
    <d v="1899-12-30T10:35:54"/>
    <s v="이체"/>
    <s v="미분류"/>
    <x v="0"/>
    <x v="190"/>
    <n v="-20"/>
    <s v="KRW"/>
    <s v="채움공직자우대통장"/>
    <m/>
    <d v="2024-09-29T00:00:00"/>
    <x v="0"/>
    <x v="11"/>
    <x v="0"/>
    <n v="20"/>
  </r>
  <r>
    <x v="244"/>
    <d v="1899-12-30T10:35:54"/>
    <s v="이체"/>
    <s v="미분류"/>
    <x v="0"/>
    <x v="54"/>
    <n v="1707"/>
    <s v="KRW"/>
    <s v="채움공직자우대통장"/>
    <m/>
    <d v="2024-09-29T00:00:00"/>
    <x v="0"/>
    <x v="11"/>
    <x v="0"/>
    <n v="-1707"/>
  </r>
  <r>
    <x v="244"/>
    <d v="1899-12-30T10:35:54"/>
    <s v="이체"/>
    <s v="미분류"/>
    <x v="0"/>
    <x v="190"/>
    <n v="-230"/>
    <s v="KRW"/>
    <s v="채움공직자우대통장"/>
    <m/>
    <d v="2024-09-29T00:00:00"/>
    <x v="0"/>
    <x v="11"/>
    <x v="0"/>
    <n v="230"/>
  </r>
  <r>
    <x v="245"/>
    <d v="1899-12-30T00:00:00"/>
    <s v="지출"/>
    <s v="온라인쇼핑"/>
    <x v="12"/>
    <x v="75"/>
    <n v="23000"/>
    <s v="KRW"/>
    <s v="교직원복지 LOVE"/>
    <m/>
    <d v="2024-09-28T00:00:00"/>
    <x v="2"/>
    <x v="6"/>
    <x v="12"/>
    <n v="-23000"/>
  </r>
  <r>
    <x v="245"/>
    <d v="1899-12-30T02:23:38"/>
    <s v="수입"/>
    <s v="금융수입"/>
    <x v="0"/>
    <x v="263"/>
    <n v="0"/>
    <s v="KRW"/>
    <s v="저금통"/>
    <m/>
    <d v="2024-09-28T00:00:00"/>
    <x v="1"/>
    <x v="1"/>
    <x v="0"/>
    <n v="0"/>
  </r>
  <r>
    <x v="245"/>
    <d v="1899-12-30T02:43:01"/>
    <s v="수입"/>
    <s v="금융수입"/>
    <x v="0"/>
    <x v="46"/>
    <n v="193"/>
    <s v="KRW"/>
    <s v="플러스박스"/>
    <m/>
    <d v="2024-09-28T00:00:00"/>
    <x v="1"/>
    <x v="1"/>
    <x v="0"/>
    <n v="193"/>
  </r>
  <r>
    <x v="245"/>
    <d v="1899-12-30T03:38:23"/>
    <s v="수입"/>
    <s v="금융수입"/>
    <x v="0"/>
    <x v="47"/>
    <n v="0"/>
    <s v="KRW"/>
    <s v="입출금통장"/>
    <m/>
    <d v="2024-09-28T00:00:00"/>
    <x v="1"/>
    <x v="1"/>
    <x v="0"/>
    <n v="0"/>
  </r>
  <r>
    <x v="245"/>
    <d v="1899-12-30T05:15:01"/>
    <s v="수입"/>
    <s v="금융수입"/>
    <x v="0"/>
    <x v="47"/>
    <n v="0"/>
    <s v="KRW"/>
    <s v="입출금통장"/>
    <m/>
    <d v="2024-09-28T00:00:00"/>
    <x v="1"/>
    <x v="1"/>
    <x v="0"/>
    <n v="0"/>
  </r>
  <r>
    <x v="245"/>
    <d v="1899-12-30T05:40:50"/>
    <s v="수입"/>
    <s v="금융수입"/>
    <x v="0"/>
    <x v="47"/>
    <n v="39"/>
    <s v="KRW"/>
    <s v="입출금통장"/>
    <m/>
    <d v="2024-09-28T00:00:00"/>
    <x v="1"/>
    <x v="1"/>
    <x v="0"/>
    <n v="39"/>
  </r>
  <r>
    <x v="245"/>
    <d v="1899-12-30T11:14:28"/>
    <s v="지출"/>
    <s v="식비"/>
    <x v="19"/>
    <x v="290"/>
    <n v="-7300"/>
    <s v="KRW"/>
    <s v="MY(K-패스)"/>
    <m/>
    <d v="2024-09-28T00:00:00"/>
    <x v="2"/>
    <x v="4"/>
    <x v="19"/>
    <n v="7300"/>
  </r>
  <r>
    <x v="245"/>
    <d v="1899-12-30T16:37:58"/>
    <s v="지출"/>
    <s v="생활"/>
    <x v="7"/>
    <x v="246"/>
    <n v="-13360"/>
    <s v="KRW"/>
    <s v="교직원복지 LOVE"/>
    <m/>
    <d v="2024-09-28T00:00:00"/>
    <x v="2"/>
    <x v="2"/>
    <x v="7"/>
    <n v="13360"/>
  </r>
  <r>
    <x v="245"/>
    <d v="1899-12-30T02:20:02"/>
    <s v="이체"/>
    <s v="저축"/>
    <x v="0"/>
    <x v="44"/>
    <n v="0"/>
    <s v="KRW"/>
    <s v="세이프박스"/>
    <m/>
    <d v="2024-09-28T00:00:00"/>
    <x v="3"/>
    <x v="19"/>
    <x v="0"/>
    <n v="0"/>
  </r>
  <r>
    <x v="246"/>
    <d v="1899-12-30T08:08:48"/>
    <s v="지출"/>
    <s v="교통"/>
    <x v="38"/>
    <x v="245"/>
    <n v="-5600"/>
    <s v="KRW"/>
    <s v="교직원복지 LOVE"/>
    <m/>
    <d v="2024-09-27T00:00:00"/>
    <x v="2"/>
    <x v="7"/>
    <x v="39"/>
    <n v="5600"/>
  </r>
  <r>
    <x v="246"/>
    <d v="1899-12-30T19:20:38"/>
    <s v="지출"/>
    <s v="생활"/>
    <x v="17"/>
    <x v="404"/>
    <n v="-2400"/>
    <s v="KRW"/>
    <s v="MY(K-패스)"/>
    <m/>
    <d v="2024-09-27T00:00:00"/>
    <x v="2"/>
    <x v="2"/>
    <x v="17"/>
    <n v="2400"/>
  </r>
  <r>
    <x v="246"/>
    <d v="1899-12-30T08:40:51"/>
    <s v="이체"/>
    <s v="이체"/>
    <x v="0"/>
    <x v="363"/>
    <n v="20000"/>
    <s v="KRW"/>
    <s v="입출금통장"/>
    <m/>
    <d v="2024-09-27T00:00:00"/>
    <x v="0"/>
    <x v="0"/>
    <x v="0"/>
    <n v="-20000"/>
  </r>
  <r>
    <x v="246"/>
    <d v="1899-12-30T09:35:37"/>
    <s v="이체"/>
    <s v="이체"/>
    <x v="0"/>
    <x v="296"/>
    <n v="2000"/>
    <s v="KRW"/>
    <s v="입출금통장"/>
    <m/>
    <d v="2024-09-27T00:00:00"/>
    <x v="0"/>
    <x v="0"/>
    <x v="0"/>
    <n v="-2000"/>
  </r>
  <r>
    <x v="246"/>
    <d v="1899-12-30T09:47:00"/>
    <s v="이체"/>
    <s v="이체"/>
    <x v="0"/>
    <x v="442"/>
    <n v="6000"/>
    <s v="KRW"/>
    <s v="입출금통장"/>
    <m/>
    <d v="2024-09-27T00:00:00"/>
    <x v="0"/>
    <x v="0"/>
    <x v="0"/>
    <n v="-6000"/>
  </r>
  <r>
    <x v="247"/>
    <d v="1899-12-30T10:55:52"/>
    <s v="수입"/>
    <s v="미분류"/>
    <x v="0"/>
    <x v="19"/>
    <n v="20"/>
    <s v="KRW"/>
    <s v="생활통장"/>
    <m/>
    <d v="2024-09-26T00:00:00"/>
    <x v="1"/>
    <x v="11"/>
    <x v="0"/>
    <n v="20"/>
  </r>
  <r>
    <x v="247"/>
    <d v="1899-12-30T10:55:59"/>
    <s v="수입"/>
    <s v="미분류"/>
    <x v="0"/>
    <x v="19"/>
    <n v="34"/>
    <s v="KRW"/>
    <s v="생활통장"/>
    <m/>
    <d v="2024-09-26T00:00:00"/>
    <x v="1"/>
    <x v="11"/>
    <x v="0"/>
    <n v="34"/>
  </r>
  <r>
    <x v="247"/>
    <d v="1899-12-30T10:56:02"/>
    <s v="수입"/>
    <s v="미분류"/>
    <x v="0"/>
    <x v="19"/>
    <n v="45"/>
    <s v="KRW"/>
    <s v="생활통장"/>
    <m/>
    <d v="2024-09-26T00:00:00"/>
    <x v="1"/>
    <x v="11"/>
    <x v="0"/>
    <n v="45"/>
  </r>
  <r>
    <x v="247"/>
    <d v="1899-12-30T10:56:06"/>
    <s v="수입"/>
    <s v="미분류"/>
    <x v="0"/>
    <x v="19"/>
    <n v="75"/>
    <s v="KRW"/>
    <s v="생활통장"/>
    <m/>
    <d v="2024-09-26T00:00:00"/>
    <x v="1"/>
    <x v="11"/>
    <x v="0"/>
    <n v="75"/>
  </r>
  <r>
    <x v="247"/>
    <d v="1899-12-30T10:57:49"/>
    <s v="수입"/>
    <s v="앱테크"/>
    <x v="0"/>
    <x v="20"/>
    <n v="48"/>
    <s v="KRW"/>
    <s v="생활통장"/>
    <m/>
    <d v="2024-09-26T00:00:00"/>
    <x v="1"/>
    <x v="12"/>
    <x v="0"/>
    <n v="48"/>
  </r>
  <r>
    <x v="247"/>
    <d v="1899-12-30T10:58:20"/>
    <s v="수입"/>
    <s v="앱테크"/>
    <x v="0"/>
    <x v="20"/>
    <n v="131"/>
    <s v="KRW"/>
    <s v="생활통장"/>
    <m/>
    <d v="2024-09-26T00:00:00"/>
    <x v="1"/>
    <x v="12"/>
    <x v="0"/>
    <n v="131"/>
  </r>
  <r>
    <x v="247"/>
    <d v="1899-12-30T10:58:42"/>
    <s v="수입"/>
    <s v="앱테크"/>
    <x v="0"/>
    <x v="364"/>
    <n v="10"/>
    <s v="KRW"/>
    <s v="생활통장"/>
    <m/>
    <d v="2024-09-26T00:00:00"/>
    <x v="1"/>
    <x v="12"/>
    <x v="0"/>
    <n v="10"/>
  </r>
  <r>
    <x v="247"/>
    <d v="1899-12-30T09:59:22"/>
    <s v="이체"/>
    <s v="이체"/>
    <x v="0"/>
    <x v="179"/>
    <n v="10000"/>
    <s v="KRW"/>
    <s v="입출금통장"/>
    <m/>
    <d v="2024-09-26T00:00:00"/>
    <x v="0"/>
    <x v="0"/>
    <x v="0"/>
    <n v="-10000"/>
  </r>
  <r>
    <x v="247"/>
    <d v="1899-12-30T10:09:50"/>
    <s v="이체"/>
    <s v="이체"/>
    <x v="0"/>
    <x v="179"/>
    <n v="2000"/>
    <s v="KRW"/>
    <s v="입출금통장"/>
    <m/>
    <d v="2024-09-26T00:00:00"/>
    <x v="3"/>
    <x v="0"/>
    <x v="0"/>
    <n v="-2000"/>
  </r>
  <r>
    <x v="247"/>
    <d v="1899-12-30T10:48:14"/>
    <s v="이체"/>
    <s v="내계좌이체"/>
    <x v="0"/>
    <x v="12"/>
    <n v="-2000"/>
    <s v="KRW"/>
    <s v="생활통장"/>
    <m/>
    <d v="2024-09-26T00:00:00"/>
    <x v="3"/>
    <x v="8"/>
    <x v="0"/>
    <n v="2000"/>
  </r>
  <r>
    <x v="247"/>
    <d v="1899-12-30T10:48:15"/>
    <s v="이체"/>
    <s v="내계좌이체"/>
    <x v="0"/>
    <x v="13"/>
    <n v="2000"/>
    <s v="KRW"/>
    <s v="입출금통장"/>
    <m/>
    <d v="2024-09-26T00:00:00"/>
    <x v="3"/>
    <x v="8"/>
    <x v="0"/>
    <n v="-2000"/>
  </r>
  <r>
    <x v="247"/>
    <d v="1899-12-30T10:49:54"/>
    <s v="이체"/>
    <s v="내계좌이체"/>
    <x v="0"/>
    <x v="12"/>
    <n v="-2000"/>
    <s v="KRW"/>
    <s v="생활통장"/>
    <m/>
    <d v="2024-09-26T00:00:00"/>
    <x v="3"/>
    <x v="8"/>
    <x v="0"/>
    <n v="2000"/>
  </r>
  <r>
    <x v="247"/>
    <d v="1899-12-30T10:49:55"/>
    <s v="이체"/>
    <s v="내계좌이체"/>
    <x v="0"/>
    <x v="13"/>
    <n v="2000"/>
    <s v="KRW"/>
    <s v="입출금통장"/>
    <m/>
    <d v="2024-09-26T00:00:00"/>
    <x v="3"/>
    <x v="8"/>
    <x v="0"/>
    <n v="-2000"/>
  </r>
  <r>
    <x v="247"/>
    <d v="1899-12-30T10:57:37"/>
    <s v="이체"/>
    <s v="내계좌이체"/>
    <x v="0"/>
    <x v="389"/>
    <n v="-450"/>
    <s v="KRW"/>
    <s v="신한 주거래 우대통장(저축예금)"/>
    <m/>
    <d v="2024-09-26T00:00:00"/>
    <x v="3"/>
    <x v="8"/>
    <x v="0"/>
    <n v="450"/>
  </r>
  <r>
    <x v="247"/>
    <d v="1899-12-30T10:57:37"/>
    <s v="이체"/>
    <s v="내계좌이체"/>
    <x v="0"/>
    <x v="388"/>
    <n v="450"/>
    <s v="KRW"/>
    <s v="생활통장"/>
    <m/>
    <d v="2024-09-26T00:00:00"/>
    <x v="3"/>
    <x v="8"/>
    <x v="0"/>
    <n v="-450"/>
  </r>
  <r>
    <x v="247"/>
    <d v="1899-12-30T10:58:15"/>
    <s v="이체"/>
    <s v="내계좌이체"/>
    <x v="0"/>
    <x v="388"/>
    <n v="500"/>
    <s v="KRW"/>
    <s v="생활통장"/>
    <m/>
    <d v="2024-09-26T00:00:00"/>
    <x v="3"/>
    <x v="8"/>
    <x v="0"/>
    <n v="-500"/>
  </r>
  <r>
    <x v="247"/>
    <d v="1899-12-30T10:58:16"/>
    <s v="이체"/>
    <s v="내계좌이체"/>
    <x v="0"/>
    <x v="389"/>
    <n v="-500"/>
    <s v="KRW"/>
    <s v="신한 주거래 우대통장(저축예금)"/>
    <m/>
    <d v="2024-09-26T00:00:00"/>
    <x v="3"/>
    <x v="8"/>
    <x v="0"/>
    <n v="500"/>
  </r>
  <r>
    <x v="247"/>
    <d v="1899-12-30T13:05:20"/>
    <s v="이체"/>
    <s v="내계좌이체"/>
    <x v="0"/>
    <x v="5"/>
    <n v="55000"/>
    <s v="KRW"/>
    <s v="생활통장"/>
    <m/>
    <d v="2024-09-26T00:00:00"/>
    <x v="3"/>
    <x v="8"/>
    <x v="0"/>
    <n v="-55000"/>
  </r>
  <r>
    <x v="247"/>
    <d v="1899-12-30T13:05:20"/>
    <s v="이체"/>
    <s v="내계좌이체"/>
    <x v="0"/>
    <x v="9"/>
    <n v="-55000"/>
    <s v="KRW"/>
    <s v="플러스박스"/>
    <m/>
    <d v="2024-09-26T00:00:00"/>
    <x v="3"/>
    <x v="8"/>
    <x v="0"/>
    <n v="55000"/>
  </r>
  <r>
    <x v="247"/>
    <d v="1899-12-30T13:05:25"/>
    <s v="이체"/>
    <s v="내계좌이체"/>
    <x v="0"/>
    <x v="5"/>
    <n v="495000"/>
    <s v="KRW"/>
    <s v="생활통장"/>
    <m/>
    <d v="2024-09-26T00:00:00"/>
    <x v="3"/>
    <x v="8"/>
    <x v="0"/>
    <n v="-495000"/>
  </r>
  <r>
    <x v="247"/>
    <d v="1899-12-30T13:05:25"/>
    <s v="이체"/>
    <s v="내계좌이체"/>
    <x v="0"/>
    <x v="9"/>
    <n v="-495000"/>
    <s v="KRW"/>
    <s v="플러스박스"/>
    <m/>
    <d v="2024-09-26T00:00:00"/>
    <x v="3"/>
    <x v="8"/>
    <x v="0"/>
    <n v="495000"/>
  </r>
  <r>
    <x v="247"/>
    <d v="1899-12-30T13:06:05"/>
    <s v="이체"/>
    <s v="내계좌이체"/>
    <x v="0"/>
    <x v="12"/>
    <n v="-550000"/>
    <s v="KRW"/>
    <s v="생활통장"/>
    <m/>
    <d v="2024-09-26T00:00:00"/>
    <x v="3"/>
    <x v="8"/>
    <x v="0"/>
    <n v="550000"/>
  </r>
  <r>
    <x v="247"/>
    <d v="1899-12-30T15:20:14"/>
    <s v="이체"/>
    <s v="이체"/>
    <x v="0"/>
    <x v="443"/>
    <n v="23000"/>
    <s v="KRW"/>
    <s v="카카오페이 머니"/>
    <m/>
    <d v="2024-09-26T00:00:00"/>
    <x v="3"/>
    <x v="0"/>
    <x v="0"/>
    <n v="-23000"/>
  </r>
  <r>
    <x v="247"/>
    <d v="1899-12-30T15:23:32"/>
    <s v="이체"/>
    <s v="이체"/>
    <x v="0"/>
    <x v="444"/>
    <n v="-23000"/>
    <s v="KRW"/>
    <s v="카카오페이 머니"/>
    <m/>
    <d v="2024-09-26T00:00:00"/>
    <x v="3"/>
    <x v="0"/>
    <x v="0"/>
    <n v="23000"/>
  </r>
  <r>
    <x v="248"/>
    <d v="1899-12-30T08:31:04"/>
    <s v="지출"/>
    <s v="교통"/>
    <x v="38"/>
    <x v="245"/>
    <n v="-5500"/>
    <s v="KRW"/>
    <s v="교직원복지 LOVE"/>
    <m/>
    <d v="2024-09-25T00:00:00"/>
    <x v="2"/>
    <x v="7"/>
    <x v="39"/>
    <n v="5500"/>
  </r>
  <r>
    <x v="248"/>
    <d v="1899-12-30T13:12:14"/>
    <s v="지출"/>
    <s v="식비"/>
    <x v="48"/>
    <x v="336"/>
    <n v="-13740"/>
    <s v="KRW"/>
    <s v="프렌즈 체크카드"/>
    <m/>
    <d v="2024-09-25T00:00:00"/>
    <x v="2"/>
    <x v="4"/>
    <x v="49"/>
    <n v="13740"/>
  </r>
  <r>
    <x v="248"/>
    <d v="1899-12-30T17:05:10"/>
    <s v="지출"/>
    <s v="금융"/>
    <x v="20"/>
    <x v="445"/>
    <n v="-150000"/>
    <s v="KRW"/>
    <s v="생활통장"/>
    <m/>
    <d v="2024-09-25T00:00:00"/>
    <x v="2"/>
    <x v="18"/>
    <x v="21"/>
    <n v="150000"/>
  </r>
  <r>
    <x v="248"/>
    <d v="1899-12-30T08:56:05"/>
    <s v="이체"/>
    <s v="내계좌이체"/>
    <x v="0"/>
    <x v="5"/>
    <n v="280124"/>
    <s v="KRW"/>
    <s v="생활통장"/>
    <m/>
    <d v="2024-09-25T00:00:00"/>
    <x v="3"/>
    <x v="8"/>
    <x v="0"/>
    <n v="-280124"/>
  </r>
  <r>
    <x v="248"/>
    <d v="1899-12-30T08:56:05"/>
    <s v="이체"/>
    <s v="내계좌이체"/>
    <x v="0"/>
    <x v="9"/>
    <n v="-280124"/>
    <s v="KRW"/>
    <s v="플러스박스"/>
    <m/>
    <d v="2024-09-25T00:00:00"/>
    <x v="3"/>
    <x v="8"/>
    <x v="0"/>
    <n v="280124"/>
  </r>
  <r>
    <x v="248"/>
    <d v="1899-12-30T08:56:19"/>
    <s v="이체"/>
    <s v="투자"/>
    <x v="0"/>
    <x v="5"/>
    <n v="105"/>
    <s v="KRW"/>
    <s v="생활통장"/>
    <m/>
    <d v="2024-09-25T00:00:00"/>
    <x v="0"/>
    <x v="5"/>
    <x v="0"/>
    <n v="-105"/>
  </r>
  <r>
    <x v="248"/>
    <d v="1899-12-30T08:56:56"/>
    <s v="이체"/>
    <s v="카드대금"/>
    <x v="0"/>
    <x v="116"/>
    <n v="-271020"/>
    <s v="KRW"/>
    <s v="생활통장"/>
    <m/>
    <d v="2024-09-25T00:00:00"/>
    <x v="3"/>
    <x v="20"/>
    <x v="0"/>
    <n v="271020"/>
  </r>
  <r>
    <x v="248"/>
    <d v="1899-12-30T08:59:29"/>
    <s v="이체"/>
    <s v="내계좌이체"/>
    <x v="0"/>
    <x v="13"/>
    <n v="100000"/>
    <s v="KRW"/>
    <s v="청년 주택드림 청약통장"/>
    <m/>
    <d v="2024-09-25T00:00:00"/>
    <x v="4"/>
    <x v="17"/>
    <x v="20"/>
    <n v="100000"/>
  </r>
  <r>
    <x v="248"/>
    <d v="1899-12-30T08:59:29"/>
    <s v="이체"/>
    <s v="내계좌이체"/>
    <x v="0"/>
    <x v="41"/>
    <n v="-100000"/>
    <s v="KRW"/>
    <s v="신한 주거래 우대통장(저축예금)"/>
    <m/>
    <d v="2024-09-25T00:00:00"/>
    <x v="3"/>
    <x v="8"/>
    <x v="0"/>
    <n v="100000"/>
  </r>
  <r>
    <x v="248"/>
    <d v="1899-12-30T09:11:09"/>
    <s v="이체"/>
    <s v="이체"/>
    <x v="0"/>
    <x v="363"/>
    <n v="20000"/>
    <s v="KRW"/>
    <s v="입출금통장"/>
    <m/>
    <d v="2024-09-25T00:00:00"/>
    <x v="0"/>
    <x v="0"/>
    <x v="0"/>
    <n v="-20000"/>
  </r>
  <r>
    <x v="248"/>
    <d v="1899-12-30T09:56:19"/>
    <s v="이체"/>
    <s v="이체"/>
    <x v="0"/>
    <x v="296"/>
    <n v="4000"/>
    <s v="KRW"/>
    <s v="입출금통장"/>
    <m/>
    <d v="2024-09-25T00:00:00"/>
    <x v="0"/>
    <x v="0"/>
    <x v="0"/>
    <n v="-4000"/>
  </r>
  <r>
    <x v="248"/>
    <d v="1899-12-30T10:05:55"/>
    <s v="이체"/>
    <s v="저축"/>
    <x v="0"/>
    <x v="428"/>
    <n v="12000"/>
    <s v="KRW"/>
    <s v="입출금통장"/>
    <m/>
    <d v="2024-09-25T00:00:00"/>
    <x v="0"/>
    <x v="19"/>
    <x v="0"/>
    <n v="-12000"/>
  </r>
  <r>
    <x v="248"/>
    <d v="1899-12-30T10:37:36"/>
    <s v="이체"/>
    <s v="이체"/>
    <x v="0"/>
    <x v="296"/>
    <n v="2000"/>
    <s v="KRW"/>
    <s v="입출금통장"/>
    <m/>
    <d v="2024-09-25T00:00:00"/>
    <x v="0"/>
    <x v="0"/>
    <x v="0"/>
    <n v="-2000"/>
  </r>
  <r>
    <x v="248"/>
    <d v="1899-12-30T13:12:07"/>
    <s v="이체"/>
    <s v="내계좌이체"/>
    <x v="0"/>
    <x v="13"/>
    <n v="-14000"/>
    <s v="KRW"/>
    <s v="입출금통장"/>
    <m/>
    <d v="2024-09-25T00:00:00"/>
    <x v="3"/>
    <x v="8"/>
    <x v="0"/>
    <n v="14000"/>
  </r>
  <r>
    <x v="248"/>
    <d v="1899-12-30T13:12:07"/>
    <s v="이체"/>
    <s v="내계좌이체"/>
    <x v="0"/>
    <x v="13"/>
    <n v="14000"/>
    <s v="KRW"/>
    <s v="입출금통장"/>
    <m/>
    <d v="2024-09-25T00:00:00"/>
    <x v="3"/>
    <x v="8"/>
    <x v="0"/>
    <n v="-14000"/>
  </r>
  <r>
    <x v="248"/>
    <d v="1899-12-30T13:55:23"/>
    <s v="이체"/>
    <s v="내계좌이체"/>
    <x v="0"/>
    <x v="13"/>
    <n v="260"/>
    <s v="KRW"/>
    <s v="입출금통장"/>
    <m/>
    <d v="2024-09-25T00:00:00"/>
    <x v="3"/>
    <x v="8"/>
    <x v="0"/>
    <n v="-260"/>
  </r>
  <r>
    <x v="248"/>
    <d v="1899-12-30T13:55:23"/>
    <s v="이체"/>
    <s v="내계좌이체"/>
    <x v="0"/>
    <x v="13"/>
    <n v="-260"/>
    <s v="KRW"/>
    <s v="입출금통장"/>
    <m/>
    <d v="2024-09-25T00:00:00"/>
    <x v="3"/>
    <x v="8"/>
    <x v="0"/>
    <n v="260"/>
  </r>
  <r>
    <x v="249"/>
    <d v="1899-12-30T09:44:56"/>
    <s v="수입"/>
    <s v="금융수입"/>
    <x v="0"/>
    <x v="46"/>
    <n v="124"/>
    <s v="KRW"/>
    <s v="플러스박스"/>
    <m/>
    <d v="2024-09-24T00:00:00"/>
    <x v="1"/>
    <x v="1"/>
    <x v="0"/>
    <n v="124"/>
  </r>
  <r>
    <x v="249"/>
    <d v="1899-12-30T11:21:09"/>
    <s v="지출"/>
    <s v="금융"/>
    <x v="35"/>
    <x v="446"/>
    <n v="-27000"/>
    <s v="KRW"/>
    <s v="입출금통장"/>
    <m/>
    <d v="2024-09-24T00:00:00"/>
    <x v="2"/>
    <x v="18"/>
    <x v="36"/>
    <n v="27000"/>
  </r>
  <r>
    <x v="249"/>
    <d v="1899-12-30T14:02:34"/>
    <s v="수입"/>
    <s v="기타수입"/>
    <x v="0"/>
    <x v="287"/>
    <n v="144330"/>
    <s v="KRW"/>
    <s v="채움공직자우대통장"/>
    <m/>
    <d v="2024-09-24T00:00:00"/>
    <x v="1"/>
    <x v="23"/>
    <x v="0"/>
    <n v="144330"/>
  </r>
  <r>
    <x v="249"/>
    <d v="1899-12-30T14:02:35"/>
    <s v="수입"/>
    <s v="기타수입"/>
    <x v="0"/>
    <x v="287"/>
    <n v="60000"/>
    <s v="KRW"/>
    <s v="채움공직자우대통장"/>
    <m/>
    <d v="2024-09-24T00:00:00"/>
    <x v="1"/>
    <x v="23"/>
    <x v="0"/>
    <n v="60000"/>
  </r>
  <r>
    <x v="249"/>
    <d v="1899-12-30T14:18:56"/>
    <s v="수입"/>
    <s v="앱테크"/>
    <x v="0"/>
    <x v="20"/>
    <n v="20"/>
    <s v="KRW"/>
    <s v="생활통장"/>
    <m/>
    <d v="2024-09-24T00:00:00"/>
    <x v="1"/>
    <x v="12"/>
    <x v="0"/>
    <n v="20"/>
  </r>
  <r>
    <x v="249"/>
    <d v="1899-12-30T14:18:58"/>
    <s v="수입"/>
    <s v="앱테크"/>
    <x v="0"/>
    <x v="20"/>
    <n v="19"/>
    <s v="KRW"/>
    <s v="생활통장"/>
    <m/>
    <d v="2024-09-24T00:00:00"/>
    <x v="1"/>
    <x v="12"/>
    <x v="0"/>
    <n v="19"/>
  </r>
  <r>
    <x v="249"/>
    <d v="1899-12-30T14:19:35"/>
    <s v="수입"/>
    <s v="미분류"/>
    <x v="0"/>
    <x v="19"/>
    <n v="51"/>
    <s v="KRW"/>
    <s v="생활통장"/>
    <m/>
    <d v="2024-09-24T00:00:00"/>
    <x v="1"/>
    <x v="11"/>
    <x v="0"/>
    <n v="51"/>
  </r>
  <r>
    <x v="249"/>
    <d v="1899-12-30T14:22:35"/>
    <s v="수입"/>
    <s v="미분류"/>
    <x v="0"/>
    <x v="19"/>
    <n v="36"/>
    <s v="KRW"/>
    <s v="생활통장"/>
    <m/>
    <d v="2024-09-24T00:00:00"/>
    <x v="1"/>
    <x v="11"/>
    <x v="0"/>
    <n v="36"/>
  </r>
  <r>
    <x v="249"/>
    <d v="1899-12-30T14:22:54"/>
    <s v="수입"/>
    <s v="앱테크"/>
    <x v="0"/>
    <x v="364"/>
    <n v="10"/>
    <s v="KRW"/>
    <s v="생활통장"/>
    <m/>
    <d v="2024-09-24T00:00:00"/>
    <x v="1"/>
    <x v="12"/>
    <x v="0"/>
    <n v="10"/>
  </r>
  <r>
    <x v="249"/>
    <d v="1899-12-30T14:17:57"/>
    <s v="이체"/>
    <s v="내계좌이체"/>
    <x v="0"/>
    <x v="12"/>
    <n v="-200000"/>
    <s v="KRW"/>
    <s v="채움공직자우대통장"/>
    <m/>
    <d v="2024-09-24T00:00:00"/>
    <x v="3"/>
    <x v="8"/>
    <x v="0"/>
    <n v="200000"/>
  </r>
  <r>
    <x v="249"/>
    <d v="1899-12-30T14:17:58"/>
    <s v="이체"/>
    <s v="내계좌이체"/>
    <x v="0"/>
    <x v="13"/>
    <n v="200000"/>
    <s v="KRW"/>
    <s v="생활통장"/>
    <m/>
    <d v="2024-09-24T00:00:00"/>
    <x v="3"/>
    <x v="8"/>
    <x v="0"/>
    <n v="-200000"/>
  </r>
  <r>
    <x v="249"/>
    <d v="1899-12-30T14:18:22"/>
    <s v="이체"/>
    <s v="내계좌이체"/>
    <x v="0"/>
    <x v="12"/>
    <n v="-4330"/>
    <s v="KRW"/>
    <s v="채움공직자우대통장"/>
    <m/>
    <d v="2024-09-24T00:00:00"/>
    <x v="3"/>
    <x v="8"/>
    <x v="0"/>
    <n v="4330"/>
  </r>
  <r>
    <x v="249"/>
    <d v="1899-12-30T14:18:23"/>
    <s v="이체"/>
    <s v="내계좌이체"/>
    <x v="0"/>
    <x v="13"/>
    <n v="4330"/>
    <s v="KRW"/>
    <s v="생활통장"/>
    <m/>
    <d v="2024-09-24T00:00:00"/>
    <x v="3"/>
    <x v="8"/>
    <x v="0"/>
    <n v="-4330"/>
  </r>
  <r>
    <x v="249"/>
    <d v="1899-12-30T14:19:22"/>
    <s v="이체"/>
    <s v="내계좌이체"/>
    <x v="0"/>
    <x v="13"/>
    <n v="800"/>
    <s v="KRW"/>
    <s v="신한 주거래 우대통장(저축예금)"/>
    <m/>
    <d v="2024-09-24T00:00:00"/>
    <x v="3"/>
    <x v="8"/>
    <x v="0"/>
    <n v="-800"/>
  </r>
  <r>
    <x v="249"/>
    <d v="1899-12-30T14:19:22"/>
    <s v="이체"/>
    <s v="내계좌이체"/>
    <x v="0"/>
    <x v="13"/>
    <n v="-800"/>
    <s v="KRW"/>
    <s v="생활통장"/>
    <m/>
    <d v="2024-09-24T00:00:00"/>
    <x v="3"/>
    <x v="8"/>
    <x v="0"/>
    <n v="800"/>
  </r>
  <r>
    <x v="249"/>
    <d v="1899-12-30T14:20:01"/>
    <s v="이체"/>
    <s v="내계좌이체"/>
    <x v="0"/>
    <x v="13"/>
    <n v="-150"/>
    <s v="KRW"/>
    <s v="생활통장"/>
    <m/>
    <d v="2024-09-24T00:00:00"/>
    <x v="3"/>
    <x v="8"/>
    <x v="0"/>
    <n v="150"/>
  </r>
  <r>
    <x v="249"/>
    <d v="1899-12-30T14:20:02"/>
    <s v="이체"/>
    <s v="내계좌이체"/>
    <x v="0"/>
    <x v="13"/>
    <n v="150"/>
    <s v="KRW"/>
    <s v="신한 주거래 우대통장(저축예금)"/>
    <m/>
    <d v="2024-09-24T00:00:00"/>
    <x v="3"/>
    <x v="8"/>
    <x v="0"/>
    <n v="-150"/>
  </r>
  <r>
    <x v="249"/>
    <d v="1899-12-30T14:22:51"/>
    <s v="이체"/>
    <s v="내계좌이체"/>
    <x v="0"/>
    <x v="5"/>
    <n v="-200000"/>
    <s v="KRW"/>
    <s v="생활통장"/>
    <m/>
    <d v="2024-09-24T00:00:00"/>
    <x v="3"/>
    <x v="8"/>
    <x v="0"/>
    <n v="200000"/>
  </r>
  <r>
    <x v="249"/>
    <d v="1899-12-30T14:22:51"/>
    <s v="이체"/>
    <s v="내계좌이체"/>
    <x v="0"/>
    <x v="15"/>
    <n v="200000"/>
    <s v="KRW"/>
    <s v="플러스박스"/>
    <m/>
    <d v="2024-09-24T00:00:00"/>
    <x v="3"/>
    <x v="8"/>
    <x v="0"/>
    <n v="-200000"/>
  </r>
  <r>
    <x v="250"/>
    <d v="1899-12-30T09:33:37"/>
    <s v="수입"/>
    <s v="금융수입"/>
    <x v="0"/>
    <x v="34"/>
    <n v="500"/>
    <s v="KRW"/>
    <s v="생활통장"/>
    <m/>
    <d v="2024-09-23T00:00:00"/>
    <x v="1"/>
    <x v="1"/>
    <x v="0"/>
    <n v="500"/>
  </r>
  <r>
    <x v="250"/>
    <d v="1899-12-30T18:21:28"/>
    <s v="지출"/>
    <s v="생활"/>
    <x v="7"/>
    <x v="308"/>
    <n v="-52040"/>
    <s v="KRW"/>
    <s v="MY(K-패스)"/>
    <m/>
    <d v="2024-09-23T00:00:00"/>
    <x v="2"/>
    <x v="2"/>
    <x v="7"/>
    <n v="52040"/>
  </r>
  <r>
    <x v="250"/>
    <d v="1899-12-30T18:42:52"/>
    <s v="지출"/>
    <s v="금융"/>
    <x v="22"/>
    <x v="447"/>
    <n v="-3770"/>
    <s v="KRW"/>
    <s v="신한 주거래 우대통장(저축예금)"/>
    <m/>
    <d v="2024-09-23T00:00:00"/>
    <x v="2"/>
    <x v="18"/>
    <x v="23"/>
    <n v="3770"/>
  </r>
  <r>
    <x v="250"/>
    <d v="1899-12-30T18:42:52"/>
    <s v="지출"/>
    <s v="금융"/>
    <x v="22"/>
    <x v="447"/>
    <n v="-100590"/>
    <s v="KRW"/>
    <s v="신한 주거래 우대통장(저축예금)"/>
    <m/>
    <d v="2024-09-23T00:00:00"/>
    <x v="2"/>
    <x v="18"/>
    <x v="23"/>
    <n v="100590"/>
  </r>
  <r>
    <x v="250"/>
    <d v="1899-12-30T19:18:06"/>
    <s v="수입"/>
    <s v="앱테크"/>
    <x v="0"/>
    <x v="20"/>
    <n v="152"/>
    <s v="KRW"/>
    <s v="생활통장"/>
    <m/>
    <d v="2024-09-23T00:00:00"/>
    <x v="1"/>
    <x v="12"/>
    <x v="0"/>
    <n v="152"/>
  </r>
  <r>
    <x v="250"/>
    <d v="1899-12-30T19:18:07"/>
    <s v="수입"/>
    <s v="앱테크"/>
    <x v="0"/>
    <x v="20"/>
    <n v="100"/>
    <s v="KRW"/>
    <s v="생활통장"/>
    <m/>
    <d v="2024-09-23T00:00:00"/>
    <x v="1"/>
    <x v="12"/>
    <x v="0"/>
    <n v="100"/>
  </r>
  <r>
    <x v="250"/>
    <d v="1899-12-30T19:18:55"/>
    <s v="수입"/>
    <s v="미분류"/>
    <x v="0"/>
    <x v="19"/>
    <n v="11"/>
    <s v="KRW"/>
    <s v="생활통장"/>
    <m/>
    <d v="2024-09-23T00:00:00"/>
    <x v="1"/>
    <x v="11"/>
    <x v="0"/>
    <n v="11"/>
  </r>
  <r>
    <x v="250"/>
    <d v="1899-12-30T19:19:16"/>
    <s v="수입"/>
    <s v="미분류"/>
    <x v="0"/>
    <x v="19"/>
    <n v="40"/>
    <s v="KRW"/>
    <s v="생활통장"/>
    <m/>
    <d v="2024-09-23T00:00:00"/>
    <x v="1"/>
    <x v="11"/>
    <x v="0"/>
    <n v="40"/>
  </r>
  <r>
    <x v="250"/>
    <d v="1899-12-30T19:19:38"/>
    <s v="수입"/>
    <s v="앱테크"/>
    <x v="0"/>
    <x v="364"/>
    <n v="11"/>
    <s v="KRW"/>
    <s v="생활통장"/>
    <m/>
    <d v="2024-09-23T00:00:00"/>
    <x v="1"/>
    <x v="12"/>
    <x v="0"/>
    <n v="11"/>
  </r>
  <r>
    <x v="250"/>
    <d v="1899-12-30T10:00:43"/>
    <s v="이체"/>
    <s v="내계좌이체"/>
    <x v="0"/>
    <x v="12"/>
    <n v="-29220"/>
    <s v="KRW"/>
    <s v="채움공직자우대통장"/>
    <m/>
    <d v="2024-09-23T00:00:00"/>
    <x v="3"/>
    <x v="8"/>
    <x v="0"/>
    <n v="29220"/>
  </r>
  <r>
    <x v="250"/>
    <d v="1899-12-30T10:00:44"/>
    <s v="이체"/>
    <s v="내계좌이체"/>
    <x v="0"/>
    <x v="13"/>
    <n v="29220"/>
    <s v="KRW"/>
    <s v="생활통장"/>
    <m/>
    <d v="2024-09-23T00:00:00"/>
    <x v="3"/>
    <x v="8"/>
    <x v="0"/>
    <n v="-29220"/>
  </r>
  <r>
    <x v="250"/>
    <d v="1899-12-30T16:56:55"/>
    <s v="이체"/>
    <s v="이체"/>
    <x v="0"/>
    <x v="298"/>
    <n v="2000"/>
    <s v="KRW"/>
    <s v="입출금통장"/>
    <m/>
    <d v="2024-09-23T00:00:00"/>
    <x v="0"/>
    <x v="0"/>
    <x v="0"/>
    <n v="-2000"/>
  </r>
  <r>
    <x v="250"/>
    <d v="1899-12-30T17:27:27"/>
    <s v="이체"/>
    <s v="이체"/>
    <x v="0"/>
    <x v="338"/>
    <n v="14000"/>
    <s v="KRW"/>
    <s v="신한 주거래 우대통장(저축예금)"/>
    <m/>
    <d v="2024-09-23T00:00:00"/>
    <x v="3"/>
    <x v="0"/>
    <x v="0"/>
    <n v="-14000"/>
  </r>
  <r>
    <x v="250"/>
    <d v="1899-12-30T18:20:03"/>
    <s v="이체"/>
    <s v="내계좌이체"/>
    <x v="0"/>
    <x v="12"/>
    <n v="-14000"/>
    <s v="KRW"/>
    <s v="신한 주거래 우대통장(저축예금)"/>
    <m/>
    <d v="2024-09-23T00:00:00"/>
    <x v="3"/>
    <x v="8"/>
    <x v="0"/>
    <n v="14000"/>
  </r>
  <r>
    <x v="250"/>
    <d v="1899-12-30T18:20:03"/>
    <s v="이체"/>
    <s v="내계좌이체"/>
    <x v="0"/>
    <x v="13"/>
    <n v="14000"/>
    <s v="KRW"/>
    <s v="입출금통장"/>
    <m/>
    <d v="2024-09-23T00:00:00"/>
    <x v="3"/>
    <x v="8"/>
    <x v="0"/>
    <n v="-14000"/>
  </r>
  <r>
    <x v="250"/>
    <d v="1899-12-30T18:21:03"/>
    <s v="이체"/>
    <s v="내계좌이체"/>
    <x v="0"/>
    <x v="12"/>
    <n v="-50000"/>
    <s v="KRW"/>
    <s v="채움공직자우대통장"/>
    <m/>
    <d v="2024-09-23T00:00:00"/>
    <x v="3"/>
    <x v="8"/>
    <x v="0"/>
    <n v="50000"/>
  </r>
  <r>
    <x v="250"/>
    <d v="1899-12-30T18:21:04"/>
    <s v="이체"/>
    <s v="내계좌이체"/>
    <x v="0"/>
    <x v="13"/>
    <n v="50000"/>
    <s v="KRW"/>
    <s v="생활통장"/>
    <m/>
    <d v="2024-09-23T00:00:00"/>
    <x v="3"/>
    <x v="8"/>
    <x v="0"/>
    <n v="-50000"/>
  </r>
  <r>
    <x v="250"/>
    <d v="1899-12-30T18:21:36"/>
    <s v="이체"/>
    <s v="이체"/>
    <x v="0"/>
    <x v="409"/>
    <n v="10000"/>
    <s v="KRW"/>
    <s v="생활통장"/>
    <m/>
    <d v="2024-09-23T00:00:00"/>
    <x v="0"/>
    <x v="0"/>
    <x v="0"/>
    <n v="-10000"/>
  </r>
  <r>
    <x v="250"/>
    <d v="1899-12-30T19:18:46"/>
    <s v="이체"/>
    <s v="내계좌이체"/>
    <x v="0"/>
    <x v="13"/>
    <n v="828"/>
    <s v="KRW"/>
    <s v="신한 주거래 우대통장(저축예금)"/>
    <m/>
    <d v="2024-09-23T00:00:00"/>
    <x v="3"/>
    <x v="8"/>
    <x v="0"/>
    <n v="-828"/>
  </r>
  <r>
    <x v="250"/>
    <d v="1899-12-30T19:18:46"/>
    <s v="이체"/>
    <s v="내계좌이체"/>
    <x v="0"/>
    <x v="13"/>
    <n v="-828"/>
    <s v="KRW"/>
    <s v="생활통장"/>
    <m/>
    <d v="2024-09-23T00:00:00"/>
    <x v="3"/>
    <x v="8"/>
    <x v="0"/>
    <n v="828"/>
  </r>
  <r>
    <x v="250"/>
    <d v="1899-12-30T19:19:13"/>
    <s v="이체"/>
    <s v="내계좌이체"/>
    <x v="0"/>
    <x v="13"/>
    <n v="11"/>
    <s v="KRW"/>
    <s v="신한 주거래 우대통장(저축예금)"/>
    <m/>
    <d v="2024-09-23T00:00:00"/>
    <x v="3"/>
    <x v="8"/>
    <x v="0"/>
    <n v="-11"/>
  </r>
  <r>
    <x v="250"/>
    <d v="1899-12-30T19:19:13"/>
    <s v="이체"/>
    <s v="내계좌이체"/>
    <x v="0"/>
    <x v="13"/>
    <n v="-11"/>
    <s v="KRW"/>
    <s v="생활통장"/>
    <m/>
    <d v="2024-09-23T00:00:00"/>
    <x v="3"/>
    <x v="8"/>
    <x v="0"/>
    <n v="11"/>
  </r>
  <r>
    <x v="250"/>
    <d v="1899-12-30T19:23:08"/>
    <s v="이체"/>
    <s v="내계좌이체"/>
    <x v="0"/>
    <x v="12"/>
    <n v="-1479"/>
    <s v="KRW"/>
    <s v="신한 주거래 우대통장(저축예금)"/>
    <m/>
    <d v="2024-09-23T00:00:00"/>
    <x v="3"/>
    <x v="8"/>
    <x v="0"/>
    <n v="1479"/>
  </r>
  <r>
    <x v="250"/>
    <d v="1899-12-30T19:23:08"/>
    <s v="이체"/>
    <s v="내계좌이체"/>
    <x v="0"/>
    <x v="13"/>
    <n v="1479"/>
    <s v="KRW"/>
    <s v="생활통장"/>
    <m/>
    <d v="2024-09-23T00:00:00"/>
    <x v="3"/>
    <x v="8"/>
    <x v="0"/>
    <n v="-1479"/>
  </r>
  <r>
    <x v="250"/>
    <d v="1899-12-30T19:23:27"/>
    <s v="이체"/>
    <s v="내계좌이체"/>
    <x v="0"/>
    <x v="12"/>
    <n v="-1111900"/>
    <s v="KRW"/>
    <s v="채움공직자우대통장"/>
    <m/>
    <d v="2024-09-23T00:00:00"/>
    <x v="3"/>
    <x v="8"/>
    <x v="0"/>
    <n v="1111900"/>
  </r>
  <r>
    <x v="250"/>
    <d v="1899-12-30T19:23:27"/>
    <s v="이체"/>
    <s v="내계좌이체"/>
    <x v="0"/>
    <x v="13"/>
    <n v="1111900"/>
    <s v="KRW"/>
    <s v="생활통장"/>
    <m/>
    <d v="2024-09-23T00:00:00"/>
    <x v="3"/>
    <x v="8"/>
    <x v="0"/>
    <n v="-1111900"/>
  </r>
  <r>
    <x v="250"/>
    <d v="1899-12-30T19:23:45"/>
    <s v="이체"/>
    <s v="내계좌이체"/>
    <x v="0"/>
    <x v="12"/>
    <n v="-3100"/>
    <s v="KRW"/>
    <s v="토스뱅크 통장"/>
    <m/>
    <d v="2024-09-23T00:00:00"/>
    <x v="3"/>
    <x v="8"/>
    <x v="0"/>
    <n v="3100"/>
  </r>
  <r>
    <x v="250"/>
    <d v="1899-12-30T19:23:45"/>
    <s v="이체"/>
    <s v="내계좌이체"/>
    <x v="0"/>
    <x v="13"/>
    <n v="3100"/>
    <s v="KRW"/>
    <s v="생활통장"/>
    <m/>
    <d v="2024-09-23T00:00:00"/>
    <x v="3"/>
    <x v="8"/>
    <x v="0"/>
    <n v="-3100"/>
  </r>
  <r>
    <x v="250"/>
    <d v="1899-12-30T19:24:24"/>
    <s v="이체"/>
    <s v="내계좌이체"/>
    <x v="0"/>
    <x v="5"/>
    <n v="-1130000"/>
    <s v="KRW"/>
    <s v="생활통장"/>
    <m/>
    <d v="2024-09-23T00:00:00"/>
    <x v="3"/>
    <x v="8"/>
    <x v="0"/>
    <n v="1130000"/>
  </r>
  <r>
    <x v="250"/>
    <d v="1899-12-30T19:24:24"/>
    <s v="이체"/>
    <s v="내계좌이체"/>
    <x v="0"/>
    <x v="15"/>
    <n v="1130000"/>
    <s v="KRW"/>
    <s v="플러스박스"/>
    <m/>
    <d v="2024-09-23T00:00:00"/>
    <x v="3"/>
    <x v="8"/>
    <x v="0"/>
    <n v="-1130000"/>
  </r>
  <r>
    <x v="251"/>
    <d v="1899-12-30T01:59:10"/>
    <s v="지출"/>
    <s v="교통"/>
    <x v="5"/>
    <x v="448"/>
    <n v="-18900"/>
    <s v="KRW"/>
    <s v="교직원복지 LOVE"/>
    <m/>
    <d v="2024-09-22T00:00:00"/>
    <x v="2"/>
    <x v="7"/>
    <x v="5"/>
    <n v="18900"/>
  </r>
  <r>
    <x v="251"/>
    <d v="1899-12-30T11:09:21"/>
    <s v="수입"/>
    <s v="금융수입"/>
    <x v="0"/>
    <x v="46"/>
    <n v="84"/>
    <s v="KRW"/>
    <s v="플러스박스"/>
    <m/>
    <d v="2024-09-22T00:00:00"/>
    <x v="1"/>
    <x v="1"/>
    <x v="0"/>
    <n v="84"/>
  </r>
  <r>
    <x v="251"/>
    <d v="1899-12-30T11:10:06"/>
    <s v="수입"/>
    <s v="앱테크"/>
    <x v="0"/>
    <x v="20"/>
    <n v="18"/>
    <s v="KRW"/>
    <s v="생활통장"/>
    <m/>
    <d v="2024-09-22T00:00:00"/>
    <x v="1"/>
    <x v="12"/>
    <x v="0"/>
    <n v="18"/>
  </r>
  <r>
    <x v="251"/>
    <d v="1899-12-30T11:10:45"/>
    <s v="수입"/>
    <s v="미분류"/>
    <x v="0"/>
    <x v="19"/>
    <n v="64"/>
    <s v="KRW"/>
    <s v="생활통장"/>
    <m/>
    <d v="2024-09-22T00:00:00"/>
    <x v="1"/>
    <x v="11"/>
    <x v="0"/>
    <n v="64"/>
  </r>
  <r>
    <x v="251"/>
    <d v="1899-12-30T11:10:47"/>
    <s v="수입"/>
    <s v="미분류"/>
    <x v="0"/>
    <x v="19"/>
    <n v="12"/>
    <s v="KRW"/>
    <s v="생활통장"/>
    <m/>
    <d v="2024-09-22T00:00:00"/>
    <x v="1"/>
    <x v="11"/>
    <x v="0"/>
    <n v="12"/>
  </r>
  <r>
    <x v="251"/>
    <d v="1899-12-30T11:11:15"/>
    <s v="수입"/>
    <s v="앱테크"/>
    <x v="0"/>
    <x v="20"/>
    <n v="69"/>
    <s v="KRW"/>
    <s v="생활통장"/>
    <m/>
    <d v="2024-09-22T00:00:00"/>
    <x v="1"/>
    <x v="12"/>
    <x v="0"/>
    <n v="69"/>
  </r>
  <r>
    <x v="251"/>
    <d v="1899-12-30T11:11:37"/>
    <s v="수입"/>
    <s v="앱테크"/>
    <x v="0"/>
    <x v="364"/>
    <n v="10"/>
    <s v="KRW"/>
    <s v="생활통장"/>
    <m/>
    <d v="2024-09-22T00:00:00"/>
    <x v="1"/>
    <x v="12"/>
    <x v="0"/>
    <n v="10"/>
  </r>
  <r>
    <x v="251"/>
    <d v="1899-12-30T13:13:12"/>
    <s v="지출"/>
    <s v="교통"/>
    <x v="5"/>
    <x v="218"/>
    <n v="-18900"/>
    <s v="KRW"/>
    <s v="MY(K-패스)"/>
    <m/>
    <d v="2024-09-22T00:00:00"/>
    <x v="2"/>
    <x v="7"/>
    <x v="5"/>
    <n v="18900"/>
  </r>
  <r>
    <x v="251"/>
    <d v="1899-12-30T17:12:10"/>
    <s v="지출"/>
    <s v="식비"/>
    <x v="18"/>
    <x v="342"/>
    <n v="-42933"/>
    <s v="KRW"/>
    <s v="교직원복지 LOVE"/>
    <m/>
    <d v="2024-09-22T00:00:00"/>
    <x v="2"/>
    <x v="4"/>
    <x v="18"/>
    <n v="42933"/>
  </r>
  <r>
    <x v="251"/>
    <d v="1899-12-30T17:13:37"/>
    <s v="지출"/>
    <s v="생활"/>
    <x v="7"/>
    <x v="308"/>
    <n v="-31220"/>
    <s v="KRW"/>
    <s v="MY(K-패스)"/>
    <m/>
    <d v="2024-09-22T00:00:00"/>
    <x v="2"/>
    <x v="2"/>
    <x v="7"/>
    <n v="31220"/>
  </r>
  <r>
    <x v="251"/>
    <d v="1899-12-30T18:29:39"/>
    <s v="지출"/>
    <s v="생활"/>
    <x v="1"/>
    <x v="2"/>
    <n v="-80000"/>
    <s v="KRW"/>
    <s v="교직원복지 LOVE"/>
    <m/>
    <d v="2024-09-22T00:00:00"/>
    <x v="2"/>
    <x v="2"/>
    <x v="1"/>
    <n v="80000"/>
  </r>
  <r>
    <x v="251"/>
    <d v="1899-12-30T08:44:26"/>
    <s v="이체"/>
    <s v="내계좌이체"/>
    <x v="0"/>
    <x v="12"/>
    <n v="-50000"/>
    <s v="KRW"/>
    <s v="채움공직자우대통장"/>
    <m/>
    <d v="2024-09-22T00:00:00"/>
    <x v="3"/>
    <x v="8"/>
    <x v="0"/>
    <n v="50000"/>
  </r>
  <r>
    <x v="251"/>
    <d v="1899-12-30T08:44:27"/>
    <s v="이체"/>
    <s v="내계좌이체"/>
    <x v="0"/>
    <x v="13"/>
    <n v="50000"/>
    <s v="KRW"/>
    <s v="입출금통장"/>
    <m/>
    <d v="2024-09-22T00:00:00"/>
    <x v="3"/>
    <x v="8"/>
    <x v="0"/>
    <n v="-50000"/>
  </r>
  <r>
    <x v="251"/>
    <d v="1899-12-30T08:45:23"/>
    <s v="이체"/>
    <s v="이체"/>
    <x v="0"/>
    <x v="449"/>
    <n v="-50000"/>
    <s v="KRW"/>
    <s v="입출금통장"/>
    <m/>
    <d v="2024-09-22T00:00:00"/>
    <x v="3"/>
    <x v="0"/>
    <x v="0"/>
    <n v="50000"/>
  </r>
  <r>
    <x v="251"/>
    <d v="1899-12-30T11:09:39"/>
    <s v="이체"/>
    <s v="내계좌이체"/>
    <x v="0"/>
    <x v="13"/>
    <n v="5"/>
    <s v="KRW"/>
    <s v="생활통장"/>
    <m/>
    <d v="2024-09-22T00:00:00"/>
    <x v="3"/>
    <x v="8"/>
    <x v="0"/>
    <n v="-5"/>
  </r>
  <r>
    <x v="251"/>
    <d v="1899-12-30T11:09:40"/>
    <s v="이체"/>
    <s v="내계좌이체"/>
    <x v="0"/>
    <x v="13"/>
    <n v="-5"/>
    <s v="KRW"/>
    <s v="신한 주거래 우대통장(저축예금)"/>
    <m/>
    <d v="2024-09-22T00:00:00"/>
    <x v="3"/>
    <x v="8"/>
    <x v="0"/>
    <n v="5"/>
  </r>
  <r>
    <x v="251"/>
    <d v="1899-12-30T11:10:23"/>
    <s v="이체"/>
    <s v="내계좌이체"/>
    <x v="0"/>
    <x v="13"/>
    <n v="77"/>
    <s v="KRW"/>
    <s v="신한 주거래 우대통장(저축예금)"/>
    <m/>
    <d v="2024-09-22T00:00:00"/>
    <x v="3"/>
    <x v="8"/>
    <x v="0"/>
    <n v="-77"/>
  </r>
  <r>
    <x v="251"/>
    <d v="1899-12-30T11:10:23"/>
    <s v="이체"/>
    <s v="내계좌이체"/>
    <x v="0"/>
    <x v="13"/>
    <n v="-77"/>
    <s v="KRW"/>
    <s v="생활통장"/>
    <m/>
    <d v="2024-09-22T00:00:00"/>
    <x v="3"/>
    <x v="8"/>
    <x v="0"/>
    <n v="77"/>
  </r>
  <r>
    <x v="251"/>
    <d v="1899-12-30T11:10:40"/>
    <s v="이체"/>
    <s v="내계좌이체"/>
    <x v="0"/>
    <x v="13"/>
    <n v="-800"/>
    <s v="KRW"/>
    <s v="생활통장"/>
    <m/>
    <d v="2024-09-22T00:00:00"/>
    <x v="3"/>
    <x v="8"/>
    <x v="0"/>
    <n v="800"/>
  </r>
  <r>
    <x v="251"/>
    <d v="1899-12-30T11:10:41"/>
    <s v="이체"/>
    <s v="내계좌이체"/>
    <x v="0"/>
    <x v="13"/>
    <n v="800"/>
    <s v="KRW"/>
    <s v="신한 주거래 우대통장(저축예금)"/>
    <m/>
    <d v="2024-09-22T00:00:00"/>
    <x v="3"/>
    <x v="8"/>
    <x v="0"/>
    <n v="-800"/>
  </r>
  <r>
    <x v="251"/>
    <d v="1899-12-30T11:11:08"/>
    <s v="이체"/>
    <s v="내계좌이체"/>
    <x v="0"/>
    <x v="388"/>
    <n v="800"/>
    <s v="KRW"/>
    <s v="생활통장"/>
    <m/>
    <d v="2024-09-22T00:00:00"/>
    <x v="3"/>
    <x v="8"/>
    <x v="0"/>
    <n v="-800"/>
  </r>
  <r>
    <x v="251"/>
    <d v="1899-12-30T11:11:09"/>
    <s v="이체"/>
    <s v="내계좌이체"/>
    <x v="0"/>
    <x v="389"/>
    <n v="-800"/>
    <s v="KRW"/>
    <s v="신한 주거래 우대통장(저축예금)"/>
    <m/>
    <d v="2024-09-22T00:00:00"/>
    <x v="3"/>
    <x v="8"/>
    <x v="0"/>
    <n v="800"/>
  </r>
  <r>
    <x v="251"/>
    <d v="1899-12-30T11:11:33"/>
    <s v="이체"/>
    <s v="내계좌이체"/>
    <x v="0"/>
    <x v="5"/>
    <n v="-10000"/>
    <s v="KRW"/>
    <s v="생활통장"/>
    <m/>
    <d v="2024-09-22T00:00:00"/>
    <x v="3"/>
    <x v="8"/>
    <x v="0"/>
    <n v="10000"/>
  </r>
  <r>
    <x v="251"/>
    <d v="1899-12-30T11:11:33"/>
    <s v="이체"/>
    <s v="내계좌이체"/>
    <x v="0"/>
    <x v="15"/>
    <n v="10000"/>
    <s v="KRW"/>
    <s v="플러스박스"/>
    <m/>
    <d v="2024-09-22T00:00:00"/>
    <x v="3"/>
    <x v="8"/>
    <x v="0"/>
    <n v="-10000"/>
  </r>
  <r>
    <x v="251"/>
    <d v="1899-12-30T11:12:22"/>
    <s v="이체"/>
    <s v="내계좌이체"/>
    <x v="0"/>
    <x v="13"/>
    <n v="77"/>
    <s v="KRW"/>
    <s v="생활통장"/>
    <m/>
    <d v="2024-09-22T00:00:00"/>
    <x v="3"/>
    <x v="8"/>
    <x v="0"/>
    <n v="-77"/>
  </r>
  <r>
    <x v="251"/>
    <d v="1899-12-30T11:12:23"/>
    <s v="이체"/>
    <s v="내계좌이체"/>
    <x v="0"/>
    <x v="13"/>
    <n v="-77"/>
    <s v="KRW"/>
    <s v="신한 주거래 우대통장(저축예금)"/>
    <m/>
    <d v="2024-09-22T00:00:00"/>
    <x v="3"/>
    <x v="8"/>
    <x v="0"/>
    <n v="77"/>
  </r>
  <r>
    <x v="251"/>
    <d v="1899-12-30T11:12:40"/>
    <s v="이체"/>
    <s v="내계좌이체"/>
    <x v="0"/>
    <x v="5"/>
    <n v="10084"/>
    <s v="KRW"/>
    <s v="생활통장"/>
    <m/>
    <d v="2024-09-22T00:00:00"/>
    <x v="3"/>
    <x v="8"/>
    <x v="0"/>
    <n v="-10084"/>
  </r>
  <r>
    <x v="251"/>
    <d v="1899-12-30T11:12:40"/>
    <s v="이체"/>
    <s v="내계좌이체"/>
    <x v="0"/>
    <x v="9"/>
    <n v="-10084"/>
    <s v="KRW"/>
    <s v="플러스박스"/>
    <m/>
    <d v="2024-09-22T00:00:00"/>
    <x v="3"/>
    <x v="8"/>
    <x v="0"/>
    <n v="10084"/>
  </r>
  <r>
    <x v="251"/>
    <d v="1899-12-30T13:14:09"/>
    <s v="이체"/>
    <s v="내계좌이체"/>
    <x v="0"/>
    <x v="12"/>
    <n v="-18900"/>
    <s v="KRW"/>
    <s v="채움공직자우대통장"/>
    <m/>
    <d v="2024-09-22T00:00:00"/>
    <x v="3"/>
    <x v="8"/>
    <x v="0"/>
    <n v="18900"/>
  </r>
  <r>
    <x v="251"/>
    <d v="1899-12-30T13:14:10"/>
    <s v="이체"/>
    <s v="내계좌이체"/>
    <x v="0"/>
    <x v="13"/>
    <n v="18900"/>
    <s v="KRW"/>
    <s v="생활통장"/>
    <m/>
    <d v="2024-09-22T00:00:00"/>
    <x v="3"/>
    <x v="8"/>
    <x v="0"/>
    <n v="-18900"/>
  </r>
  <r>
    <x v="251"/>
    <d v="1899-12-30T14:04:44"/>
    <s v="이체"/>
    <s v="이체"/>
    <x v="0"/>
    <x v="450"/>
    <n v="30000"/>
    <s v="KRW"/>
    <s v="입출금통장"/>
    <m/>
    <d v="2024-09-22T00:00:00"/>
    <x v="0"/>
    <x v="0"/>
    <x v="0"/>
    <n v="-30000"/>
  </r>
  <r>
    <x v="251"/>
    <d v="1899-12-30T17:13:45"/>
    <s v="이체"/>
    <s v="이체"/>
    <x v="0"/>
    <x v="409"/>
    <n v="2000"/>
    <s v="KRW"/>
    <s v="생활통장"/>
    <m/>
    <d v="2024-09-22T00:00:00"/>
    <x v="0"/>
    <x v="0"/>
    <x v="0"/>
    <n v="-2000"/>
  </r>
  <r>
    <x v="252"/>
    <d v="1899-12-30T02:05:10"/>
    <s v="수입"/>
    <s v="금융수입"/>
    <x v="0"/>
    <x v="451"/>
    <n v="5"/>
    <s v="KRW"/>
    <s v="신한 주거래 우대통장(저축예금)"/>
    <m/>
    <d v="2024-09-21T00:00:00"/>
    <x v="1"/>
    <x v="1"/>
    <x v="0"/>
    <n v="5"/>
  </r>
  <r>
    <x v="252"/>
    <d v="1899-12-30T08:36:26"/>
    <s v="지출"/>
    <s v="온라인쇼핑"/>
    <x v="23"/>
    <x v="452"/>
    <n v="-17000"/>
    <s v="KRW"/>
    <s v="토스 간편결제"/>
    <m/>
    <d v="2024-09-21T00:00:00"/>
    <x v="2"/>
    <x v="6"/>
    <x v="24"/>
    <n v="17000"/>
  </r>
  <r>
    <x v="252"/>
    <d v="1899-12-30T08:36:50"/>
    <s v="지출"/>
    <s v="온라인쇼핑"/>
    <x v="23"/>
    <x v="452"/>
    <n v="-9900"/>
    <s v="KRW"/>
    <s v="토스 간편결제"/>
    <m/>
    <d v="2024-09-21T00:00:00"/>
    <x v="2"/>
    <x v="6"/>
    <x v="24"/>
    <n v="9900"/>
  </r>
  <r>
    <x v="252"/>
    <d v="1899-12-30T11:19:52"/>
    <s v="수입"/>
    <s v="금융수입"/>
    <x v="0"/>
    <x v="203"/>
    <n v="0"/>
    <s v="KRW"/>
    <s v="저축예금"/>
    <m/>
    <d v="2024-09-21T00:00:00"/>
    <x v="1"/>
    <x v="1"/>
    <x v="0"/>
    <n v="0"/>
  </r>
  <r>
    <x v="252"/>
    <d v="1899-12-30T11:47:03"/>
    <s v="지출"/>
    <s v="교통"/>
    <x v="38"/>
    <x v="245"/>
    <n v="-9100"/>
    <s v="KRW"/>
    <s v="교직원복지 LOVE"/>
    <m/>
    <d v="2024-09-21T00:00:00"/>
    <x v="2"/>
    <x v="7"/>
    <x v="39"/>
    <n v="9100"/>
  </r>
  <r>
    <x v="252"/>
    <d v="1899-12-30T12:23:26"/>
    <s v="지출"/>
    <s v="식비"/>
    <x v="13"/>
    <x v="28"/>
    <n v="-41980"/>
    <s v="KRW"/>
    <s v="교직원복지 LOVE"/>
    <m/>
    <d v="2024-09-21T00:00:00"/>
    <x v="2"/>
    <x v="4"/>
    <x v="13"/>
    <n v="41980"/>
  </r>
  <r>
    <x v="252"/>
    <d v="1899-12-30T15:15:20"/>
    <s v="지출"/>
    <s v="교통"/>
    <x v="38"/>
    <x v="235"/>
    <n v="-8500"/>
    <s v="KRW"/>
    <s v="카카오페이 간편결제"/>
    <m/>
    <d v="2024-09-21T00:00:00"/>
    <x v="2"/>
    <x v="7"/>
    <x v="39"/>
    <n v="8500"/>
  </r>
  <r>
    <x v="252"/>
    <d v="1899-12-30T15:15:21"/>
    <s v="지출"/>
    <s v="교통"/>
    <x v="38"/>
    <x v="235"/>
    <n v="8500"/>
    <s v="KRW"/>
    <s v="카카오페이 간편결제"/>
    <m/>
    <d v="2024-09-21T00:00:00"/>
    <x v="2"/>
    <x v="7"/>
    <x v="39"/>
    <n v="-8500"/>
  </r>
  <r>
    <x v="252"/>
    <d v="1899-12-30T15:27:39"/>
    <s v="지출"/>
    <s v="교통"/>
    <x v="38"/>
    <x v="235"/>
    <n v="-8000"/>
    <s v="KRW"/>
    <s v="카카오페이 간편결제"/>
    <m/>
    <d v="2024-09-21T00:00:00"/>
    <x v="2"/>
    <x v="7"/>
    <x v="39"/>
    <n v="8000"/>
  </r>
  <r>
    <x v="252"/>
    <d v="1899-12-30T08:36:09"/>
    <s v="이체"/>
    <s v="내계좌이체"/>
    <x v="0"/>
    <x v="12"/>
    <n v="-30000"/>
    <s v="KRW"/>
    <s v="채움공직자우대통장"/>
    <m/>
    <d v="2024-09-21T00:00:00"/>
    <x v="3"/>
    <x v="8"/>
    <x v="0"/>
    <n v="30000"/>
  </r>
  <r>
    <x v="252"/>
    <d v="1899-12-30T08:36:10"/>
    <s v="이체"/>
    <s v="내계좌이체"/>
    <x v="0"/>
    <x v="13"/>
    <n v="30000"/>
    <s v="KRW"/>
    <s v="토스뱅크 통장"/>
    <m/>
    <d v="2024-09-21T00:00:00"/>
    <x v="3"/>
    <x v="8"/>
    <x v="0"/>
    <n v="-30000"/>
  </r>
  <r>
    <x v="252"/>
    <d v="1899-12-30T10:08:43"/>
    <s v="이체"/>
    <s v="이체"/>
    <x v="0"/>
    <x v="453"/>
    <n v="-31230"/>
    <s v="KRW"/>
    <s v="채움공직자우대통장"/>
    <m/>
    <d v="2024-09-21T00:00:00"/>
    <x v="0"/>
    <x v="0"/>
    <x v="0"/>
    <n v="31230"/>
  </r>
  <r>
    <x v="253"/>
    <d v="1899-12-30T09:14:51"/>
    <s v="지출"/>
    <s v="식비"/>
    <x v="48"/>
    <x v="336"/>
    <n v="-15160"/>
    <s v="KRW"/>
    <s v="프렌즈 체크카드"/>
    <m/>
    <d v="2024-09-20T00:00:00"/>
    <x v="2"/>
    <x v="4"/>
    <x v="49"/>
    <n v="15160"/>
  </r>
  <r>
    <x v="253"/>
    <d v="1899-12-30T14:16:12"/>
    <s v="지출"/>
    <s v="온라인쇼핑"/>
    <x v="12"/>
    <x v="314"/>
    <n v="-42300"/>
    <s v="KRW"/>
    <s v="MY(K-패스)"/>
    <m/>
    <d v="2024-09-20T00:00:00"/>
    <x v="2"/>
    <x v="6"/>
    <x v="12"/>
    <n v="42300"/>
  </r>
  <r>
    <x v="253"/>
    <d v="1899-12-30T14:18:29"/>
    <s v="수입"/>
    <s v="앱테크"/>
    <x v="0"/>
    <x v="20"/>
    <n v="133"/>
    <s v="KRW"/>
    <s v="생활통장"/>
    <m/>
    <d v="2024-09-20T00:00:00"/>
    <x v="1"/>
    <x v="12"/>
    <x v="0"/>
    <n v="133"/>
  </r>
  <r>
    <x v="253"/>
    <d v="1899-12-30T14:18:50"/>
    <s v="수입"/>
    <s v="미분류"/>
    <x v="0"/>
    <x v="19"/>
    <n v="14"/>
    <s v="KRW"/>
    <s v="생활통장"/>
    <m/>
    <d v="2024-09-20T00:00:00"/>
    <x v="1"/>
    <x v="11"/>
    <x v="0"/>
    <n v="14"/>
  </r>
  <r>
    <x v="253"/>
    <d v="1899-12-30T14:18:53"/>
    <s v="수입"/>
    <s v="미분류"/>
    <x v="0"/>
    <x v="19"/>
    <n v="59"/>
    <s v="KRW"/>
    <s v="생활통장"/>
    <m/>
    <d v="2024-09-20T00:00:00"/>
    <x v="1"/>
    <x v="11"/>
    <x v="0"/>
    <n v="59"/>
  </r>
  <r>
    <x v="253"/>
    <d v="1899-12-30T14:19:25"/>
    <s v="수입"/>
    <s v="미분류"/>
    <x v="0"/>
    <x v="19"/>
    <n v="87"/>
    <s v="KRW"/>
    <s v="생활통장"/>
    <m/>
    <d v="2024-09-20T00:00:00"/>
    <x v="1"/>
    <x v="11"/>
    <x v="0"/>
    <n v="87"/>
  </r>
  <r>
    <x v="253"/>
    <d v="1899-12-30T14:19:44"/>
    <s v="수입"/>
    <s v="미분류"/>
    <x v="0"/>
    <x v="19"/>
    <n v="44"/>
    <s v="KRW"/>
    <s v="생활통장"/>
    <m/>
    <d v="2024-09-20T00:00:00"/>
    <x v="1"/>
    <x v="11"/>
    <x v="0"/>
    <n v="44"/>
  </r>
  <r>
    <x v="253"/>
    <d v="1899-12-30T14:20:05"/>
    <s v="수입"/>
    <s v="앱테크"/>
    <x v="0"/>
    <x v="20"/>
    <n v="22"/>
    <s v="KRW"/>
    <s v="생활통장"/>
    <m/>
    <d v="2024-09-20T00:00:00"/>
    <x v="1"/>
    <x v="12"/>
    <x v="0"/>
    <n v="22"/>
  </r>
  <r>
    <x v="253"/>
    <d v="1899-12-30T14:22:29"/>
    <s v="수입"/>
    <s v="앱테크"/>
    <x v="0"/>
    <x v="364"/>
    <n v="10"/>
    <s v="KRW"/>
    <s v="생활통장"/>
    <m/>
    <d v="2024-09-20T00:00:00"/>
    <x v="1"/>
    <x v="12"/>
    <x v="0"/>
    <n v="10"/>
  </r>
  <r>
    <x v="253"/>
    <d v="1899-12-30T19:12:41"/>
    <s v="지출"/>
    <s v="금융"/>
    <x v="22"/>
    <x v="454"/>
    <n v="-204400"/>
    <s v="KRW"/>
    <s v="채움공직자우대통장"/>
    <m/>
    <d v="2024-09-20T00:00:00"/>
    <x v="2"/>
    <x v="18"/>
    <x v="23"/>
    <n v="204400"/>
  </r>
  <r>
    <x v="253"/>
    <d v="1899-12-30T09:13:18"/>
    <s v="이체"/>
    <s v="내계좌이체"/>
    <x v="0"/>
    <x v="13"/>
    <n v="-16000"/>
    <s v="KRW"/>
    <s v="입출금통장"/>
    <m/>
    <d v="2024-09-20T00:00:00"/>
    <x v="3"/>
    <x v="8"/>
    <x v="0"/>
    <n v="16000"/>
  </r>
  <r>
    <x v="253"/>
    <d v="1899-12-30T09:13:18"/>
    <s v="이체"/>
    <s v="내계좌이체"/>
    <x v="0"/>
    <x v="13"/>
    <n v="16000"/>
    <s v="KRW"/>
    <s v="입출금통장"/>
    <m/>
    <d v="2024-09-20T00:00:00"/>
    <x v="3"/>
    <x v="8"/>
    <x v="0"/>
    <n v="-16000"/>
  </r>
  <r>
    <x v="253"/>
    <d v="1899-12-30T09:43:35"/>
    <s v="이체"/>
    <s v="내계좌이체"/>
    <x v="0"/>
    <x v="13"/>
    <n v="840"/>
    <s v="KRW"/>
    <s v="입출금통장"/>
    <m/>
    <d v="2024-09-20T00:00:00"/>
    <x v="3"/>
    <x v="8"/>
    <x v="0"/>
    <n v="-840"/>
  </r>
  <r>
    <x v="253"/>
    <d v="1899-12-30T09:43:35"/>
    <s v="이체"/>
    <s v="내계좌이체"/>
    <x v="0"/>
    <x v="13"/>
    <n v="-840"/>
    <s v="KRW"/>
    <s v="입출금통장"/>
    <m/>
    <d v="2024-09-20T00:00:00"/>
    <x v="3"/>
    <x v="8"/>
    <x v="0"/>
    <n v="840"/>
  </r>
  <r>
    <x v="253"/>
    <d v="1899-12-30T14:15:54"/>
    <s v="이체"/>
    <s v="내계좌이체"/>
    <x v="0"/>
    <x v="12"/>
    <n v="-42300"/>
    <s v="KRW"/>
    <s v="채움공직자우대통장"/>
    <m/>
    <d v="2024-09-20T00:00:00"/>
    <x v="3"/>
    <x v="8"/>
    <x v="0"/>
    <n v="42300"/>
  </r>
  <r>
    <x v="253"/>
    <d v="1899-12-30T14:15:55"/>
    <s v="이체"/>
    <s v="내계좌이체"/>
    <x v="0"/>
    <x v="13"/>
    <n v="42300"/>
    <s v="KRW"/>
    <s v="생활통장"/>
    <m/>
    <d v="2024-09-20T00:00:00"/>
    <x v="3"/>
    <x v="8"/>
    <x v="0"/>
    <n v="-42300"/>
  </r>
  <r>
    <x v="253"/>
    <d v="1899-12-30T14:19:10"/>
    <s v="이체"/>
    <s v="내계좌이체"/>
    <x v="0"/>
    <x v="13"/>
    <n v="-660"/>
    <s v="KRW"/>
    <s v="생활통장"/>
    <m/>
    <d v="2024-09-20T00:00:00"/>
    <x v="3"/>
    <x v="8"/>
    <x v="0"/>
    <n v="660"/>
  </r>
  <r>
    <x v="253"/>
    <d v="1899-12-30T14:19:11"/>
    <s v="이체"/>
    <s v="내계좌이체"/>
    <x v="0"/>
    <x v="13"/>
    <n v="660"/>
    <s v="KRW"/>
    <s v="신한 주거래 우대통장(저축예금)"/>
    <m/>
    <d v="2024-09-20T00:00:00"/>
    <x v="3"/>
    <x v="8"/>
    <x v="0"/>
    <n v="-660"/>
  </r>
  <r>
    <x v="253"/>
    <d v="1899-12-30T14:19:40"/>
    <s v="이체"/>
    <s v="내계좌이체"/>
    <x v="0"/>
    <x v="13"/>
    <n v="-87"/>
    <s v="KRW"/>
    <s v="생활통장"/>
    <m/>
    <d v="2024-09-20T00:00:00"/>
    <x v="3"/>
    <x v="8"/>
    <x v="0"/>
    <n v="87"/>
  </r>
  <r>
    <x v="253"/>
    <d v="1899-12-30T14:19:41"/>
    <s v="이체"/>
    <s v="내계좌이체"/>
    <x v="0"/>
    <x v="13"/>
    <n v="87"/>
    <s v="KRW"/>
    <s v="신한 주거래 우대통장(저축예금)"/>
    <m/>
    <d v="2024-09-20T00:00:00"/>
    <x v="3"/>
    <x v="8"/>
    <x v="0"/>
    <n v="-87"/>
  </r>
  <r>
    <x v="253"/>
    <d v="1899-12-30T14:20:01"/>
    <s v="이체"/>
    <s v="내계좌이체"/>
    <x v="0"/>
    <x v="388"/>
    <n v="747"/>
    <s v="KRW"/>
    <s v="생활통장"/>
    <m/>
    <d v="2024-09-20T00:00:00"/>
    <x v="3"/>
    <x v="8"/>
    <x v="0"/>
    <n v="-747"/>
  </r>
  <r>
    <x v="253"/>
    <d v="1899-12-30T14:20:02"/>
    <s v="이체"/>
    <s v="내계좌이체"/>
    <x v="0"/>
    <x v="389"/>
    <n v="-747"/>
    <s v="KRW"/>
    <s v="신한 주거래 우대통장(저축예금)"/>
    <m/>
    <d v="2024-09-20T00:00:00"/>
    <x v="3"/>
    <x v="8"/>
    <x v="0"/>
    <n v="747"/>
  </r>
  <r>
    <x v="253"/>
    <d v="1899-12-30T14:20:21"/>
    <s v="이체"/>
    <s v="내계좌이체"/>
    <x v="0"/>
    <x v="5"/>
    <n v="-13"/>
    <s v="KRW"/>
    <s v="생활통장"/>
    <m/>
    <d v="2024-09-20T00:00:00"/>
    <x v="3"/>
    <x v="8"/>
    <x v="0"/>
    <n v="13"/>
  </r>
  <r>
    <x v="253"/>
    <d v="1899-12-30T14:20:21"/>
    <s v="이체"/>
    <s v="내계좌이체"/>
    <x v="0"/>
    <x v="15"/>
    <n v="13"/>
    <s v="KRW"/>
    <s v="플러스박스"/>
    <m/>
    <d v="2024-09-20T00:00:00"/>
    <x v="3"/>
    <x v="8"/>
    <x v="0"/>
    <n v="-13"/>
  </r>
  <r>
    <x v="253"/>
    <d v="1899-12-30T14:20:32"/>
    <s v="이체"/>
    <s v="내계좌이체"/>
    <x v="0"/>
    <x v="5"/>
    <n v="-1000"/>
    <s v="KRW"/>
    <s v="생활통장"/>
    <m/>
    <d v="2024-09-20T00:00:00"/>
    <x v="3"/>
    <x v="8"/>
    <x v="0"/>
    <n v="1000"/>
  </r>
  <r>
    <x v="253"/>
    <d v="1899-12-30T14:20:32"/>
    <s v="이체"/>
    <s v="내계좌이체"/>
    <x v="0"/>
    <x v="15"/>
    <n v="1000"/>
    <s v="KRW"/>
    <s v="플러스박스"/>
    <m/>
    <d v="2024-09-20T00:00:00"/>
    <x v="3"/>
    <x v="8"/>
    <x v="0"/>
    <n v="-1000"/>
  </r>
  <r>
    <x v="253"/>
    <d v="1899-12-30T14:22:12"/>
    <s v="이체"/>
    <s v="내계좌이체"/>
    <x v="0"/>
    <x v="5"/>
    <n v="1044"/>
    <s v="KRW"/>
    <s v="생활통장"/>
    <m/>
    <d v="2024-09-20T00:00:00"/>
    <x v="3"/>
    <x v="8"/>
    <x v="0"/>
    <n v="-1044"/>
  </r>
  <r>
    <x v="253"/>
    <d v="1899-12-30T14:22:12"/>
    <s v="이체"/>
    <s v="내계좌이체"/>
    <x v="0"/>
    <x v="9"/>
    <n v="-1044"/>
    <s v="KRW"/>
    <s v="플러스박스"/>
    <m/>
    <d v="2024-09-20T00:00:00"/>
    <x v="3"/>
    <x v="8"/>
    <x v="0"/>
    <n v="1044"/>
  </r>
  <r>
    <x v="254"/>
    <d v="1899-12-30T08:28:26"/>
    <s v="지출"/>
    <s v="식비"/>
    <x v="48"/>
    <x v="336"/>
    <n v="-1900"/>
    <s v="KRW"/>
    <s v="프렌즈 체크카드"/>
    <m/>
    <d v="2024-09-19T00:00:00"/>
    <x v="2"/>
    <x v="4"/>
    <x v="49"/>
    <n v="1900"/>
  </r>
  <r>
    <x v="254"/>
    <d v="1899-12-30T08:28:44"/>
    <s v="지출"/>
    <s v="식비"/>
    <x v="48"/>
    <x v="336"/>
    <n v="-4000"/>
    <s v="KRW"/>
    <s v="프렌즈 체크카드"/>
    <m/>
    <d v="2024-09-19T00:00:00"/>
    <x v="2"/>
    <x v="4"/>
    <x v="49"/>
    <n v="4000"/>
  </r>
  <r>
    <x v="254"/>
    <d v="1899-12-30T09:39:06"/>
    <s v="수입"/>
    <s v="금융수입"/>
    <x v="0"/>
    <x v="46"/>
    <n v="31"/>
    <s v="KRW"/>
    <s v="플러스박스"/>
    <m/>
    <d v="2024-09-19T00:00:00"/>
    <x v="1"/>
    <x v="1"/>
    <x v="0"/>
    <n v="31"/>
  </r>
  <r>
    <x v="254"/>
    <d v="1899-12-30T10:07:29"/>
    <s v="지출"/>
    <s v="생활"/>
    <x v="17"/>
    <x v="281"/>
    <n v="-3900"/>
    <s v="KRW"/>
    <s v="교직원복지 LOVE"/>
    <m/>
    <d v="2024-09-19T00:00:00"/>
    <x v="2"/>
    <x v="2"/>
    <x v="17"/>
    <n v="3900"/>
  </r>
  <r>
    <x v="254"/>
    <d v="1899-12-30T10:09:16"/>
    <s v="수입"/>
    <s v="기타수입"/>
    <x v="0"/>
    <x v="68"/>
    <n v="14610"/>
    <s v="KRW"/>
    <s v="생활통장"/>
    <m/>
    <d v="2024-09-19T00:00:00"/>
    <x v="1"/>
    <x v="23"/>
    <x v="0"/>
    <n v="14610"/>
  </r>
  <r>
    <x v="254"/>
    <d v="1899-12-30T10:57:40"/>
    <s v="지출"/>
    <s v="교통"/>
    <x v="5"/>
    <x v="67"/>
    <n v="-44600"/>
    <s v="KRW"/>
    <s v="생활통장"/>
    <m/>
    <d v="2024-09-19T00:00:00"/>
    <x v="2"/>
    <x v="7"/>
    <x v="5"/>
    <n v="44600"/>
  </r>
  <r>
    <x v="254"/>
    <d v="1899-12-30T16:49:47"/>
    <s v="지출"/>
    <s v="문화/여가"/>
    <x v="61"/>
    <x v="455"/>
    <n v="-23000"/>
    <s v="KRW"/>
    <s v="교직원복지 LOVE"/>
    <m/>
    <d v="2024-09-19T00:00:00"/>
    <x v="2"/>
    <x v="24"/>
    <x v="62"/>
    <n v="23000"/>
  </r>
  <r>
    <x v="254"/>
    <d v="1899-12-30T17:01:19"/>
    <s v="지출"/>
    <s v="주거/통신"/>
    <x v="29"/>
    <x v="71"/>
    <n v="-36420"/>
    <s v="KRW"/>
    <s v="생활통장"/>
    <m/>
    <d v="2024-09-19T00:00:00"/>
    <x v="2"/>
    <x v="21"/>
    <x v="30"/>
    <n v="36420"/>
  </r>
  <r>
    <x v="254"/>
    <d v="1899-12-30T22:34:23"/>
    <s v="지출"/>
    <s v="의료/건강"/>
    <x v="37"/>
    <x v="264"/>
    <n v="-156666"/>
    <s v="KRW"/>
    <s v="교직원복지 LOVE"/>
    <m/>
    <d v="2024-09-19T00:00:00"/>
    <x v="2"/>
    <x v="3"/>
    <x v="38"/>
    <n v="156666"/>
  </r>
  <r>
    <x v="254"/>
    <d v="1899-12-30T04:24:32"/>
    <s v="이체"/>
    <s v="내계좌이체"/>
    <x v="0"/>
    <x v="54"/>
    <n v="700000"/>
    <s v="KRW"/>
    <s v="NH청년도약계좌"/>
    <m/>
    <d v="2024-09-19T00:00:00"/>
    <x v="4"/>
    <x v="17"/>
    <x v="20"/>
    <n v="700000"/>
  </r>
  <r>
    <x v="254"/>
    <d v="1899-12-30T04:24:32"/>
    <s v="이체"/>
    <s v="내계좌이체"/>
    <x v="0"/>
    <x v="456"/>
    <n v="-700000"/>
    <s v="KRW"/>
    <s v="채움공직자우대통장"/>
    <m/>
    <d v="2024-09-19T00:00:00"/>
    <x v="3"/>
    <x v="8"/>
    <x v="0"/>
    <n v="700000"/>
  </r>
  <r>
    <x v="254"/>
    <d v="1899-12-30T08:26:44"/>
    <s v="이체"/>
    <s v="내계좌이체"/>
    <x v="0"/>
    <x v="12"/>
    <n v="-6000"/>
    <s v="KRW"/>
    <s v="채움공직자우대통장"/>
    <m/>
    <d v="2024-09-19T00:00:00"/>
    <x v="3"/>
    <x v="8"/>
    <x v="0"/>
    <n v="6000"/>
  </r>
  <r>
    <x v="254"/>
    <d v="1899-12-30T08:26:45"/>
    <s v="이체"/>
    <s v="내계좌이체"/>
    <x v="0"/>
    <x v="13"/>
    <n v="6000"/>
    <s v="KRW"/>
    <s v="입출금통장"/>
    <m/>
    <d v="2024-09-19T00:00:00"/>
    <x v="3"/>
    <x v="8"/>
    <x v="0"/>
    <n v="-6000"/>
  </r>
  <r>
    <x v="254"/>
    <d v="1899-12-30T08:47:31"/>
    <s v="이체"/>
    <s v="내계좌이체"/>
    <x v="0"/>
    <x v="13"/>
    <n v="-4000"/>
    <s v="KRW"/>
    <s v="입출금통장"/>
    <m/>
    <d v="2024-09-19T00:00:00"/>
    <x v="3"/>
    <x v="8"/>
    <x v="0"/>
    <n v="4000"/>
  </r>
  <r>
    <x v="254"/>
    <d v="1899-12-30T08:47:31"/>
    <s v="이체"/>
    <s v="내계좌이체"/>
    <x v="0"/>
    <x v="13"/>
    <n v="4000"/>
    <s v="KRW"/>
    <s v="입출금통장"/>
    <m/>
    <d v="2024-09-19T00:00:00"/>
    <x v="3"/>
    <x v="8"/>
    <x v="0"/>
    <n v="-4000"/>
  </r>
  <r>
    <x v="254"/>
    <d v="1899-12-30T08:48:54"/>
    <s v="이체"/>
    <s v="내계좌이체"/>
    <x v="0"/>
    <x v="13"/>
    <n v="4100"/>
    <s v="KRW"/>
    <s v="채움공직자우대통장"/>
    <m/>
    <d v="2024-09-19T00:00:00"/>
    <x v="3"/>
    <x v="8"/>
    <x v="0"/>
    <n v="-4100"/>
  </r>
  <r>
    <x v="254"/>
    <d v="1899-12-30T08:48:54"/>
    <s v="이체"/>
    <s v="내계좌이체"/>
    <x v="0"/>
    <x v="13"/>
    <n v="-4100"/>
    <s v="KRW"/>
    <s v="입출금통장"/>
    <m/>
    <d v="2024-09-19T00:00:00"/>
    <x v="3"/>
    <x v="8"/>
    <x v="0"/>
    <n v="4100"/>
  </r>
  <r>
    <x v="254"/>
    <d v="1899-12-30T15:02:15"/>
    <s v="이체"/>
    <s v="내계좌이체"/>
    <x v="0"/>
    <x v="12"/>
    <n v="-2000"/>
    <s v="KRW"/>
    <s v="생활통장"/>
    <m/>
    <d v="2024-09-19T00:00:00"/>
    <x v="3"/>
    <x v="8"/>
    <x v="0"/>
    <n v="2000"/>
  </r>
  <r>
    <x v="254"/>
    <d v="1899-12-30T15:02:16"/>
    <s v="이체"/>
    <s v="내계좌이체"/>
    <x v="0"/>
    <x v="13"/>
    <n v="2000"/>
    <s v="KRW"/>
    <s v="입출금통장"/>
    <m/>
    <d v="2024-09-19T00:00:00"/>
    <x v="3"/>
    <x v="8"/>
    <x v="0"/>
    <n v="-2000"/>
  </r>
  <r>
    <x v="254"/>
    <d v="1899-12-30T17:04:46"/>
    <s v="이체"/>
    <s v="카드대금"/>
    <x v="0"/>
    <x v="457"/>
    <n v="-711316"/>
    <s v="KRW"/>
    <s v="생활통장"/>
    <m/>
    <d v="2024-09-19T00:00:00"/>
    <x v="3"/>
    <x v="20"/>
    <x v="0"/>
    <n v="711316"/>
  </r>
  <r>
    <x v="255"/>
    <d v="1899-12-30T13:16:11"/>
    <s v="수입"/>
    <s v="금융수입"/>
    <x v="0"/>
    <x v="46"/>
    <n v="31"/>
    <s v="KRW"/>
    <s v="플러스박스"/>
    <m/>
    <d v="2024-09-18T00:00:00"/>
    <x v="1"/>
    <x v="1"/>
    <x v="0"/>
    <n v="31"/>
  </r>
  <r>
    <x v="255"/>
    <d v="1899-12-30T13:19:29"/>
    <s v="수입"/>
    <s v="미분류"/>
    <x v="0"/>
    <x v="19"/>
    <n v="59"/>
    <s v="KRW"/>
    <s v="생활통장"/>
    <m/>
    <d v="2024-09-18T00:00:00"/>
    <x v="1"/>
    <x v="11"/>
    <x v="0"/>
    <n v="59"/>
  </r>
  <r>
    <x v="255"/>
    <d v="1899-12-30T13:21:08"/>
    <s v="수입"/>
    <s v="미분류"/>
    <x v="0"/>
    <x v="19"/>
    <n v="58"/>
    <s v="KRW"/>
    <s v="생활통장"/>
    <m/>
    <d v="2024-09-18T00:00:00"/>
    <x v="1"/>
    <x v="11"/>
    <x v="0"/>
    <n v="58"/>
  </r>
  <r>
    <x v="255"/>
    <d v="1899-12-30T18:39:09"/>
    <s v="지출"/>
    <s v="식비"/>
    <x v="13"/>
    <x v="28"/>
    <n v="-33233"/>
    <s v="KRW"/>
    <s v="교직원복지 LOVE"/>
    <m/>
    <d v="2024-09-18T00:00:00"/>
    <x v="2"/>
    <x v="4"/>
    <x v="13"/>
    <n v="33233"/>
  </r>
  <r>
    <x v="255"/>
    <d v="1899-12-30T21:10:20"/>
    <s v="지출"/>
    <s v="온라인쇼핑"/>
    <x v="12"/>
    <x v="27"/>
    <n v="-26796"/>
    <s v="KRW"/>
    <s v="교직원복지 LOVE"/>
    <m/>
    <d v="2024-09-18T00:00:00"/>
    <x v="2"/>
    <x v="6"/>
    <x v="12"/>
    <n v="26796"/>
  </r>
  <r>
    <x v="255"/>
    <d v="1899-12-30T21:12:15"/>
    <s v="수입"/>
    <s v="앱테크"/>
    <x v="0"/>
    <x v="20"/>
    <n v="103"/>
    <s v="KRW"/>
    <s v="생활통장"/>
    <m/>
    <d v="2024-09-18T00:00:00"/>
    <x v="1"/>
    <x v="12"/>
    <x v="0"/>
    <n v="103"/>
  </r>
  <r>
    <x v="255"/>
    <d v="1899-12-30T21:13:20"/>
    <s v="수입"/>
    <s v="앱테크"/>
    <x v="0"/>
    <x v="20"/>
    <n v="36"/>
    <s v="KRW"/>
    <s v="생활통장"/>
    <m/>
    <d v="2024-09-18T00:00:00"/>
    <x v="1"/>
    <x v="12"/>
    <x v="0"/>
    <n v="36"/>
  </r>
  <r>
    <x v="255"/>
    <d v="1899-12-30T21:13:58"/>
    <s v="수입"/>
    <s v="앱테크"/>
    <x v="0"/>
    <x v="364"/>
    <n v="10"/>
    <s v="KRW"/>
    <s v="생활통장"/>
    <m/>
    <d v="2024-09-18T00:00:00"/>
    <x v="1"/>
    <x v="12"/>
    <x v="0"/>
    <n v="10"/>
  </r>
  <r>
    <x v="255"/>
    <d v="1899-12-30T13:16:25"/>
    <s v="이체"/>
    <s v="내계좌이체"/>
    <x v="0"/>
    <x v="5"/>
    <n v="3014"/>
    <s v="KRW"/>
    <s v="생활통장"/>
    <m/>
    <d v="2024-09-18T00:00:00"/>
    <x v="3"/>
    <x v="8"/>
    <x v="0"/>
    <n v="-3014"/>
  </r>
  <r>
    <x v="255"/>
    <d v="1899-12-30T13:16:25"/>
    <s v="이체"/>
    <s v="내계좌이체"/>
    <x v="0"/>
    <x v="9"/>
    <n v="-3014"/>
    <s v="KRW"/>
    <s v="플러스박스"/>
    <m/>
    <d v="2024-09-18T00:00:00"/>
    <x v="3"/>
    <x v="8"/>
    <x v="0"/>
    <n v="3014"/>
  </r>
  <r>
    <x v="255"/>
    <d v="1899-12-30T13:16:49"/>
    <s v="이체"/>
    <s v="내계좌이체"/>
    <x v="0"/>
    <x v="13"/>
    <n v="-3914"/>
    <s v="KRW"/>
    <s v="생활통장"/>
    <m/>
    <d v="2024-09-18T00:00:00"/>
    <x v="3"/>
    <x v="8"/>
    <x v="0"/>
    <n v="3914"/>
  </r>
  <r>
    <x v="255"/>
    <d v="1899-12-30T13:16:50"/>
    <s v="이체"/>
    <s v="내계좌이체"/>
    <x v="0"/>
    <x v="13"/>
    <n v="3914"/>
    <s v="KRW"/>
    <s v="신한 주거래 우대통장(저축예금)"/>
    <m/>
    <d v="2024-09-18T00:00:00"/>
    <x v="3"/>
    <x v="8"/>
    <x v="0"/>
    <n v="-3914"/>
  </r>
  <r>
    <x v="255"/>
    <d v="1899-12-30T13:20:59"/>
    <s v="이체"/>
    <s v="내계좌이체"/>
    <x v="0"/>
    <x v="13"/>
    <n v="-59"/>
    <s v="KRW"/>
    <s v="생활통장"/>
    <m/>
    <d v="2024-09-18T00:00:00"/>
    <x v="3"/>
    <x v="8"/>
    <x v="0"/>
    <n v="59"/>
  </r>
  <r>
    <x v="255"/>
    <d v="1899-12-30T13:21:00"/>
    <s v="이체"/>
    <s v="내계좌이체"/>
    <x v="0"/>
    <x v="13"/>
    <n v="59"/>
    <s v="KRW"/>
    <s v="신한 주거래 우대통장(저축예금)"/>
    <m/>
    <d v="2024-09-18T00:00:00"/>
    <x v="3"/>
    <x v="8"/>
    <x v="0"/>
    <n v="-59"/>
  </r>
  <r>
    <x v="255"/>
    <d v="1899-12-30T21:12:11"/>
    <s v="이체"/>
    <s v="내계좌이체"/>
    <x v="0"/>
    <x v="388"/>
    <n v="3973"/>
    <s v="KRW"/>
    <s v="생활통장"/>
    <m/>
    <d v="2024-09-18T00:00:00"/>
    <x v="3"/>
    <x v="8"/>
    <x v="0"/>
    <n v="-3973"/>
  </r>
  <r>
    <x v="255"/>
    <d v="1899-12-30T21:12:12"/>
    <s v="이체"/>
    <s v="내계좌이체"/>
    <x v="0"/>
    <x v="389"/>
    <n v="-3973"/>
    <s v="KRW"/>
    <s v="신한 주거래 우대통장(저축예금)"/>
    <m/>
    <d v="2024-09-18T00:00:00"/>
    <x v="3"/>
    <x v="8"/>
    <x v="0"/>
    <n v="3973"/>
  </r>
  <r>
    <x v="255"/>
    <d v="1899-12-30T21:12:45"/>
    <s v="이체"/>
    <s v="내계좌이체"/>
    <x v="0"/>
    <x v="13"/>
    <n v="134"/>
    <s v="KRW"/>
    <s v="신한 주거래 우대통장(저축예금)"/>
    <m/>
    <d v="2024-09-18T00:00:00"/>
    <x v="3"/>
    <x v="8"/>
    <x v="0"/>
    <n v="-134"/>
  </r>
  <r>
    <x v="255"/>
    <d v="1899-12-30T21:12:45"/>
    <s v="이체"/>
    <s v="내계좌이체"/>
    <x v="0"/>
    <x v="13"/>
    <n v="-134"/>
    <s v="KRW"/>
    <s v="생활통장"/>
    <m/>
    <d v="2024-09-18T00:00:00"/>
    <x v="3"/>
    <x v="8"/>
    <x v="0"/>
    <n v="134"/>
  </r>
  <r>
    <x v="255"/>
    <d v="1899-12-30T21:13:14"/>
    <s v="이체"/>
    <s v="내계좌이체"/>
    <x v="0"/>
    <x v="389"/>
    <n v="-134"/>
    <s v="KRW"/>
    <s v="신한 주거래 우대통장(저축예금)"/>
    <m/>
    <d v="2024-09-18T00:00:00"/>
    <x v="3"/>
    <x v="8"/>
    <x v="0"/>
    <n v="134"/>
  </r>
  <r>
    <x v="255"/>
    <d v="1899-12-30T21:13:14"/>
    <s v="이체"/>
    <s v="내계좌이체"/>
    <x v="0"/>
    <x v="388"/>
    <n v="134"/>
    <s v="KRW"/>
    <s v="생활통장"/>
    <m/>
    <d v="2024-09-18T00:00:00"/>
    <x v="3"/>
    <x v="8"/>
    <x v="0"/>
    <n v="-134"/>
  </r>
  <r>
    <x v="255"/>
    <d v="1899-12-30T21:13:36"/>
    <s v="이체"/>
    <s v="내계좌이체"/>
    <x v="0"/>
    <x v="5"/>
    <n v="-10000"/>
    <s v="KRW"/>
    <s v="생활통장"/>
    <m/>
    <d v="2024-09-18T00:00:00"/>
    <x v="3"/>
    <x v="8"/>
    <x v="0"/>
    <n v="10000"/>
  </r>
  <r>
    <x v="255"/>
    <d v="1899-12-30T21:13:36"/>
    <s v="이체"/>
    <s v="내계좌이체"/>
    <x v="0"/>
    <x v="15"/>
    <n v="10000"/>
    <s v="KRW"/>
    <s v="플러스박스"/>
    <m/>
    <d v="2024-09-18T00:00:00"/>
    <x v="3"/>
    <x v="8"/>
    <x v="0"/>
    <n v="-10000"/>
  </r>
  <r>
    <x v="255"/>
    <d v="1899-12-30T21:13:56"/>
    <s v="이체"/>
    <s v="내계좌이체"/>
    <x v="0"/>
    <x v="5"/>
    <n v="10000"/>
    <s v="KRW"/>
    <s v="생활통장"/>
    <m/>
    <d v="2024-09-18T00:00:00"/>
    <x v="3"/>
    <x v="8"/>
    <x v="0"/>
    <n v="-10000"/>
  </r>
  <r>
    <x v="255"/>
    <d v="1899-12-30T21:13:56"/>
    <s v="이체"/>
    <s v="내계좌이체"/>
    <x v="0"/>
    <x v="9"/>
    <n v="-10000"/>
    <s v="KRW"/>
    <s v="플러스박스"/>
    <m/>
    <d v="2024-09-18T00:00:00"/>
    <x v="3"/>
    <x v="8"/>
    <x v="0"/>
    <n v="10000"/>
  </r>
  <r>
    <x v="255"/>
    <d v="1899-12-30T21:16:20"/>
    <s v="이체"/>
    <s v="내계좌이체"/>
    <x v="0"/>
    <x v="12"/>
    <n v="-205000"/>
    <s v="KRW"/>
    <s v="채움공직자우대통장"/>
    <m/>
    <d v="2024-09-18T00:00:00"/>
    <x v="3"/>
    <x v="8"/>
    <x v="0"/>
    <n v="205000"/>
  </r>
  <r>
    <x v="255"/>
    <d v="1899-12-30T21:16:21"/>
    <s v="이체"/>
    <s v="내계좌이체"/>
    <x v="0"/>
    <x v="13"/>
    <n v="205000"/>
    <s v="KRW"/>
    <s v="신한 주거래 우대통장(저축예금)"/>
    <m/>
    <d v="2024-09-18T00:00:00"/>
    <x v="3"/>
    <x v="8"/>
    <x v="0"/>
    <n v="-205000"/>
  </r>
  <r>
    <x v="256"/>
    <d v="1899-12-30T09:32:12"/>
    <s v="수입"/>
    <s v="금융수입"/>
    <x v="0"/>
    <x v="34"/>
    <n v="500"/>
    <s v="KRW"/>
    <s v="생활통장"/>
    <m/>
    <d v="2024-09-17T00:00:00"/>
    <x v="1"/>
    <x v="1"/>
    <x v="0"/>
    <n v="500"/>
  </r>
  <r>
    <x v="256"/>
    <d v="1899-12-30T09:39:54"/>
    <s v="수입"/>
    <s v="금융수입"/>
    <x v="0"/>
    <x v="46"/>
    <n v="62"/>
    <s v="KRW"/>
    <s v="플러스박스"/>
    <m/>
    <d v="2024-09-17T00:00:00"/>
    <x v="1"/>
    <x v="1"/>
    <x v="0"/>
    <n v="62"/>
  </r>
  <r>
    <x v="256"/>
    <d v="1899-12-30T10:13:23"/>
    <s v="수입"/>
    <s v="앱테크"/>
    <x v="0"/>
    <x v="20"/>
    <n v="86"/>
    <s v="KRW"/>
    <s v="생활통장"/>
    <m/>
    <d v="2024-09-17T00:00:00"/>
    <x v="1"/>
    <x v="12"/>
    <x v="0"/>
    <n v="86"/>
  </r>
  <r>
    <x v="256"/>
    <d v="1899-12-30T10:17:14"/>
    <s v="수입"/>
    <s v="미분류"/>
    <x v="0"/>
    <x v="19"/>
    <n v="19"/>
    <s v="KRW"/>
    <s v="생활통장"/>
    <m/>
    <d v="2024-09-17T00:00:00"/>
    <x v="1"/>
    <x v="11"/>
    <x v="0"/>
    <n v="19"/>
  </r>
  <r>
    <x v="256"/>
    <d v="1899-12-30T10:17:59"/>
    <s v="수입"/>
    <s v="앱테크"/>
    <x v="0"/>
    <x v="20"/>
    <n v="50"/>
    <s v="KRW"/>
    <s v="생활통장"/>
    <m/>
    <d v="2024-09-17T00:00:00"/>
    <x v="1"/>
    <x v="12"/>
    <x v="0"/>
    <n v="50"/>
  </r>
  <r>
    <x v="256"/>
    <d v="1899-12-30T10:18:19"/>
    <s v="수입"/>
    <s v="앱테크"/>
    <x v="0"/>
    <x v="364"/>
    <n v="10"/>
    <s v="KRW"/>
    <s v="생활통장"/>
    <m/>
    <d v="2024-09-17T00:00:00"/>
    <x v="1"/>
    <x v="12"/>
    <x v="0"/>
    <n v="10"/>
  </r>
  <r>
    <x v="256"/>
    <d v="1899-12-30T13:48:15"/>
    <s v="지출"/>
    <s v="카페/간식"/>
    <x v="10"/>
    <x v="230"/>
    <n v="-7900"/>
    <s v="KRW"/>
    <s v="교직원복지 LOVE"/>
    <m/>
    <d v="2024-09-17T00:00:00"/>
    <x v="2"/>
    <x v="14"/>
    <x v="10"/>
    <n v="7900"/>
  </r>
  <r>
    <x v="256"/>
    <d v="1899-12-30T17:12:49"/>
    <s v="지출"/>
    <s v="술/유흥"/>
    <x v="62"/>
    <x v="458"/>
    <n v="-10000"/>
    <s v="KRW"/>
    <s v="교직원복지 LOVE"/>
    <m/>
    <d v="2024-09-17T00:00:00"/>
    <x v="2"/>
    <x v="28"/>
    <x v="63"/>
    <n v="10000"/>
  </r>
  <r>
    <x v="256"/>
    <d v="1899-12-30T09:59:21"/>
    <s v="이체"/>
    <s v="내계좌이체"/>
    <x v="0"/>
    <x v="12"/>
    <n v="-950000"/>
    <s v="KRW"/>
    <s v="채움공직자우대통장"/>
    <m/>
    <d v="2024-09-17T00:00:00"/>
    <x v="3"/>
    <x v="8"/>
    <x v="0"/>
    <n v="950000"/>
  </r>
  <r>
    <x v="256"/>
    <d v="1899-12-30T09:59:22"/>
    <s v="이체"/>
    <s v="내계좌이체"/>
    <x v="0"/>
    <x v="13"/>
    <n v="950000"/>
    <s v="KRW"/>
    <s v="생활통장"/>
    <m/>
    <d v="2024-09-17T00:00:00"/>
    <x v="3"/>
    <x v="8"/>
    <x v="0"/>
    <n v="-950000"/>
  </r>
  <r>
    <x v="256"/>
    <d v="1899-12-30T10:17:04"/>
    <s v="이체"/>
    <s v="내계좌이체"/>
    <x v="0"/>
    <x v="13"/>
    <n v="-2"/>
    <s v="KRW"/>
    <s v="생활통장"/>
    <m/>
    <d v="2024-09-17T00:00:00"/>
    <x v="3"/>
    <x v="8"/>
    <x v="0"/>
    <n v="2"/>
  </r>
  <r>
    <x v="256"/>
    <d v="1899-12-30T10:17:05"/>
    <s v="이체"/>
    <s v="내계좌이체"/>
    <x v="0"/>
    <x v="13"/>
    <n v="2"/>
    <s v="KRW"/>
    <s v="신한 주거래 우대통장(저축예금)"/>
    <m/>
    <d v="2024-09-17T00:00:00"/>
    <x v="3"/>
    <x v="8"/>
    <x v="0"/>
    <n v="-2"/>
  </r>
  <r>
    <x v="256"/>
    <d v="1899-12-30T10:17:32"/>
    <s v="이체"/>
    <s v="내계좌이체"/>
    <x v="0"/>
    <x v="13"/>
    <n v="19"/>
    <s v="KRW"/>
    <s v="신한 주거래 우대통장(저축예금)"/>
    <m/>
    <d v="2024-09-17T00:00:00"/>
    <x v="3"/>
    <x v="8"/>
    <x v="0"/>
    <n v="-19"/>
  </r>
  <r>
    <x v="256"/>
    <d v="1899-12-30T10:17:55"/>
    <s v="이체"/>
    <s v="내계좌이체"/>
    <x v="0"/>
    <x v="388"/>
    <n v="21"/>
    <s v="KRW"/>
    <s v="생활통장"/>
    <m/>
    <d v="2024-09-17T00:00:00"/>
    <x v="3"/>
    <x v="8"/>
    <x v="0"/>
    <n v="-21"/>
  </r>
  <r>
    <x v="256"/>
    <d v="1899-12-30T10:17:56"/>
    <s v="이체"/>
    <s v="내계좌이체"/>
    <x v="0"/>
    <x v="389"/>
    <n v="-21"/>
    <s v="KRW"/>
    <s v="신한 주거래 우대통장(저축예금)"/>
    <m/>
    <d v="2024-09-17T00:00:00"/>
    <x v="3"/>
    <x v="8"/>
    <x v="0"/>
    <n v="21"/>
  </r>
  <r>
    <x v="256"/>
    <d v="1899-12-30T10:18:16"/>
    <s v="이체"/>
    <s v="내계좌이체"/>
    <x v="0"/>
    <x v="5"/>
    <n v="-10000"/>
    <s v="KRW"/>
    <s v="생활통장"/>
    <m/>
    <d v="2024-09-17T00:00:00"/>
    <x v="3"/>
    <x v="8"/>
    <x v="0"/>
    <n v="10000"/>
  </r>
  <r>
    <x v="256"/>
    <d v="1899-12-30T10:18:16"/>
    <s v="이체"/>
    <s v="내계좌이체"/>
    <x v="0"/>
    <x v="15"/>
    <n v="10000"/>
    <s v="KRW"/>
    <s v="플러스박스"/>
    <m/>
    <d v="2024-09-17T00:00:00"/>
    <x v="3"/>
    <x v="8"/>
    <x v="0"/>
    <n v="-10000"/>
  </r>
  <r>
    <x v="257"/>
    <d v="1899-12-30T10:16:06"/>
    <s v="지출"/>
    <s v="식비"/>
    <x v="13"/>
    <x v="28"/>
    <n v="-14980"/>
    <s v="KRW"/>
    <s v="교직원복지 LOVE"/>
    <m/>
    <d v="2024-09-16T00:00:00"/>
    <x v="2"/>
    <x v="4"/>
    <x v="13"/>
    <n v="14980"/>
  </r>
  <r>
    <x v="257"/>
    <d v="1899-12-30T10:17:00"/>
    <s v="지출"/>
    <s v="식비"/>
    <x v="13"/>
    <x v="28"/>
    <n v="14980"/>
    <s v="KRW"/>
    <s v="교직원복지 LOVE"/>
    <m/>
    <d v="2024-09-16T00:00:00"/>
    <x v="2"/>
    <x v="4"/>
    <x v="13"/>
    <n v="-14980"/>
  </r>
  <r>
    <x v="257"/>
    <d v="1899-12-30T10:31:58"/>
    <s v="지출"/>
    <s v="식비"/>
    <x v="13"/>
    <x v="28"/>
    <n v="-25900"/>
    <s v="KRW"/>
    <s v="교직원복지 LOVE"/>
    <m/>
    <d v="2024-09-16T00:00:00"/>
    <x v="2"/>
    <x v="4"/>
    <x v="13"/>
    <n v="25900"/>
  </r>
  <r>
    <x v="257"/>
    <d v="1899-12-30T10:32:32"/>
    <s v="지출"/>
    <s v="식비"/>
    <x v="13"/>
    <x v="28"/>
    <n v="25900"/>
    <s v="KRW"/>
    <s v="교직원복지 LOVE"/>
    <m/>
    <d v="2024-09-16T00:00:00"/>
    <x v="2"/>
    <x v="4"/>
    <x v="13"/>
    <n v="-25900"/>
  </r>
  <r>
    <x v="257"/>
    <d v="1899-12-30T12:50:40"/>
    <s v="지출"/>
    <s v="식비"/>
    <x v="18"/>
    <x v="342"/>
    <n v="-59866"/>
    <s v="KRW"/>
    <s v="교직원복지 LOVE"/>
    <m/>
    <d v="2024-09-16T00:00:00"/>
    <x v="2"/>
    <x v="4"/>
    <x v="18"/>
    <n v="59866"/>
  </r>
  <r>
    <x v="258"/>
    <d v="1899-12-30T00:00:00"/>
    <s v="지출"/>
    <s v="교통"/>
    <x v="5"/>
    <x v="26"/>
    <n v="-43100"/>
    <s v="KRW"/>
    <s v="MY(K-패스)"/>
    <m/>
    <d v="2024-09-15T00:00:00"/>
    <x v="2"/>
    <x v="7"/>
    <x v="5"/>
    <n v="43100"/>
  </r>
  <r>
    <x v="258"/>
    <d v="1899-12-30T00:00:00"/>
    <s v="지출"/>
    <s v="교통"/>
    <x v="5"/>
    <x v="26"/>
    <n v="-1500"/>
    <s v="KRW"/>
    <s v="MY(K-패스)"/>
    <m/>
    <d v="2024-09-15T00:00:00"/>
    <x v="2"/>
    <x v="7"/>
    <x v="5"/>
    <n v="1500"/>
  </r>
  <r>
    <x v="258"/>
    <d v="1899-12-30T13:32:06"/>
    <s v="수입"/>
    <s v="금융수입"/>
    <x v="0"/>
    <x v="46"/>
    <n v="114"/>
    <s v="KRW"/>
    <s v="플러스박스"/>
    <m/>
    <d v="2024-09-15T00:00:00"/>
    <x v="1"/>
    <x v="1"/>
    <x v="0"/>
    <n v="114"/>
  </r>
  <r>
    <x v="258"/>
    <d v="1899-12-30T13:32:26"/>
    <s v="수입"/>
    <s v="앱테크"/>
    <x v="0"/>
    <x v="364"/>
    <n v="11"/>
    <s v="KRW"/>
    <s v="생활통장"/>
    <m/>
    <d v="2024-09-15T00:00:00"/>
    <x v="1"/>
    <x v="12"/>
    <x v="0"/>
    <n v="11"/>
  </r>
  <r>
    <x v="258"/>
    <d v="1899-12-30T13:32:58"/>
    <s v="수입"/>
    <s v="미분류"/>
    <x v="0"/>
    <x v="19"/>
    <n v="63"/>
    <s v="KRW"/>
    <s v="생활통장"/>
    <m/>
    <d v="2024-09-15T00:00:00"/>
    <x v="1"/>
    <x v="11"/>
    <x v="0"/>
    <n v="63"/>
  </r>
  <r>
    <x v="258"/>
    <d v="1899-12-30T13:33:19"/>
    <s v="수입"/>
    <s v="미분류"/>
    <x v="0"/>
    <x v="19"/>
    <n v="46"/>
    <s v="KRW"/>
    <s v="생활통장"/>
    <m/>
    <d v="2024-09-15T00:00:00"/>
    <x v="1"/>
    <x v="11"/>
    <x v="0"/>
    <n v="46"/>
  </r>
  <r>
    <x v="258"/>
    <d v="1899-12-30T13:33:50"/>
    <s v="수입"/>
    <s v="앱테크"/>
    <x v="0"/>
    <x v="20"/>
    <n v="95"/>
    <s v="KRW"/>
    <s v="생활통장"/>
    <m/>
    <d v="2024-09-15T00:00:00"/>
    <x v="1"/>
    <x v="12"/>
    <x v="0"/>
    <n v="95"/>
  </r>
  <r>
    <x v="258"/>
    <d v="1899-12-30T16:19:07"/>
    <s v="지출"/>
    <s v="카페/간식"/>
    <x v="10"/>
    <x v="261"/>
    <n v="-8000"/>
    <s v="KRW"/>
    <s v="MY(K-패스)"/>
    <m/>
    <d v="2024-09-15T00:00:00"/>
    <x v="2"/>
    <x v="14"/>
    <x v="10"/>
    <n v="8000"/>
  </r>
  <r>
    <x v="258"/>
    <d v="1899-12-30T21:24:10"/>
    <s v="지출"/>
    <s v="의료/건강"/>
    <x v="37"/>
    <x v="459"/>
    <n v="-60000"/>
    <s v="KRW"/>
    <s v="교직원복지 LOVE"/>
    <m/>
    <d v="2024-09-15T00:00:00"/>
    <x v="2"/>
    <x v="3"/>
    <x v="38"/>
    <n v="60000"/>
  </r>
  <r>
    <x v="258"/>
    <d v="1899-12-30T09:05:12"/>
    <s v="이체"/>
    <s v="이체"/>
    <x v="0"/>
    <x v="16"/>
    <n v="1"/>
    <s v="KRW"/>
    <s v="신한 주거래 우대통장(저축예금)"/>
    <m/>
    <d v="2024-09-15T00:00:00"/>
    <x v="0"/>
    <x v="0"/>
    <x v="0"/>
    <n v="-1"/>
  </r>
  <r>
    <x v="258"/>
    <d v="1899-12-30T13:32:17"/>
    <s v="이체"/>
    <s v="내계좌이체"/>
    <x v="0"/>
    <x v="5"/>
    <n v="-10600"/>
    <s v="KRW"/>
    <s v="생활통장"/>
    <m/>
    <d v="2024-09-15T00:00:00"/>
    <x v="3"/>
    <x v="8"/>
    <x v="0"/>
    <n v="10600"/>
  </r>
  <r>
    <x v="258"/>
    <d v="1899-12-30T13:32:17"/>
    <s v="이체"/>
    <s v="내계좌이체"/>
    <x v="0"/>
    <x v="15"/>
    <n v="10600"/>
    <s v="KRW"/>
    <s v="플러스박스"/>
    <m/>
    <d v="2024-09-15T00:00:00"/>
    <x v="3"/>
    <x v="8"/>
    <x v="0"/>
    <n v="-10600"/>
  </r>
  <r>
    <x v="258"/>
    <d v="1899-12-30T13:32:51"/>
    <s v="이체"/>
    <s v="내계좌이체"/>
    <x v="0"/>
    <x v="13"/>
    <n v="11"/>
    <s v="KRW"/>
    <s v="신한 주거래 우대통장(저축예금)"/>
    <m/>
    <d v="2024-09-15T00:00:00"/>
    <x v="3"/>
    <x v="8"/>
    <x v="0"/>
    <n v="-11"/>
  </r>
  <r>
    <x v="258"/>
    <d v="1899-12-30T13:32:51"/>
    <s v="이체"/>
    <s v="내계좌이체"/>
    <x v="0"/>
    <x v="13"/>
    <n v="-11"/>
    <s v="KRW"/>
    <s v="생활통장"/>
    <m/>
    <d v="2024-09-15T00:00:00"/>
    <x v="3"/>
    <x v="8"/>
    <x v="0"/>
    <n v="11"/>
  </r>
  <r>
    <x v="258"/>
    <d v="1899-12-30T13:33:16"/>
    <s v="이체"/>
    <s v="내계좌이체"/>
    <x v="0"/>
    <x v="13"/>
    <n v="63"/>
    <s v="KRW"/>
    <s v="신한 주거래 우대통장(저축예금)"/>
    <m/>
    <d v="2024-09-15T00:00:00"/>
    <x v="3"/>
    <x v="8"/>
    <x v="0"/>
    <n v="-63"/>
  </r>
  <r>
    <x v="258"/>
    <d v="1899-12-30T13:33:16"/>
    <s v="이체"/>
    <s v="내계좌이체"/>
    <x v="0"/>
    <x v="13"/>
    <n v="-63"/>
    <s v="KRW"/>
    <s v="생활통장"/>
    <m/>
    <d v="2024-09-15T00:00:00"/>
    <x v="3"/>
    <x v="8"/>
    <x v="0"/>
    <n v="63"/>
  </r>
  <r>
    <x v="258"/>
    <d v="1899-12-30T13:33:39"/>
    <s v="이체"/>
    <s v="내계좌이체"/>
    <x v="0"/>
    <x v="388"/>
    <n v="75"/>
    <s v="KRW"/>
    <s v="생활통장"/>
    <m/>
    <d v="2024-09-15T00:00:00"/>
    <x v="3"/>
    <x v="8"/>
    <x v="0"/>
    <n v="-75"/>
  </r>
  <r>
    <x v="258"/>
    <d v="1899-12-30T13:33:40"/>
    <s v="이체"/>
    <s v="내계좌이체"/>
    <x v="0"/>
    <x v="389"/>
    <n v="-75"/>
    <s v="KRW"/>
    <s v="신한 주거래 우대통장(저축예금)"/>
    <m/>
    <d v="2024-09-15T00:00:00"/>
    <x v="3"/>
    <x v="8"/>
    <x v="0"/>
    <n v="75"/>
  </r>
  <r>
    <x v="258"/>
    <d v="1899-12-30T16:17:57"/>
    <s v="이체"/>
    <s v="내계좌이체"/>
    <x v="0"/>
    <x v="5"/>
    <n v="8000"/>
    <s v="KRW"/>
    <s v="생활통장"/>
    <m/>
    <d v="2024-09-15T00:00:00"/>
    <x v="3"/>
    <x v="8"/>
    <x v="0"/>
    <n v="-8000"/>
  </r>
  <r>
    <x v="258"/>
    <d v="1899-12-30T16:17:57"/>
    <s v="이체"/>
    <s v="내계좌이체"/>
    <x v="0"/>
    <x v="9"/>
    <n v="-8000"/>
    <s v="KRW"/>
    <s v="플러스박스"/>
    <m/>
    <d v="2024-09-15T00:00:00"/>
    <x v="3"/>
    <x v="8"/>
    <x v="0"/>
    <n v="8000"/>
  </r>
  <r>
    <x v="259"/>
    <d v="1899-12-30T00:00:00"/>
    <s v="지출"/>
    <s v="교통"/>
    <x v="5"/>
    <x v="267"/>
    <n v="18900"/>
    <s v="KRW"/>
    <s v="교직원복지 LOVE"/>
    <m/>
    <d v="2024-09-14T00:00:00"/>
    <x v="2"/>
    <x v="7"/>
    <x v="5"/>
    <n v="-18900"/>
  </r>
  <r>
    <x v="259"/>
    <d v="1899-12-30T00:00:00"/>
    <s v="지출"/>
    <s v="교통"/>
    <x v="5"/>
    <x v="267"/>
    <n v="12900"/>
    <s v="KRW"/>
    <s v="MY(K-패스)"/>
    <m/>
    <d v="2024-09-14T00:00:00"/>
    <x v="2"/>
    <x v="7"/>
    <x v="5"/>
    <n v="-12900"/>
  </r>
  <r>
    <x v="259"/>
    <d v="1899-12-30T09:35:47"/>
    <s v="수입"/>
    <s v="금융수입"/>
    <x v="0"/>
    <x v="34"/>
    <n v="500"/>
    <s v="KRW"/>
    <s v="생활통장"/>
    <m/>
    <d v="2024-09-14T00:00:00"/>
    <x v="1"/>
    <x v="1"/>
    <x v="0"/>
    <n v="500"/>
  </r>
  <r>
    <x v="260"/>
    <d v="1899-12-30T08:20:17"/>
    <s v="지출"/>
    <s v="교통"/>
    <x v="38"/>
    <x v="245"/>
    <n v="-5300"/>
    <s v="KRW"/>
    <s v="교직원복지 LOVE"/>
    <m/>
    <d v="2024-09-13T00:00:00"/>
    <x v="2"/>
    <x v="7"/>
    <x v="39"/>
    <n v="5300"/>
  </r>
  <r>
    <x v="260"/>
    <d v="1899-12-30T08:38:31"/>
    <s v="수입"/>
    <s v="기타수입"/>
    <x v="0"/>
    <x v="184"/>
    <n v="4519170"/>
    <s v="KRW"/>
    <s v="채움공직자우대통장"/>
    <m/>
    <d v="2024-09-13T00:00:00"/>
    <x v="1"/>
    <x v="23"/>
    <x v="0"/>
    <n v="4519170"/>
  </r>
  <r>
    <x v="260"/>
    <d v="1899-12-30T09:49:38"/>
    <s v="지출"/>
    <s v="교통"/>
    <x v="5"/>
    <x v="267"/>
    <n v="-18900"/>
    <s v="KRW"/>
    <s v="교직원복지 LOVE"/>
    <m/>
    <d v="2024-09-13T00:00:00"/>
    <x v="2"/>
    <x v="7"/>
    <x v="5"/>
    <n v="18900"/>
  </r>
  <r>
    <x v="260"/>
    <d v="1899-12-30T10:32:57"/>
    <s v="지출"/>
    <s v="온라인쇼핑"/>
    <x v="12"/>
    <x v="335"/>
    <n v="-130000"/>
    <s v="KRW"/>
    <s v="채움공직자우대통장"/>
    <m/>
    <d v="2024-09-13T00:00:00"/>
    <x v="2"/>
    <x v="6"/>
    <x v="12"/>
    <n v="130000"/>
  </r>
  <r>
    <x v="260"/>
    <d v="1899-12-30T14:37:18"/>
    <s v="지출"/>
    <s v="교통"/>
    <x v="38"/>
    <x v="106"/>
    <n v="-5200"/>
    <s v="KRW"/>
    <s v="카카오페이 간편결제"/>
    <m/>
    <d v="2024-09-13T00:00:00"/>
    <x v="2"/>
    <x v="7"/>
    <x v="39"/>
    <n v="5200"/>
  </r>
  <r>
    <x v="260"/>
    <d v="1899-12-30T14:37:19"/>
    <s v="지출"/>
    <s v="교통"/>
    <x v="38"/>
    <x v="106"/>
    <n v="5200"/>
    <s v="KRW"/>
    <s v="카카오페이 간편결제"/>
    <m/>
    <d v="2024-09-13T00:00:00"/>
    <x v="2"/>
    <x v="7"/>
    <x v="39"/>
    <n v="-5200"/>
  </r>
  <r>
    <x v="260"/>
    <d v="1899-12-30T16:48:49"/>
    <s v="지출"/>
    <s v="교통"/>
    <x v="5"/>
    <x v="282"/>
    <n v="12900"/>
    <s v="KRW"/>
    <s v="MY(K-패스)"/>
    <m/>
    <d v="2024-09-13T00:00:00"/>
    <x v="2"/>
    <x v="7"/>
    <x v="5"/>
    <n v="-12900"/>
  </r>
  <r>
    <x v="260"/>
    <d v="1899-12-30T19:06:37"/>
    <s v="지출"/>
    <s v="금융"/>
    <x v="25"/>
    <x v="322"/>
    <n v="-94320"/>
    <s v="KRW"/>
    <s v="채움공직자우대통장"/>
    <m/>
    <d v="2024-09-13T00:00:00"/>
    <x v="2"/>
    <x v="18"/>
    <x v="26"/>
    <n v="94320"/>
  </r>
  <r>
    <x v="260"/>
    <d v="1899-12-30T20:17:44"/>
    <s v="지출"/>
    <s v="식비"/>
    <x v="9"/>
    <x v="460"/>
    <n v="-16000"/>
    <s v="KRW"/>
    <s v="MY(K-패스)"/>
    <m/>
    <d v="2024-09-13T00:00:00"/>
    <x v="2"/>
    <x v="4"/>
    <x v="9"/>
    <n v="16000"/>
  </r>
  <r>
    <x v="260"/>
    <d v="1899-12-30T08:51:52"/>
    <s v="이체"/>
    <s v="내계좌이체"/>
    <x v="0"/>
    <x v="12"/>
    <n v="-500000"/>
    <s v="KRW"/>
    <s v="채움공직자우대통장"/>
    <m/>
    <d v="2024-09-13T00:00:00"/>
    <x v="3"/>
    <x v="8"/>
    <x v="0"/>
    <n v="500000"/>
  </r>
  <r>
    <x v="260"/>
    <d v="1899-12-30T08:51:53"/>
    <s v="이체"/>
    <s v="내계좌이체"/>
    <x v="0"/>
    <x v="13"/>
    <n v="500000"/>
    <s v="KRW"/>
    <s v="입출금통장"/>
    <m/>
    <d v="2024-09-13T00:00:00"/>
    <x v="3"/>
    <x v="8"/>
    <x v="0"/>
    <n v="-500000"/>
  </r>
  <r>
    <x v="260"/>
    <d v="1899-12-30T08:52:18"/>
    <s v="이체"/>
    <s v="이체"/>
    <x v="0"/>
    <x v="279"/>
    <n v="-500000"/>
    <s v="KRW"/>
    <s v="입출금통장"/>
    <m/>
    <d v="2024-09-13T00:00:00"/>
    <x v="3"/>
    <x v="0"/>
    <x v="0"/>
    <n v="500000"/>
  </r>
  <r>
    <x v="260"/>
    <d v="1899-12-30T08:52:38"/>
    <s v="이체"/>
    <s v="내계좌이체"/>
    <x v="0"/>
    <x v="12"/>
    <n v="-250000"/>
    <s v="KRW"/>
    <s v="채움공직자우대통장"/>
    <m/>
    <d v="2024-09-13T00:00:00"/>
    <x v="3"/>
    <x v="8"/>
    <x v="0"/>
    <n v="250000"/>
  </r>
  <r>
    <x v="260"/>
    <d v="1899-12-30T08:53:02"/>
    <s v="이체"/>
    <s v="내계좌이체"/>
    <x v="0"/>
    <x v="12"/>
    <n v="-250000"/>
    <s v="KRW"/>
    <s v="채움공직자우대통장"/>
    <m/>
    <d v="2024-09-13T00:00:00"/>
    <x v="3"/>
    <x v="8"/>
    <x v="0"/>
    <n v="250000"/>
  </r>
  <r>
    <x v="260"/>
    <d v="1899-12-30T10:35:52"/>
    <s v="이체"/>
    <s v="이체"/>
    <x v="0"/>
    <x v="298"/>
    <n v="6000"/>
    <s v="KRW"/>
    <s v="입출금통장"/>
    <m/>
    <d v="2024-09-13T00:00:00"/>
    <x v="0"/>
    <x v="0"/>
    <x v="0"/>
    <n v="-6000"/>
  </r>
  <r>
    <x v="260"/>
    <d v="1899-12-30T10:45:19"/>
    <s v="이체"/>
    <s v="이체"/>
    <x v="0"/>
    <x v="298"/>
    <n v="6000"/>
    <s v="KRW"/>
    <s v="입출금통장"/>
    <m/>
    <d v="2024-09-13T00:00:00"/>
    <x v="0"/>
    <x v="0"/>
    <x v="0"/>
    <n v="-6000"/>
  </r>
  <r>
    <x v="260"/>
    <d v="1899-12-30T11:43:10"/>
    <s v="이체"/>
    <s v="이체"/>
    <x v="0"/>
    <x v="244"/>
    <n v="20000"/>
    <s v="KRW"/>
    <s v="입출금통장"/>
    <m/>
    <d v="2024-09-13T00:00:00"/>
    <x v="0"/>
    <x v="0"/>
    <x v="0"/>
    <n v="-20000"/>
  </r>
  <r>
    <x v="260"/>
    <d v="1899-12-30T11:49:36"/>
    <s v="이체"/>
    <s v="이체"/>
    <x v="0"/>
    <x v="244"/>
    <n v="20000"/>
    <s v="KRW"/>
    <s v="입출금통장"/>
    <m/>
    <d v="2024-09-13T00:00:00"/>
    <x v="0"/>
    <x v="0"/>
    <x v="0"/>
    <n v="-20000"/>
  </r>
  <r>
    <x v="260"/>
    <d v="1899-12-30T12:41:07"/>
    <s v="이체"/>
    <s v="이체"/>
    <x v="0"/>
    <x v="232"/>
    <n v="130000"/>
    <s v="KRW"/>
    <s v="채움공직자우대통장"/>
    <m/>
    <d v="2024-09-13T00:00:00"/>
    <x v="0"/>
    <x v="0"/>
    <x v="0"/>
    <n v="-130000"/>
  </r>
  <r>
    <x v="261"/>
    <d v="1899-12-30T08:22:06"/>
    <s v="지출"/>
    <s v="교통"/>
    <x v="38"/>
    <x v="245"/>
    <n v="-5600"/>
    <s v="KRW"/>
    <s v="교직원복지 LOVE"/>
    <m/>
    <d v="2024-09-12T00:00:00"/>
    <x v="2"/>
    <x v="7"/>
    <x v="39"/>
    <n v="5600"/>
  </r>
  <r>
    <x v="261"/>
    <d v="1899-12-30T16:26:57"/>
    <s v="지출"/>
    <s v="교통"/>
    <x v="38"/>
    <x v="235"/>
    <n v="6300"/>
    <s v="KRW"/>
    <s v="카카오페이 간편결제"/>
    <m/>
    <d v="2024-09-12T00:00:00"/>
    <x v="2"/>
    <x v="7"/>
    <x v="39"/>
    <n v="-6300"/>
  </r>
  <r>
    <x v="261"/>
    <d v="1899-12-30T16:26:57"/>
    <s v="지출"/>
    <s v="교통"/>
    <x v="38"/>
    <x v="235"/>
    <n v="-6300"/>
    <s v="KRW"/>
    <s v="카카오페이 간편결제"/>
    <m/>
    <d v="2024-09-12T00:00:00"/>
    <x v="2"/>
    <x v="7"/>
    <x v="39"/>
    <n v="6300"/>
  </r>
  <r>
    <x v="261"/>
    <d v="1899-12-30T16:38:42"/>
    <s v="지출"/>
    <s v="교통"/>
    <x v="38"/>
    <x v="235"/>
    <n v="-6800"/>
    <s v="KRW"/>
    <s v="카카오페이 간편결제"/>
    <m/>
    <d v="2024-09-12T00:00:00"/>
    <x v="2"/>
    <x v="7"/>
    <x v="39"/>
    <n v="6800"/>
  </r>
  <r>
    <x v="261"/>
    <d v="1899-12-30T18:57:03"/>
    <s v="지출"/>
    <s v="교통"/>
    <x v="5"/>
    <x v="267"/>
    <n v="-18900"/>
    <s v="KRW"/>
    <s v="교직원복지 LOVE"/>
    <m/>
    <d v="2024-09-12T00:00:00"/>
    <x v="2"/>
    <x v="7"/>
    <x v="5"/>
    <n v="18900"/>
  </r>
  <r>
    <x v="261"/>
    <d v="1899-12-30T10:39:44"/>
    <s v="이체"/>
    <s v="이체"/>
    <x v="0"/>
    <x v="310"/>
    <n v="10000"/>
    <s v="KRW"/>
    <s v="입출금통장"/>
    <m/>
    <d v="2024-09-12T00:00:00"/>
    <x v="0"/>
    <x v="0"/>
    <x v="0"/>
    <n v="-10000"/>
  </r>
  <r>
    <x v="261"/>
    <d v="1899-12-30T16:26:21"/>
    <s v="이체"/>
    <s v="내계좌이체"/>
    <x v="0"/>
    <x v="5"/>
    <n v="20000"/>
    <s v="KRW"/>
    <s v="생활통장"/>
    <m/>
    <d v="2024-09-12T00:00:00"/>
    <x v="3"/>
    <x v="8"/>
    <x v="0"/>
    <n v="-20000"/>
  </r>
  <r>
    <x v="261"/>
    <d v="1899-12-30T16:26:21"/>
    <s v="이체"/>
    <s v="내계좌이체"/>
    <x v="0"/>
    <x v="9"/>
    <n v="-20000"/>
    <s v="KRW"/>
    <s v="플러스박스"/>
    <m/>
    <d v="2024-09-12T00:00:00"/>
    <x v="3"/>
    <x v="8"/>
    <x v="0"/>
    <n v="20000"/>
  </r>
  <r>
    <x v="262"/>
    <d v="1899-12-30T08:38:49"/>
    <s v="지출"/>
    <s v="교통"/>
    <x v="38"/>
    <x v="245"/>
    <n v="-5100"/>
    <s v="KRW"/>
    <s v="교직원복지 LOVE"/>
    <m/>
    <d v="2024-09-11T00:00:00"/>
    <x v="2"/>
    <x v="7"/>
    <x v="39"/>
    <n v="5100"/>
  </r>
  <r>
    <x v="262"/>
    <d v="1899-12-30T10:08:52"/>
    <s v="수입"/>
    <s v="금융수입"/>
    <x v="0"/>
    <x v="46"/>
    <n v="32"/>
    <s v="KRW"/>
    <s v="플러스박스"/>
    <m/>
    <d v="2024-09-11T00:00:00"/>
    <x v="1"/>
    <x v="1"/>
    <x v="0"/>
    <n v="32"/>
  </r>
  <r>
    <x v="262"/>
    <d v="1899-12-30T11:41:29"/>
    <s v="이체"/>
    <s v="이체"/>
    <x v="0"/>
    <x v="298"/>
    <n v="14000"/>
    <s v="KRW"/>
    <s v="입출금통장"/>
    <m/>
    <d v="2024-09-11T00:00:00"/>
    <x v="0"/>
    <x v="0"/>
    <x v="0"/>
    <n v="-14000"/>
  </r>
  <r>
    <x v="263"/>
    <d v="1899-12-30T08:29:04"/>
    <s v="지출"/>
    <s v="교통"/>
    <x v="38"/>
    <x v="245"/>
    <n v="-6900"/>
    <s v="KRW"/>
    <s v="교직원복지 LOVE"/>
    <m/>
    <d v="2024-09-10T00:00:00"/>
    <x v="2"/>
    <x v="7"/>
    <x v="39"/>
    <n v="6900"/>
  </r>
  <r>
    <x v="263"/>
    <d v="1899-12-30T09:43:04"/>
    <s v="수입"/>
    <s v="금융수입"/>
    <x v="0"/>
    <x v="46"/>
    <n v="322"/>
    <s v="KRW"/>
    <s v="플러스박스"/>
    <m/>
    <d v="2024-09-10T00:00:00"/>
    <x v="1"/>
    <x v="1"/>
    <x v="0"/>
    <n v="322"/>
  </r>
  <r>
    <x v="263"/>
    <d v="1899-12-30T11:18:09"/>
    <s v="수입"/>
    <s v="앱테크"/>
    <x v="0"/>
    <x v="20"/>
    <n v="21"/>
    <s v="KRW"/>
    <s v="생활통장"/>
    <m/>
    <d v="2024-09-10T00:00:00"/>
    <x v="1"/>
    <x v="12"/>
    <x v="0"/>
    <n v="21"/>
  </r>
  <r>
    <x v="263"/>
    <d v="1899-12-30T11:18:16"/>
    <s v="수입"/>
    <s v="미분류"/>
    <x v="0"/>
    <x v="19"/>
    <n v="18"/>
    <s v="KRW"/>
    <s v="생활통장"/>
    <m/>
    <d v="2024-09-10T00:00:00"/>
    <x v="1"/>
    <x v="11"/>
    <x v="0"/>
    <n v="18"/>
  </r>
  <r>
    <x v="263"/>
    <d v="1899-12-30T11:26:05"/>
    <s v="지출"/>
    <s v="생활"/>
    <x v="7"/>
    <x v="461"/>
    <n v="-13740"/>
    <s v="KRW"/>
    <s v="MY(K-패스)"/>
    <m/>
    <d v="2024-09-10T00:00:00"/>
    <x v="2"/>
    <x v="2"/>
    <x v="7"/>
    <n v="13740"/>
  </r>
  <r>
    <x v="263"/>
    <d v="1899-12-30T17:49:39"/>
    <s v="지출"/>
    <s v="식비"/>
    <x v="19"/>
    <x v="376"/>
    <n v="-13400"/>
    <s v="KRW"/>
    <s v="교직원복지 LOVE"/>
    <m/>
    <d v="2024-09-10T00:00:00"/>
    <x v="2"/>
    <x v="4"/>
    <x v="19"/>
    <n v="13400"/>
  </r>
  <r>
    <x v="263"/>
    <d v="1899-12-30T20:20:08"/>
    <s v="지출"/>
    <s v="식비"/>
    <x v="45"/>
    <x v="237"/>
    <n v="-26533"/>
    <s v="KRW"/>
    <s v="교직원복지 LOVE"/>
    <m/>
    <d v="2024-09-10T00:00:00"/>
    <x v="2"/>
    <x v="4"/>
    <x v="46"/>
    <n v="26533"/>
  </r>
  <r>
    <x v="263"/>
    <d v="1899-12-30T10:01:00"/>
    <s v="이체"/>
    <s v="이체"/>
    <x v="0"/>
    <x v="462"/>
    <n v="84000"/>
    <s v="KRW"/>
    <s v="입출금통장"/>
    <m/>
    <d v="2024-09-10T00:00:00"/>
    <x v="0"/>
    <x v="0"/>
    <x v="0"/>
    <n v="-84000"/>
  </r>
  <r>
    <x v="263"/>
    <d v="1899-12-30T10:03:18"/>
    <s v="이체"/>
    <s v="내계좌이체"/>
    <x v="0"/>
    <x v="5"/>
    <n v="4000"/>
    <s v="KRW"/>
    <s v="생활통장"/>
    <m/>
    <d v="2024-09-10T00:00:00"/>
    <x v="3"/>
    <x v="8"/>
    <x v="0"/>
    <n v="-4000"/>
  </r>
  <r>
    <x v="263"/>
    <d v="1899-12-30T10:03:18"/>
    <s v="이체"/>
    <s v="내계좌이체"/>
    <x v="0"/>
    <x v="9"/>
    <n v="-4000"/>
    <s v="KRW"/>
    <s v="플러스박스"/>
    <m/>
    <d v="2024-09-10T00:00:00"/>
    <x v="3"/>
    <x v="8"/>
    <x v="0"/>
    <n v="4000"/>
  </r>
  <r>
    <x v="263"/>
    <d v="1899-12-30T10:03:49"/>
    <s v="이체"/>
    <s v="내계좌이체"/>
    <x v="0"/>
    <x v="12"/>
    <n v="-4000"/>
    <s v="KRW"/>
    <s v="생활통장"/>
    <m/>
    <d v="2024-09-10T00:00:00"/>
    <x v="3"/>
    <x v="8"/>
    <x v="0"/>
    <n v="4000"/>
  </r>
  <r>
    <x v="263"/>
    <d v="1899-12-30T10:03:50"/>
    <s v="이체"/>
    <s v="내계좌이체"/>
    <x v="0"/>
    <x v="13"/>
    <n v="4000"/>
    <s v="KRW"/>
    <s v="입출금통장"/>
    <m/>
    <d v="2024-09-10T00:00:00"/>
    <x v="3"/>
    <x v="8"/>
    <x v="0"/>
    <n v="-4000"/>
  </r>
  <r>
    <x v="263"/>
    <d v="1899-12-30T11:13:30"/>
    <s v="이체"/>
    <s v="미분류"/>
    <x v="0"/>
    <x v="54"/>
    <n v="100020"/>
    <s v="KRW"/>
    <s v="채움공직자우대통장"/>
    <m/>
    <d v="2024-09-10T00:00:00"/>
    <x v="0"/>
    <x v="11"/>
    <x v="0"/>
    <n v="-100020"/>
  </r>
  <r>
    <x v="263"/>
    <d v="1899-12-30T11:14:15"/>
    <s v="이체"/>
    <s v="미분류"/>
    <x v="0"/>
    <x v="54"/>
    <n v="300041"/>
    <s v="KRW"/>
    <s v="채움공직자우대통장"/>
    <m/>
    <d v="2024-09-10T00:00:00"/>
    <x v="0"/>
    <x v="11"/>
    <x v="0"/>
    <n v="-300041"/>
  </r>
  <r>
    <x v="263"/>
    <d v="1899-12-30T11:16:38"/>
    <s v="이체"/>
    <s v="내계좌이체"/>
    <x v="0"/>
    <x v="12"/>
    <n v="-400061"/>
    <s v="KRW"/>
    <s v="채움공직자우대통장"/>
    <m/>
    <d v="2024-09-10T00:00:00"/>
    <x v="3"/>
    <x v="8"/>
    <x v="0"/>
    <n v="400061"/>
  </r>
  <r>
    <x v="263"/>
    <d v="1899-12-30T11:16:39"/>
    <s v="이체"/>
    <s v="내계좌이체"/>
    <x v="0"/>
    <x v="13"/>
    <n v="400061"/>
    <s v="KRW"/>
    <s v="생활통장"/>
    <m/>
    <d v="2024-09-10T00:00:00"/>
    <x v="3"/>
    <x v="8"/>
    <x v="0"/>
    <n v="-400061"/>
  </r>
  <r>
    <x v="263"/>
    <d v="1899-12-30T11:18:33"/>
    <s v="이체"/>
    <s v="내계좌이체"/>
    <x v="0"/>
    <x v="5"/>
    <n v="-400100"/>
    <s v="KRW"/>
    <s v="생활통장"/>
    <m/>
    <d v="2024-09-10T00:00:00"/>
    <x v="3"/>
    <x v="8"/>
    <x v="0"/>
    <n v="400100"/>
  </r>
  <r>
    <x v="263"/>
    <d v="1899-12-30T11:18:33"/>
    <s v="이체"/>
    <s v="내계좌이체"/>
    <x v="0"/>
    <x v="15"/>
    <n v="400100"/>
    <s v="KRW"/>
    <s v="플러스박스"/>
    <m/>
    <d v="2024-09-10T00:00:00"/>
    <x v="3"/>
    <x v="8"/>
    <x v="0"/>
    <n v="-400100"/>
  </r>
  <r>
    <x v="263"/>
    <d v="1899-12-30T11:25:46"/>
    <s v="이체"/>
    <s v="내계좌이체"/>
    <x v="0"/>
    <x v="5"/>
    <n v="20000"/>
    <s v="KRW"/>
    <s v="생활통장"/>
    <m/>
    <d v="2024-09-10T00:00:00"/>
    <x v="3"/>
    <x v="8"/>
    <x v="0"/>
    <n v="-20000"/>
  </r>
  <r>
    <x v="263"/>
    <d v="1899-12-30T11:25:46"/>
    <s v="이체"/>
    <s v="내계좌이체"/>
    <x v="0"/>
    <x v="9"/>
    <n v="-20000"/>
    <s v="KRW"/>
    <s v="플러스박스"/>
    <m/>
    <d v="2024-09-10T00:00:00"/>
    <x v="3"/>
    <x v="8"/>
    <x v="0"/>
    <n v="20000"/>
  </r>
  <r>
    <x v="263"/>
    <d v="1899-12-30T14:37:03"/>
    <s v="이체"/>
    <s v="내계좌이체"/>
    <x v="0"/>
    <x v="13"/>
    <n v="-13740"/>
    <s v="KRW"/>
    <s v="입출금통장"/>
    <m/>
    <d v="2024-09-10T00:00:00"/>
    <x v="3"/>
    <x v="8"/>
    <x v="0"/>
    <n v="13740"/>
  </r>
  <r>
    <x v="263"/>
    <d v="1899-12-30T14:37:03"/>
    <s v="이체"/>
    <s v="내계좌이체"/>
    <x v="0"/>
    <x v="13"/>
    <n v="13740"/>
    <s v="KRW"/>
    <s v="생활통장"/>
    <m/>
    <d v="2024-09-10T00:00:00"/>
    <x v="3"/>
    <x v="8"/>
    <x v="0"/>
    <n v="-13740"/>
  </r>
  <r>
    <x v="263"/>
    <d v="1899-12-30T14:39:46"/>
    <s v="이체"/>
    <s v="내계좌이체"/>
    <x v="0"/>
    <x v="5"/>
    <n v="-20000"/>
    <s v="KRW"/>
    <s v="생활통장"/>
    <m/>
    <d v="2024-09-10T00:00:00"/>
    <x v="3"/>
    <x v="8"/>
    <x v="0"/>
    <n v="20000"/>
  </r>
  <r>
    <x v="263"/>
    <d v="1899-12-30T14:39:46"/>
    <s v="이체"/>
    <s v="내계좌이체"/>
    <x v="0"/>
    <x v="15"/>
    <n v="20000"/>
    <s v="KRW"/>
    <s v="플러스박스"/>
    <m/>
    <d v="2024-09-10T00:00:00"/>
    <x v="3"/>
    <x v="8"/>
    <x v="0"/>
    <n v="-20000"/>
  </r>
  <r>
    <x v="264"/>
    <d v="1899-12-30T09:41:59"/>
    <s v="지출"/>
    <s v="생활"/>
    <x v="7"/>
    <x v="461"/>
    <n v="-10600"/>
    <s v="KRW"/>
    <s v="MY(K-패스)"/>
    <m/>
    <d v="2024-09-09T00:00:00"/>
    <x v="2"/>
    <x v="2"/>
    <x v="7"/>
    <n v="10600"/>
  </r>
  <r>
    <x v="264"/>
    <d v="1899-12-30T10:09:03"/>
    <s v="지출"/>
    <s v="생활"/>
    <x v="7"/>
    <x v="461"/>
    <n v="-10000"/>
    <s v="KRW"/>
    <s v="MY(K-패스)"/>
    <m/>
    <d v="2024-09-09T00:00:00"/>
    <x v="2"/>
    <x v="2"/>
    <x v="7"/>
    <n v="10000"/>
  </r>
  <r>
    <x v="264"/>
    <d v="1899-12-30T10:38:43"/>
    <s v="수입"/>
    <s v="앱테크"/>
    <x v="0"/>
    <x v="463"/>
    <n v="99"/>
    <s v="KRW"/>
    <s v="생활통장"/>
    <m/>
    <d v="2024-09-09T00:00:00"/>
    <x v="1"/>
    <x v="12"/>
    <x v="0"/>
    <n v="99"/>
  </r>
  <r>
    <x v="264"/>
    <d v="1899-12-30T10:39:11"/>
    <s v="수입"/>
    <s v="앱테크"/>
    <x v="0"/>
    <x v="364"/>
    <n v="10"/>
    <s v="KRW"/>
    <s v="생활통장"/>
    <m/>
    <d v="2024-09-09T00:00:00"/>
    <x v="1"/>
    <x v="12"/>
    <x v="0"/>
    <n v="10"/>
  </r>
  <r>
    <x v="264"/>
    <d v="1899-12-30T10:40:28"/>
    <s v="수입"/>
    <s v="앱테크"/>
    <x v="0"/>
    <x v="20"/>
    <n v="44"/>
    <s v="KRW"/>
    <s v="생활통장"/>
    <m/>
    <d v="2024-09-09T00:00:00"/>
    <x v="1"/>
    <x v="12"/>
    <x v="0"/>
    <n v="44"/>
  </r>
  <r>
    <x v="264"/>
    <d v="1899-12-30T12:36:18"/>
    <s v="지출"/>
    <s v="식비"/>
    <x v="48"/>
    <x v="430"/>
    <n v="-20000"/>
    <s v="KRW"/>
    <s v="교직원복지 LOVE"/>
    <m/>
    <d v="2024-09-09T00:00:00"/>
    <x v="2"/>
    <x v="4"/>
    <x v="49"/>
    <n v="20000"/>
  </r>
  <r>
    <x v="264"/>
    <d v="1899-12-30T19:43:23"/>
    <s v="수입"/>
    <s v="앱테크"/>
    <x v="0"/>
    <x v="20"/>
    <n v="14"/>
    <s v="KRW"/>
    <s v="생활통장"/>
    <m/>
    <d v="2024-09-09T00:00:00"/>
    <x v="1"/>
    <x v="12"/>
    <x v="0"/>
    <n v="14"/>
  </r>
  <r>
    <x v="264"/>
    <d v="1899-12-30T19:43:26"/>
    <s v="수입"/>
    <s v="미분류"/>
    <x v="0"/>
    <x v="19"/>
    <n v="21"/>
    <s v="KRW"/>
    <s v="생활통장"/>
    <m/>
    <d v="2024-09-09T00:00:00"/>
    <x v="1"/>
    <x v="11"/>
    <x v="0"/>
    <n v="21"/>
  </r>
  <r>
    <x v="264"/>
    <d v="1899-12-30T09:37:25"/>
    <s v="이체"/>
    <s v="내계좌이체"/>
    <x v="0"/>
    <x v="13"/>
    <n v="1780251"/>
    <s v="KRW"/>
    <s v="생활통장"/>
    <m/>
    <d v="2024-09-09T00:00:00"/>
    <x v="3"/>
    <x v="8"/>
    <x v="0"/>
    <n v="-1780251"/>
  </r>
  <r>
    <x v="264"/>
    <d v="1899-12-30T10:01:03"/>
    <s v="이체"/>
    <s v="이체"/>
    <x v="0"/>
    <x v="27"/>
    <n v="-77110"/>
    <s v="KRW"/>
    <s v="입출금통장"/>
    <m/>
    <d v="2024-09-09T00:00:00"/>
    <x v="0"/>
    <x v="0"/>
    <x v="0"/>
    <n v="77110"/>
  </r>
  <r>
    <x v="264"/>
    <d v="1899-12-30T10:15:05"/>
    <s v="이체"/>
    <s v="이체"/>
    <x v="0"/>
    <x v="464"/>
    <n v="42600"/>
    <s v="KRW"/>
    <s v="신한 주거래 우대통장(저축예금)"/>
    <m/>
    <d v="2024-09-09T00:00:00"/>
    <x v="3"/>
    <x v="0"/>
    <x v="0"/>
    <n v="-42600"/>
  </r>
  <r>
    <x v="264"/>
    <d v="1899-12-30T10:30:28"/>
    <s v="이체"/>
    <s v="내계좌이체"/>
    <x v="0"/>
    <x v="13"/>
    <n v="-10600"/>
    <s v="KRW"/>
    <s v="입출금통장"/>
    <m/>
    <d v="2024-09-09T00:00:00"/>
    <x v="3"/>
    <x v="8"/>
    <x v="0"/>
    <n v="10600"/>
  </r>
  <r>
    <x v="264"/>
    <d v="1899-12-30T10:30:29"/>
    <s v="이체"/>
    <s v="내계좌이체"/>
    <x v="0"/>
    <x v="13"/>
    <n v="10600"/>
    <s v="KRW"/>
    <s v="생활통장"/>
    <m/>
    <d v="2024-09-09T00:00:00"/>
    <x v="3"/>
    <x v="8"/>
    <x v="0"/>
    <n v="-10600"/>
  </r>
  <r>
    <x v="264"/>
    <d v="1899-12-30T10:30:59"/>
    <s v="이체"/>
    <s v="내계좌이체"/>
    <x v="0"/>
    <x v="13"/>
    <n v="-10000"/>
    <s v="KRW"/>
    <s v="입출금통장"/>
    <m/>
    <d v="2024-09-09T00:00:00"/>
    <x v="3"/>
    <x v="8"/>
    <x v="0"/>
    <n v="10000"/>
  </r>
  <r>
    <x v="264"/>
    <d v="1899-12-30T10:30:59"/>
    <s v="이체"/>
    <s v="내계좌이체"/>
    <x v="0"/>
    <x v="13"/>
    <n v="10000"/>
    <s v="KRW"/>
    <s v="생활통장"/>
    <m/>
    <d v="2024-09-09T00:00:00"/>
    <x v="3"/>
    <x v="8"/>
    <x v="0"/>
    <n v="-10000"/>
  </r>
  <r>
    <x v="264"/>
    <d v="1899-12-30T10:31:23"/>
    <s v="이체"/>
    <s v="이체"/>
    <x v="0"/>
    <x v="465"/>
    <n v="42600"/>
    <s v="KRW"/>
    <s v="신한 주거래 우대통장(저축예금)"/>
    <m/>
    <d v="2024-09-09T00:00:00"/>
    <x v="3"/>
    <x v="0"/>
    <x v="0"/>
    <n v="-42600"/>
  </r>
  <r>
    <x v="264"/>
    <d v="1899-12-30T10:31:53"/>
    <s v="이체"/>
    <s v="내계좌이체"/>
    <x v="0"/>
    <x v="12"/>
    <n v="-15000"/>
    <s v="KRW"/>
    <s v="신한 주거래 우대통장(저축예금)"/>
    <m/>
    <d v="2024-09-09T00:00:00"/>
    <x v="3"/>
    <x v="8"/>
    <x v="0"/>
    <n v="15000"/>
  </r>
  <r>
    <x v="264"/>
    <d v="1899-12-30T10:31:53"/>
    <s v="이체"/>
    <s v="내계좌이체"/>
    <x v="0"/>
    <x v="13"/>
    <n v="15000"/>
    <s v="KRW"/>
    <s v="생활통장"/>
    <m/>
    <d v="2024-09-09T00:00:00"/>
    <x v="3"/>
    <x v="8"/>
    <x v="0"/>
    <n v="-15000"/>
  </r>
  <r>
    <x v="264"/>
    <d v="1899-12-30T10:39:06"/>
    <s v="이체"/>
    <s v="내계좌이체"/>
    <x v="0"/>
    <x v="5"/>
    <n v="-1800000"/>
    <s v="KRW"/>
    <s v="생활통장"/>
    <m/>
    <d v="2024-09-09T00:00:00"/>
    <x v="3"/>
    <x v="8"/>
    <x v="0"/>
    <n v="1800000"/>
  </r>
  <r>
    <x v="264"/>
    <d v="1899-12-30T10:39:06"/>
    <s v="이체"/>
    <s v="내계좌이체"/>
    <x v="0"/>
    <x v="15"/>
    <n v="1800000"/>
    <s v="KRW"/>
    <s v="플러스박스"/>
    <m/>
    <d v="2024-09-09T00:00:00"/>
    <x v="3"/>
    <x v="8"/>
    <x v="0"/>
    <n v="-1800000"/>
  </r>
  <r>
    <x v="264"/>
    <d v="1899-12-30T10:40:20"/>
    <s v="이체"/>
    <s v="내계좌이체"/>
    <x v="0"/>
    <x v="389"/>
    <n v="-70200"/>
    <s v="KRW"/>
    <s v="신한 주거래 우대통장(저축예금)"/>
    <m/>
    <d v="2024-09-09T00:00:00"/>
    <x v="3"/>
    <x v="8"/>
    <x v="0"/>
    <n v="70200"/>
  </r>
  <r>
    <x v="264"/>
    <d v="1899-12-30T10:40:20"/>
    <s v="이체"/>
    <s v="내계좌이체"/>
    <x v="0"/>
    <x v="388"/>
    <n v="70200"/>
    <s v="KRW"/>
    <s v="생활통장"/>
    <m/>
    <d v="2024-09-09T00:00:00"/>
    <x v="3"/>
    <x v="8"/>
    <x v="0"/>
    <n v="-70200"/>
  </r>
  <r>
    <x v="264"/>
    <d v="1899-12-30T10:41:00"/>
    <s v="이체"/>
    <s v="내계좌이체"/>
    <x v="0"/>
    <x v="5"/>
    <n v="7600000"/>
    <s v="KRW"/>
    <s v="생활통장"/>
    <m/>
    <d v="2024-09-09T00:00:00"/>
    <x v="3"/>
    <x v="8"/>
    <x v="0"/>
    <n v="-7600000"/>
  </r>
  <r>
    <x v="264"/>
    <d v="1899-12-30T10:41:00"/>
    <s v="이체"/>
    <s v="내계좌이체"/>
    <x v="0"/>
    <x v="9"/>
    <n v="-7600000"/>
    <s v="KRW"/>
    <s v="플러스박스"/>
    <m/>
    <d v="2024-09-09T00:00:00"/>
    <x v="3"/>
    <x v="8"/>
    <x v="0"/>
    <n v="7600000"/>
  </r>
  <r>
    <x v="264"/>
    <d v="1899-12-30T10:41:43"/>
    <s v="이체"/>
    <s v="이체"/>
    <x v="0"/>
    <x v="274"/>
    <n v="-7600000"/>
    <s v="KRW"/>
    <s v="생활통장"/>
    <m/>
    <d v="2024-09-09T00:00:00"/>
    <x v="3"/>
    <x v="0"/>
    <x v="0"/>
    <n v="7600000"/>
  </r>
  <r>
    <x v="264"/>
    <d v="1899-12-30T11:17:12"/>
    <s v="이체"/>
    <s v="이체"/>
    <x v="0"/>
    <x v="466"/>
    <n v="42600"/>
    <s v="KRW"/>
    <s v="신한 주거래 우대통장(저축예금)"/>
    <m/>
    <d v="2024-09-09T00:00:00"/>
    <x v="3"/>
    <x v="0"/>
    <x v="0"/>
    <n v="-42600"/>
  </r>
  <r>
    <x v="264"/>
    <d v="1899-12-30T14:23:22"/>
    <s v="이체"/>
    <s v="내계좌이체"/>
    <x v="0"/>
    <x v="12"/>
    <n v="-42600"/>
    <s v="KRW"/>
    <s v="신한 주거래 우대통장(저축예금)"/>
    <m/>
    <d v="2024-09-09T00:00:00"/>
    <x v="3"/>
    <x v="8"/>
    <x v="0"/>
    <n v="42600"/>
  </r>
  <r>
    <x v="264"/>
    <d v="1899-12-30T14:23:22"/>
    <s v="이체"/>
    <s v="내계좌이체"/>
    <x v="0"/>
    <x v="13"/>
    <n v="42600"/>
    <s v="KRW"/>
    <s v="생활통장"/>
    <m/>
    <d v="2024-09-09T00:00:00"/>
    <x v="3"/>
    <x v="8"/>
    <x v="0"/>
    <n v="-42600"/>
  </r>
  <r>
    <x v="264"/>
    <d v="1899-12-30T19:43:45"/>
    <s v="이체"/>
    <s v="내계좌이체"/>
    <x v="0"/>
    <x v="5"/>
    <n v="-113438"/>
    <s v="KRW"/>
    <s v="생활통장"/>
    <m/>
    <d v="2024-09-09T00:00:00"/>
    <x v="3"/>
    <x v="8"/>
    <x v="0"/>
    <n v="113438"/>
  </r>
  <r>
    <x v="264"/>
    <d v="1899-12-30T19:43:45"/>
    <s v="이체"/>
    <s v="내계좌이체"/>
    <x v="0"/>
    <x v="15"/>
    <n v="113438"/>
    <s v="KRW"/>
    <s v="플러스박스"/>
    <m/>
    <d v="2024-09-09T00:00:00"/>
    <x v="3"/>
    <x v="8"/>
    <x v="0"/>
    <n v="-113438"/>
  </r>
  <r>
    <x v="265"/>
    <d v="1899-12-30T17:19:44"/>
    <s v="수입"/>
    <s v="금융수입"/>
    <x v="0"/>
    <x v="46"/>
    <n v="315"/>
    <s v="KRW"/>
    <s v="플러스박스"/>
    <m/>
    <d v="2024-09-08T00:00:00"/>
    <x v="1"/>
    <x v="1"/>
    <x v="0"/>
    <n v="315"/>
  </r>
  <r>
    <x v="265"/>
    <d v="1899-12-30T20:37:24"/>
    <s v="지출"/>
    <s v="식비"/>
    <x v="9"/>
    <x v="387"/>
    <n v="-44833"/>
    <s v="KRW"/>
    <s v="교직원복지 LOVE"/>
    <m/>
    <d v="2024-09-08T00:00:00"/>
    <x v="2"/>
    <x v="4"/>
    <x v="9"/>
    <n v="44833"/>
  </r>
  <r>
    <x v="265"/>
    <d v="1899-12-30T23:07:51"/>
    <s v="지출"/>
    <s v="술/유흥"/>
    <x v="63"/>
    <x v="467"/>
    <n v="-36000"/>
    <s v="KRW"/>
    <s v="교직원복지 LOVE"/>
    <m/>
    <d v="2024-09-08T00:00:00"/>
    <x v="2"/>
    <x v="28"/>
    <x v="64"/>
    <n v="36000"/>
  </r>
  <r>
    <x v="265"/>
    <d v="1899-12-30T23:19:16"/>
    <s v="지출"/>
    <s v="문화/여가"/>
    <x v="28"/>
    <x v="468"/>
    <n v="-10000"/>
    <s v="KRW"/>
    <s v="교직원복지 LOVE"/>
    <m/>
    <d v="2024-09-08T00:00:00"/>
    <x v="2"/>
    <x v="24"/>
    <x v="29"/>
    <n v="10000"/>
  </r>
  <r>
    <x v="266"/>
    <d v="1899-12-30T10:15:47"/>
    <s v="수입"/>
    <s v="금융수입"/>
    <x v="0"/>
    <x v="46"/>
    <n v="620"/>
    <s v="KRW"/>
    <s v="플러스박스"/>
    <m/>
    <d v="2024-09-07T00:00:00"/>
    <x v="1"/>
    <x v="1"/>
    <x v="0"/>
    <n v="620"/>
  </r>
  <r>
    <x v="266"/>
    <d v="1899-12-30T11:52:25"/>
    <s v="지출"/>
    <s v="식비"/>
    <x v="13"/>
    <x v="28"/>
    <n v="-46680"/>
    <s v="KRW"/>
    <s v="교직원복지 LOVE"/>
    <m/>
    <d v="2024-09-07T00:00:00"/>
    <x v="2"/>
    <x v="4"/>
    <x v="13"/>
    <n v="46680"/>
  </r>
  <r>
    <x v="266"/>
    <d v="1899-12-30T12:05:19"/>
    <s v="지출"/>
    <s v="교통"/>
    <x v="38"/>
    <x v="469"/>
    <n v="-8500"/>
    <s v="KRW"/>
    <s v="교직원복지 LOVE"/>
    <m/>
    <d v="2024-09-07T00:00:00"/>
    <x v="2"/>
    <x v="7"/>
    <x v="39"/>
    <n v="8500"/>
  </r>
  <r>
    <x v="266"/>
    <d v="1899-12-30T14:01:43"/>
    <s v="이체"/>
    <s v="내계좌이체"/>
    <x v="0"/>
    <x v="13"/>
    <n v="6537"/>
    <s v="KRW"/>
    <s v="생활통장"/>
    <m/>
    <d v="2024-09-07T00:00:00"/>
    <x v="3"/>
    <x v="8"/>
    <x v="0"/>
    <n v="-6537"/>
  </r>
  <r>
    <x v="266"/>
    <d v="1899-12-30T14:02:13"/>
    <s v="이체"/>
    <s v="내계좌이체"/>
    <x v="0"/>
    <x v="5"/>
    <n v="620"/>
    <s v="KRW"/>
    <s v="생활통장"/>
    <m/>
    <d v="2024-09-07T00:00:00"/>
    <x v="3"/>
    <x v="8"/>
    <x v="0"/>
    <n v="-620"/>
  </r>
  <r>
    <x v="266"/>
    <d v="1899-12-30T14:02:13"/>
    <s v="이체"/>
    <s v="내계좌이체"/>
    <x v="0"/>
    <x v="9"/>
    <n v="-620"/>
    <s v="KRW"/>
    <s v="플러스박스"/>
    <m/>
    <d v="2024-09-07T00:00:00"/>
    <x v="3"/>
    <x v="8"/>
    <x v="0"/>
    <n v="620"/>
  </r>
  <r>
    <x v="266"/>
    <d v="1899-12-30T14:02:22"/>
    <s v="이체"/>
    <s v="내계좌이체"/>
    <x v="0"/>
    <x v="5"/>
    <n v="-10000"/>
    <s v="KRW"/>
    <s v="생활통장"/>
    <m/>
    <d v="2024-09-07T00:00:00"/>
    <x v="3"/>
    <x v="8"/>
    <x v="0"/>
    <n v="10000"/>
  </r>
  <r>
    <x v="266"/>
    <d v="1899-12-30T14:02:22"/>
    <s v="이체"/>
    <s v="내계좌이체"/>
    <x v="0"/>
    <x v="15"/>
    <n v="10000"/>
    <s v="KRW"/>
    <s v="플러스박스"/>
    <m/>
    <d v="2024-09-07T00:00:00"/>
    <x v="3"/>
    <x v="8"/>
    <x v="0"/>
    <n v="-10000"/>
  </r>
  <r>
    <x v="267"/>
    <d v="1899-12-30T08:11:59"/>
    <s v="지출"/>
    <s v="교통"/>
    <x v="38"/>
    <x v="295"/>
    <n v="-5400"/>
    <s v="KRW"/>
    <s v="MY(K-패스)"/>
    <m/>
    <d v="2024-09-06T00:00:00"/>
    <x v="2"/>
    <x v="7"/>
    <x v="39"/>
    <n v="5400"/>
  </r>
  <r>
    <x v="267"/>
    <d v="1899-12-30T20:11:41"/>
    <s v="지출"/>
    <s v="교통"/>
    <x v="38"/>
    <x v="245"/>
    <n v="-6100"/>
    <s v="KRW"/>
    <s v="교직원복지 LOVE"/>
    <m/>
    <d v="2024-09-06T00:00:00"/>
    <x v="2"/>
    <x v="7"/>
    <x v="39"/>
    <n v="6100"/>
  </r>
  <r>
    <x v="267"/>
    <d v="1899-12-30T08:11:50"/>
    <s v="이체"/>
    <s v="내계좌이체"/>
    <x v="0"/>
    <x v="5"/>
    <n v="10000"/>
    <s v="KRW"/>
    <s v="생활통장"/>
    <m/>
    <d v="2024-09-06T00:00:00"/>
    <x v="3"/>
    <x v="8"/>
    <x v="0"/>
    <n v="-10000"/>
  </r>
  <r>
    <x v="267"/>
    <d v="1899-12-30T08:11:50"/>
    <s v="이체"/>
    <s v="내계좌이체"/>
    <x v="0"/>
    <x v="9"/>
    <n v="-10000"/>
    <s v="KRW"/>
    <s v="플러스박스"/>
    <m/>
    <d v="2024-09-06T00:00:00"/>
    <x v="3"/>
    <x v="8"/>
    <x v="0"/>
    <n v="10000"/>
  </r>
  <r>
    <x v="267"/>
    <d v="1899-12-30T09:49:25"/>
    <s v="이체"/>
    <s v="이체"/>
    <x v="0"/>
    <x v="298"/>
    <n v="6000"/>
    <s v="KRW"/>
    <s v="입출금통장"/>
    <m/>
    <d v="2024-09-06T00:00:00"/>
    <x v="0"/>
    <x v="0"/>
    <x v="0"/>
    <n v="-6000"/>
  </r>
  <r>
    <x v="268"/>
    <d v="1899-12-30T11:36:09"/>
    <s v="지출"/>
    <s v="교통"/>
    <x v="5"/>
    <x v="282"/>
    <n v="-12900"/>
    <s v="KRW"/>
    <s v="MY(K-패스)"/>
    <m/>
    <d v="2024-09-05T00:00:00"/>
    <x v="2"/>
    <x v="7"/>
    <x v="5"/>
    <n v="12900"/>
  </r>
  <r>
    <x v="268"/>
    <d v="1899-12-30T09:21:14"/>
    <s v="이체"/>
    <s v="내계좌이체"/>
    <x v="0"/>
    <x v="13"/>
    <n v="5200000"/>
    <s v="KRW"/>
    <s v="생활통장"/>
    <m/>
    <d v="2024-09-05T00:00:00"/>
    <x v="3"/>
    <x v="8"/>
    <x v="0"/>
    <n v="-5200000"/>
  </r>
  <r>
    <x v="268"/>
    <d v="1899-12-30T09:51:28"/>
    <s v="이체"/>
    <s v="투자"/>
    <x v="0"/>
    <x v="470"/>
    <n v="535300"/>
    <s v="KRW"/>
    <s v="신한 주거래 우대통장(저축예금)"/>
    <m/>
    <d v="2024-09-05T00:00:00"/>
    <x v="3"/>
    <x v="5"/>
    <x v="0"/>
    <n v="-535300"/>
  </r>
  <r>
    <x v="268"/>
    <d v="1899-12-30T10:32:14"/>
    <s v="이체"/>
    <s v="내계좌이체"/>
    <x v="0"/>
    <x v="12"/>
    <n v="-535300"/>
    <s v="KRW"/>
    <s v="신한 주거래 우대통장(저축예금)"/>
    <m/>
    <d v="2024-09-05T00:00:00"/>
    <x v="3"/>
    <x v="8"/>
    <x v="0"/>
    <n v="535300"/>
  </r>
  <r>
    <x v="268"/>
    <d v="1899-12-30T10:32:14"/>
    <s v="이체"/>
    <s v="내계좌이체"/>
    <x v="0"/>
    <x v="13"/>
    <n v="535300"/>
    <s v="KRW"/>
    <s v="생활통장"/>
    <m/>
    <d v="2024-09-05T00:00:00"/>
    <x v="3"/>
    <x v="8"/>
    <x v="0"/>
    <n v="-535300"/>
  </r>
  <r>
    <x v="268"/>
    <d v="1899-12-30T12:43:38"/>
    <s v="이체"/>
    <s v="내계좌이체"/>
    <x v="0"/>
    <x v="13"/>
    <n v="80000"/>
    <s v="KRW"/>
    <s v="생활통장"/>
    <m/>
    <d v="2024-09-05T00:00:00"/>
    <x v="3"/>
    <x v="8"/>
    <x v="0"/>
    <n v="-80000"/>
  </r>
  <r>
    <x v="268"/>
    <d v="1899-12-30T18:39:14"/>
    <s v="이체"/>
    <s v="내계좌이체"/>
    <x v="0"/>
    <x v="5"/>
    <n v="-5800000"/>
    <s v="KRW"/>
    <s v="생활통장"/>
    <m/>
    <d v="2024-09-05T00:00:00"/>
    <x v="3"/>
    <x v="8"/>
    <x v="0"/>
    <n v="5800000"/>
  </r>
  <r>
    <x v="268"/>
    <d v="1899-12-30T18:39:14"/>
    <s v="이체"/>
    <s v="내계좌이체"/>
    <x v="0"/>
    <x v="15"/>
    <n v="5800000"/>
    <s v="KRW"/>
    <s v="플러스박스"/>
    <m/>
    <d v="2024-09-05T00:00:00"/>
    <x v="3"/>
    <x v="8"/>
    <x v="0"/>
    <n v="-5800000"/>
  </r>
  <r>
    <x v="269"/>
    <d v="1899-12-30T08:02:39"/>
    <s v="수입"/>
    <s v="금융수입"/>
    <x v="0"/>
    <x v="46"/>
    <n v="131"/>
    <s v="KRW"/>
    <s v="플러스박스"/>
    <m/>
    <d v="2024-09-04T00:00:00"/>
    <x v="1"/>
    <x v="1"/>
    <x v="0"/>
    <n v="131"/>
  </r>
  <r>
    <x v="269"/>
    <d v="1899-12-30T08:41:21"/>
    <s v="지출"/>
    <s v="교통"/>
    <x v="38"/>
    <x v="295"/>
    <n v="-5400"/>
    <s v="KRW"/>
    <s v="MY(K-패스)"/>
    <m/>
    <d v="2024-09-04T00:00:00"/>
    <x v="2"/>
    <x v="7"/>
    <x v="39"/>
    <n v="5400"/>
  </r>
  <r>
    <x v="269"/>
    <d v="1899-12-30T08:01:37"/>
    <s v="이체"/>
    <s v="내계좌이체"/>
    <x v="0"/>
    <x v="13"/>
    <n v="4970000"/>
    <s v="KRW"/>
    <s v="생활통장"/>
    <m/>
    <d v="2024-09-04T00:00:00"/>
    <x v="3"/>
    <x v="8"/>
    <x v="0"/>
    <n v="-4970000"/>
  </r>
  <r>
    <x v="269"/>
    <d v="1899-12-30T08:02:28"/>
    <s v="이체"/>
    <s v="내계좌이체"/>
    <x v="0"/>
    <x v="5"/>
    <n v="2400000"/>
    <s v="KRW"/>
    <s v="생활통장"/>
    <m/>
    <d v="2024-09-04T00:00:00"/>
    <x v="3"/>
    <x v="8"/>
    <x v="0"/>
    <n v="-2400000"/>
  </r>
  <r>
    <x v="269"/>
    <d v="1899-12-30T08:02:28"/>
    <s v="이체"/>
    <s v="내계좌이체"/>
    <x v="0"/>
    <x v="9"/>
    <n v="-2400000"/>
    <s v="KRW"/>
    <s v="플러스박스"/>
    <m/>
    <d v="2024-09-04T00:00:00"/>
    <x v="3"/>
    <x v="8"/>
    <x v="0"/>
    <n v="2400000"/>
  </r>
  <r>
    <x v="269"/>
    <d v="1899-12-30T08:03:27"/>
    <s v="이체"/>
    <s v="내계좌이체"/>
    <x v="0"/>
    <x v="5"/>
    <n v="-7370000"/>
    <s v="KRW"/>
    <s v="생활통장"/>
    <m/>
    <d v="2024-09-04T00:00:00"/>
    <x v="3"/>
    <x v="8"/>
    <x v="0"/>
    <n v="7370000"/>
  </r>
  <r>
    <x v="269"/>
    <d v="1899-12-30T08:03:27"/>
    <s v="이체"/>
    <s v="내계좌이체"/>
    <x v="0"/>
    <x v="15"/>
    <n v="7370000"/>
    <s v="KRW"/>
    <s v="플러스박스"/>
    <m/>
    <d v="2024-09-04T00:00:00"/>
    <x v="3"/>
    <x v="8"/>
    <x v="0"/>
    <n v="-7370000"/>
  </r>
  <r>
    <x v="269"/>
    <d v="1899-12-30T08:03:35"/>
    <s v="이체"/>
    <s v="내계좌이체"/>
    <x v="0"/>
    <x v="5"/>
    <n v="131"/>
    <s v="KRW"/>
    <s v="생활통장"/>
    <m/>
    <d v="2024-09-04T00:00:00"/>
    <x v="3"/>
    <x v="8"/>
    <x v="0"/>
    <n v="-131"/>
  </r>
  <r>
    <x v="269"/>
    <d v="1899-12-30T08:03:35"/>
    <s v="이체"/>
    <s v="내계좌이체"/>
    <x v="0"/>
    <x v="9"/>
    <n v="-131"/>
    <s v="KRW"/>
    <s v="플러스박스"/>
    <m/>
    <d v="2024-09-04T00:00:00"/>
    <x v="3"/>
    <x v="8"/>
    <x v="0"/>
    <n v="131"/>
  </r>
  <r>
    <x v="269"/>
    <d v="1899-12-30T09:08:37"/>
    <s v="이체"/>
    <s v="이체"/>
    <x v="0"/>
    <x v="363"/>
    <n v="20000"/>
    <s v="KRW"/>
    <s v="입출금통장"/>
    <m/>
    <d v="2024-09-04T00:00:00"/>
    <x v="0"/>
    <x v="0"/>
    <x v="0"/>
    <n v="-20000"/>
  </r>
  <r>
    <x v="269"/>
    <d v="1899-12-30T10:15:07"/>
    <s v="이체"/>
    <s v="내계좌이체"/>
    <x v="0"/>
    <x v="13"/>
    <n v="-8980"/>
    <s v="KRW"/>
    <s v="입출금통장"/>
    <m/>
    <d v="2024-09-04T00:00:00"/>
    <x v="3"/>
    <x v="8"/>
    <x v="0"/>
    <n v="8980"/>
  </r>
  <r>
    <x v="269"/>
    <d v="1899-12-30T10:15:08"/>
    <s v="이체"/>
    <s v="내계좌이체"/>
    <x v="0"/>
    <x v="13"/>
    <n v="8980"/>
    <s v="KRW"/>
    <s v="생활통장"/>
    <m/>
    <d v="2024-09-04T00:00:00"/>
    <x v="3"/>
    <x v="8"/>
    <x v="0"/>
    <n v="-8980"/>
  </r>
  <r>
    <x v="269"/>
    <d v="1899-12-30T10:15:56"/>
    <s v="이체"/>
    <s v="내계좌이체"/>
    <x v="0"/>
    <x v="5"/>
    <n v="-30000"/>
    <s v="KRW"/>
    <s v="생활통장"/>
    <m/>
    <d v="2024-09-04T00:00:00"/>
    <x v="3"/>
    <x v="8"/>
    <x v="0"/>
    <n v="30000"/>
  </r>
  <r>
    <x v="269"/>
    <d v="1899-12-30T10:15:56"/>
    <s v="이체"/>
    <s v="내계좌이체"/>
    <x v="0"/>
    <x v="15"/>
    <n v="30000"/>
    <s v="KRW"/>
    <s v="플러스박스"/>
    <m/>
    <d v="2024-09-04T00:00:00"/>
    <x v="3"/>
    <x v="8"/>
    <x v="0"/>
    <n v="-30000"/>
  </r>
  <r>
    <x v="269"/>
    <d v="1899-12-30T10:16:12"/>
    <s v="이체"/>
    <s v="내계좌이체"/>
    <x v="0"/>
    <x v="5"/>
    <n v="7400000"/>
    <s v="KRW"/>
    <s v="생활통장"/>
    <m/>
    <d v="2024-09-04T00:00:00"/>
    <x v="3"/>
    <x v="8"/>
    <x v="0"/>
    <n v="-7400000"/>
  </r>
  <r>
    <x v="269"/>
    <d v="1899-12-30T10:16:12"/>
    <s v="이체"/>
    <s v="내계좌이체"/>
    <x v="0"/>
    <x v="9"/>
    <n v="-7400000"/>
    <s v="KRW"/>
    <s v="플러스박스"/>
    <m/>
    <d v="2024-09-04T00:00:00"/>
    <x v="3"/>
    <x v="8"/>
    <x v="0"/>
    <n v="7400000"/>
  </r>
  <r>
    <x v="269"/>
    <d v="1899-12-30T10:17:17"/>
    <s v="이체"/>
    <s v="이체"/>
    <x v="0"/>
    <x v="274"/>
    <n v="-7400000"/>
    <s v="KRW"/>
    <s v="생활통장"/>
    <m/>
    <d v="2024-09-04T00:00:00"/>
    <x v="3"/>
    <x v="0"/>
    <x v="0"/>
    <n v="7400000"/>
  </r>
  <r>
    <x v="269"/>
    <d v="1899-12-30T14:04:19"/>
    <s v="이체"/>
    <s v="이체"/>
    <x v="0"/>
    <x v="345"/>
    <n v="-137500"/>
    <s v="KRW"/>
    <s v="입출금통장"/>
    <m/>
    <d v="2024-09-04T00:00:00"/>
    <x v="0"/>
    <x v="0"/>
    <x v="0"/>
    <n v="137500"/>
  </r>
  <r>
    <x v="270"/>
    <d v="1899-12-30T11:04:57"/>
    <s v="지출"/>
    <s v="의료/건강"/>
    <x v="59"/>
    <x v="386"/>
    <n v="-7500"/>
    <s v="KRW"/>
    <s v="MY(K-패스)"/>
    <m/>
    <d v="2024-09-03T00:00:00"/>
    <x v="2"/>
    <x v="3"/>
    <x v="60"/>
    <n v="7500"/>
  </r>
  <r>
    <x v="270"/>
    <d v="1899-12-30T11:32:30"/>
    <s v="지출"/>
    <s v="생활"/>
    <x v="7"/>
    <x v="461"/>
    <n v="-8980"/>
    <s v="KRW"/>
    <s v="MY(K-패스)"/>
    <m/>
    <d v="2024-09-03T00:00:00"/>
    <x v="2"/>
    <x v="2"/>
    <x v="7"/>
    <n v="8980"/>
  </r>
  <r>
    <x v="270"/>
    <d v="1899-12-30T09:38:35"/>
    <s v="이체"/>
    <s v="투자"/>
    <x v="0"/>
    <x v="5"/>
    <n v="262"/>
    <s v="KRW"/>
    <s v="생활통장"/>
    <m/>
    <d v="2024-09-03T00:00:00"/>
    <x v="0"/>
    <x v="5"/>
    <x v="0"/>
    <n v="-262"/>
  </r>
  <r>
    <x v="271"/>
    <d v="1899-12-30T09:38:52"/>
    <s v="수입"/>
    <s v="금융수입"/>
    <x v="0"/>
    <x v="34"/>
    <n v="500"/>
    <s v="KRW"/>
    <s v="생활통장"/>
    <m/>
    <d v="2024-09-02T00:00:00"/>
    <x v="1"/>
    <x v="1"/>
    <x v="0"/>
    <n v="500"/>
  </r>
  <r>
    <x v="271"/>
    <d v="1899-12-30T13:59:06"/>
    <s v="지출"/>
    <s v="교통"/>
    <x v="5"/>
    <x v="26"/>
    <n v="-1500"/>
    <s v="KRW"/>
    <s v="[바로]MY(알뜰교통)"/>
    <m/>
    <d v="2024-09-02T00:00:00"/>
    <x v="2"/>
    <x v="7"/>
    <x v="5"/>
    <n v="1500"/>
  </r>
  <r>
    <x v="271"/>
    <d v="1899-12-30T13:59:06"/>
    <s v="지출"/>
    <s v="교통"/>
    <x v="5"/>
    <x v="26"/>
    <n v="-43100"/>
    <s v="KRW"/>
    <s v="[바로]MY(알뜰교통)"/>
    <m/>
    <d v="2024-09-02T00:00:00"/>
    <x v="2"/>
    <x v="7"/>
    <x v="5"/>
    <n v="43100"/>
  </r>
  <r>
    <x v="271"/>
    <d v="1899-12-30T22:36:36"/>
    <s v="지출"/>
    <s v="식비"/>
    <x v="19"/>
    <x v="376"/>
    <n v="-7200"/>
    <s v="KRW"/>
    <s v="교직원복지 LOVE"/>
    <m/>
    <d v="2024-09-02T00:00:00"/>
    <x v="2"/>
    <x v="4"/>
    <x v="19"/>
    <n v="7200"/>
  </r>
  <r>
    <x v="272"/>
    <d v="1899-12-30T02:20:39"/>
    <s v="수입"/>
    <s v="금융수입"/>
    <x v="0"/>
    <x v="29"/>
    <n v="141"/>
    <s v="KRW"/>
    <s v="생활통장"/>
    <m/>
    <d v="2024-09-01T00:00:00"/>
    <x v="1"/>
    <x v="1"/>
    <x v="0"/>
    <n v="141"/>
  </r>
  <r>
    <x v="272"/>
    <d v="1899-12-30T13:46:50"/>
    <s v="수입"/>
    <s v="금융수입"/>
    <x v="0"/>
    <x v="46"/>
    <n v="393"/>
    <s v="KRW"/>
    <s v="플러스박스"/>
    <m/>
    <d v="2024-09-01T00:00:00"/>
    <x v="1"/>
    <x v="1"/>
    <x v="0"/>
    <n v="393"/>
  </r>
  <r>
    <x v="272"/>
    <d v="1899-12-30T13:47:09"/>
    <s v="이체"/>
    <s v="내계좌이체"/>
    <x v="0"/>
    <x v="5"/>
    <n v="393"/>
    <s v="KRW"/>
    <s v="생활통장"/>
    <m/>
    <d v="2024-09-01T00:00:00"/>
    <x v="3"/>
    <x v="8"/>
    <x v="0"/>
    <n v="-393"/>
  </r>
  <r>
    <x v="272"/>
    <d v="1899-12-30T13:47:09"/>
    <s v="이체"/>
    <s v="내계좌이체"/>
    <x v="0"/>
    <x v="9"/>
    <n v="-393"/>
    <s v="KRW"/>
    <s v="플러스박스"/>
    <m/>
    <d v="2024-09-01T00:00:00"/>
    <x v="3"/>
    <x v="8"/>
    <x v="0"/>
    <n v="393"/>
  </r>
  <r>
    <x v="273"/>
    <d v="1899-12-30T00:00:00"/>
    <s v="지출"/>
    <s v="금융"/>
    <x v="39"/>
    <x v="471"/>
    <n v="0"/>
    <s v="KRW"/>
    <s v="교직원복지 LOVE"/>
    <m/>
    <d v="2024-08-31T00:00:00"/>
    <x v="2"/>
    <x v="18"/>
    <x v="40"/>
    <n v="0"/>
  </r>
  <r>
    <x v="273"/>
    <d v="1899-12-30T09:33:21"/>
    <s v="수입"/>
    <s v="금융수입"/>
    <x v="0"/>
    <x v="34"/>
    <n v="500"/>
    <s v="KRW"/>
    <s v="생활통장"/>
    <m/>
    <d v="2024-08-31T00:00:00"/>
    <x v="1"/>
    <x v="1"/>
    <x v="0"/>
    <n v="500"/>
  </r>
  <r>
    <x v="273"/>
    <d v="1899-12-30T11:12:21"/>
    <s v="지출"/>
    <s v="식비"/>
    <x v="19"/>
    <x v="376"/>
    <n v="-31000"/>
    <s v="KRW"/>
    <s v="교직원복지 LOVE"/>
    <m/>
    <d v="2024-08-31T00:00:00"/>
    <x v="2"/>
    <x v="4"/>
    <x v="19"/>
    <n v="31000"/>
  </r>
  <r>
    <x v="273"/>
    <d v="1899-12-30T11:28:58"/>
    <s v="지출"/>
    <s v="교통"/>
    <x v="38"/>
    <x v="295"/>
    <n v="-8600"/>
    <s v="KRW"/>
    <s v="MY(K-패스)"/>
    <m/>
    <d v="2024-08-31T00:00:00"/>
    <x v="2"/>
    <x v="7"/>
    <x v="39"/>
    <n v="8600"/>
  </r>
  <r>
    <x v="273"/>
    <d v="1899-12-30T14:46:33"/>
    <s v="지출"/>
    <s v="교통"/>
    <x v="38"/>
    <x v="235"/>
    <n v="8400"/>
    <s v="KRW"/>
    <s v="카카오페이 간편결제"/>
    <m/>
    <d v="2024-08-31T00:00:00"/>
    <x v="2"/>
    <x v="7"/>
    <x v="39"/>
    <n v="-8400"/>
  </r>
  <r>
    <x v="273"/>
    <d v="1899-12-30T14:46:33"/>
    <s v="지출"/>
    <s v="교통"/>
    <x v="38"/>
    <x v="235"/>
    <n v="-8400"/>
    <s v="KRW"/>
    <s v="카카오페이 간편결제"/>
    <m/>
    <d v="2024-08-31T00:00:00"/>
    <x v="2"/>
    <x v="7"/>
    <x v="39"/>
    <n v="8400"/>
  </r>
  <r>
    <x v="273"/>
    <d v="1899-12-30T15:03:45"/>
    <s v="지출"/>
    <s v="교통"/>
    <x v="38"/>
    <x v="235"/>
    <n v="-8000"/>
    <s v="KRW"/>
    <s v="카카오페이 간편결제"/>
    <m/>
    <d v="2024-08-31T00:00:00"/>
    <x v="2"/>
    <x v="7"/>
    <x v="39"/>
    <n v="8000"/>
  </r>
  <r>
    <x v="274"/>
    <d v="1899-12-30T20:05:10"/>
    <s v="지출"/>
    <s v="생활"/>
    <x v="7"/>
    <x v="246"/>
    <n v="-8300"/>
    <s v="KRW"/>
    <s v="교직원복지 LOVE"/>
    <m/>
    <d v="2024-08-30T00:00:00"/>
    <x v="2"/>
    <x v="2"/>
    <x v="7"/>
    <n v="8300"/>
  </r>
  <r>
    <x v="275"/>
    <d v="1899-12-30T09:37:16"/>
    <s v="수입"/>
    <s v="금융수입"/>
    <x v="0"/>
    <x v="46"/>
    <n v="524"/>
    <s v="KRW"/>
    <s v="플러스박스"/>
    <m/>
    <d v="2024-08-29T00:00:00"/>
    <x v="1"/>
    <x v="1"/>
    <x v="0"/>
    <n v="524"/>
  </r>
  <r>
    <x v="275"/>
    <d v="1899-12-30T18:41:48"/>
    <s v="지출"/>
    <s v="교통"/>
    <x v="38"/>
    <x v="235"/>
    <n v="-6200"/>
    <s v="KRW"/>
    <s v="카카오페이 간편결제"/>
    <m/>
    <d v="2024-08-29T00:00:00"/>
    <x v="2"/>
    <x v="7"/>
    <x v="39"/>
    <n v="6200"/>
  </r>
  <r>
    <x v="275"/>
    <d v="1899-12-30T18:41:49"/>
    <s v="지출"/>
    <s v="교통"/>
    <x v="38"/>
    <x v="235"/>
    <n v="6200"/>
    <s v="KRW"/>
    <s v="카카오페이 간편결제"/>
    <m/>
    <d v="2024-08-29T00:00:00"/>
    <x v="2"/>
    <x v="7"/>
    <x v="39"/>
    <n v="-6200"/>
  </r>
  <r>
    <x v="275"/>
    <d v="1899-12-30T18:50:40"/>
    <s v="지출"/>
    <s v="교통"/>
    <x v="38"/>
    <x v="235"/>
    <n v="-5200"/>
    <s v="KRW"/>
    <s v="카카오페이 간편결제"/>
    <m/>
    <d v="2024-08-29T00:00:00"/>
    <x v="2"/>
    <x v="7"/>
    <x v="39"/>
    <n v="5200"/>
  </r>
  <r>
    <x v="275"/>
    <d v="1899-12-30T20:01:53"/>
    <s v="지출"/>
    <s v="생활"/>
    <x v="7"/>
    <x v="308"/>
    <n v="-7360"/>
    <s v="KRW"/>
    <s v="MY(K-패스)"/>
    <m/>
    <d v="2024-08-29T00:00:00"/>
    <x v="2"/>
    <x v="2"/>
    <x v="7"/>
    <n v="7360"/>
  </r>
  <r>
    <x v="275"/>
    <d v="1899-12-30T22:08:32"/>
    <s v="지출"/>
    <s v="온라인쇼핑"/>
    <x v="12"/>
    <x v="27"/>
    <n v="-22766"/>
    <s v="KRW"/>
    <s v="교직원복지 LOVE"/>
    <m/>
    <d v="2024-08-29T00:00:00"/>
    <x v="2"/>
    <x v="6"/>
    <x v="12"/>
    <n v="22766"/>
  </r>
  <r>
    <x v="275"/>
    <d v="1899-12-30T09:37:41"/>
    <s v="이체"/>
    <s v="내계좌이체"/>
    <x v="0"/>
    <x v="5"/>
    <n v="524"/>
    <s v="KRW"/>
    <s v="생활통장"/>
    <m/>
    <d v="2024-08-29T00:00:00"/>
    <x v="3"/>
    <x v="8"/>
    <x v="0"/>
    <n v="-524"/>
  </r>
  <r>
    <x v="275"/>
    <d v="1899-12-30T09:37:41"/>
    <s v="이체"/>
    <s v="내계좌이체"/>
    <x v="0"/>
    <x v="9"/>
    <n v="-524"/>
    <s v="KRW"/>
    <s v="플러스박스"/>
    <m/>
    <d v="2024-08-29T00:00:00"/>
    <x v="3"/>
    <x v="8"/>
    <x v="0"/>
    <n v="524"/>
  </r>
  <r>
    <x v="276"/>
    <d v="1899-12-30T15:09:01"/>
    <s v="지출"/>
    <s v="온라인쇼핑"/>
    <x v="12"/>
    <x v="27"/>
    <n v="-47686"/>
    <s v="KRW"/>
    <s v="교직원복지 LOVE"/>
    <m/>
    <d v="2024-08-28T00:00:00"/>
    <x v="2"/>
    <x v="6"/>
    <x v="12"/>
    <n v="47686"/>
  </r>
  <r>
    <x v="276"/>
    <d v="1899-12-30T19:45:07"/>
    <s v="지출"/>
    <s v="식비"/>
    <x v="19"/>
    <x v="376"/>
    <n v="-8900"/>
    <s v="KRW"/>
    <s v="교직원복지 LOVE"/>
    <m/>
    <d v="2024-08-28T00:00:00"/>
    <x v="2"/>
    <x v="4"/>
    <x v="19"/>
    <n v="8900"/>
  </r>
  <r>
    <x v="277"/>
    <d v="1899-12-30T14:37:26"/>
    <s v="지출"/>
    <s v="금융"/>
    <x v="25"/>
    <x v="412"/>
    <n v="-11000"/>
    <s v="KRW"/>
    <s v="카카오페이 머니"/>
    <m/>
    <d v="2024-08-27T00:00:00"/>
    <x v="2"/>
    <x v="18"/>
    <x v="26"/>
    <n v="11000"/>
  </r>
  <r>
    <x v="277"/>
    <d v="1899-12-30T14:36:04"/>
    <s v="이체"/>
    <s v="이체"/>
    <x v="0"/>
    <x v="443"/>
    <n v="11000"/>
    <s v="KRW"/>
    <s v="카카오페이 머니"/>
    <m/>
    <d v="2024-08-27T00:00:00"/>
    <x v="0"/>
    <x v="0"/>
    <x v="0"/>
    <n v="-11000"/>
  </r>
  <r>
    <x v="278"/>
    <d v="1899-12-30T17:05:05"/>
    <s v="지출"/>
    <s v="식비"/>
    <x v="64"/>
    <x v="472"/>
    <n v="-150000"/>
    <s v="KRW"/>
    <s v="생활통장"/>
    <m/>
    <d v="2024-08-26T00:00:00"/>
    <x v="2"/>
    <x v="4"/>
    <x v="65"/>
    <n v="150000"/>
  </r>
  <r>
    <x v="278"/>
    <d v="1899-12-30T08:59:45"/>
    <s v="이체"/>
    <s v="내계좌이체"/>
    <x v="0"/>
    <x v="41"/>
    <n v="-100000"/>
    <s v="KRW"/>
    <s v="신한 주거래 우대통장(저축예금)"/>
    <m/>
    <d v="2024-08-26T00:00:00"/>
    <x v="3"/>
    <x v="8"/>
    <x v="0"/>
    <n v="100000"/>
  </r>
  <r>
    <x v="278"/>
    <d v="1899-12-30T08:59:45"/>
    <s v="이체"/>
    <s v="내계좌이체"/>
    <x v="0"/>
    <x v="13"/>
    <n v="100000"/>
    <s v="KRW"/>
    <s v="청년 주택드림 청약통장"/>
    <m/>
    <d v="2024-08-26T00:00:00"/>
    <x v="4"/>
    <x v="17"/>
    <x v="20"/>
    <n v="100000"/>
  </r>
  <r>
    <x v="279"/>
    <d v="1899-12-30T09:32:46"/>
    <s v="수입"/>
    <s v="금융수입"/>
    <x v="0"/>
    <x v="34"/>
    <n v="500"/>
    <s v="KRW"/>
    <s v="생활통장"/>
    <m/>
    <d v="2024-08-25T00:00:00"/>
    <x v="1"/>
    <x v="1"/>
    <x v="0"/>
    <n v="500"/>
  </r>
  <r>
    <x v="279"/>
    <d v="1899-12-30T10:38:27"/>
    <s v="지출"/>
    <s v="교통"/>
    <x v="6"/>
    <x v="17"/>
    <n v="-17400"/>
    <s v="KRW"/>
    <s v="MY(K-패스)"/>
    <m/>
    <d v="2024-08-25T00:00:00"/>
    <x v="2"/>
    <x v="7"/>
    <x v="6"/>
    <n v="17400"/>
  </r>
  <r>
    <x v="279"/>
    <d v="1899-12-30T12:47:26"/>
    <s v="지출"/>
    <s v="금융"/>
    <x v="53"/>
    <x v="473"/>
    <n v="-60000"/>
    <s v="KRW"/>
    <s v="생활통장"/>
    <m/>
    <d v="2024-08-25T00:00:00"/>
    <x v="2"/>
    <x v="18"/>
    <x v="54"/>
    <n v="60000"/>
  </r>
  <r>
    <x v="279"/>
    <d v="1899-12-30T14:19:28"/>
    <s v="지출"/>
    <s v="카페/간식"/>
    <x v="10"/>
    <x v="474"/>
    <n v="-6300"/>
    <s v="KRW"/>
    <s v="교직원복지 LOVE"/>
    <m/>
    <d v="2024-08-25T00:00:00"/>
    <x v="2"/>
    <x v="14"/>
    <x v="10"/>
    <n v="6300"/>
  </r>
  <r>
    <x v="279"/>
    <d v="1899-12-30T21:42:07"/>
    <s v="지출"/>
    <s v="식비"/>
    <x v="19"/>
    <x v="376"/>
    <n v="-8900"/>
    <s v="KRW"/>
    <s v="교직원복지 LOVE"/>
    <m/>
    <d v="2024-08-25T00:00:00"/>
    <x v="2"/>
    <x v="4"/>
    <x v="19"/>
    <n v="8900"/>
  </r>
  <r>
    <x v="279"/>
    <d v="1899-12-30T22:25:25"/>
    <s v="지출"/>
    <s v="금융"/>
    <x v="53"/>
    <x v="240"/>
    <n v="-11530"/>
    <s v="KRW"/>
    <s v="입출금통장"/>
    <m/>
    <d v="2024-08-25T00:00:00"/>
    <x v="2"/>
    <x v="18"/>
    <x v="54"/>
    <n v="11530"/>
  </r>
  <r>
    <x v="279"/>
    <d v="1899-12-30T23:05:45"/>
    <s v="지출"/>
    <s v="주거/통신"/>
    <x v="26"/>
    <x v="65"/>
    <n v="-4040"/>
    <s v="KRW"/>
    <s v="MY(K-패스)"/>
    <m/>
    <d v="2024-08-25T00:00:00"/>
    <x v="2"/>
    <x v="21"/>
    <x v="27"/>
    <n v="4040"/>
  </r>
  <r>
    <x v="279"/>
    <d v="1899-12-30T23:07:12"/>
    <s v="수입"/>
    <s v="금융수입"/>
    <x v="0"/>
    <x v="46"/>
    <n v="137"/>
    <s v="KRW"/>
    <s v="플러스박스"/>
    <m/>
    <d v="2024-08-25T00:00:00"/>
    <x v="1"/>
    <x v="1"/>
    <x v="0"/>
    <n v="137"/>
  </r>
  <r>
    <x v="279"/>
    <d v="1899-12-30T09:29:30"/>
    <s v="이체"/>
    <s v="저축"/>
    <x v="0"/>
    <x v="341"/>
    <n v="2029"/>
    <s v="KRW"/>
    <s v="생활통장"/>
    <m/>
    <d v="2024-08-25T00:00:00"/>
    <x v="0"/>
    <x v="19"/>
    <x v="0"/>
    <n v="-2029"/>
  </r>
  <r>
    <x v="279"/>
    <d v="1899-12-30T18:20:22"/>
    <s v="이체"/>
    <s v="이체"/>
    <x v="0"/>
    <x v="172"/>
    <n v="60000"/>
    <s v="KRW"/>
    <s v="신한 주거래 우대통장(저축예금)"/>
    <m/>
    <d v="2024-08-25T00:00:00"/>
    <x v="3"/>
    <x v="0"/>
    <x v="0"/>
    <n v="-60000"/>
  </r>
  <r>
    <x v="279"/>
    <d v="1899-12-30T20:12:17"/>
    <s v="이체"/>
    <s v="내계좌이체"/>
    <x v="0"/>
    <x v="104"/>
    <n v="-12410"/>
    <s v="KRW"/>
    <s v="카카오페이 머니"/>
    <m/>
    <d v="2024-08-25T00:00:00"/>
    <x v="3"/>
    <x v="8"/>
    <x v="0"/>
    <n v="12410"/>
  </r>
  <r>
    <x v="279"/>
    <d v="1899-12-30T20:12:18"/>
    <s v="이체"/>
    <s v="내계좌이체"/>
    <x v="0"/>
    <x v="13"/>
    <n v="12410"/>
    <s v="KRW"/>
    <s v="생활통장"/>
    <m/>
    <d v="2024-08-25T00:00:00"/>
    <x v="3"/>
    <x v="8"/>
    <x v="0"/>
    <n v="-12410"/>
  </r>
  <r>
    <x v="279"/>
    <d v="1899-12-30T22:24:16"/>
    <s v="이체"/>
    <s v="내계좌이체"/>
    <x v="0"/>
    <x v="12"/>
    <n v="-60000"/>
    <s v="KRW"/>
    <s v="신한 주거래 우대통장(저축예금)"/>
    <m/>
    <d v="2024-08-25T00:00:00"/>
    <x v="3"/>
    <x v="8"/>
    <x v="0"/>
    <n v="60000"/>
  </r>
  <r>
    <x v="279"/>
    <d v="1899-12-30T22:24:17"/>
    <s v="이체"/>
    <s v="내계좌이체"/>
    <x v="0"/>
    <x v="13"/>
    <n v="60000"/>
    <s v="KRW"/>
    <s v="생활통장"/>
    <m/>
    <d v="2024-08-25T00:00:00"/>
    <x v="3"/>
    <x v="8"/>
    <x v="0"/>
    <n v="-60000"/>
  </r>
  <r>
    <x v="279"/>
    <d v="1899-12-30T22:24:59"/>
    <s v="이체"/>
    <s v="내계좌이체"/>
    <x v="0"/>
    <x v="13"/>
    <n v="11530"/>
    <s v="KRW"/>
    <s v="입출금통장"/>
    <m/>
    <d v="2024-08-25T00:00:00"/>
    <x v="3"/>
    <x v="8"/>
    <x v="0"/>
    <n v="-11530"/>
  </r>
  <r>
    <x v="279"/>
    <d v="1899-12-30T22:24:59"/>
    <s v="이체"/>
    <s v="내계좌이체"/>
    <x v="0"/>
    <x v="12"/>
    <n v="-11530"/>
    <s v="KRW"/>
    <s v="생활통장"/>
    <m/>
    <d v="2024-08-25T00:00:00"/>
    <x v="3"/>
    <x v="8"/>
    <x v="0"/>
    <n v="11530"/>
  </r>
  <r>
    <x v="279"/>
    <d v="1899-12-30T23:06:56"/>
    <s v="이체"/>
    <s v="내계좌이체"/>
    <x v="0"/>
    <x v="5"/>
    <n v="805"/>
    <s v="KRW"/>
    <s v="생활통장"/>
    <m/>
    <d v="2024-08-25T00:00:00"/>
    <x v="3"/>
    <x v="8"/>
    <x v="0"/>
    <n v="-805"/>
  </r>
  <r>
    <x v="279"/>
    <d v="1899-12-30T23:06:56"/>
    <s v="이체"/>
    <s v="내계좌이체"/>
    <x v="0"/>
    <x v="9"/>
    <n v="-805"/>
    <s v="KRW"/>
    <s v="플러스박스"/>
    <m/>
    <d v="2024-08-25T00:00:00"/>
    <x v="3"/>
    <x v="8"/>
    <x v="0"/>
    <n v="805"/>
  </r>
  <r>
    <x v="279"/>
    <d v="1899-12-30T23:07:23"/>
    <s v="이체"/>
    <s v="내계좌이체"/>
    <x v="0"/>
    <x v="5"/>
    <n v="137"/>
    <s v="KRW"/>
    <s v="생활통장"/>
    <m/>
    <d v="2024-08-25T00:00:00"/>
    <x v="3"/>
    <x v="8"/>
    <x v="0"/>
    <n v="-137"/>
  </r>
  <r>
    <x v="279"/>
    <d v="1899-12-30T23:07:23"/>
    <s v="이체"/>
    <s v="내계좌이체"/>
    <x v="0"/>
    <x v="9"/>
    <n v="-137"/>
    <s v="KRW"/>
    <s v="플러스박스"/>
    <m/>
    <d v="2024-08-25T00:00:00"/>
    <x v="3"/>
    <x v="8"/>
    <x v="0"/>
    <n v="137"/>
  </r>
  <r>
    <x v="279"/>
    <d v="1899-12-30T23:07:39"/>
    <s v="이체"/>
    <s v="내계좌이체"/>
    <x v="0"/>
    <x v="5"/>
    <n v="100000"/>
    <s v="KRW"/>
    <s v="생활통장"/>
    <m/>
    <d v="2024-08-25T00:00:00"/>
    <x v="3"/>
    <x v="8"/>
    <x v="0"/>
    <n v="-100000"/>
  </r>
  <r>
    <x v="279"/>
    <d v="1899-12-30T23:07:39"/>
    <s v="이체"/>
    <s v="내계좌이체"/>
    <x v="0"/>
    <x v="9"/>
    <n v="-100000"/>
    <s v="KRW"/>
    <s v="플러스박스"/>
    <m/>
    <d v="2024-08-25T00:00:00"/>
    <x v="3"/>
    <x v="8"/>
    <x v="0"/>
    <n v="100000"/>
  </r>
  <r>
    <x v="280"/>
    <d v="1899-12-30T02:12:21"/>
    <s v="수입"/>
    <s v="금융수입"/>
    <x v="0"/>
    <x v="263"/>
    <n v="0"/>
    <s v="KRW"/>
    <s v="저금통"/>
    <m/>
    <d v="2024-08-24T00:00:00"/>
    <x v="1"/>
    <x v="1"/>
    <x v="0"/>
    <n v="0"/>
  </r>
  <r>
    <x v="280"/>
    <d v="1899-12-30T02:25:04"/>
    <s v="수입"/>
    <s v="금융수입"/>
    <x v="0"/>
    <x v="46"/>
    <n v="805"/>
    <s v="KRW"/>
    <s v="플러스박스"/>
    <m/>
    <d v="2024-08-24T00:00:00"/>
    <x v="1"/>
    <x v="1"/>
    <x v="0"/>
    <n v="805"/>
  </r>
  <r>
    <x v="280"/>
    <d v="1899-12-30T03:30:05"/>
    <s v="수입"/>
    <s v="금융수입"/>
    <x v="0"/>
    <x v="47"/>
    <n v="0"/>
    <s v="KRW"/>
    <s v="입출금통장"/>
    <m/>
    <d v="2024-08-24T00:00:00"/>
    <x v="1"/>
    <x v="1"/>
    <x v="0"/>
    <n v="0"/>
  </r>
  <r>
    <x v="280"/>
    <d v="1899-12-30T04:58:46"/>
    <s v="수입"/>
    <s v="금융수입"/>
    <x v="0"/>
    <x v="47"/>
    <n v="0"/>
    <s v="KRW"/>
    <s v="입출금통장"/>
    <m/>
    <d v="2024-08-24T00:00:00"/>
    <x v="1"/>
    <x v="1"/>
    <x v="0"/>
    <n v="0"/>
  </r>
  <r>
    <x v="280"/>
    <d v="1899-12-30T05:20:09"/>
    <s v="수입"/>
    <s v="금융수입"/>
    <x v="0"/>
    <x v="47"/>
    <n v="36"/>
    <s v="KRW"/>
    <s v="입출금통장"/>
    <m/>
    <d v="2024-08-24T00:00:00"/>
    <x v="1"/>
    <x v="1"/>
    <x v="0"/>
    <n v="36"/>
  </r>
  <r>
    <x v="280"/>
    <d v="1899-12-30T08:20:16"/>
    <s v="지출"/>
    <s v="교통"/>
    <x v="6"/>
    <x v="475"/>
    <n v="-11100"/>
    <s v="KRW"/>
    <s v="교직원복지 LOVE"/>
    <m/>
    <d v="2024-08-24T00:00:00"/>
    <x v="2"/>
    <x v="7"/>
    <x v="6"/>
    <n v="11100"/>
  </r>
  <r>
    <x v="280"/>
    <d v="1899-12-30T14:01:01"/>
    <s v="지출"/>
    <s v="금융"/>
    <x v="25"/>
    <x v="412"/>
    <n v="-10590"/>
    <s v="KRW"/>
    <s v="카카오페이 머니"/>
    <m/>
    <d v="2024-08-24T00:00:00"/>
    <x v="2"/>
    <x v="18"/>
    <x v="26"/>
    <n v="10590"/>
  </r>
  <r>
    <x v="280"/>
    <d v="1899-12-30T02:10:03"/>
    <s v="이체"/>
    <s v="저축"/>
    <x v="0"/>
    <x v="44"/>
    <n v="0"/>
    <s v="KRW"/>
    <s v="세이프박스"/>
    <m/>
    <d v="2024-08-24T00:00:00"/>
    <x v="3"/>
    <x v="19"/>
    <x v="0"/>
    <n v="0"/>
  </r>
  <r>
    <x v="281"/>
    <d v="1899-12-30T12:43:44"/>
    <s v="지출"/>
    <s v="식비"/>
    <x v="13"/>
    <x v="78"/>
    <n v="-25400"/>
    <s v="KRW"/>
    <s v="MY(K-패스)"/>
    <m/>
    <d v="2024-08-23T00:00:00"/>
    <x v="2"/>
    <x v="4"/>
    <x v="13"/>
    <n v="25400"/>
  </r>
  <r>
    <x v="281"/>
    <d v="1899-12-30T16:10:47"/>
    <s v="지출"/>
    <s v="교통"/>
    <x v="38"/>
    <x v="235"/>
    <n v="-5800"/>
    <s v="KRW"/>
    <s v="카카오페이 간편결제"/>
    <m/>
    <d v="2024-08-23T00:00:00"/>
    <x v="2"/>
    <x v="7"/>
    <x v="39"/>
    <n v="5800"/>
  </r>
  <r>
    <x v="281"/>
    <d v="1899-12-30T16:10:48"/>
    <s v="지출"/>
    <s v="교통"/>
    <x v="38"/>
    <x v="235"/>
    <n v="5800"/>
    <s v="KRW"/>
    <s v="카카오페이 간편결제"/>
    <m/>
    <d v="2024-08-23T00:00:00"/>
    <x v="2"/>
    <x v="7"/>
    <x v="39"/>
    <n v="-5800"/>
  </r>
  <r>
    <x v="281"/>
    <d v="1899-12-30T16:17:23"/>
    <s v="지출"/>
    <s v="교통"/>
    <x v="38"/>
    <x v="235"/>
    <n v="-5100"/>
    <s v="KRW"/>
    <s v="카카오페이 간편결제"/>
    <m/>
    <d v="2024-08-23T00:00:00"/>
    <x v="2"/>
    <x v="7"/>
    <x v="39"/>
    <n v="5100"/>
  </r>
  <r>
    <x v="281"/>
    <d v="1899-12-30T16:23:53"/>
    <s v="지출"/>
    <s v="생활"/>
    <x v="17"/>
    <x v="161"/>
    <n v="-2400"/>
    <s v="KRW"/>
    <s v="MY(K-패스)"/>
    <m/>
    <d v="2024-08-23T00:00:00"/>
    <x v="2"/>
    <x v="2"/>
    <x v="17"/>
    <n v="2400"/>
  </r>
  <r>
    <x v="281"/>
    <d v="1899-12-30T12:56:33"/>
    <s v="이체"/>
    <s v="이체"/>
    <x v="0"/>
    <x v="476"/>
    <n v="23000"/>
    <s v="KRW"/>
    <s v="카카오페이 머니"/>
    <m/>
    <d v="2024-08-23T00:00:00"/>
    <x v="0"/>
    <x v="0"/>
    <x v="0"/>
    <n v="-23000"/>
  </r>
  <r>
    <x v="282"/>
    <d v="1899-12-30T17:12:10"/>
    <s v="지출"/>
    <s v="식비"/>
    <x v="18"/>
    <x v="342"/>
    <n v="-42933"/>
    <s v="KRW"/>
    <s v="교직원복지 LOVE"/>
    <m/>
    <d v="2024-08-22T00:00:00"/>
    <x v="2"/>
    <x v="4"/>
    <x v="18"/>
    <n v="42933"/>
  </r>
  <r>
    <x v="282"/>
    <d v="1899-12-30T17:14:24"/>
    <s v="지출"/>
    <s v="식비"/>
    <x v="18"/>
    <x v="342"/>
    <n v="-7000"/>
    <s v="KRW"/>
    <s v="교직원복지 LOVE"/>
    <m/>
    <d v="2024-08-22T00:00:00"/>
    <x v="2"/>
    <x v="4"/>
    <x v="18"/>
    <n v="7000"/>
  </r>
  <r>
    <x v="282"/>
    <d v="1899-12-30T18:29:39"/>
    <s v="지출"/>
    <s v="생활"/>
    <x v="1"/>
    <x v="2"/>
    <n v="-80000"/>
    <s v="KRW"/>
    <s v="교직원복지 LOVE"/>
    <m/>
    <d v="2024-08-22T00:00:00"/>
    <x v="2"/>
    <x v="2"/>
    <x v="1"/>
    <n v="80000"/>
  </r>
  <r>
    <x v="282"/>
    <d v="1899-12-30T22:16:56"/>
    <s v="이체"/>
    <s v="이체"/>
    <x v="0"/>
    <x v="349"/>
    <n v="-40500"/>
    <s v="KRW"/>
    <s v="신한 주거래 우대통장(저축예금)"/>
    <m/>
    <d v="2024-08-22T00:00:00"/>
    <x v="0"/>
    <x v="0"/>
    <x v="0"/>
    <n v="40500"/>
  </r>
  <r>
    <x v="282"/>
    <d v="1899-12-30T23:24:53"/>
    <s v="이체"/>
    <s v="내계좌이체"/>
    <x v="0"/>
    <x v="12"/>
    <n v="-1640"/>
    <s v="KRW"/>
    <s v="신한 주거래 우대통장(저축예금)"/>
    <m/>
    <d v="2024-08-22T00:00:00"/>
    <x v="3"/>
    <x v="8"/>
    <x v="0"/>
    <n v="1640"/>
  </r>
  <r>
    <x v="282"/>
    <d v="1899-12-30T23:24:53"/>
    <s v="이체"/>
    <s v="내계좌이체"/>
    <x v="0"/>
    <x v="13"/>
    <n v="1640"/>
    <s v="KRW"/>
    <s v="생활통장"/>
    <m/>
    <d v="2024-08-22T00:00:00"/>
    <x v="3"/>
    <x v="8"/>
    <x v="0"/>
    <n v="-1640"/>
  </r>
  <r>
    <x v="282"/>
    <d v="1899-12-30T23:26:42"/>
    <s v="이체"/>
    <s v="내계좌이체"/>
    <x v="0"/>
    <x v="12"/>
    <n v="-100000"/>
    <s v="KRW"/>
    <s v="채움공직자우대통장"/>
    <m/>
    <d v="2024-08-22T00:00:00"/>
    <x v="3"/>
    <x v="8"/>
    <x v="0"/>
    <n v="100000"/>
  </r>
  <r>
    <x v="282"/>
    <d v="1899-12-30T23:26:43"/>
    <s v="이체"/>
    <s v="내계좌이체"/>
    <x v="0"/>
    <x v="13"/>
    <n v="100000"/>
    <s v="KRW"/>
    <s v="신한 주거래 우대통장(저축예금)"/>
    <m/>
    <d v="2024-08-22T00:00:00"/>
    <x v="3"/>
    <x v="8"/>
    <x v="0"/>
    <n v="-100000"/>
  </r>
  <r>
    <x v="282"/>
    <d v="1899-12-30T23:27:04"/>
    <s v="이체"/>
    <s v="내계좌이체"/>
    <x v="0"/>
    <x v="12"/>
    <n v="-570600"/>
    <s v="KRW"/>
    <s v="채움공직자우대통장"/>
    <m/>
    <d v="2024-08-22T00:00:00"/>
    <x v="3"/>
    <x v="8"/>
    <x v="0"/>
    <n v="570600"/>
  </r>
  <r>
    <x v="282"/>
    <d v="1899-12-30T23:27:05"/>
    <s v="이체"/>
    <s v="내계좌이체"/>
    <x v="0"/>
    <x v="13"/>
    <n v="570600"/>
    <s v="KRW"/>
    <s v="생활통장"/>
    <m/>
    <d v="2024-08-22T00:00:00"/>
    <x v="3"/>
    <x v="8"/>
    <x v="0"/>
    <n v="-570600"/>
  </r>
  <r>
    <x v="282"/>
    <d v="1899-12-30T23:27:52"/>
    <s v="이체"/>
    <s v="내계좌이체"/>
    <x v="0"/>
    <x v="5"/>
    <n v="-500000"/>
    <s v="KRW"/>
    <s v="생활통장"/>
    <m/>
    <d v="2024-08-22T00:00:00"/>
    <x v="3"/>
    <x v="8"/>
    <x v="0"/>
    <n v="500000"/>
  </r>
  <r>
    <x v="282"/>
    <d v="1899-12-30T23:27:52"/>
    <s v="이체"/>
    <s v="내계좌이체"/>
    <x v="0"/>
    <x v="15"/>
    <n v="500000"/>
    <s v="KRW"/>
    <s v="플러스박스"/>
    <m/>
    <d v="2024-08-22T00:00:00"/>
    <x v="3"/>
    <x v="8"/>
    <x v="0"/>
    <n v="-500000"/>
  </r>
  <r>
    <x v="283"/>
    <d v="1899-12-30T08:41:17"/>
    <s v="지출"/>
    <s v="교통"/>
    <x v="38"/>
    <x v="469"/>
    <n v="-5500"/>
    <s v="KRW"/>
    <s v="교직원복지 LOVE"/>
    <m/>
    <d v="2024-08-21T00:00:00"/>
    <x v="2"/>
    <x v="7"/>
    <x v="39"/>
    <n v="5500"/>
  </r>
  <r>
    <x v="283"/>
    <d v="1899-12-30T09:40:34"/>
    <s v="지출"/>
    <s v="온라인쇼핑"/>
    <x v="12"/>
    <x v="76"/>
    <n v="-6900"/>
    <s v="KRW"/>
    <s v="카카오페이 간편결제"/>
    <m/>
    <d v="2024-08-21T00:00:00"/>
    <x v="2"/>
    <x v="6"/>
    <x v="12"/>
    <n v="6900"/>
  </r>
  <r>
    <x v="283"/>
    <d v="1899-12-30T16:35:04"/>
    <s v="지출"/>
    <s v="교통"/>
    <x v="6"/>
    <x v="17"/>
    <n v="-11000"/>
    <s v="KRW"/>
    <s v="MY(K-패스)"/>
    <m/>
    <d v="2024-08-21T00:00:00"/>
    <x v="2"/>
    <x v="7"/>
    <x v="6"/>
    <n v="11000"/>
  </r>
  <r>
    <x v="283"/>
    <d v="1899-12-30T18:26:23"/>
    <s v="지출"/>
    <s v="카페/간식"/>
    <x v="10"/>
    <x v="265"/>
    <n v="-58500"/>
    <s v="KRW"/>
    <s v="신한 주거래 우대통장(저축예금)"/>
    <m/>
    <d v="2024-08-21T00:00:00"/>
    <x v="2"/>
    <x v="14"/>
    <x v="10"/>
    <n v="58500"/>
  </r>
  <r>
    <x v="283"/>
    <d v="1899-12-30T18:39:30"/>
    <s v="지출"/>
    <s v="금융"/>
    <x v="22"/>
    <x v="477"/>
    <n v="-100590"/>
    <s v="KRW"/>
    <s v="신한 주거래 우대통장(저축예금)"/>
    <m/>
    <d v="2024-08-21T00:00:00"/>
    <x v="2"/>
    <x v="18"/>
    <x v="23"/>
    <n v="100590"/>
  </r>
  <r>
    <x v="283"/>
    <d v="1899-12-30T18:39:30"/>
    <s v="지출"/>
    <s v="금융"/>
    <x v="22"/>
    <x v="477"/>
    <n v="-3770"/>
    <s v="KRW"/>
    <s v="신한 주거래 우대통장(저축예금)"/>
    <m/>
    <d v="2024-08-21T00:00:00"/>
    <x v="2"/>
    <x v="18"/>
    <x v="23"/>
    <n v="3770"/>
  </r>
  <r>
    <x v="283"/>
    <d v="1899-12-30T22:32:56"/>
    <s v="지출"/>
    <s v="생활"/>
    <x v="7"/>
    <x v="246"/>
    <n v="-13980"/>
    <s v="KRW"/>
    <s v="교직원복지 LOVE"/>
    <m/>
    <d v="2024-08-21T00:00:00"/>
    <x v="2"/>
    <x v="2"/>
    <x v="7"/>
    <n v="13980"/>
  </r>
  <r>
    <x v="284"/>
    <d v="1899-12-30T08:33:57"/>
    <s v="지출"/>
    <s v="교통"/>
    <x v="38"/>
    <x v="295"/>
    <n v="-5500"/>
    <s v="KRW"/>
    <s v="MY(K-패스)"/>
    <m/>
    <d v="2024-08-20T00:00:00"/>
    <x v="2"/>
    <x v="7"/>
    <x v="39"/>
    <n v="5500"/>
  </r>
  <r>
    <x v="284"/>
    <d v="1899-12-30T10:22:47"/>
    <s v="지출"/>
    <s v="생활"/>
    <x v="1"/>
    <x v="30"/>
    <n v="-3000"/>
    <s v="KRW"/>
    <s v="MY(K-패스)"/>
    <m/>
    <d v="2024-08-20T00:00:00"/>
    <x v="2"/>
    <x v="2"/>
    <x v="1"/>
    <n v="3000"/>
  </r>
  <r>
    <x v="284"/>
    <d v="1899-12-30T19:10:32"/>
    <s v="지출"/>
    <s v="금융"/>
    <x v="22"/>
    <x v="478"/>
    <n v="-204400"/>
    <s v="KRW"/>
    <s v="채움공직자우대통장"/>
    <m/>
    <d v="2024-08-20T00:00:00"/>
    <x v="2"/>
    <x v="18"/>
    <x v="23"/>
    <n v="204400"/>
  </r>
  <r>
    <x v="284"/>
    <d v="1899-12-30T22:24:58"/>
    <s v="수입"/>
    <s v="앱테크"/>
    <x v="0"/>
    <x v="479"/>
    <n v="2"/>
    <s v="KRW"/>
    <s v="생활통장"/>
    <m/>
    <d v="2024-08-20T00:00:00"/>
    <x v="1"/>
    <x v="12"/>
    <x v="0"/>
    <n v="2"/>
  </r>
  <r>
    <x v="284"/>
    <d v="1899-12-30T19:55:28"/>
    <s v="이체"/>
    <s v="내계좌이체"/>
    <x v="0"/>
    <x v="12"/>
    <n v="-205000"/>
    <s v="KRW"/>
    <s v="채움공직자우대통장"/>
    <m/>
    <d v="2024-08-20T00:00:00"/>
    <x v="3"/>
    <x v="8"/>
    <x v="0"/>
    <n v="205000"/>
  </r>
  <r>
    <x v="284"/>
    <d v="1899-12-30T19:55:29"/>
    <s v="이체"/>
    <s v="내계좌이체"/>
    <x v="0"/>
    <x v="13"/>
    <n v="205000"/>
    <s v="KRW"/>
    <s v="신한 주거래 우대통장(저축예금)"/>
    <m/>
    <d v="2024-08-20T00:00:00"/>
    <x v="3"/>
    <x v="8"/>
    <x v="0"/>
    <n v="-205000"/>
  </r>
  <r>
    <x v="285"/>
    <d v="1899-12-30T04:16:10"/>
    <s v="지출"/>
    <s v="온라인쇼핑"/>
    <x v="12"/>
    <x v="480"/>
    <n v="-100000"/>
    <s v="KRW"/>
    <s v="채움공직자우대통장"/>
    <m/>
    <d v="2024-08-19T00:00:00"/>
    <x v="2"/>
    <x v="6"/>
    <x v="12"/>
    <n v="100000"/>
  </r>
  <r>
    <x v="285"/>
    <d v="1899-12-30T15:39:20"/>
    <s v="지출"/>
    <s v="교통"/>
    <x v="6"/>
    <x v="475"/>
    <n v="-10500"/>
    <s v="KRW"/>
    <s v="교직원복지 LOVE"/>
    <m/>
    <d v="2024-08-19T00:00:00"/>
    <x v="2"/>
    <x v="7"/>
    <x v="6"/>
    <n v="10500"/>
  </r>
  <r>
    <x v="285"/>
    <d v="1899-12-30T15:47:53"/>
    <s v="지출"/>
    <s v="교통"/>
    <x v="6"/>
    <x v="475"/>
    <n v="10500"/>
    <s v="KRW"/>
    <s v="교직원복지 LOVE"/>
    <m/>
    <d v="2024-08-19T00:00:00"/>
    <x v="2"/>
    <x v="7"/>
    <x v="6"/>
    <n v="-10500"/>
  </r>
  <r>
    <x v="285"/>
    <d v="1899-12-30T15:52:07"/>
    <s v="지출"/>
    <s v="교통"/>
    <x v="6"/>
    <x v="17"/>
    <n v="-10500"/>
    <s v="KRW"/>
    <s v="카카오페이 간편결제"/>
    <m/>
    <d v="2024-08-19T00:00:00"/>
    <x v="2"/>
    <x v="7"/>
    <x v="6"/>
    <n v="10500"/>
  </r>
  <r>
    <x v="285"/>
    <d v="1899-12-30T22:34:23"/>
    <s v="지출"/>
    <s v="의료/건강"/>
    <x v="37"/>
    <x v="264"/>
    <n v="-156666"/>
    <s v="KRW"/>
    <s v="교직원복지 LOVE"/>
    <m/>
    <d v="2024-08-19T00:00:00"/>
    <x v="2"/>
    <x v="3"/>
    <x v="38"/>
    <n v="156666"/>
  </r>
  <r>
    <x v="285"/>
    <d v="1899-12-30T04:16:11"/>
    <s v="이체"/>
    <s v="내계좌이체"/>
    <x v="0"/>
    <x v="54"/>
    <n v="700000"/>
    <s v="KRW"/>
    <s v="NH청년도약계좌"/>
    <m/>
    <d v="2024-08-19T00:00:00"/>
    <x v="4"/>
    <x v="17"/>
    <x v="20"/>
    <n v="700000"/>
  </r>
  <r>
    <x v="285"/>
    <d v="1899-12-30T04:16:11"/>
    <s v="이체"/>
    <s v="내계좌이체"/>
    <x v="0"/>
    <x v="481"/>
    <n v="-700000"/>
    <s v="KRW"/>
    <s v="채움공직자우대통장"/>
    <m/>
    <d v="2024-08-19T00:00:00"/>
    <x v="3"/>
    <x v="8"/>
    <x v="0"/>
    <n v="700000"/>
  </r>
  <r>
    <x v="285"/>
    <d v="1899-12-30T15:51:16"/>
    <s v="이체"/>
    <s v="이체"/>
    <x v="0"/>
    <x v="443"/>
    <n v="10500"/>
    <s v="KRW"/>
    <s v="카카오페이 머니"/>
    <m/>
    <d v="2024-08-19T00:00:00"/>
    <x v="0"/>
    <x v="0"/>
    <x v="0"/>
    <n v="-10500"/>
  </r>
  <r>
    <x v="285"/>
    <d v="1899-12-30T17:02:06"/>
    <s v="이체"/>
    <s v="카드대금"/>
    <x v="0"/>
    <x v="482"/>
    <n v="-334800"/>
    <s v="KRW"/>
    <s v="생활통장"/>
    <m/>
    <d v="2024-08-19T00:00:00"/>
    <x v="3"/>
    <x v="20"/>
    <x v="0"/>
    <n v="334800"/>
  </r>
  <r>
    <x v="285"/>
    <d v="1899-12-30T21:03:31"/>
    <s v="이체"/>
    <s v="저축"/>
    <x v="0"/>
    <x v="483"/>
    <n v="64200"/>
    <s v="KRW"/>
    <s v="신한 주거래 우대통장(저축예금)"/>
    <m/>
    <d v="2024-08-19T00:00:00"/>
    <x v="3"/>
    <x v="19"/>
    <x v="0"/>
    <n v="-64200"/>
  </r>
  <r>
    <x v="285"/>
    <d v="1899-12-30T22:02:38"/>
    <s v="이체"/>
    <s v="내계좌이체"/>
    <x v="0"/>
    <x v="12"/>
    <n v="-64200"/>
    <s v="KRW"/>
    <s v="신한 주거래 우대통장(저축예금)"/>
    <m/>
    <d v="2024-08-19T00:00:00"/>
    <x v="3"/>
    <x v="8"/>
    <x v="0"/>
    <n v="64200"/>
  </r>
  <r>
    <x v="285"/>
    <d v="1899-12-30T22:02:38"/>
    <s v="이체"/>
    <s v="내계좌이체"/>
    <x v="0"/>
    <x v="13"/>
    <n v="64200"/>
    <s v="KRW"/>
    <s v="생활통장"/>
    <m/>
    <d v="2024-08-19T00:00:00"/>
    <x v="3"/>
    <x v="8"/>
    <x v="0"/>
    <n v="-64200"/>
  </r>
  <r>
    <x v="286"/>
    <d v="1899-12-30T18:33:08"/>
    <s v="지출"/>
    <s v="식비"/>
    <x v="19"/>
    <x v="376"/>
    <n v="-10600"/>
    <s v="KRW"/>
    <s v="교직원복지 LOVE"/>
    <m/>
    <d v="2024-08-18T00:00:00"/>
    <x v="2"/>
    <x v="4"/>
    <x v="19"/>
    <n v="10600"/>
  </r>
  <r>
    <x v="286"/>
    <d v="1899-12-30T18:39:09"/>
    <s v="지출"/>
    <s v="식비"/>
    <x v="13"/>
    <x v="28"/>
    <n v="-33233"/>
    <s v="KRW"/>
    <s v="교직원복지 LOVE"/>
    <m/>
    <d v="2024-08-18T00:00:00"/>
    <x v="2"/>
    <x v="4"/>
    <x v="13"/>
    <n v="33233"/>
  </r>
  <r>
    <x v="286"/>
    <d v="1899-12-30T21:21:50"/>
    <s v="수입"/>
    <s v="앱테크"/>
    <x v="0"/>
    <x v="484"/>
    <n v="10"/>
    <s v="KRW"/>
    <s v="생활통장"/>
    <m/>
    <d v="2024-08-18T00:00:00"/>
    <x v="1"/>
    <x v="12"/>
    <x v="0"/>
    <n v="10"/>
  </r>
  <r>
    <x v="286"/>
    <d v="1899-12-30T21:23:43"/>
    <s v="이체"/>
    <s v="내계좌이체"/>
    <x v="0"/>
    <x v="5"/>
    <n v="222"/>
    <s v="KRW"/>
    <s v="생활통장"/>
    <m/>
    <d v="2024-08-18T00:00:00"/>
    <x v="3"/>
    <x v="8"/>
    <x v="0"/>
    <n v="-222"/>
  </r>
  <r>
    <x v="286"/>
    <d v="1899-12-30T21:23:43"/>
    <s v="이체"/>
    <s v="내계좌이체"/>
    <x v="0"/>
    <x v="9"/>
    <n v="-222"/>
    <s v="KRW"/>
    <s v="플러스박스"/>
    <m/>
    <d v="2024-08-18T00:00:00"/>
    <x v="3"/>
    <x v="8"/>
    <x v="0"/>
    <n v="222"/>
  </r>
  <r>
    <x v="287"/>
    <d v="1899-12-30T12:08:35"/>
    <s v="지출"/>
    <s v="온라인쇼핑"/>
    <x v="12"/>
    <x v="27"/>
    <n v="-70373"/>
    <s v="KRW"/>
    <s v="교직원복지 LOVE"/>
    <m/>
    <d v="2024-08-17T00:00:00"/>
    <x v="2"/>
    <x v="6"/>
    <x v="12"/>
    <n v="70373"/>
  </r>
  <r>
    <x v="287"/>
    <d v="1899-12-30T14:14:49"/>
    <s v="지출"/>
    <s v="카페/간식"/>
    <x v="10"/>
    <x v="176"/>
    <n v="-10500"/>
    <s v="KRW"/>
    <s v="MY(K-패스)"/>
    <m/>
    <d v="2024-08-17T00:00:00"/>
    <x v="2"/>
    <x v="14"/>
    <x v="10"/>
    <n v="10500"/>
  </r>
  <r>
    <x v="287"/>
    <d v="1899-12-30T23:07:24"/>
    <s v="수입"/>
    <s v="앱테크"/>
    <x v="0"/>
    <x v="484"/>
    <n v="10"/>
    <s v="KRW"/>
    <s v="생활통장"/>
    <m/>
    <d v="2024-08-17T00:00:00"/>
    <x v="1"/>
    <x v="12"/>
    <x v="0"/>
    <n v="10"/>
  </r>
  <r>
    <x v="287"/>
    <d v="1899-12-30T23:07:38"/>
    <s v="수입"/>
    <s v="금융수입"/>
    <x v="0"/>
    <x v="46"/>
    <n v="222"/>
    <s v="KRW"/>
    <s v="플러스박스"/>
    <m/>
    <d v="2024-08-17T00:00:00"/>
    <x v="1"/>
    <x v="1"/>
    <x v="0"/>
    <n v="222"/>
  </r>
  <r>
    <x v="288"/>
    <d v="1899-12-30T08:36:02"/>
    <s v="수입"/>
    <s v="기타수입"/>
    <x v="0"/>
    <x v="184"/>
    <n v="2838150"/>
    <s v="KRW"/>
    <s v="채움공직자우대통장"/>
    <m/>
    <d v="2024-08-16T00:00:00"/>
    <x v="1"/>
    <x v="23"/>
    <x v="0"/>
    <n v="2838150"/>
  </r>
  <r>
    <x v="288"/>
    <d v="1899-12-30T10:04:32"/>
    <s v="수입"/>
    <s v="기타수입"/>
    <x v="0"/>
    <x v="68"/>
    <n v="14790"/>
    <s v="KRW"/>
    <s v="생활통장"/>
    <m/>
    <d v="2024-08-16T00:00:00"/>
    <x v="1"/>
    <x v="23"/>
    <x v="0"/>
    <n v="14790"/>
  </r>
  <r>
    <x v="288"/>
    <d v="1899-12-30T10:16:06"/>
    <s v="지출"/>
    <s v="식비"/>
    <x v="13"/>
    <x v="28"/>
    <n v="-14980"/>
    <s v="KRW"/>
    <s v="교직원복지 LOVE"/>
    <m/>
    <d v="2024-08-16T00:00:00"/>
    <x v="2"/>
    <x v="4"/>
    <x v="13"/>
    <n v="14980"/>
  </r>
  <r>
    <x v="288"/>
    <d v="1899-12-30T10:17:00"/>
    <s v="지출"/>
    <s v="식비"/>
    <x v="13"/>
    <x v="28"/>
    <n v="14980"/>
    <s v="KRW"/>
    <s v="교직원복지 LOVE"/>
    <m/>
    <d v="2024-08-16T00:00:00"/>
    <x v="2"/>
    <x v="4"/>
    <x v="13"/>
    <n v="-14980"/>
  </r>
  <r>
    <x v="288"/>
    <d v="1899-12-30T10:31:58"/>
    <s v="지출"/>
    <s v="식비"/>
    <x v="13"/>
    <x v="28"/>
    <n v="-25900"/>
    <s v="KRW"/>
    <s v="교직원복지 LOVE"/>
    <m/>
    <d v="2024-08-16T00:00:00"/>
    <x v="2"/>
    <x v="4"/>
    <x v="13"/>
    <n v="25900"/>
  </r>
  <r>
    <x v="288"/>
    <d v="1899-12-30T10:32:32"/>
    <s v="지출"/>
    <s v="식비"/>
    <x v="13"/>
    <x v="28"/>
    <n v="25900"/>
    <s v="KRW"/>
    <s v="교직원복지 LOVE"/>
    <m/>
    <d v="2024-08-16T00:00:00"/>
    <x v="2"/>
    <x v="4"/>
    <x v="13"/>
    <n v="-25900"/>
  </r>
  <r>
    <x v="288"/>
    <d v="1899-12-30T11:08:23"/>
    <s v="지출"/>
    <s v="교통"/>
    <x v="5"/>
    <x v="67"/>
    <n v="-53400"/>
    <s v="KRW"/>
    <s v="생활통장"/>
    <m/>
    <d v="2024-08-16T00:00:00"/>
    <x v="2"/>
    <x v="7"/>
    <x v="5"/>
    <n v="53400"/>
  </r>
  <r>
    <x v="288"/>
    <d v="1899-12-30T12:50:40"/>
    <s v="지출"/>
    <s v="식비"/>
    <x v="18"/>
    <x v="342"/>
    <n v="-59866"/>
    <s v="KRW"/>
    <s v="교직원복지 LOVE"/>
    <m/>
    <d v="2024-08-16T00:00:00"/>
    <x v="2"/>
    <x v="4"/>
    <x v="18"/>
    <n v="59866"/>
  </r>
  <r>
    <x v="288"/>
    <d v="1899-12-30T17:01:11"/>
    <s v="지출"/>
    <s v="주거/통신"/>
    <x v="29"/>
    <x v="71"/>
    <n v="-36420"/>
    <s v="KRW"/>
    <s v="생활통장"/>
    <m/>
    <d v="2024-08-16T00:00:00"/>
    <x v="2"/>
    <x v="21"/>
    <x v="30"/>
    <n v="36420"/>
  </r>
  <r>
    <x v="288"/>
    <d v="1899-12-30T17:51:06"/>
    <s v="지출"/>
    <s v="뷰티/미용"/>
    <x v="8"/>
    <x v="485"/>
    <n v="-40000"/>
    <s v="KRW"/>
    <s v="교직원복지 LOVE"/>
    <m/>
    <d v="2024-08-16T00:00:00"/>
    <x v="2"/>
    <x v="13"/>
    <x v="8"/>
    <n v="40000"/>
  </r>
  <r>
    <x v="288"/>
    <d v="1899-12-30T23:14:38"/>
    <s v="수입"/>
    <s v="앱테크"/>
    <x v="0"/>
    <x v="479"/>
    <n v="3"/>
    <s v="KRW"/>
    <s v="생활통장"/>
    <m/>
    <d v="2024-08-16T00:00:00"/>
    <x v="1"/>
    <x v="12"/>
    <x v="0"/>
    <n v="3"/>
  </r>
  <r>
    <x v="288"/>
    <d v="1899-12-30T08:44:44"/>
    <s v="이체"/>
    <s v="내계좌이체"/>
    <x v="0"/>
    <x v="12"/>
    <n v="-450000"/>
    <s v="KRW"/>
    <s v="채움공직자우대통장"/>
    <m/>
    <d v="2024-08-16T00:00:00"/>
    <x v="3"/>
    <x v="8"/>
    <x v="0"/>
    <n v="450000"/>
  </r>
  <r>
    <x v="288"/>
    <d v="1899-12-30T08:44:44"/>
    <s v="이체"/>
    <s v="내계좌이체"/>
    <x v="0"/>
    <x v="13"/>
    <n v="450000"/>
    <s v="KRW"/>
    <s v="생활통장"/>
    <m/>
    <d v="2024-08-16T00:00:00"/>
    <x v="3"/>
    <x v="8"/>
    <x v="0"/>
    <n v="-450000"/>
  </r>
  <r>
    <x v="288"/>
    <d v="1899-12-30T08:45:09"/>
    <s v="이체"/>
    <s v="내계좌이체"/>
    <x v="0"/>
    <x v="12"/>
    <n v="-250000"/>
    <s v="KRW"/>
    <s v="채움공직자우대통장"/>
    <m/>
    <d v="2024-08-16T00:00:00"/>
    <x v="3"/>
    <x v="8"/>
    <x v="0"/>
    <n v="250000"/>
  </r>
  <r>
    <x v="288"/>
    <d v="1899-12-30T08:45:26"/>
    <s v="이체"/>
    <s v="내계좌이체"/>
    <x v="0"/>
    <x v="12"/>
    <n v="-250000"/>
    <s v="KRW"/>
    <s v="채움공직자우대통장"/>
    <m/>
    <d v="2024-08-16T00:00:00"/>
    <x v="3"/>
    <x v="8"/>
    <x v="0"/>
    <n v="250000"/>
  </r>
  <r>
    <x v="288"/>
    <d v="1899-12-30T09:37:28"/>
    <s v="이체"/>
    <s v="이체"/>
    <x v="0"/>
    <x v="486"/>
    <n v="3000"/>
    <s v="KRW"/>
    <s v="생활통장"/>
    <m/>
    <d v="2024-08-16T00:00:00"/>
    <x v="0"/>
    <x v="0"/>
    <x v="0"/>
    <n v="-3000"/>
  </r>
  <r>
    <x v="288"/>
    <d v="1899-12-30T17:56:05"/>
    <s v="이체"/>
    <s v="내계좌이체"/>
    <x v="0"/>
    <x v="12"/>
    <n v="-8150"/>
    <s v="KRW"/>
    <s v="채움공직자우대통장"/>
    <m/>
    <d v="2024-08-16T00:00:00"/>
    <x v="3"/>
    <x v="8"/>
    <x v="0"/>
    <n v="8150"/>
  </r>
  <r>
    <x v="288"/>
    <d v="1899-12-30T17:56:06"/>
    <s v="이체"/>
    <s v="내계좌이체"/>
    <x v="0"/>
    <x v="13"/>
    <n v="8150"/>
    <s v="KRW"/>
    <s v="생활통장"/>
    <m/>
    <d v="2024-08-16T00:00:00"/>
    <x v="3"/>
    <x v="8"/>
    <x v="0"/>
    <n v="-8150"/>
  </r>
  <r>
    <x v="289"/>
    <d v="1899-12-30T00:00:00"/>
    <s v="지출"/>
    <s v="교통"/>
    <x v="5"/>
    <x v="26"/>
    <n v="-6800"/>
    <s v="KRW"/>
    <s v="MY(K-패스)"/>
    <m/>
    <d v="2024-08-15T00:00:00"/>
    <x v="2"/>
    <x v="7"/>
    <x v="5"/>
    <n v="6800"/>
  </r>
  <r>
    <x v="289"/>
    <d v="1899-12-30T00:00:00"/>
    <s v="지출"/>
    <s v="교통"/>
    <x v="5"/>
    <x v="26"/>
    <n v="-46600"/>
    <s v="KRW"/>
    <s v="MY(K-패스)"/>
    <m/>
    <d v="2024-08-15T00:00:00"/>
    <x v="2"/>
    <x v="7"/>
    <x v="5"/>
    <n v="46600"/>
  </r>
  <r>
    <x v="289"/>
    <d v="1899-12-30T12:06:28"/>
    <s v="수입"/>
    <s v="금융수입"/>
    <x v="0"/>
    <x v="46"/>
    <n v="306"/>
    <s v="KRW"/>
    <s v="플러스박스"/>
    <m/>
    <d v="2024-08-15T00:00:00"/>
    <x v="1"/>
    <x v="1"/>
    <x v="0"/>
    <n v="306"/>
  </r>
  <r>
    <x v="289"/>
    <d v="1899-12-30T21:24:10"/>
    <s v="지출"/>
    <s v="의료/건강"/>
    <x v="37"/>
    <x v="459"/>
    <n v="-60000"/>
    <s v="KRW"/>
    <s v="교직원복지 LOVE"/>
    <m/>
    <d v="2024-08-15T00:00:00"/>
    <x v="2"/>
    <x v="3"/>
    <x v="38"/>
    <n v="60000"/>
  </r>
  <r>
    <x v="289"/>
    <d v="1899-12-30T22:27:12"/>
    <s v="지출"/>
    <s v="온라인쇼핑"/>
    <x v="12"/>
    <x v="76"/>
    <n v="-13500"/>
    <s v="KRW"/>
    <s v="카카오페이 간편결제"/>
    <m/>
    <d v="2024-08-15T00:00:00"/>
    <x v="2"/>
    <x v="6"/>
    <x v="12"/>
    <n v="13500"/>
  </r>
  <r>
    <x v="289"/>
    <d v="1899-12-30T22:46:17"/>
    <s v="수입"/>
    <s v="앱테크"/>
    <x v="0"/>
    <x v="479"/>
    <n v="2"/>
    <s v="KRW"/>
    <s v="생활통장"/>
    <m/>
    <d v="2024-08-15T00:00:00"/>
    <x v="1"/>
    <x v="12"/>
    <x v="0"/>
    <n v="2"/>
  </r>
  <r>
    <x v="289"/>
    <d v="1899-12-30T12:07:09"/>
    <s v="이체"/>
    <s v="내계좌이체"/>
    <x v="0"/>
    <x v="5"/>
    <n v="306"/>
    <s v="KRW"/>
    <s v="생활통장"/>
    <m/>
    <d v="2024-08-15T00:00:00"/>
    <x v="3"/>
    <x v="8"/>
    <x v="0"/>
    <n v="-306"/>
  </r>
  <r>
    <x v="289"/>
    <d v="1899-12-30T12:07:09"/>
    <s v="이체"/>
    <s v="내계좌이체"/>
    <x v="0"/>
    <x v="9"/>
    <n v="-306"/>
    <s v="KRW"/>
    <s v="플러스박스"/>
    <m/>
    <d v="2024-08-15T00:00:00"/>
    <x v="3"/>
    <x v="8"/>
    <x v="0"/>
    <n v="306"/>
  </r>
  <r>
    <x v="289"/>
    <d v="1899-12-30T22:26:39"/>
    <s v="이체"/>
    <s v="내계좌이체"/>
    <x v="0"/>
    <x v="5"/>
    <n v="750000"/>
    <s v="KRW"/>
    <s v="생활통장"/>
    <m/>
    <d v="2024-08-15T00:00:00"/>
    <x v="3"/>
    <x v="8"/>
    <x v="0"/>
    <n v="-750000"/>
  </r>
  <r>
    <x v="289"/>
    <d v="1899-12-30T22:26:39"/>
    <s v="이체"/>
    <s v="내계좌이체"/>
    <x v="0"/>
    <x v="9"/>
    <n v="-750000"/>
    <s v="KRW"/>
    <s v="플러스박스"/>
    <m/>
    <d v="2024-08-15T00:00:00"/>
    <x v="3"/>
    <x v="8"/>
    <x v="0"/>
    <n v="750000"/>
  </r>
  <r>
    <x v="289"/>
    <d v="1899-12-30T22:29:10"/>
    <s v="이체"/>
    <s v="카드대금"/>
    <x v="0"/>
    <x v="116"/>
    <n v="-469954"/>
    <s v="KRW"/>
    <s v="생활통장"/>
    <m/>
    <d v="2024-08-15T00:00:00"/>
    <x v="3"/>
    <x v="20"/>
    <x v="0"/>
    <n v="469954"/>
  </r>
  <r>
    <x v="289"/>
    <d v="1899-12-30T22:31:40"/>
    <s v="이체"/>
    <s v="카드대금"/>
    <x v="0"/>
    <x v="116"/>
    <n v="-253800"/>
    <s v="KRW"/>
    <s v="생활통장"/>
    <m/>
    <d v="2024-08-15T00:00:00"/>
    <x v="3"/>
    <x v="20"/>
    <x v="0"/>
    <n v="253800"/>
  </r>
  <r>
    <x v="290"/>
    <d v="1899-12-30T18:25:44"/>
    <s v="지출"/>
    <s v="온라인쇼핑"/>
    <x v="23"/>
    <x v="452"/>
    <n v="-1500"/>
    <s v="KRW"/>
    <s v="토스 간편결제"/>
    <m/>
    <d v="2024-08-14T00:00:00"/>
    <x v="2"/>
    <x v="6"/>
    <x v="24"/>
    <n v="1500"/>
  </r>
  <r>
    <x v="290"/>
    <d v="1899-12-30T18:25:20"/>
    <s v="이체"/>
    <s v="내계좌이체"/>
    <x v="0"/>
    <x v="13"/>
    <n v="1500"/>
    <s v="KRW"/>
    <s v="토스뱅크 통장"/>
    <m/>
    <d v="2024-08-14T00:00:00"/>
    <x v="3"/>
    <x v="8"/>
    <x v="0"/>
    <n v="-1500"/>
  </r>
  <r>
    <x v="290"/>
    <d v="1899-12-30T18:25:43"/>
    <s v="이체"/>
    <s v="이체"/>
    <x v="0"/>
    <x v="487"/>
    <n v="-1500"/>
    <s v="KRW"/>
    <s v="토스뱅크 통장"/>
    <m/>
    <d v="2024-08-14T00:00:00"/>
    <x v="3"/>
    <x v="0"/>
    <x v="0"/>
    <n v="1500"/>
  </r>
  <r>
    <x v="291"/>
    <d v="1899-12-30T11:27:51"/>
    <s v="수입"/>
    <s v="금융수입"/>
    <x v="0"/>
    <x v="46"/>
    <n v="886"/>
    <s v="KRW"/>
    <s v="플러스박스"/>
    <m/>
    <d v="2024-08-13T00:00:00"/>
    <x v="1"/>
    <x v="1"/>
    <x v="0"/>
    <n v="886"/>
  </r>
  <r>
    <x v="291"/>
    <d v="1899-12-30T12:57:49"/>
    <s v="지출"/>
    <s v="교통"/>
    <x v="5"/>
    <x v="218"/>
    <n v="-18900"/>
    <s v="KRW"/>
    <s v="MY(K-패스)"/>
    <m/>
    <d v="2024-08-13T00:00:00"/>
    <x v="2"/>
    <x v="7"/>
    <x v="5"/>
    <n v="18900"/>
  </r>
  <r>
    <x v="291"/>
    <d v="1899-12-30T14:59:54"/>
    <s v="지출"/>
    <s v="카페/간식"/>
    <x v="10"/>
    <x v="488"/>
    <n v="-9700"/>
    <s v="KRW"/>
    <s v="교직원복지 LOVE"/>
    <m/>
    <d v="2024-08-13T00:00:00"/>
    <x v="2"/>
    <x v="14"/>
    <x v="10"/>
    <n v="9700"/>
  </r>
  <r>
    <x v="291"/>
    <d v="1899-12-30T23:47:49"/>
    <s v="수입"/>
    <s v="앱테크"/>
    <x v="0"/>
    <x v="479"/>
    <n v="3"/>
    <s v="KRW"/>
    <s v="생활통장"/>
    <m/>
    <d v="2024-08-13T00:00:00"/>
    <x v="1"/>
    <x v="12"/>
    <x v="0"/>
    <n v="3"/>
  </r>
  <r>
    <x v="291"/>
    <d v="1899-12-30T11:28:12"/>
    <s v="이체"/>
    <s v="내계좌이체"/>
    <x v="0"/>
    <x v="5"/>
    <n v="886"/>
    <s v="KRW"/>
    <s v="생활통장"/>
    <m/>
    <d v="2024-08-13T00:00:00"/>
    <x v="3"/>
    <x v="8"/>
    <x v="0"/>
    <n v="-886"/>
  </r>
  <r>
    <x v="291"/>
    <d v="1899-12-30T11:28:12"/>
    <s v="이체"/>
    <s v="내계좌이체"/>
    <x v="0"/>
    <x v="9"/>
    <n v="-886"/>
    <s v="KRW"/>
    <s v="플러스박스"/>
    <m/>
    <d v="2024-08-13T00:00:00"/>
    <x v="3"/>
    <x v="8"/>
    <x v="0"/>
    <n v="886"/>
  </r>
  <r>
    <x v="291"/>
    <d v="1899-12-30T11:52:17"/>
    <s v="이체"/>
    <s v="내계좌이체"/>
    <x v="0"/>
    <x v="5"/>
    <n v="500000"/>
    <s v="KRW"/>
    <s v="생활통장"/>
    <m/>
    <d v="2024-08-13T00:00:00"/>
    <x v="3"/>
    <x v="8"/>
    <x v="0"/>
    <n v="-500000"/>
  </r>
  <r>
    <x v="291"/>
    <d v="1899-12-30T11:52:17"/>
    <s v="이체"/>
    <s v="내계좌이체"/>
    <x v="0"/>
    <x v="9"/>
    <n v="-500000"/>
    <s v="KRW"/>
    <s v="플러스박스"/>
    <m/>
    <d v="2024-08-13T00:00:00"/>
    <x v="3"/>
    <x v="8"/>
    <x v="0"/>
    <n v="500000"/>
  </r>
  <r>
    <x v="291"/>
    <d v="1899-12-30T12:52:24"/>
    <s v="이체"/>
    <s v="이체"/>
    <x v="0"/>
    <x v="489"/>
    <n v="-500000"/>
    <s v="KRW"/>
    <s v="생활통장"/>
    <m/>
    <d v="2024-08-13T00:00:00"/>
    <x v="3"/>
    <x v="0"/>
    <x v="0"/>
    <n v="500000"/>
  </r>
  <r>
    <x v="292"/>
    <d v="1899-12-30T09:31:26"/>
    <s v="수입"/>
    <s v="금융수입"/>
    <x v="0"/>
    <x v="34"/>
    <n v="500"/>
    <s v="KRW"/>
    <s v="생활통장"/>
    <m/>
    <d v="2024-08-12T00:00:00"/>
    <x v="1"/>
    <x v="1"/>
    <x v="0"/>
    <n v="500"/>
  </r>
  <r>
    <x v="292"/>
    <d v="1899-12-30T12:21:20"/>
    <s v="지출"/>
    <s v="뷰티/미용"/>
    <x v="52"/>
    <x v="226"/>
    <n v="-9500"/>
    <s v="KRW"/>
    <s v="교직원복지 LOVE"/>
    <m/>
    <d v="2024-08-12T00:00:00"/>
    <x v="2"/>
    <x v="13"/>
    <x v="53"/>
    <n v="9500"/>
  </r>
  <r>
    <x v="292"/>
    <d v="1899-12-30T14:13:59"/>
    <s v="지출"/>
    <s v="식비"/>
    <x v="19"/>
    <x v="490"/>
    <n v="-17900"/>
    <s v="KRW"/>
    <s v="교직원복지 LOVE"/>
    <m/>
    <d v="2024-08-12T00:00:00"/>
    <x v="2"/>
    <x v="4"/>
    <x v="19"/>
    <n v="17900"/>
  </r>
  <r>
    <x v="292"/>
    <d v="1899-12-30T14:44:39"/>
    <s v="지출"/>
    <s v="문화/여가"/>
    <x v="27"/>
    <x v="491"/>
    <n v="-8000"/>
    <s v="KRW"/>
    <s v="교직원복지 LOVE"/>
    <m/>
    <d v="2024-08-12T00:00:00"/>
    <x v="2"/>
    <x v="24"/>
    <x v="28"/>
    <n v="8000"/>
  </r>
  <r>
    <x v="292"/>
    <d v="1899-12-30T16:24:03"/>
    <s v="지출"/>
    <s v="문화/여가"/>
    <x v="65"/>
    <x v="492"/>
    <n v="-3000"/>
    <s v="KRW"/>
    <s v="교직원복지 LOVE"/>
    <m/>
    <d v="2024-08-12T00:00:00"/>
    <x v="2"/>
    <x v="24"/>
    <x v="66"/>
    <n v="3000"/>
  </r>
  <r>
    <x v="292"/>
    <d v="1899-12-30T22:03:39"/>
    <s v="수입"/>
    <s v="앱테크"/>
    <x v="0"/>
    <x v="479"/>
    <n v="3"/>
    <s v="KRW"/>
    <s v="생활통장"/>
    <m/>
    <d v="2024-08-12T00:00:00"/>
    <x v="1"/>
    <x v="12"/>
    <x v="0"/>
    <n v="3"/>
  </r>
  <r>
    <x v="292"/>
    <d v="1899-12-30T22:04:11"/>
    <s v="수입"/>
    <s v="앱테크"/>
    <x v="0"/>
    <x v="493"/>
    <n v="1"/>
    <s v="KRW"/>
    <s v="생활통장"/>
    <m/>
    <d v="2024-08-12T00:00:00"/>
    <x v="1"/>
    <x v="12"/>
    <x v="0"/>
    <n v="1"/>
  </r>
  <r>
    <x v="293"/>
    <d v="1899-12-30T08:04:48"/>
    <s v="지출"/>
    <s v="교통"/>
    <x v="6"/>
    <x v="17"/>
    <n v="-1400"/>
    <s v="KRW"/>
    <s v="MY(K-패스)"/>
    <m/>
    <d v="2024-08-11T00:00:00"/>
    <x v="2"/>
    <x v="7"/>
    <x v="6"/>
    <n v="1400"/>
  </r>
  <r>
    <x v="293"/>
    <d v="1899-12-30T09:29:48"/>
    <s v="지출"/>
    <s v="교통"/>
    <x v="6"/>
    <x v="17"/>
    <n v="-1400"/>
    <s v="KRW"/>
    <s v="생활통장"/>
    <m/>
    <d v="2024-08-11T00:00:00"/>
    <x v="2"/>
    <x v="7"/>
    <x v="6"/>
    <n v="1400"/>
  </r>
  <r>
    <x v="293"/>
    <d v="1899-12-30T21:31:52"/>
    <s v="수입"/>
    <s v="앱테크"/>
    <x v="0"/>
    <x v="484"/>
    <n v="10"/>
    <s v="KRW"/>
    <s v="생활통장"/>
    <m/>
    <d v="2024-08-11T00:00:00"/>
    <x v="1"/>
    <x v="12"/>
    <x v="0"/>
    <n v="10"/>
  </r>
  <r>
    <x v="294"/>
    <d v="1899-12-30T15:47:20"/>
    <s v="지출"/>
    <s v="카페/간식"/>
    <x v="10"/>
    <x v="230"/>
    <n v="-12200"/>
    <s v="KRW"/>
    <s v="교직원복지 LOVE"/>
    <m/>
    <d v="2024-08-10T00:00:00"/>
    <x v="2"/>
    <x v="14"/>
    <x v="10"/>
    <n v="12200"/>
  </r>
  <r>
    <x v="294"/>
    <d v="1899-12-30T15:55:11"/>
    <s v="수입"/>
    <s v="앱테크"/>
    <x v="0"/>
    <x v="484"/>
    <n v="10"/>
    <s v="KRW"/>
    <s v="생활통장"/>
    <m/>
    <d v="2024-08-10T00:00:00"/>
    <x v="1"/>
    <x v="12"/>
    <x v="0"/>
    <n v="10"/>
  </r>
  <r>
    <x v="294"/>
    <d v="1899-12-30T15:55:30"/>
    <s v="수입"/>
    <s v="앱테크"/>
    <x v="0"/>
    <x v="493"/>
    <n v="1"/>
    <s v="KRW"/>
    <s v="생활통장"/>
    <m/>
    <d v="2024-08-10T00:00:00"/>
    <x v="1"/>
    <x v="12"/>
    <x v="0"/>
    <n v="1"/>
  </r>
  <r>
    <x v="294"/>
    <d v="1899-12-30T15:55:55"/>
    <s v="수입"/>
    <s v="앱테크"/>
    <x v="0"/>
    <x v="493"/>
    <n v="10"/>
    <s v="KRW"/>
    <s v="생활통장"/>
    <m/>
    <d v="2024-08-10T00:00:00"/>
    <x v="1"/>
    <x v="12"/>
    <x v="0"/>
    <n v="10"/>
  </r>
  <r>
    <x v="294"/>
    <d v="1899-12-30T15:56:48"/>
    <s v="지출"/>
    <s v="온라인쇼핑"/>
    <x v="12"/>
    <x v="76"/>
    <n v="-23800"/>
    <s v="KRW"/>
    <s v="카카오페이 간편결제"/>
    <m/>
    <d v="2024-08-10T00:00:00"/>
    <x v="2"/>
    <x v="6"/>
    <x v="12"/>
    <n v="23800"/>
  </r>
  <r>
    <x v="294"/>
    <d v="1899-12-30T20:20:08"/>
    <s v="지출"/>
    <s v="식비"/>
    <x v="45"/>
    <x v="237"/>
    <n v="-26533"/>
    <s v="KRW"/>
    <s v="교직원복지 LOVE"/>
    <m/>
    <d v="2024-08-10T00:00:00"/>
    <x v="2"/>
    <x v="4"/>
    <x v="46"/>
    <n v="26533"/>
  </r>
  <r>
    <x v="294"/>
    <d v="1899-12-30T22:26:47"/>
    <s v="지출"/>
    <s v="의료/건강"/>
    <x v="37"/>
    <x v="264"/>
    <n v="-56666"/>
    <s v="KRW"/>
    <s v="교직원복지 LOVE"/>
    <m/>
    <d v="2024-08-10T00:00:00"/>
    <x v="2"/>
    <x v="3"/>
    <x v="38"/>
    <n v="56666"/>
  </r>
  <r>
    <x v="294"/>
    <d v="1899-12-30T15:56:19"/>
    <s v="이체"/>
    <s v="내계좌이체"/>
    <x v="0"/>
    <x v="5"/>
    <n v="50000"/>
    <s v="KRW"/>
    <s v="생활통장"/>
    <m/>
    <d v="2024-08-10T00:00:00"/>
    <x v="3"/>
    <x v="8"/>
    <x v="0"/>
    <n v="-50000"/>
  </r>
  <r>
    <x v="294"/>
    <d v="1899-12-30T15:56:19"/>
    <s v="이체"/>
    <s v="내계좌이체"/>
    <x v="0"/>
    <x v="9"/>
    <n v="-50000"/>
    <s v="KRW"/>
    <s v="플러스박스"/>
    <m/>
    <d v="2024-08-10T00:00:00"/>
    <x v="3"/>
    <x v="8"/>
    <x v="0"/>
    <n v="50000"/>
  </r>
  <r>
    <x v="295"/>
    <d v="1899-12-30T09:07:34"/>
    <s v="지출"/>
    <s v="교육/학습"/>
    <x v="32"/>
    <x v="494"/>
    <n v="-3500"/>
    <s v="KRW"/>
    <s v="MY(K-패스)"/>
    <m/>
    <d v="2024-08-09T00:00:00"/>
    <x v="2"/>
    <x v="25"/>
    <x v="33"/>
    <n v="3500"/>
  </r>
  <r>
    <x v="295"/>
    <d v="1899-12-30T11:22:00"/>
    <s v="지출"/>
    <s v="교통"/>
    <x v="5"/>
    <x v="218"/>
    <n v="-13700"/>
    <s v="KRW"/>
    <s v="MY(K-패스)"/>
    <m/>
    <d v="2024-08-09T00:00:00"/>
    <x v="2"/>
    <x v="7"/>
    <x v="5"/>
    <n v="13700"/>
  </r>
  <r>
    <x v="295"/>
    <d v="1899-12-30T11:28:14"/>
    <s v="지출"/>
    <s v="온라인쇼핑"/>
    <x v="12"/>
    <x v="27"/>
    <n v="-38016"/>
    <s v="KRW"/>
    <s v="교직원복지 LOVE"/>
    <m/>
    <d v="2024-08-09T00:00:00"/>
    <x v="2"/>
    <x v="6"/>
    <x v="12"/>
    <n v="38016"/>
  </r>
  <r>
    <x v="295"/>
    <d v="1899-12-30T11:29:32"/>
    <s v="지출"/>
    <s v="카페/간식"/>
    <x v="10"/>
    <x v="495"/>
    <n v="-5500"/>
    <s v="KRW"/>
    <s v="MY(K-패스)"/>
    <m/>
    <d v="2024-08-09T00:00:00"/>
    <x v="2"/>
    <x v="14"/>
    <x v="10"/>
    <n v="5500"/>
  </r>
  <r>
    <x v="295"/>
    <d v="1899-12-30T12:36:18"/>
    <s v="지출"/>
    <s v="식비"/>
    <x v="48"/>
    <x v="430"/>
    <n v="-20000"/>
    <s v="KRW"/>
    <s v="교직원복지 LOVE"/>
    <m/>
    <d v="2024-08-09T00:00:00"/>
    <x v="2"/>
    <x v="4"/>
    <x v="49"/>
    <n v="20000"/>
  </r>
  <r>
    <x v="295"/>
    <d v="1899-12-30T15:44:09"/>
    <s v="지출"/>
    <s v="의료/건강"/>
    <x v="40"/>
    <x v="496"/>
    <n v="-3700"/>
    <s v="KRW"/>
    <s v="MY(K-패스)"/>
    <m/>
    <d v="2024-08-09T00:00:00"/>
    <x v="2"/>
    <x v="3"/>
    <x v="41"/>
    <n v="3700"/>
  </r>
  <r>
    <x v="295"/>
    <d v="1899-12-30T15:52:55"/>
    <s v="지출"/>
    <s v="의료/건강"/>
    <x v="41"/>
    <x v="497"/>
    <n v="-9100"/>
    <s v="KRW"/>
    <s v="MY(K-패스)"/>
    <m/>
    <d v="2024-08-09T00:00:00"/>
    <x v="2"/>
    <x v="3"/>
    <x v="42"/>
    <n v="9100"/>
  </r>
  <r>
    <x v="295"/>
    <d v="1899-12-30T16:05:57"/>
    <s v="지출"/>
    <s v="교통"/>
    <x v="6"/>
    <x v="17"/>
    <n v="-14300"/>
    <s v="KRW"/>
    <s v="MY(K-패스)"/>
    <m/>
    <d v="2024-08-09T00:00:00"/>
    <x v="2"/>
    <x v="7"/>
    <x v="6"/>
    <n v="14300"/>
  </r>
  <r>
    <x v="295"/>
    <d v="1899-12-30T16:15:43"/>
    <s v="지출"/>
    <s v="교통"/>
    <x v="6"/>
    <x v="17"/>
    <n v="-8200"/>
    <s v="KRW"/>
    <s v="교직원복지 LOVE"/>
    <m/>
    <d v="2024-08-09T00:00:00"/>
    <x v="2"/>
    <x v="7"/>
    <x v="6"/>
    <n v="8200"/>
  </r>
  <r>
    <x v="295"/>
    <d v="1899-12-30T16:17:35"/>
    <s v="지출"/>
    <s v="교통"/>
    <x v="6"/>
    <x v="17"/>
    <n v="14300"/>
    <s v="KRW"/>
    <s v="MY(K-패스)"/>
    <m/>
    <d v="2024-08-09T00:00:00"/>
    <x v="2"/>
    <x v="7"/>
    <x v="6"/>
    <n v="-14300"/>
  </r>
  <r>
    <x v="295"/>
    <d v="1899-12-30T17:50:17"/>
    <s v="지출"/>
    <s v="교통"/>
    <x v="43"/>
    <x v="498"/>
    <n v="-16400"/>
    <s v="KRW"/>
    <s v="MY(K-패스)"/>
    <m/>
    <d v="2024-08-09T00:00:00"/>
    <x v="2"/>
    <x v="7"/>
    <x v="44"/>
    <n v="16400"/>
  </r>
  <r>
    <x v="295"/>
    <d v="1899-12-30T19:06:34"/>
    <s v="지출"/>
    <s v="생활"/>
    <x v="42"/>
    <x v="142"/>
    <n v="-50000"/>
    <s v="KRW"/>
    <s v="생활통장"/>
    <m/>
    <d v="2024-08-09T00:00:00"/>
    <x v="2"/>
    <x v="2"/>
    <x v="43"/>
    <n v="50000"/>
  </r>
  <r>
    <x v="295"/>
    <d v="1899-12-30T20:15:46"/>
    <s v="지출"/>
    <s v="생활"/>
    <x v="1"/>
    <x v="30"/>
    <n v="-10000"/>
    <s v="KRW"/>
    <s v="교직원복지 LOVE"/>
    <m/>
    <d v="2024-08-09T00:00:00"/>
    <x v="2"/>
    <x v="2"/>
    <x v="1"/>
    <n v="10000"/>
  </r>
  <r>
    <x v="295"/>
    <d v="1899-12-30T23:14:23"/>
    <s v="지출"/>
    <s v="생활"/>
    <x v="17"/>
    <x v="499"/>
    <n v="-7800"/>
    <s v="KRW"/>
    <s v="MY(K-패스)"/>
    <m/>
    <d v="2024-08-09T00:00:00"/>
    <x v="2"/>
    <x v="2"/>
    <x v="17"/>
    <n v="7800"/>
  </r>
  <r>
    <x v="295"/>
    <d v="1899-12-30T11:21:23"/>
    <s v="이체"/>
    <s v="내계좌이체"/>
    <x v="0"/>
    <x v="5"/>
    <n v="50000"/>
    <s v="KRW"/>
    <s v="생활통장"/>
    <m/>
    <d v="2024-08-09T00:00:00"/>
    <x v="3"/>
    <x v="8"/>
    <x v="0"/>
    <n v="-50000"/>
  </r>
  <r>
    <x v="295"/>
    <d v="1899-12-30T11:21:23"/>
    <s v="이체"/>
    <s v="내계좌이체"/>
    <x v="0"/>
    <x v="9"/>
    <n v="-50000"/>
    <s v="KRW"/>
    <s v="플러스박스"/>
    <m/>
    <d v="2024-08-09T00:00:00"/>
    <x v="3"/>
    <x v="8"/>
    <x v="0"/>
    <n v="50000"/>
  </r>
  <r>
    <x v="295"/>
    <d v="1899-12-30T19:04:30"/>
    <s v="이체"/>
    <s v="내계좌이체"/>
    <x v="0"/>
    <x v="5"/>
    <n v="50000"/>
    <s v="KRW"/>
    <s v="생활통장"/>
    <m/>
    <d v="2024-08-09T00:00:00"/>
    <x v="3"/>
    <x v="8"/>
    <x v="0"/>
    <n v="-50000"/>
  </r>
  <r>
    <x v="295"/>
    <d v="1899-12-30T19:04:30"/>
    <s v="이체"/>
    <s v="내계좌이체"/>
    <x v="0"/>
    <x v="9"/>
    <n v="-50000"/>
    <s v="KRW"/>
    <s v="플러스박스"/>
    <m/>
    <d v="2024-08-09T00:00:00"/>
    <x v="3"/>
    <x v="8"/>
    <x v="0"/>
    <n v="50000"/>
  </r>
  <r>
    <x v="296"/>
    <d v="1899-12-30T09:13:14"/>
    <s v="지출"/>
    <s v="교육/학습"/>
    <x v="32"/>
    <x v="494"/>
    <n v="-3800"/>
    <s v="KRW"/>
    <s v="교직원복지 LOVE"/>
    <m/>
    <d v="2024-08-08T00:00:00"/>
    <x v="2"/>
    <x v="25"/>
    <x v="33"/>
    <n v="3800"/>
  </r>
  <r>
    <x v="296"/>
    <d v="1899-12-30T10:11:51"/>
    <s v="수입"/>
    <s v="기타수입"/>
    <x v="0"/>
    <x v="184"/>
    <n v="1200000"/>
    <s v="KRW"/>
    <s v="채움공직자우대통장"/>
    <m/>
    <d v="2024-08-08T00:00:00"/>
    <x v="1"/>
    <x v="23"/>
    <x v="0"/>
    <n v="1200000"/>
  </r>
  <r>
    <x v="296"/>
    <d v="1899-12-30T13:50:57"/>
    <s v="수입"/>
    <s v="앱테크"/>
    <x v="0"/>
    <x v="493"/>
    <n v="1"/>
    <s v="KRW"/>
    <s v="생활통장"/>
    <m/>
    <d v="2024-08-08T00:00:00"/>
    <x v="1"/>
    <x v="12"/>
    <x v="0"/>
    <n v="1"/>
  </r>
  <r>
    <x v="296"/>
    <d v="1899-12-30T13:51:17"/>
    <s v="수입"/>
    <s v="앱테크"/>
    <x v="0"/>
    <x v="493"/>
    <n v="100"/>
    <s v="KRW"/>
    <s v="생활통장"/>
    <m/>
    <d v="2024-08-08T00:00:00"/>
    <x v="1"/>
    <x v="12"/>
    <x v="0"/>
    <n v="100"/>
  </r>
  <r>
    <x v="296"/>
    <d v="1899-12-30T15:50:39"/>
    <s v="지출"/>
    <s v="교육/학습"/>
    <x v="32"/>
    <x v="494"/>
    <n v="-3300"/>
    <s v="KRW"/>
    <s v="교직원복지 LOVE"/>
    <m/>
    <d v="2024-08-08T00:00:00"/>
    <x v="2"/>
    <x v="25"/>
    <x v="33"/>
    <n v="3300"/>
  </r>
  <r>
    <x v="296"/>
    <d v="1899-12-30T18:34:56"/>
    <s v="지출"/>
    <s v="교육/학습"/>
    <x v="32"/>
    <x v="494"/>
    <n v="-6300"/>
    <s v="KRW"/>
    <s v="MY(K-패스)"/>
    <m/>
    <d v="2024-08-08T00:00:00"/>
    <x v="2"/>
    <x v="25"/>
    <x v="33"/>
    <n v="6300"/>
  </r>
  <r>
    <x v="296"/>
    <d v="1899-12-30T21:08:46"/>
    <s v="지출"/>
    <s v="문화/여가"/>
    <x v="66"/>
    <x v="500"/>
    <n v="-500"/>
    <s v="KRW"/>
    <s v="MY(K-패스)"/>
    <m/>
    <d v="2024-08-08T00:00:00"/>
    <x v="2"/>
    <x v="24"/>
    <x v="67"/>
    <n v="500"/>
  </r>
  <r>
    <x v="296"/>
    <d v="1899-12-30T21:15:43"/>
    <s v="지출"/>
    <s v="교통"/>
    <x v="43"/>
    <x v="143"/>
    <n v="-15000"/>
    <s v="KRW"/>
    <s v="교직원복지 LOVE"/>
    <m/>
    <d v="2024-08-08T00:00:00"/>
    <x v="2"/>
    <x v="7"/>
    <x v="44"/>
    <n v="15000"/>
  </r>
  <r>
    <x v="296"/>
    <d v="1899-12-30T21:31:31"/>
    <s v="수입"/>
    <s v="앱테크"/>
    <x v="0"/>
    <x v="479"/>
    <n v="2"/>
    <s v="KRW"/>
    <s v="생활통장"/>
    <m/>
    <d v="2024-08-08T00:00:00"/>
    <x v="1"/>
    <x v="12"/>
    <x v="0"/>
    <n v="2"/>
  </r>
  <r>
    <x v="296"/>
    <d v="1899-12-30T10:15:31"/>
    <s v="이체"/>
    <s v="내계좌이체"/>
    <x v="0"/>
    <x v="12"/>
    <n v="-1200000"/>
    <s v="KRW"/>
    <s v="채움공직자우대통장"/>
    <m/>
    <d v="2024-08-08T00:00:00"/>
    <x v="3"/>
    <x v="8"/>
    <x v="0"/>
    <n v="1200000"/>
  </r>
  <r>
    <x v="296"/>
    <d v="1899-12-30T10:15:31"/>
    <s v="이체"/>
    <s v="내계좌이체"/>
    <x v="0"/>
    <x v="13"/>
    <n v="1200000"/>
    <s v="KRW"/>
    <s v="생활통장"/>
    <m/>
    <d v="2024-08-08T00:00:00"/>
    <x v="3"/>
    <x v="8"/>
    <x v="0"/>
    <n v="-1200000"/>
  </r>
  <r>
    <x v="296"/>
    <d v="1899-12-30T10:16:11"/>
    <s v="이체"/>
    <s v="내계좌이체"/>
    <x v="0"/>
    <x v="5"/>
    <n v="-1200000"/>
    <s v="KRW"/>
    <s v="생활통장"/>
    <m/>
    <d v="2024-08-08T00:00:00"/>
    <x v="3"/>
    <x v="8"/>
    <x v="0"/>
    <n v="1200000"/>
  </r>
  <r>
    <x v="296"/>
    <d v="1899-12-30T10:16:11"/>
    <s v="이체"/>
    <s v="내계좌이체"/>
    <x v="0"/>
    <x v="15"/>
    <n v="1200000"/>
    <s v="KRW"/>
    <s v="플러스박스"/>
    <m/>
    <d v="2024-08-08T00:00:00"/>
    <x v="3"/>
    <x v="8"/>
    <x v="0"/>
    <n v="-1200000"/>
  </r>
  <r>
    <x v="296"/>
    <d v="1899-12-30T13:50:42"/>
    <s v="이체"/>
    <s v="투자"/>
    <x v="0"/>
    <x v="5"/>
    <n v="622"/>
    <s v="KRW"/>
    <s v="생활통장"/>
    <m/>
    <d v="2024-08-08T00:00:00"/>
    <x v="0"/>
    <x v="5"/>
    <x v="0"/>
    <n v="-622"/>
  </r>
  <r>
    <x v="297"/>
    <d v="1899-12-30T20:34:03"/>
    <s v="지출"/>
    <s v="교통"/>
    <x v="5"/>
    <x v="218"/>
    <n v="-15000"/>
    <s v="KRW"/>
    <s v="MY(K-패스)"/>
    <m/>
    <d v="2024-08-07T00:00:00"/>
    <x v="2"/>
    <x v="7"/>
    <x v="5"/>
    <n v="15000"/>
  </r>
  <r>
    <x v="297"/>
    <d v="1899-12-30T21:51:07"/>
    <s v="수입"/>
    <s v="앱테크"/>
    <x v="0"/>
    <x v="479"/>
    <n v="1"/>
    <s v="KRW"/>
    <s v="생활통장"/>
    <m/>
    <d v="2024-08-07T00:00:00"/>
    <x v="1"/>
    <x v="12"/>
    <x v="0"/>
    <n v="1"/>
  </r>
  <r>
    <x v="297"/>
    <d v="1899-12-30T21:43:20"/>
    <s v="이체"/>
    <s v="이체"/>
    <x v="0"/>
    <x v="0"/>
    <n v="-40350"/>
    <s v="KRW"/>
    <s v="생활통장"/>
    <m/>
    <d v="2024-08-07T00:00:00"/>
    <x v="0"/>
    <x v="0"/>
    <x v="0"/>
    <n v="40350"/>
  </r>
  <r>
    <x v="298"/>
    <d v="1899-12-30T09:00:06"/>
    <s v="지출"/>
    <s v="교육/학습"/>
    <x v="32"/>
    <x v="494"/>
    <n v="-6800"/>
    <s v="KRW"/>
    <s v="교직원복지 LOVE"/>
    <m/>
    <d v="2024-08-06T00:00:00"/>
    <x v="2"/>
    <x v="25"/>
    <x v="33"/>
    <n v="6800"/>
  </r>
  <r>
    <x v="298"/>
    <d v="1899-12-30T17:34:51"/>
    <s v="지출"/>
    <s v="교통"/>
    <x v="5"/>
    <x v="218"/>
    <n v="-16600"/>
    <s v="KRW"/>
    <s v="MY(K-패스)"/>
    <m/>
    <d v="2024-08-06T00:00:00"/>
    <x v="2"/>
    <x v="7"/>
    <x v="5"/>
    <n v="16600"/>
  </r>
  <r>
    <x v="298"/>
    <d v="1899-12-30T15:12:43"/>
    <s v="이체"/>
    <s v="내계좌이체"/>
    <x v="0"/>
    <x v="5"/>
    <n v="100000"/>
    <s v="KRW"/>
    <s v="생활통장"/>
    <m/>
    <d v="2024-08-06T00:00:00"/>
    <x v="3"/>
    <x v="8"/>
    <x v="0"/>
    <n v="-100000"/>
  </r>
  <r>
    <x v="298"/>
    <d v="1899-12-30T15:12:43"/>
    <s v="이체"/>
    <s v="내계좌이체"/>
    <x v="0"/>
    <x v="9"/>
    <n v="-100000"/>
    <s v="KRW"/>
    <s v="플러스박스"/>
    <m/>
    <d v="2024-08-06T00:00:00"/>
    <x v="3"/>
    <x v="8"/>
    <x v="0"/>
    <n v="100000"/>
  </r>
  <r>
    <x v="298"/>
    <d v="1899-12-30T15:13:23"/>
    <s v="이체"/>
    <s v="이체"/>
    <x v="0"/>
    <x v="0"/>
    <n v="-36000"/>
    <s v="KRW"/>
    <s v="생활통장"/>
    <m/>
    <d v="2024-08-06T00:00:00"/>
    <x v="0"/>
    <x v="0"/>
    <x v="0"/>
    <n v="36000"/>
  </r>
  <r>
    <x v="299"/>
    <d v="1899-12-30T12:49:59"/>
    <s v="지출"/>
    <s v="식비"/>
    <x v="55"/>
    <x v="501"/>
    <n v="-20000"/>
    <s v="KRW"/>
    <s v="교직원복지 LOVE"/>
    <m/>
    <d v="2024-08-05T00:00:00"/>
    <x v="2"/>
    <x v="4"/>
    <x v="56"/>
    <n v="20000"/>
  </r>
  <r>
    <x v="299"/>
    <d v="1899-12-30T20:14:15"/>
    <s v="지출"/>
    <s v="교통"/>
    <x v="5"/>
    <x v="218"/>
    <n v="-15000"/>
    <s v="KRW"/>
    <s v="MY(K-패스)"/>
    <m/>
    <d v="2024-08-05T00:00:00"/>
    <x v="2"/>
    <x v="7"/>
    <x v="5"/>
    <n v="15000"/>
  </r>
  <r>
    <x v="299"/>
    <d v="1899-12-30T21:23:15"/>
    <s v="수입"/>
    <s v="앱테크"/>
    <x v="0"/>
    <x v="479"/>
    <n v="4"/>
    <s v="KRW"/>
    <s v="생활통장"/>
    <m/>
    <d v="2024-08-05T00:00:00"/>
    <x v="1"/>
    <x v="12"/>
    <x v="0"/>
    <n v="4"/>
  </r>
  <r>
    <x v="299"/>
    <d v="1899-12-30T13:56:17"/>
    <s v="이체"/>
    <s v="이체"/>
    <x v="0"/>
    <x v="502"/>
    <n v="-8000"/>
    <s v="KRW"/>
    <s v="생활통장"/>
    <m/>
    <d v="2024-08-05T00:00:00"/>
    <x v="0"/>
    <x v="0"/>
    <x v="0"/>
    <n v="8000"/>
  </r>
  <r>
    <x v="300"/>
    <d v="1899-12-30T15:11:05"/>
    <s v="지출"/>
    <s v="온라인쇼핑"/>
    <x v="12"/>
    <x v="76"/>
    <n v="-19900"/>
    <s v="KRW"/>
    <s v="카카오페이 간편결제"/>
    <m/>
    <d v="2024-08-04T00:00:00"/>
    <x v="2"/>
    <x v="6"/>
    <x v="12"/>
    <n v="19900"/>
  </r>
  <r>
    <x v="300"/>
    <d v="1899-12-30T16:16:12"/>
    <s v="지출"/>
    <s v="카페/간식"/>
    <x v="10"/>
    <x v="230"/>
    <n v="-21700"/>
    <s v="KRW"/>
    <s v="교직원복지 LOVE"/>
    <m/>
    <d v="2024-08-04T00:00:00"/>
    <x v="2"/>
    <x v="14"/>
    <x v="10"/>
    <n v="21700"/>
  </r>
  <r>
    <x v="300"/>
    <d v="1899-12-30T23:12:59"/>
    <s v="수입"/>
    <s v="앱테크"/>
    <x v="0"/>
    <x v="479"/>
    <n v="1"/>
    <s v="KRW"/>
    <s v="생활통장"/>
    <m/>
    <d v="2024-08-04T00:00:00"/>
    <x v="1"/>
    <x v="12"/>
    <x v="0"/>
    <n v="1"/>
  </r>
  <r>
    <x v="300"/>
    <d v="1899-12-30T23:13:29"/>
    <s v="이체"/>
    <s v="내계좌이체"/>
    <x v="0"/>
    <x v="13"/>
    <n v="-25000"/>
    <s v="KRW"/>
    <s v="신한 주거래 우대통장(저축예금)"/>
    <m/>
    <d v="2024-08-04T00:00:00"/>
    <x v="3"/>
    <x v="8"/>
    <x v="0"/>
    <n v="25000"/>
  </r>
  <r>
    <x v="300"/>
    <d v="1899-12-30T23:13:29"/>
    <s v="이체"/>
    <s v="내계좌이체"/>
    <x v="0"/>
    <x v="13"/>
    <n v="25000"/>
    <s v="KRW"/>
    <s v="생활통장"/>
    <m/>
    <d v="2024-08-04T00:00:00"/>
    <x v="3"/>
    <x v="8"/>
    <x v="0"/>
    <n v="-25000"/>
  </r>
  <r>
    <x v="301"/>
    <d v="1899-12-30T11:34:22"/>
    <s v="수입"/>
    <s v="금융수입"/>
    <x v="0"/>
    <x v="46"/>
    <n v="253"/>
    <s v="KRW"/>
    <s v="플러스박스"/>
    <m/>
    <d v="2024-08-03T00:00:00"/>
    <x v="1"/>
    <x v="1"/>
    <x v="0"/>
    <n v="253"/>
  </r>
  <r>
    <x v="301"/>
    <d v="1899-12-30T11:34:34"/>
    <s v="이체"/>
    <s v="내계좌이체"/>
    <x v="0"/>
    <x v="5"/>
    <n v="253"/>
    <s v="KRW"/>
    <s v="생활통장"/>
    <m/>
    <d v="2024-08-03T00:00:00"/>
    <x v="3"/>
    <x v="8"/>
    <x v="0"/>
    <n v="-253"/>
  </r>
  <r>
    <x v="301"/>
    <d v="1899-12-30T11:34:34"/>
    <s v="이체"/>
    <s v="내계좌이체"/>
    <x v="0"/>
    <x v="9"/>
    <n v="-253"/>
    <s v="KRW"/>
    <s v="플러스박스"/>
    <m/>
    <d v="2024-08-03T00:00:00"/>
    <x v="3"/>
    <x v="8"/>
    <x v="0"/>
    <n v="253"/>
  </r>
  <r>
    <x v="301"/>
    <d v="1899-12-30T20:08:57"/>
    <s v="이체"/>
    <s v="이체"/>
    <x v="0"/>
    <x v="172"/>
    <n v="25000"/>
    <s v="KRW"/>
    <s v="신한 주거래 우대통장(저축예금)"/>
    <m/>
    <d v="2024-08-03T00:00:00"/>
    <x v="0"/>
    <x v="0"/>
    <x v="0"/>
    <n v="-25000"/>
  </r>
  <r>
    <x v="302"/>
    <d v="1899-12-30T13:53:14"/>
    <s v="지출"/>
    <s v="교육/학습"/>
    <x v="32"/>
    <x v="494"/>
    <n v="-6800"/>
    <s v="KRW"/>
    <s v="교직원복지 LOVE"/>
    <m/>
    <d v="2024-08-02T00:00:00"/>
    <x v="2"/>
    <x v="25"/>
    <x v="33"/>
    <n v="6800"/>
  </r>
  <r>
    <x v="302"/>
    <d v="1899-12-30T14:11:49"/>
    <s v="지출"/>
    <s v="교통"/>
    <x v="5"/>
    <x v="26"/>
    <n v="-46600"/>
    <s v="KRW"/>
    <s v="[바로]MY(알뜰교통)"/>
    <m/>
    <d v="2024-08-02T00:00:00"/>
    <x v="2"/>
    <x v="7"/>
    <x v="5"/>
    <n v="46600"/>
  </r>
  <r>
    <x v="302"/>
    <d v="1899-12-30T14:11:49"/>
    <s v="지출"/>
    <s v="교통"/>
    <x v="5"/>
    <x v="26"/>
    <n v="-6800"/>
    <s v="KRW"/>
    <s v="[바로]MY(알뜰교통)"/>
    <m/>
    <d v="2024-08-02T00:00:00"/>
    <x v="2"/>
    <x v="7"/>
    <x v="5"/>
    <n v="6800"/>
  </r>
  <r>
    <x v="302"/>
    <d v="1899-12-30T16:44:12"/>
    <s v="지출"/>
    <s v="교통"/>
    <x v="5"/>
    <x v="218"/>
    <n v="-13700"/>
    <s v="KRW"/>
    <s v="MY(K-패스)"/>
    <m/>
    <d v="2024-08-02T00:00:00"/>
    <x v="2"/>
    <x v="7"/>
    <x v="5"/>
    <n v="13700"/>
  </r>
  <r>
    <x v="302"/>
    <d v="1899-12-30T23:26:14"/>
    <s v="지출"/>
    <s v="식비"/>
    <x v="18"/>
    <x v="503"/>
    <n v="-22900"/>
    <s v="KRW"/>
    <s v="교직원복지 LOVE"/>
    <m/>
    <d v="2024-08-02T00:00:00"/>
    <x v="2"/>
    <x v="4"/>
    <x v="18"/>
    <n v="22900"/>
  </r>
  <r>
    <x v="302"/>
    <d v="1899-12-30T16:43:58"/>
    <s v="이체"/>
    <s v="내계좌이체"/>
    <x v="0"/>
    <x v="5"/>
    <n v="50000"/>
    <s v="KRW"/>
    <s v="생활통장"/>
    <m/>
    <d v="2024-08-02T00:00:00"/>
    <x v="3"/>
    <x v="8"/>
    <x v="0"/>
    <n v="-50000"/>
  </r>
  <r>
    <x v="302"/>
    <d v="1899-12-30T16:43:58"/>
    <s v="이체"/>
    <s v="내계좌이체"/>
    <x v="0"/>
    <x v="9"/>
    <n v="-50000"/>
    <s v="KRW"/>
    <s v="플러스박스"/>
    <m/>
    <d v="2024-08-02T00:00:00"/>
    <x v="3"/>
    <x v="8"/>
    <x v="0"/>
    <n v="50000"/>
  </r>
  <r>
    <x v="303"/>
    <d v="1899-12-30T01:28:51"/>
    <s v="수입"/>
    <s v="금융수입"/>
    <x v="0"/>
    <x v="29"/>
    <n v="79"/>
    <s v="KRW"/>
    <s v="생활통장"/>
    <m/>
    <d v="2024-08-01T00:00:00"/>
    <x v="1"/>
    <x v="1"/>
    <x v="0"/>
    <n v="79"/>
  </r>
  <r>
    <x v="303"/>
    <d v="1899-12-30T09:12:54"/>
    <s v="지출"/>
    <s v="교육/학습"/>
    <x v="32"/>
    <x v="494"/>
    <n v="-6000"/>
    <s v="KRW"/>
    <s v="교직원복지 LOVE"/>
    <m/>
    <d v="2024-08-01T00:00:00"/>
    <x v="2"/>
    <x v="25"/>
    <x v="33"/>
    <n v="6000"/>
  </r>
  <r>
    <x v="303"/>
    <d v="1899-12-30T14:13:31"/>
    <s v="지출"/>
    <s v="교통"/>
    <x v="5"/>
    <x v="218"/>
    <n v="-9300"/>
    <s v="KRW"/>
    <s v="MY(K-패스)"/>
    <m/>
    <d v="2024-08-01T00:00:00"/>
    <x v="2"/>
    <x v="7"/>
    <x v="5"/>
    <n v="9300"/>
  </r>
  <r>
    <x v="303"/>
    <d v="1899-12-30T21:26:09"/>
    <s v="수입"/>
    <s v="앱테크"/>
    <x v="0"/>
    <x v="479"/>
    <n v="2"/>
    <s v="KRW"/>
    <s v="생활통장"/>
    <m/>
    <d v="2024-08-01T00:00:00"/>
    <x v="1"/>
    <x v="12"/>
    <x v="0"/>
    <n v="2"/>
  </r>
  <r>
    <x v="303"/>
    <d v="1899-12-30T13:01:49"/>
    <s v="이체"/>
    <s v="이체"/>
    <x v="0"/>
    <x v="502"/>
    <n v="-13000"/>
    <s v="KRW"/>
    <s v="생활통장"/>
    <m/>
    <d v="2024-08-01T00:00:00"/>
    <x v="0"/>
    <x v="0"/>
    <x v="0"/>
    <n v="13000"/>
  </r>
  <r>
    <x v="303"/>
    <d v="1899-12-30T14:32:02"/>
    <s v="이체"/>
    <s v="투자"/>
    <x v="0"/>
    <x v="5"/>
    <n v="453"/>
    <s v="KRW"/>
    <s v="생활통장"/>
    <m/>
    <d v="2024-08-01T00:00:00"/>
    <x v="0"/>
    <x v="5"/>
    <x v="0"/>
    <n v="-453"/>
  </r>
  <r>
    <x v="303"/>
    <d v="1899-12-30T14:44:05"/>
    <s v="이체"/>
    <s v="이체"/>
    <x v="0"/>
    <x v="502"/>
    <n v="-12750"/>
    <s v="KRW"/>
    <s v="생활통장"/>
    <m/>
    <d v="2024-08-01T00:00:00"/>
    <x v="0"/>
    <x v="0"/>
    <x v="0"/>
    <n v="12750"/>
  </r>
  <r>
    <x v="303"/>
    <d v="1899-12-30T21:36:33"/>
    <s v="이체"/>
    <s v="내계좌이체"/>
    <x v="0"/>
    <x v="5"/>
    <n v="50000"/>
    <s v="KRW"/>
    <s v="생활통장"/>
    <m/>
    <d v="2024-08-01T00:00:00"/>
    <x v="3"/>
    <x v="8"/>
    <x v="0"/>
    <n v="-50000"/>
  </r>
  <r>
    <x v="303"/>
    <d v="1899-12-30T21:36:33"/>
    <s v="이체"/>
    <s v="내계좌이체"/>
    <x v="0"/>
    <x v="9"/>
    <n v="-50000"/>
    <s v="KRW"/>
    <s v="플러스박스"/>
    <m/>
    <d v="2024-08-01T00:00:00"/>
    <x v="3"/>
    <x v="8"/>
    <x v="0"/>
    <n v="50000"/>
  </r>
  <r>
    <x v="303"/>
    <d v="1899-12-30T21:37:38"/>
    <s v="이체"/>
    <s v="이체"/>
    <x v="0"/>
    <x v="0"/>
    <n v="-45000"/>
    <s v="KRW"/>
    <s v="생활통장"/>
    <m/>
    <d v="2024-08-01T00:00:00"/>
    <x v="0"/>
    <x v="0"/>
    <x v="0"/>
    <n v="45000"/>
  </r>
  <r>
    <x v="304"/>
    <d v="1899-12-30T00:00:00"/>
    <s v="지출"/>
    <s v="금융"/>
    <x v="39"/>
    <x v="504"/>
    <n v="0"/>
    <s v="KRW"/>
    <s v="교직원복지 LOVE"/>
    <m/>
    <d v="2024-07-31T00:00:00"/>
    <x v="2"/>
    <x v="18"/>
    <x v="40"/>
    <n v="0"/>
  </r>
  <r>
    <x v="304"/>
    <d v="1899-12-30T12:33:32"/>
    <s v="지출"/>
    <s v="교육/학습"/>
    <x v="32"/>
    <x v="494"/>
    <n v="-6300"/>
    <s v="KRW"/>
    <s v="교직원복지 LOVE"/>
    <m/>
    <d v="2024-07-31T00:00:00"/>
    <x v="2"/>
    <x v="25"/>
    <x v="33"/>
    <n v="6300"/>
  </r>
  <r>
    <x v="304"/>
    <d v="1899-12-30T20:31:09"/>
    <s v="지출"/>
    <s v="교통"/>
    <x v="5"/>
    <x v="218"/>
    <n v="-15000"/>
    <s v="KRW"/>
    <s v="MY(K-패스)"/>
    <m/>
    <d v="2024-07-31T00:00:00"/>
    <x v="2"/>
    <x v="7"/>
    <x v="5"/>
    <n v="15000"/>
  </r>
  <r>
    <x v="304"/>
    <d v="1899-12-30T20:30:46"/>
    <s v="이체"/>
    <s v="내계좌이체"/>
    <x v="0"/>
    <x v="5"/>
    <n v="50000"/>
    <s v="KRW"/>
    <s v="생활통장"/>
    <m/>
    <d v="2024-07-31T00:00:00"/>
    <x v="3"/>
    <x v="8"/>
    <x v="0"/>
    <n v="-50000"/>
  </r>
  <r>
    <x v="304"/>
    <d v="1899-12-30T20:30:46"/>
    <s v="이체"/>
    <s v="내계좌이체"/>
    <x v="0"/>
    <x v="9"/>
    <n v="-50000"/>
    <s v="KRW"/>
    <s v="플러스박스"/>
    <m/>
    <d v="2024-07-31T00:00:00"/>
    <x v="3"/>
    <x v="8"/>
    <x v="0"/>
    <n v="50000"/>
  </r>
  <r>
    <x v="305"/>
    <d v="1899-12-30T11:45:12"/>
    <s v="지출"/>
    <s v="교육/학습"/>
    <x v="32"/>
    <x v="494"/>
    <n v="-2800"/>
    <s v="KRW"/>
    <s v="MY(K-패스)"/>
    <m/>
    <d v="2024-07-30T00:00:00"/>
    <x v="2"/>
    <x v="25"/>
    <x v="33"/>
    <n v="2800"/>
  </r>
  <r>
    <x v="305"/>
    <d v="1899-12-30T13:04:09"/>
    <s v="지출"/>
    <s v="카페/간식"/>
    <x v="10"/>
    <x v="261"/>
    <n v="-1900"/>
    <s v="KRW"/>
    <s v="MY(K-패스)"/>
    <m/>
    <d v="2024-07-30T00:00:00"/>
    <x v="2"/>
    <x v="14"/>
    <x v="10"/>
    <n v="1900"/>
  </r>
  <r>
    <x v="305"/>
    <d v="1899-12-30T17:39:35"/>
    <s v="지출"/>
    <s v="교통"/>
    <x v="43"/>
    <x v="143"/>
    <n v="-16600"/>
    <s v="KRW"/>
    <s v="교직원복지 LOVE"/>
    <m/>
    <d v="2024-07-30T00:00:00"/>
    <x v="2"/>
    <x v="7"/>
    <x v="44"/>
    <n v="16600"/>
  </r>
  <r>
    <x v="305"/>
    <d v="1899-12-30T17:43:47"/>
    <s v="지출"/>
    <s v="생활"/>
    <x v="17"/>
    <x v="144"/>
    <n v="-2300"/>
    <s v="KRW"/>
    <s v="교직원복지 LOVE"/>
    <m/>
    <d v="2024-07-30T00:00:00"/>
    <x v="2"/>
    <x v="2"/>
    <x v="17"/>
    <n v="2300"/>
  </r>
  <r>
    <x v="305"/>
    <d v="1899-12-30T16:11:06"/>
    <s v="이체"/>
    <s v="내계좌이체"/>
    <x v="0"/>
    <x v="5"/>
    <n v="1000000"/>
    <s v="KRW"/>
    <s v="생활통장"/>
    <m/>
    <d v="2024-07-30T00:00:00"/>
    <x v="3"/>
    <x v="8"/>
    <x v="0"/>
    <n v="-1000000"/>
  </r>
  <r>
    <x v="305"/>
    <d v="1899-12-30T16:11:06"/>
    <s v="이체"/>
    <s v="내계좌이체"/>
    <x v="0"/>
    <x v="9"/>
    <n v="-1000000"/>
    <s v="KRW"/>
    <s v="플러스박스"/>
    <m/>
    <d v="2024-07-30T00:00:00"/>
    <x v="3"/>
    <x v="8"/>
    <x v="0"/>
    <n v="1000000"/>
  </r>
  <r>
    <x v="305"/>
    <d v="1899-12-30T16:12:39"/>
    <s v="이체"/>
    <s v="내계좌이체"/>
    <x v="0"/>
    <x v="12"/>
    <n v="-1000000"/>
    <s v="KRW"/>
    <s v="생활통장"/>
    <m/>
    <d v="2024-07-30T00:00:00"/>
    <x v="3"/>
    <x v="8"/>
    <x v="0"/>
    <n v="1000000"/>
  </r>
  <r>
    <x v="306"/>
    <d v="1899-12-30T09:31:16"/>
    <s v="수입"/>
    <s v="금융수입"/>
    <x v="0"/>
    <x v="34"/>
    <n v="500"/>
    <s v="KRW"/>
    <s v="생활통장"/>
    <m/>
    <d v="2024-07-29T00:00:00"/>
    <x v="1"/>
    <x v="1"/>
    <x v="0"/>
    <n v="500"/>
  </r>
  <r>
    <x v="306"/>
    <d v="1899-12-30T12:26:01"/>
    <s v="지출"/>
    <s v="뷰티/미용"/>
    <x v="40"/>
    <x v="496"/>
    <n v="-13800"/>
    <s v="KRW"/>
    <s v="교직원복지 LOVE"/>
    <m/>
    <d v="2024-07-29T00:00:00"/>
    <x v="2"/>
    <x v="13"/>
    <x v="41"/>
    <n v="13800"/>
  </r>
  <r>
    <x v="306"/>
    <d v="1899-12-30T12:28:36"/>
    <s v="지출"/>
    <s v="의료/건강"/>
    <x v="41"/>
    <x v="497"/>
    <n v="-5800"/>
    <s v="KRW"/>
    <s v="교직원복지 LOVE"/>
    <m/>
    <d v="2024-07-29T00:00:00"/>
    <x v="2"/>
    <x v="3"/>
    <x v="42"/>
    <n v="5800"/>
  </r>
  <r>
    <x v="306"/>
    <d v="1899-12-30T22:08:32"/>
    <s v="지출"/>
    <s v="온라인쇼핑"/>
    <x v="12"/>
    <x v="27"/>
    <n v="-22766"/>
    <s v="KRW"/>
    <s v="교직원복지 LOVE"/>
    <m/>
    <d v="2024-07-29T00:00:00"/>
    <x v="2"/>
    <x v="6"/>
    <x v="12"/>
    <n v="22766"/>
  </r>
  <r>
    <x v="306"/>
    <d v="1899-12-30T11:57:21"/>
    <s v="이체"/>
    <s v="내계좌이체"/>
    <x v="0"/>
    <x v="5"/>
    <n v="187"/>
    <s v="KRW"/>
    <s v="생활통장"/>
    <m/>
    <d v="2024-07-29T00:00:00"/>
    <x v="3"/>
    <x v="8"/>
    <x v="0"/>
    <n v="-187"/>
  </r>
  <r>
    <x v="306"/>
    <d v="1899-12-30T11:57:21"/>
    <s v="이체"/>
    <s v="내계좌이체"/>
    <x v="0"/>
    <x v="9"/>
    <n v="-187"/>
    <s v="KRW"/>
    <s v="플러스박스"/>
    <m/>
    <d v="2024-07-29T00:00:00"/>
    <x v="3"/>
    <x v="8"/>
    <x v="0"/>
    <n v="187"/>
  </r>
  <r>
    <x v="306"/>
    <d v="1899-12-30T11:57:35"/>
    <s v="이체"/>
    <s v="투자"/>
    <x v="0"/>
    <x v="5"/>
    <n v="374"/>
    <s v="KRW"/>
    <s v="생활통장"/>
    <m/>
    <d v="2024-07-29T00:00:00"/>
    <x v="0"/>
    <x v="5"/>
    <x v="0"/>
    <n v="-374"/>
  </r>
  <r>
    <x v="306"/>
    <d v="1899-12-30T11:58:00"/>
    <s v="이체"/>
    <s v="내계좌이체"/>
    <x v="0"/>
    <x v="13"/>
    <n v="40000"/>
    <s v="KRW"/>
    <s v="생활통장"/>
    <m/>
    <d v="2024-07-29T00:00:00"/>
    <x v="3"/>
    <x v="8"/>
    <x v="0"/>
    <n v="-40000"/>
  </r>
  <r>
    <x v="306"/>
    <d v="1899-12-30T11:58:01"/>
    <s v="이체"/>
    <s v="내계좌이체"/>
    <x v="0"/>
    <x v="13"/>
    <n v="-40000"/>
    <s v="KRW"/>
    <s v="신한 주거래 우대통장(저축예금)"/>
    <m/>
    <d v="2024-07-29T00:00:00"/>
    <x v="3"/>
    <x v="8"/>
    <x v="0"/>
    <n v="40000"/>
  </r>
  <r>
    <x v="306"/>
    <d v="1899-12-30T11:59:37"/>
    <s v="이체"/>
    <s v="카드대금"/>
    <x v="0"/>
    <x v="116"/>
    <n v="-40000"/>
    <s v="KRW"/>
    <s v="생활통장"/>
    <m/>
    <d v="2024-07-29T00:00:00"/>
    <x v="3"/>
    <x v="20"/>
    <x v="0"/>
    <n v="40000"/>
  </r>
  <r>
    <x v="307"/>
    <d v="1899-12-30T15:09:01"/>
    <s v="지출"/>
    <s v="온라인쇼핑"/>
    <x v="12"/>
    <x v="27"/>
    <n v="-47686"/>
    <s v="KRW"/>
    <s v="교직원복지 LOVE"/>
    <m/>
    <d v="2024-07-28T00:00:00"/>
    <x v="2"/>
    <x v="6"/>
    <x v="12"/>
    <n v="47686"/>
  </r>
  <r>
    <x v="308"/>
    <d v="1899-12-30T02:16:14"/>
    <s v="수입"/>
    <s v="금융수입"/>
    <x v="0"/>
    <x v="263"/>
    <n v="0"/>
    <s v="KRW"/>
    <s v="저금통"/>
    <m/>
    <d v="2024-07-27T00:00:00"/>
    <x v="1"/>
    <x v="1"/>
    <x v="0"/>
    <n v="0"/>
  </r>
  <r>
    <x v="308"/>
    <d v="1899-12-30T02:30:04"/>
    <s v="수입"/>
    <s v="금융수입"/>
    <x v="0"/>
    <x v="46"/>
    <n v="187"/>
    <s v="KRW"/>
    <s v="플러스박스"/>
    <m/>
    <d v="2024-07-27T00:00:00"/>
    <x v="1"/>
    <x v="1"/>
    <x v="0"/>
    <n v="187"/>
  </r>
  <r>
    <x v="308"/>
    <d v="1899-12-30T03:34:59"/>
    <s v="수입"/>
    <s v="금융수입"/>
    <x v="0"/>
    <x v="47"/>
    <n v="0"/>
    <s v="KRW"/>
    <s v="입출금통장"/>
    <m/>
    <d v="2024-07-27T00:00:00"/>
    <x v="1"/>
    <x v="1"/>
    <x v="0"/>
    <n v="0"/>
  </r>
  <r>
    <x v="308"/>
    <d v="1899-12-30T05:05:33"/>
    <s v="수입"/>
    <s v="금융수입"/>
    <x v="0"/>
    <x v="47"/>
    <n v="0"/>
    <s v="KRW"/>
    <s v="입출금통장"/>
    <m/>
    <d v="2024-07-27T00:00:00"/>
    <x v="1"/>
    <x v="1"/>
    <x v="0"/>
    <n v="0"/>
  </r>
  <r>
    <x v="308"/>
    <d v="1899-12-30T05:23:55"/>
    <s v="수입"/>
    <s v="금융수입"/>
    <x v="0"/>
    <x v="47"/>
    <n v="36"/>
    <s v="KRW"/>
    <s v="입출금통장"/>
    <m/>
    <d v="2024-07-27T00:00:00"/>
    <x v="1"/>
    <x v="1"/>
    <x v="0"/>
    <n v="36"/>
  </r>
  <r>
    <x v="308"/>
    <d v="1899-12-30T16:33:23"/>
    <s v="지출"/>
    <s v="온라인쇼핑"/>
    <x v="23"/>
    <x v="505"/>
    <n v="-29900"/>
    <s v="KRW"/>
    <s v="교직원복지 LOVE"/>
    <m/>
    <d v="2024-07-27T00:00:00"/>
    <x v="2"/>
    <x v="6"/>
    <x v="24"/>
    <n v="29900"/>
  </r>
  <r>
    <x v="308"/>
    <d v="1899-12-30T19:23:16"/>
    <s v="지출"/>
    <s v="식비"/>
    <x v="45"/>
    <x v="506"/>
    <n v="-39800"/>
    <s v="KRW"/>
    <s v="교직원복지 LOVE"/>
    <m/>
    <d v="2024-07-27T00:00:00"/>
    <x v="2"/>
    <x v="4"/>
    <x v="46"/>
    <n v="39800"/>
  </r>
  <r>
    <x v="308"/>
    <d v="1899-12-30T02:20:48"/>
    <s v="이체"/>
    <s v="저축"/>
    <x v="0"/>
    <x v="44"/>
    <n v="0"/>
    <s v="KRW"/>
    <s v="세이프박스"/>
    <m/>
    <d v="2024-07-27T00:00:00"/>
    <x v="3"/>
    <x v="19"/>
    <x v="0"/>
    <n v="0"/>
  </r>
  <r>
    <x v="308"/>
    <d v="1899-12-30T19:45:19"/>
    <s v="이체"/>
    <s v="이체"/>
    <x v="0"/>
    <x v="172"/>
    <n v="40000"/>
    <s v="KRW"/>
    <s v="신한 주거래 우대통장(저축예금)"/>
    <m/>
    <d v="2024-07-27T00:00:00"/>
    <x v="0"/>
    <x v="0"/>
    <x v="0"/>
    <n v="-40000"/>
  </r>
  <r>
    <x v="309"/>
    <d v="1899-12-30T11:31:17"/>
    <s v="수입"/>
    <s v="금융수입"/>
    <x v="0"/>
    <x v="46"/>
    <n v="187"/>
    <s v="KRW"/>
    <s v="플러스박스"/>
    <m/>
    <d v="2024-07-26T00:00:00"/>
    <x v="1"/>
    <x v="1"/>
    <x v="0"/>
    <n v="187"/>
  </r>
  <r>
    <x v="309"/>
    <d v="1899-12-30T15:24:38"/>
    <s v="지출"/>
    <s v="패션/쇼핑"/>
    <x v="57"/>
    <x v="339"/>
    <n v="-32000"/>
    <s v="KRW"/>
    <s v="교직원복지 LOVE"/>
    <m/>
    <d v="2024-07-26T00:00:00"/>
    <x v="2"/>
    <x v="16"/>
    <x v="58"/>
    <n v="32000"/>
  </r>
  <r>
    <x v="309"/>
    <d v="1899-12-30T16:33:05"/>
    <s v="지출"/>
    <s v="카페/간식"/>
    <x v="10"/>
    <x v="261"/>
    <n v="-11100"/>
    <s v="KRW"/>
    <s v="MY(K-패스)"/>
    <m/>
    <d v="2024-07-26T00:00:00"/>
    <x v="2"/>
    <x v="14"/>
    <x v="10"/>
    <n v="11100"/>
  </r>
  <r>
    <x v="309"/>
    <d v="1899-12-30T19:52:58"/>
    <s v="지출"/>
    <s v="식비"/>
    <x v="19"/>
    <x v="507"/>
    <n v="-11100"/>
    <s v="KRW"/>
    <s v="교직원복지 LOVE"/>
    <m/>
    <d v="2024-07-26T00:00:00"/>
    <x v="2"/>
    <x v="4"/>
    <x v="19"/>
    <n v="11100"/>
  </r>
  <r>
    <x v="309"/>
    <d v="1899-12-30T20:32:25"/>
    <s v="지출"/>
    <s v="교통"/>
    <x v="5"/>
    <x v="218"/>
    <n v="-13300"/>
    <s v="KRW"/>
    <s v="MY(K-패스)"/>
    <m/>
    <d v="2024-07-26T00:00:00"/>
    <x v="2"/>
    <x v="7"/>
    <x v="5"/>
    <n v="13300"/>
  </r>
  <r>
    <x v="309"/>
    <d v="1899-12-30T11:31:30"/>
    <s v="이체"/>
    <s v="내계좌이체"/>
    <x v="0"/>
    <x v="5"/>
    <n v="187"/>
    <s v="KRW"/>
    <s v="생활통장"/>
    <m/>
    <d v="2024-07-26T00:00:00"/>
    <x v="3"/>
    <x v="8"/>
    <x v="0"/>
    <n v="-187"/>
  </r>
  <r>
    <x v="309"/>
    <d v="1899-12-30T11:31:30"/>
    <s v="이체"/>
    <s v="내계좌이체"/>
    <x v="0"/>
    <x v="9"/>
    <n v="-187"/>
    <s v="KRW"/>
    <s v="플러스박스"/>
    <m/>
    <d v="2024-07-26T00:00:00"/>
    <x v="3"/>
    <x v="8"/>
    <x v="0"/>
    <n v="187"/>
  </r>
  <r>
    <x v="310"/>
    <d v="1899-12-30T13:56:34"/>
    <s v="수입"/>
    <s v="앱테크"/>
    <x v="0"/>
    <x v="493"/>
    <n v="1"/>
    <s v="KRW"/>
    <s v="생활통장"/>
    <m/>
    <d v="2024-07-25T00:00:00"/>
    <x v="1"/>
    <x v="12"/>
    <x v="0"/>
    <n v="1"/>
  </r>
  <r>
    <x v="310"/>
    <d v="1899-12-30T14:02:25"/>
    <s v="지출"/>
    <s v="주거/통신"/>
    <x v="26"/>
    <x v="65"/>
    <n v="-6120"/>
    <s v="KRW"/>
    <s v="MY(K-패스)"/>
    <m/>
    <d v="2024-07-25T00:00:00"/>
    <x v="2"/>
    <x v="21"/>
    <x v="27"/>
    <n v="6120"/>
  </r>
  <r>
    <x v="310"/>
    <d v="1899-12-30T14:11:30"/>
    <s v="지출"/>
    <s v="금융"/>
    <x v="53"/>
    <x v="240"/>
    <n v="-23320"/>
    <s v="KRW"/>
    <s v="입출금통장"/>
    <m/>
    <d v="2024-07-25T00:00:00"/>
    <x v="2"/>
    <x v="18"/>
    <x v="54"/>
    <n v="23320"/>
  </r>
  <r>
    <x v="310"/>
    <d v="1899-12-30T21:21:20"/>
    <s v="지출"/>
    <s v="교통"/>
    <x v="5"/>
    <x v="218"/>
    <n v="-9100"/>
    <s v="KRW"/>
    <s v="MY(K-패스)"/>
    <m/>
    <d v="2024-07-25T00:00:00"/>
    <x v="2"/>
    <x v="7"/>
    <x v="5"/>
    <n v="9100"/>
  </r>
  <r>
    <x v="310"/>
    <d v="1899-12-30T08:58:00"/>
    <s v="이체"/>
    <s v="내계좌이체"/>
    <x v="0"/>
    <x v="41"/>
    <n v="-100000"/>
    <s v="KRW"/>
    <s v="신한 주거래 우대통장(저축예금)"/>
    <m/>
    <d v="2024-07-25T00:00:00"/>
    <x v="3"/>
    <x v="8"/>
    <x v="0"/>
    <n v="100000"/>
  </r>
  <r>
    <x v="310"/>
    <d v="1899-12-30T08:58:00"/>
    <s v="이체"/>
    <s v="내계좌이체"/>
    <x v="0"/>
    <x v="13"/>
    <n v="100000"/>
    <s v="KRW"/>
    <s v="청년 주택드림 청약통장"/>
    <m/>
    <d v="2024-07-25T00:00:00"/>
    <x v="4"/>
    <x v="17"/>
    <x v="20"/>
    <n v="100000"/>
  </r>
  <r>
    <x v="310"/>
    <d v="1899-12-30T10:23:00"/>
    <s v="이체"/>
    <s v="투자"/>
    <x v="0"/>
    <x v="5"/>
    <n v="190"/>
    <s v="KRW"/>
    <s v="생활통장"/>
    <m/>
    <d v="2024-07-25T00:00:00"/>
    <x v="0"/>
    <x v="5"/>
    <x v="0"/>
    <n v="-190"/>
  </r>
  <r>
    <x v="310"/>
    <d v="1899-12-30T14:05:20"/>
    <s v="이체"/>
    <s v="내계좌이체"/>
    <x v="0"/>
    <x v="5"/>
    <n v="50000"/>
    <s v="KRW"/>
    <s v="생활통장"/>
    <m/>
    <d v="2024-07-25T00:00:00"/>
    <x v="3"/>
    <x v="8"/>
    <x v="0"/>
    <n v="-50000"/>
  </r>
  <r>
    <x v="310"/>
    <d v="1899-12-30T14:05:20"/>
    <s v="이체"/>
    <s v="내계좌이체"/>
    <x v="0"/>
    <x v="9"/>
    <n v="-50000"/>
    <s v="KRW"/>
    <s v="플러스박스"/>
    <m/>
    <d v="2024-07-25T00:00:00"/>
    <x v="3"/>
    <x v="8"/>
    <x v="0"/>
    <n v="50000"/>
  </r>
  <r>
    <x v="310"/>
    <d v="1899-12-30T14:10:52"/>
    <s v="이체"/>
    <s v="내계좌이체"/>
    <x v="0"/>
    <x v="12"/>
    <n v="-23320"/>
    <s v="KRW"/>
    <s v="생활통장"/>
    <m/>
    <d v="2024-07-25T00:00:00"/>
    <x v="3"/>
    <x v="8"/>
    <x v="0"/>
    <n v="23320"/>
  </r>
  <r>
    <x v="310"/>
    <d v="1899-12-30T14:10:53"/>
    <s v="이체"/>
    <s v="내계좌이체"/>
    <x v="0"/>
    <x v="13"/>
    <n v="23320"/>
    <s v="KRW"/>
    <s v="입출금통장"/>
    <m/>
    <d v="2024-07-25T00:00:00"/>
    <x v="3"/>
    <x v="8"/>
    <x v="0"/>
    <n v="-23320"/>
  </r>
  <r>
    <x v="311"/>
    <d v="1899-12-30T00:12:25"/>
    <s v="수입"/>
    <s v="금융수입"/>
    <x v="0"/>
    <x v="46"/>
    <n v="400"/>
    <s v="KRW"/>
    <s v="플러스박스"/>
    <m/>
    <d v="2024-07-24T00:00:00"/>
    <x v="1"/>
    <x v="1"/>
    <x v="0"/>
    <n v="400"/>
  </r>
  <r>
    <x v="311"/>
    <d v="1899-12-30T09:43:16"/>
    <s v="지출"/>
    <s v="의료/건강"/>
    <x v="2"/>
    <x v="508"/>
    <n v="-8300"/>
    <s v="KRW"/>
    <s v="MY(K-패스)"/>
    <m/>
    <d v="2024-07-24T00:00:00"/>
    <x v="2"/>
    <x v="3"/>
    <x v="2"/>
    <n v="8300"/>
  </r>
  <r>
    <x v="311"/>
    <d v="1899-12-30T12:02:19"/>
    <s v="수입"/>
    <s v="사업수입"/>
    <x v="0"/>
    <x v="509"/>
    <n v="19800"/>
    <s v="KRW"/>
    <s v="신한 주거래 우대통장(저축예금)"/>
    <m/>
    <d v="2024-07-24T00:00:00"/>
    <x v="1"/>
    <x v="29"/>
    <x v="0"/>
    <n v="19800"/>
  </r>
  <r>
    <x v="311"/>
    <d v="1899-12-30T00:12:36"/>
    <s v="이체"/>
    <s v="내계좌이체"/>
    <x v="0"/>
    <x v="5"/>
    <n v="400"/>
    <s v="KRW"/>
    <s v="생활통장"/>
    <m/>
    <d v="2024-07-24T00:00:00"/>
    <x v="3"/>
    <x v="8"/>
    <x v="0"/>
    <n v="-400"/>
  </r>
  <r>
    <x v="311"/>
    <d v="1899-12-30T00:12:36"/>
    <s v="이체"/>
    <s v="내계좌이체"/>
    <x v="0"/>
    <x v="9"/>
    <n v="-400"/>
    <s v="KRW"/>
    <s v="플러스박스"/>
    <m/>
    <d v="2024-07-24T00:00:00"/>
    <x v="3"/>
    <x v="8"/>
    <x v="0"/>
    <n v="400"/>
  </r>
  <r>
    <x v="311"/>
    <d v="1899-12-30T00:34:41"/>
    <s v="이체"/>
    <s v="내계좌이체"/>
    <x v="0"/>
    <x v="12"/>
    <n v="-70100"/>
    <s v="KRW"/>
    <s v="채움공직자우대통장"/>
    <m/>
    <d v="2024-07-24T00:00:00"/>
    <x v="3"/>
    <x v="8"/>
    <x v="0"/>
    <n v="70100"/>
  </r>
  <r>
    <x v="311"/>
    <d v="1899-12-30T00:34:42"/>
    <s v="이체"/>
    <s v="내계좌이체"/>
    <x v="0"/>
    <x v="13"/>
    <n v="70100"/>
    <s v="KRW"/>
    <s v="생활통장"/>
    <m/>
    <d v="2024-07-24T00:00:00"/>
    <x v="3"/>
    <x v="8"/>
    <x v="0"/>
    <n v="-70100"/>
  </r>
  <r>
    <x v="311"/>
    <d v="1899-12-30T00:37:38"/>
    <s v="이체"/>
    <s v="내계좌이체"/>
    <x v="0"/>
    <x v="13"/>
    <n v="26437"/>
    <s v="KRW"/>
    <s v="생활통장"/>
    <m/>
    <d v="2024-07-24T00:00:00"/>
    <x v="3"/>
    <x v="8"/>
    <x v="0"/>
    <n v="-26437"/>
  </r>
  <r>
    <x v="311"/>
    <d v="1899-12-30T12:06:43"/>
    <s v="이체"/>
    <s v="내계좌이체"/>
    <x v="0"/>
    <x v="12"/>
    <n v="-19800"/>
    <s v="KRW"/>
    <s v="신한 주거래 우대통장(저축예금)"/>
    <m/>
    <d v="2024-07-24T00:00:00"/>
    <x v="3"/>
    <x v="8"/>
    <x v="0"/>
    <n v="19800"/>
  </r>
  <r>
    <x v="311"/>
    <d v="1899-12-30T12:06:43"/>
    <s v="이체"/>
    <s v="내계좌이체"/>
    <x v="0"/>
    <x v="13"/>
    <n v="19800"/>
    <s v="KRW"/>
    <s v="생활통장"/>
    <m/>
    <d v="2024-07-24T00:00:00"/>
    <x v="3"/>
    <x v="8"/>
    <x v="0"/>
    <n v="-19800"/>
  </r>
  <r>
    <x v="311"/>
    <d v="1899-12-30T14:56:44"/>
    <s v="이체"/>
    <s v="내계좌이체"/>
    <x v="0"/>
    <x v="5"/>
    <n v="-100000"/>
    <s v="KRW"/>
    <s v="생활통장"/>
    <m/>
    <d v="2024-07-24T00:00:00"/>
    <x v="3"/>
    <x v="8"/>
    <x v="0"/>
    <n v="100000"/>
  </r>
  <r>
    <x v="311"/>
    <d v="1899-12-30T14:56:44"/>
    <s v="이체"/>
    <s v="내계좌이체"/>
    <x v="0"/>
    <x v="15"/>
    <n v="100000"/>
    <s v="KRW"/>
    <s v="플러스박스"/>
    <m/>
    <d v="2024-07-24T00:00:00"/>
    <x v="3"/>
    <x v="8"/>
    <x v="0"/>
    <n v="-100000"/>
  </r>
  <r>
    <x v="312"/>
    <d v="1899-12-30T16:01:58"/>
    <s v="수입"/>
    <s v="앱테크"/>
    <x v="0"/>
    <x v="493"/>
    <n v="1"/>
    <s v="KRW"/>
    <s v="생활통장"/>
    <m/>
    <d v="2024-07-23T00:00:00"/>
    <x v="1"/>
    <x v="12"/>
    <x v="0"/>
    <n v="1"/>
  </r>
  <r>
    <x v="312"/>
    <d v="1899-12-30T16:01:58"/>
    <s v="수입"/>
    <s v="앱테크"/>
    <x v="0"/>
    <x v="493"/>
    <n v="40"/>
    <s v="KRW"/>
    <s v="생활통장"/>
    <m/>
    <d v="2024-07-23T00:00:00"/>
    <x v="1"/>
    <x v="12"/>
    <x v="0"/>
    <n v="40"/>
  </r>
  <r>
    <x v="312"/>
    <d v="1899-12-30T16:05:29"/>
    <s v="수입"/>
    <s v="기타수입"/>
    <x v="0"/>
    <x v="287"/>
    <n v="10000"/>
    <s v="KRW"/>
    <s v="채움공직자우대통장"/>
    <m/>
    <d v="2024-07-23T00:00:00"/>
    <x v="1"/>
    <x v="23"/>
    <x v="0"/>
    <n v="10000"/>
  </r>
  <r>
    <x v="312"/>
    <d v="1899-12-30T16:05:31"/>
    <s v="수입"/>
    <s v="기타수입"/>
    <x v="0"/>
    <x v="287"/>
    <n v="60100"/>
    <s v="KRW"/>
    <s v="채움공직자우대통장"/>
    <m/>
    <d v="2024-07-23T00:00:00"/>
    <x v="1"/>
    <x v="23"/>
    <x v="0"/>
    <n v="60100"/>
  </r>
  <r>
    <x v="312"/>
    <d v="1899-12-30T12:15:23"/>
    <s v="이체"/>
    <s v="내계좌이체"/>
    <x v="0"/>
    <x v="5"/>
    <n v="500000"/>
    <s v="KRW"/>
    <s v="생활통장"/>
    <m/>
    <d v="2024-07-23T00:00:00"/>
    <x v="3"/>
    <x v="8"/>
    <x v="0"/>
    <n v="-500000"/>
  </r>
  <r>
    <x v="312"/>
    <d v="1899-12-30T12:15:23"/>
    <s v="이체"/>
    <s v="내계좌이체"/>
    <x v="0"/>
    <x v="9"/>
    <n v="-500000"/>
    <s v="KRW"/>
    <s v="플러스박스"/>
    <m/>
    <d v="2024-07-23T00:00:00"/>
    <x v="3"/>
    <x v="8"/>
    <x v="0"/>
    <n v="500000"/>
  </r>
  <r>
    <x v="312"/>
    <d v="1899-12-30T12:15:58"/>
    <s v="이체"/>
    <s v="내계좌이체"/>
    <x v="0"/>
    <x v="12"/>
    <n v="-500000"/>
    <s v="KRW"/>
    <s v="생활통장"/>
    <m/>
    <d v="2024-07-23T00:00:00"/>
    <x v="3"/>
    <x v="8"/>
    <x v="0"/>
    <n v="500000"/>
  </r>
  <r>
    <x v="313"/>
    <d v="1899-12-30T18:29:39"/>
    <s v="지출"/>
    <s v="생활"/>
    <x v="1"/>
    <x v="2"/>
    <n v="-80000"/>
    <s v="KRW"/>
    <s v="교직원복지 LOVE"/>
    <m/>
    <d v="2024-07-22T00:00:00"/>
    <x v="2"/>
    <x v="2"/>
    <x v="1"/>
    <n v="80000"/>
  </r>
  <r>
    <x v="313"/>
    <d v="1899-12-30T18:53:03"/>
    <s v="지출"/>
    <s v="금융"/>
    <x v="22"/>
    <x v="510"/>
    <n v="-3770"/>
    <s v="KRW"/>
    <s v="신한 주거래 우대통장(저축예금)"/>
    <m/>
    <d v="2024-07-22T00:00:00"/>
    <x v="2"/>
    <x v="18"/>
    <x v="23"/>
    <n v="3770"/>
  </r>
  <r>
    <x v="313"/>
    <d v="1899-12-30T18:53:03"/>
    <s v="지출"/>
    <s v="금융"/>
    <x v="22"/>
    <x v="510"/>
    <n v="-100590"/>
    <s v="KRW"/>
    <s v="신한 주거래 우대통장(저축예금)"/>
    <m/>
    <d v="2024-07-22T00:00:00"/>
    <x v="2"/>
    <x v="18"/>
    <x v="23"/>
    <n v="100590"/>
  </r>
  <r>
    <x v="313"/>
    <d v="1899-12-30T19:16:17"/>
    <s v="지출"/>
    <s v="금융"/>
    <x v="22"/>
    <x v="511"/>
    <n v="-204400"/>
    <s v="KRW"/>
    <s v="채움공직자우대통장"/>
    <m/>
    <d v="2024-07-22T00:00:00"/>
    <x v="2"/>
    <x v="18"/>
    <x v="23"/>
    <n v="204400"/>
  </r>
  <r>
    <x v="313"/>
    <d v="1899-12-30T21:03:50"/>
    <s v="수입"/>
    <s v="금융수입"/>
    <x v="0"/>
    <x v="46"/>
    <n v="116"/>
    <s v="KRW"/>
    <s v="플러스박스"/>
    <m/>
    <d v="2024-07-22T00:00:00"/>
    <x v="1"/>
    <x v="1"/>
    <x v="0"/>
    <n v="116"/>
  </r>
  <r>
    <x v="313"/>
    <d v="1899-12-30T09:38:52"/>
    <s v="이체"/>
    <s v="내계좌이체"/>
    <x v="0"/>
    <x v="13"/>
    <n v="18712"/>
    <s v="KRW"/>
    <s v="생활통장"/>
    <m/>
    <d v="2024-07-22T00:00:00"/>
    <x v="3"/>
    <x v="8"/>
    <x v="0"/>
    <n v="-18712"/>
  </r>
  <r>
    <x v="313"/>
    <d v="1899-12-30T14:21:01"/>
    <s v="이체"/>
    <s v="투자"/>
    <x v="0"/>
    <x v="291"/>
    <n v="89840"/>
    <s v="KRW"/>
    <s v="신한 주거래 우대통장(저축예금)"/>
    <m/>
    <d v="2024-07-22T00:00:00"/>
    <x v="0"/>
    <x v="5"/>
    <x v="0"/>
    <n v="-89840"/>
  </r>
  <r>
    <x v="313"/>
    <d v="1899-12-30T14:21:02"/>
    <s v="이체"/>
    <s v="투자"/>
    <x v="0"/>
    <x v="291"/>
    <n v="2550000"/>
    <s v="KRW"/>
    <s v="신한 주거래 우대통장(저축예금)"/>
    <m/>
    <d v="2024-07-22T00:00:00"/>
    <x v="0"/>
    <x v="5"/>
    <x v="0"/>
    <n v="-2550000"/>
  </r>
  <r>
    <x v="313"/>
    <d v="1899-12-30T20:58:08"/>
    <s v="이체"/>
    <s v="내계좌이체"/>
    <x v="0"/>
    <x v="12"/>
    <n v="-389930"/>
    <s v="KRW"/>
    <s v="채움공직자우대통장"/>
    <m/>
    <d v="2024-07-22T00:00:00"/>
    <x v="3"/>
    <x v="8"/>
    <x v="0"/>
    <n v="389930"/>
  </r>
  <r>
    <x v="313"/>
    <d v="1899-12-30T20:58:09"/>
    <s v="이체"/>
    <s v="내계좌이체"/>
    <x v="0"/>
    <x v="13"/>
    <n v="389930"/>
    <s v="KRW"/>
    <s v="생활통장"/>
    <m/>
    <d v="2024-07-22T00:00:00"/>
    <x v="3"/>
    <x v="8"/>
    <x v="0"/>
    <n v="-389930"/>
  </r>
  <r>
    <x v="313"/>
    <d v="1899-12-30T20:58:40"/>
    <s v="이체"/>
    <s v="내계좌이체"/>
    <x v="0"/>
    <x v="12"/>
    <n v="-2435480"/>
    <s v="KRW"/>
    <s v="신한 주거래 우대통장(저축예금)"/>
    <m/>
    <d v="2024-07-22T00:00:00"/>
    <x v="3"/>
    <x v="8"/>
    <x v="0"/>
    <n v="2435480"/>
  </r>
  <r>
    <x v="313"/>
    <d v="1899-12-30T20:58:40"/>
    <s v="이체"/>
    <s v="내계좌이체"/>
    <x v="0"/>
    <x v="13"/>
    <n v="2435480"/>
    <s v="KRW"/>
    <s v="생활통장"/>
    <m/>
    <d v="2024-07-22T00:00:00"/>
    <x v="3"/>
    <x v="8"/>
    <x v="0"/>
    <n v="-2435480"/>
  </r>
  <r>
    <x v="313"/>
    <d v="1899-12-30T21:02:53"/>
    <s v="이체"/>
    <s v="내계좌이체"/>
    <x v="0"/>
    <x v="5"/>
    <n v="-2900000"/>
    <s v="KRW"/>
    <s v="생활통장"/>
    <m/>
    <d v="2024-07-22T00:00:00"/>
    <x v="3"/>
    <x v="8"/>
    <x v="0"/>
    <n v="2900000"/>
  </r>
  <r>
    <x v="313"/>
    <d v="1899-12-30T21:02:53"/>
    <s v="이체"/>
    <s v="내계좌이체"/>
    <x v="0"/>
    <x v="15"/>
    <n v="2900000"/>
    <s v="KRW"/>
    <s v="플러스박스"/>
    <m/>
    <d v="2024-07-22T00:00:00"/>
    <x v="3"/>
    <x v="8"/>
    <x v="0"/>
    <n v="-2900000"/>
  </r>
  <r>
    <x v="313"/>
    <d v="1899-12-30T21:04:03"/>
    <s v="이체"/>
    <s v="내계좌이체"/>
    <x v="0"/>
    <x v="5"/>
    <n v="116"/>
    <s v="KRW"/>
    <s v="생활통장"/>
    <m/>
    <d v="2024-07-22T00:00:00"/>
    <x v="3"/>
    <x v="8"/>
    <x v="0"/>
    <n v="-116"/>
  </r>
  <r>
    <x v="313"/>
    <d v="1899-12-30T21:04:03"/>
    <s v="이체"/>
    <s v="내계좌이체"/>
    <x v="0"/>
    <x v="9"/>
    <n v="-116"/>
    <s v="KRW"/>
    <s v="플러스박스"/>
    <m/>
    <d v="2024-07-22T00:00:00"/>
    <x v="3"/>
    <x v="8"/>
    <x v="0"/>
    <n v="116"/>
  </r>
  <r>
    <x v="314"/>
    <d v="1899-12-30T13:39:22"/>
    <s v="수입"/>
    <s v="앱테크"/>
    <x v="0"/>
    <x v="493"/>
    <n v="1"/>
    <s v="KRW"/>
    <s v="생활통장"/>
    <m/>
    <d v="2024-07-21T00:00:00"/>
    <x v="1"/>
    <x v="12"/>
    <x v="0"/>
    <n v="1"/>
  </r>
  <r>
    <x v="314"/>
    <d v="1899-12-30T09:21:12"/>
    <s v="이체"/>
    <s v="이체"/>
    <x v="0"/>
    <x v="466"/>
    <n v="39500"/>
    <s v="KRW"/>
    <s v="신한 주거래 우대통장(저축예금)"/>
    <m/>
    <d v="2024-07-21T00:00:00"/>
    <x v="3"/>
    <x v="0"/>
    <x v="0"/>
    <n v="-39500"/>
  </r>
  <r>
    <x v="314"/>
    <d v="1899-12-30T14:13:38"/>
    <s v="이체"/>
    <s v="내계좌이체"/>
    <x v="0"/>
    <x v="13"/>
    <n v="-39500"/>
    <s v="KRW"/>
    <s v="신한 주거래 우대통장(저축예금)"/>
    <m/>
    <d v="2024-07-21T00:00:00"/>
    <x v="3"/>
    <x v="8"/>
    <x v="0"/>
    <n v="39500"/>
  </r>
  <r>
    <x v="314"/>
    <d v="1899-12-30T14:13:38"/>
    <s v="이체"/>
    <s v="내계좌이체"/>
    <x v="0"/>
    <x v="13"/>
    <n v="39500"/>
    <s v="KRW"/>
    <s v="생활통장"/>
    <m/>
    <d v="2024-07-21T00:00:00"/>
    <x v="3"/>
    <x v="8"/>
    <x v="0"/>
    <n v="-39500"/>
  </r>
  <r>
    <x v="314"/>
    <d v="1899-12-30T14:57:09"/>
    <s v="이체"/>
    <s v="카드대금"/>
    <x v="0"/>
    <x v="116"/>
    <n v="-170200"/>
    <s v="KRW"/>
    <s v="생활통장"/>
    <m/>
    <d v="2024-07-21T00:00:00"/>
    <x v="3"/>
    <x v="20"/>
    <x v="0"/>
    <n v="170200"/>
  </r>
  <r>
    <x v="315"/>
    <d v="1899-12-30T00:00:00"/>
    <s v="지출"/>
    <s v="교통"/>
    <x v="6"/>
    <x v="17"/>
    <n v="5100"/>
    <s v="KRW"/>
    <s v="MY(K-패스)"/>
    <m/>
    <d v="2024-07-20T00:00:00"/>
    <x v="2"/>
    <x v="7"/>
    <x v="6"/>
    <n v="-5100"/>
  </r>
  <r>
    <x v="315"/>
    <d v="1899-12-30T19:29:16"/>
    <s v="지출"/>
    <s v="식비"/>
    <x v="45"/>
    <x v="512"/>
    <n v="-56000"/>
    <s v="KRW"/>
    <s v="교직원복지 LOVE"/>
    <m/>
    <d v="2024-07-20T00:00:00"/>
    <x v="2"/>
    <x v="4"/>
    <x v="46"/>
    <n v="56000"/>
  </r>
  <r>
    <x v="315"/>
    <d v="1899-12-30T19:56:47"/>
    <s v="지출"/>
    <s v="카페/간식"/>
    <x v="10"/>
    <x v="513"/>
    <n v="-23000"/>
    <s v="KRW"/>
    <s v="교직원복지 LOVE"/>
    <m/>
    <d v="2024-07-20T00:00:00"/>
    <x v="2"/>
    <x v="14"/>
    <x v="10"/>
    <n v="23000"/>
  </r>
  <r>
    <x v="315"/>
    <d v="1899-12-30T22:20:49"/>
    <s v="지출"/>
    <s v="문화/여가"/>
    <x v="27"/>
    <x v="514"/>
    <n v="-3300"/>
    <s v="KRW"/>
    <s v="교직원복지 LOVE"/>
    <m/>
    <d v="2024-07-20T00:00:00"/>
    <x v="2"/>
    <x v="24"/>
    <x v="28"/>
    <n v="3300"/>
  </r>
  <r>
    <x v="315"/>
    <d v="1899-12-30T10:17:25"/>
    <s v="이체"/>
    <s v="투자"/>
    <x v="0"/>
    <x v="5"/>
    <n v="116"/>
    <s v="KRW"/>
    <s v="생활통장"/>
    <m/>
    <d v="2024-07-20T00:00:00"/>
    <x v="0"/>
    <x v="5"/>
    <x v="0"/>
    <n v="-116"/>
  </r>
  <r>
    <x v="316"/>
    <d v="1899-12-30T09:33:33"/>
    <s v="수입"/>
    <s v="금융수입"/>
    <x v="0"/>
    <x v="34"/>
    <n v="500"/>
    <s v="KRW"/>
    <s v="생활통장"/>
    <m/>
    <d v="2024-07-19T00:00:00"/>
    <x v="1"/>
    <x v="1"/>
    <x v="0"/>
    <n v="500"/>
  </r>
  <r>
    <x v="316"/>
    <d v="1899-12-30T12:04:56"/>
    <s v="지출"/>
    <s v="온라인쇼핑"/>
    <x v="12"/>
    <x v="76"/>
    <n v="-6900"/>
    <s v="KRW"/>
    <s v="카카오페이 간편결제"/>
    <m/>
    <d v="2024-07-19T00:00:00"/>
    <x v="2"/>
    <x v="6"/>
    <x v="12"/>
    <n v="6900"/>
  </r>
  <r>
    <x v="316"/>
    <d v="1899-12-30T12:13:48"/>
    <s v="지출"/>
    <s v="경조/선물"/>
    <x v="36"/>
    <x v="377"/>
    <n v="-75000"/>
    <s v="KRW"/>
    <s v="교직원복지 LOVE"/>
    <m/>
    <d v="2024-07-19T00:00:00"/>
    <x v="2"/>
    <x v="26"/>
    <x v="37"/>
    <n v="75000"/>
  </r>
  <r>
    <x v="316"/>
    <d v="1899-12-30T15:52:25"/>
    <s v="수입"/>
    <s v="앱테크"/>
    <x v="0"/>
    <x v="493"/>
    <n v="1"/>
    <s v="KRW"/>
    <s v="생활통장"/>
    <m/>
    <d v="2024-07-19T00:00:00"/>
    <x v="1"/>
    <x v="12"/>
    <x v="0"/>
    <n v="1"/>
  </r>
  <r>
    <x v="316"/>
    <d v="1899-12-30T16:32:55"/>
    <s v="지출"/>
    <s v="교통"/>
    <x v="6"/>
    <x v="17"/>
    <n v="5100"/>
    <s v="KRW"/>
    <s v="MY(K-패스)"/>
    <m/>
    <d v="2024-07-19T00:00:00"/>
    <x v="2"/>
    <x v="7"/>
    <x v="6"/>
    <n v="-5100"/>
  </r>
  <r>
    <x v="317"/>
    <d v="1899-12-30T08:43:32"/>
    <s v="지출"/>
    <s v="교통"/>
    <x v="38"/>
    <x v="245"/>
    <n v="-5700"/>
    <s v="KRW"/>
    <s v="교직원복지 LOVE"/>
    <m/>
    <d v="2024-07-18T00:00:00"/>
    <x v="2"/>
    <x v="7"/>
    <x v="39"/>
    <n v="5700"/>
  </r>
  <r>
    <x v="317"/>
    <d v="1899-12-30T10:27:13"/>
    <s v="지출"/>
    <s v="교통"/>
    <x v="5"/>
    <x v="218"/>
    <n v="-9300"/>
    <s v="KRW"/>
    <s v="MY(K-패스)"/>
    <m/>
    <d v="2024-07-18T00:00:00"/>
    <x v="2"/>
    <x v="7"/>
    <x v="5"/>
    <n v="9300"/>
  </r>
  <r>
    <x v="317"/>
    <d v="1899-12-30T10:27:50"/>
    <s v="지출"/>
    <s v="교통"/>
    <x v="5"/>
    <x v="218"/>
    <n v="-16600"/>
    <s v="KRW"/>
    <s v="MY(K-패스)"/>
    <m/>
    <d v="2024-07-18T00:00:00"/>
    <x v="2"/>
    <x v="7"/>
    <x v="5"/>
    <n v="16600"/>
  </r>
  <r>
    <x v="317"/>
    <d v="1899-12-30T10:28:33"/>
    <s v="지출"/>
    <s v="교통"/>
    <x v="5"/>
    <x v="218"/>
    <n v="-9300"/>
    <s v="KRW"/>
    <s v="MY(K-패스)"/>
    <m/>
    <d v="2024-07-18T00:00:00"/>
    <x v="2"/>
    <x v="7"/>
    <x v="5"/>
    <n v="9300"/>
  </r>
  <r>
    <x v="317"/>
    <d v="1899-12-30T10:28:57"/>
    <s v="지출"/>
    <s v="교통"/>
    <x v="5"/>
    <x v="218"/>
    <n v="-9300"/>
    <s v="KRW"/>
    <s v="MY(K-패스)"/>
    <m/>
    <d v="2024-07-18T00:00:00"/>
    <x v="2"/>
    <x v="7"/>
    <x v="5"/>
    <n v="9300"/>
  </r>
  <r>
    <x v="317"/>
    <d v="1899-12-30T10:29:45"/>
    <s v="지출"/>
    <s v="교통"/>
    <x v="5"/>
    <x v="218"/>
    <n v="-9300"/>
    <s v="KRW"/>
    <s v="MY(K-패스)"/>
    <m/>
    <d v="2024-07-18T00:00:00"/>
    <x v="2"/>
    <x v="7"/>
    <x v="5"/>
    <n v="9300"/>
  </r>
  <r>
    <x v="317"/>
    <d v="1899-12-30T10:30:35"/>
    <s v="지출"/>
    <s v="교통"/>
    <x v="5"/>
    <x v="218"/>
    <n v="-9300"/>
    <s v="KRW"/>
    <s v="MY(K-패스)"/>
    <m/>
    <d v="2024-07-18T00:00:00"/>
    <x v="2"/>
    <x v="7"/>
    <x v="5"/>
    <n v="9300"/>
  </r>
  <r>
    <x v="317"/>
    <d v="1899-12-30T10:32:34"/>
    <s v="지출"/>
    <s v="교통"/>
    <x v="5"/>
    <x v="218"/>
    <n v="-9300"/>
    <s v="KRW"/>
    <s v="MY(K-패스)"/>
    <m/>
    <d v="2024-07-18T00:00:00"/>
    <x v="2"/>
    <x v="7"/>
    <x v="5"/>
    <n v="9300"/>
  </r>
  <r>
    <x v="317"/>
    <d v="1899-12-30T14:40:11"/>
    <s v="지출"/>
    <s v="교통"/>
    <x v="43"/>
    <x v="515"/>
    <n v="-8700"/>
    <s v="KRW"/>
    <s v="MY(K-패스)"/>
    <m/>
    <d v="2024-07-18T00:00:00"/>
    <x v="2"/>
    <x v="7"/>
    <x v="44"/>
    <n v="8700"/>
  </r>
  <r>
    <x v="317"/>
    <d v="1899-12-30T14:49:26"/>
    <s v="수입"/>
    <s v="금융수입"/>
    <x v="0"/>
    <x v="46"/>
    <n v="114"/>
    <s v="KRW"/>
    <s v="플러스박스"/>
    <m/>
    <d v="2024-07-18T00:00:00"/>
    <x v="1"/>
    <x v="1"/>
    <x v="0"/>
    <n v="114"/>
  </r>
  <r>
    <x v="317"/>
    <d v="1899-12-30T14:49:48"/>
    <s v="수입"/>
    <s v="앱테크"/>
    <x v="0"/>
    <x v="493"/>
    <n v="1"/>
    <s v="KRW"/>
    <s v="생활통장"/>
    <m/>
    <d v="2024-07-18T00:00:00"/>
    <x v="1"/>
    <x v="12"/>
    <x v="0"/>
    <n v="1"/>
  </r>
  <r>
    <x v="317"/>
    <d v="1899-12-30T14:50:06"/>
    <s v="수입"/>
    <s v="앱테크"/>
    <x v="0"/>
    <x v="493"/>
    <n v="20"/>
    <s v="KRW"/>
    <s v="생활통장"/>
    <m/>
    <d v="2024-07-18T00:00:00"/>
    <x v="1"/>
    <x v="12"/>
    <x v="0"/>
    <n v="20"/>
  </r>
  <r>
    <x v="317"/>
    <d v="1899-12-30T18:07:21"/>
    <s v="지출"/>
    <s v="교통"/>
    <x v="38"/>
    <x v="313"/>
    <n v="-29740"/>
    <s v="KRW"/>
    <s v="교직원복지 LOVE"/>
    <m/>
    <d v="2024-07-18T00:00:00"/>
    <x v="2"/>
    <x v="7"/>
    <x v="39"/>
    <n v="29740"/>
  </r>
  <r>
    <x v="317"/>
    <d v="1899-12-30T18:39:09"/>
    <s v="지출"/>
    <s v="식비"/>
    <x v="13"/>
    <x v="28"/>
    <n v="-33233"/>
    <s v="KRW"/>
    <s v="교직원복지 LOVE"/>
    <m/>
    <d v="2024-07-18T00:00:00"/>
    <x v="2"/>
    <x v="4"/>
    <x v="13"/>
    <n v="33233"/>
  </r>
  <r>
    <x v="317"/>
    <d v="1899-12-30T19:56:25"/>
    <s v="지출"/>
    <s v="교통"/>
    <x v="6"/>
    <x v="17"/>
    <n v="-3700"/>
    <s v="KRW"/>
    <s v="MY(K-패스)"/>
    <m/>
    <d v="2024-07-18T00:00:00"/>
    <x v="2"/>
    <x v="7"/>
    <x v="6"/>
    <n v="3700"/>
  </r>
  <r>
    <x v="317"/>
    <d v="1899-12-30T20:58:47"/>
    <s v="지출"/>
    <s v="교통"/>
    <x v="38"/>
    <x v="516"/>
    <n v="-22700"/>
    <s v="KRW"/>
    <s v="교직원복지 LOVE"/>
    <m/>
    <d v="2024-07-18T00:00:00"/>
    <x v="2"/>
    <x v="7"/>
    <x v="39"/>
    <n v="22700"/>
  </r>
  <r>
    <x v="317"/>
    <d v="1899-12-30T10:26:52"/>
    <s v="이체"/>
    <s v="내계좌이체"/>
    <x v="0"/>
    <x v="5"/>
    <n v="250000"/>
    <s v="KRW"/>
    <s v="생활통장"/>
    <m/>
    <d v="2024-07-18T00:00:00"/>
    <x v="3"/>
    <x v="8"/>
    <x v="0"/>
    <n v="-250000"/>
  </r>
  <r>
    <x v="317"/>
    <d v="1899-12-30T10:26:52"/>
    <s v="이체"/>
    <s v="내계좌이체"/>
    <x v="0"/>
    <x v="9"/>
    <n v="-250000"/>
    <s v="KRW"/>
    <s v="플러스박스"/>
    <m/>
    <d v="2024-07-18T00:00:00"/>
    <x v="3"/>
    <x v="8"/>
    <x v="0"/>
    <n v="250000"/>
  </r>
  <r>
    <x v="317"/>
    <d v="1899-12-30T14:49:37"/>
    <s v="이체"/>
    <s v="내계좌이체"/>
    <x v="0"/>
    <x v="5"/>
    <n v="114"/>
    <s v="KRW"/>
    <s v="생활통장"/>
    <m/>
    <d v="2024-07-18T00:00:00"/>
    <x v="3"/>
    <x v="8"/>
    <x v="0"/>
    <n v="-114"/>
  </r>
  <r>
    <x v="317"/>
    <d v="1899-12-30T14:49:37"/>
    <s v="이체"/>
    <s v="내계좌이체"/>
    <x v="0"/>
    <x v="9"/>
    <n v="-114"/>
    <s v="KRW"/>
    <s v="플러스박스"/>
    <m/>
    <d v="2024-07-18T00:00:00"/>
    <x v="3"/>
    <x v="8"/>
    <x v="0"/>
    <n v="114"/>
  </r>
  <r>
    <x v="318"/>
    <d v="1899-12-30T08:44:28"/>
    <s v="지출"/>
    <s v="교통"/>
    <x v="38"/>
    <x v="235"/>
    <n v="-7600"/>
    <s v="KRW"/>
    <s v="카카오페이 간편결제"/>
    <m/>
    <d v="2024-07-17T00:00:00"/>
    <x v="2"/>
    <x v="7"/>
    <x v="39"/>
    <n v="7600"/>
  </r>
  <r>
    <x v="318"/>
    <d v="1899-12-30T08:44:29"/>
    <s v="지출"/>
    <s v="교통"/>
    <x v="38"/>
    <x v="235"/>
    <n v="7600"/>
    <s v="KRW"/>
    <s v="카카오페이 간편결제"/>
    <m/>
    <d v="2024-07-17T00:00:00"/>
    <x v="2"/>
    <x v="7"/>
    <x v="39"/>
    <n v="-7600"/>
  </r>
  <r>
    <x v="318"/>
    <d v="1899-12-30T08:51:50"/>
    <s v="지출"/>
    <s v="교통"/>
    <x v="38"/>
    <x v="235"/>
    <n v="-5800"/>
    <s v="KRW"/>
    <s v="카카오페이 간편결제"/>
    <m/>
    <d v="2024-07-17T00:00:00"/>
    <x v="2"/>
    <x v="7"/>
    <x v="39"/>
    <n v="5800"/>
  </r>
  <r>
    <x v="318"/>
    <d v="1899-12-30T08:58:14"/>
    <s v="수입"/>
    <s v="기타수입"/>
    <x v="0"/>
    <x v="184"/>
    <n v="3286830"/>
    <s v="KRW"/>
    <s v="채움공직자우대통장"/>
    <m/>
    <d v="2024-07-17T00:00:00"/>
    <x v="1"/>
    <x v="23"/>
    <x v="0"/>
    <n v="3286830"/>
  </r>
  <r>
    <x v="318"/>
    <d v="1899-12-30T12:08:35"/>
    <s v="지출"/>
    <s v="온라인쇼핑"/>
    <x v="12"/>
    <x v="27"/>
    <n v="-70373"/>
    <s v="KRW"/>
    <s v="교직원복지 LOVE"/>
    <m/>
    <d v="2024-07-17T00:00:00"/>
    <x v="2"/>
    <x v="6"/>
    <x v="12"/>
    <n v="70373"/>
  </r>
  <r>
    <x v="318"/>
    <d v="1899-12-30T18:11:33"/>
    <s v="지출"/>
    <s v="온라인쇼핑"/>
    <x v="12"/>
    <x v="517"/>
    <n v="-100000"/>
    <s v="KRW"/>
    <s v="채움공직자우대통장"/>
    <m/>
    <d v="2024-07-17T00:00:00"/>
    <x v="2"/>
    <x v="6"/>
    <x v="12"/>
    <n v="100000"/>
  </r>
  <r>
    <x v="318"/>
    <d v="1899-12-30T18:12:10"/>
    <s v="지출"/>
    <s v="식비"/>
    <x v="9"/>
    <x v="518"/>
    <n v="-12000"/>
    <s v="KRW"/>
    <s v="교직원복지 LOVE"/>
    <m/>
    <d v="2024-07-17T00:00:00"/>
    <x v="2"/>
    <x v="4"/>
    <x v="9"/>
    <n v="12000"/>
  </r>
  <r>
    <x v="318"/>
    <d v="1899-12-30T19:05:33"/>
    <s v="지출"/>
    <s v="금융"/>
    <x v="25"/>
    <x v="322"/>
    <n v="-131000"/>
    <s v="KRW"/>
    <s v="채움공직자우대통장"/>
    <m/>
    <d v="2024-07-17T00:00:00"/>
    <x v="2"/>
    <x v="18"/>
    <x v="26"/>
    <n v="131000"/>
  </r>
  <r>
    <x v="318"/>
    <d v="1899-12-30T08:43:42"/>
    <s v="이체"/>
    <s v="내계좌이체"/>
    <x v="0"/>
    <x v="13"/>
    <n v="14300"/>
    <s v="KRW"/>
    <s v="생활통장"/>
    <m/>
    <d v="2024-07-17T00:00:00"/>
    <x v="3"/>
    <x v="8"/>
    <x v="0"/>
    <n v="-14300"/>
  </r>
  <r>
    <x v="318"/>
    <d v="1899-12-30T09:06:45"/>
    <s v="이체"/>
    <s v="내계좌이체"/>
    <x v="0"/>
    <x v="12"/>
    <n v="-250000"/>
    <s v="KRW"/>
    <s v="채움공직자우대통장"/>
    <m/>
    <d v="2024-07-17T00:00:00"/>
    <x v="3"/>
    <x v="8"/>
    <x v="0"/>
    <n v="250000"/>
  </r>
  <r>
    <x v="318"/>
    <d v="1899-12-30T09:07:07"/>
    <s v="이체"/>
    <s v="내계좌이체"/>
    <x v="0"/>
    <x v="12"/>
    <n v="-250000"/>
    <s v="KRW"/>
    <s v="채움공직자우대통장"/>
    <m/>
    <d v="2024-07-17T00:00:00"/>
    <x v="3"/>
    <x v="8"/>
    <x v="0"/>
    <n v="250000"/>
  </r>
  <r>
    <x v="318"/>
    <d v="1899-12-30T10:29:57"/>
    <s v="이체"/>
    <s v="이체"/>
    <x v="0"/>
    <x v="0"/>
    <n v="-11500"/>
    <s v="KRW"/>
    <s v="채움공직자우대통장"/>
    <m/>
    <d v="2024-07-17T00:00:00"/>
    <x v="0"/>
    <x v="0"/>
    <x v="0"/>
    <n v="11500"/>
  </r>
  <r>
    <x v="318"/>
    <d v="1899-12-30T17:01:54"/>
    <s v="이체"/>
    <s v="카드대금"/>
    <x v="0"/>
    <x v="519"/>
    <n v="-9945"/>
    <s v="KRW"/>
    <s v="생활통장"/>
    <m/>
    <d v="2024-07-17T00:00:00"/>
    <x v="3"/>
    <x v="20"/>
    <x v="0"/>
    <n v="9945"/>
  </r>
  <r>
    <x v="318"/>
    <d v="1899-12-30T17:04:35"/>
    <s v="이체"/>
    <s v="내계좌이체"/>
    <x v="0"/>
    <x v="5"/>
    <n v="365000"/>
    <s v="KRW"/>
    <s v="생활통장"/>
    <m/>
    <d v="2024-07-17T00:00:00"/>
    <x v="3"/>
    <x v="8"/>
    <x v="0"/>
    <n v="-365000"/>
  </r>
  <r>
    <x v="318"/>
    <d v="1899-12-30T17:04:35"/>
    <s v="이체"/>
    <s v="내계좌이체"/>
    <x v="0"/>
    <x v="9"/>
    <n v="-365000"/>
    <s v="KRW"/>
    <s v="플러스박스"/>
    <m/>
    <d v="2024-07-17T00:00:00"/>
    <x v="3"/>
    <x v="8"/>
    <x v="0"/>
    <n v="365000"/>
  </r>
  <r>
    <x v="318"/>
    <d v="1899-12-30T18:11:33"/>
    <s v="이체"/>
    <s v="내계좌이체"/>
    <x v="0"/>
    <x v="54"/>
    <n v="700000"/>
    <s v="KRW"/>
    <s v="NH청년도약계좌"/>
    <m/>
    <d v="2024-07-17T00:00:00"/>
    <x v="4"/>
    <x v="17"/>
    <x v="20"/>
    <n v="700000"/>
  </r>
  <r>
    <x v="318"/>
    <d v="1899-12-30T18:11:33"/>
    <s v="이체"/>
    <s v="내계좌이체"/>
    <x v="0"/>
    <x v="520"/>
    <n v="-700000"/>
    <s v="KRW"/>
    <s v="채움공직자우대통장"/>
    <m/>
    <d v="2024-07-17T00:00:00"/>
    <x v="3"/>
    <x v="8"/>
    <x v="0"/>
    <n v="700000"/>
  </r>
  <r>
    <x v="318"/>
    <d v="1899-12-30T18:22:54"/>
    <s v="이체"/>
    <s v="내계좌이체"/>
    <x v="0"/>
    <x v="12"/>
    <n v="-1250000"/>
    <s v="KRW"/>
    <s v="채움공직자우대통장"/>
    <m/>
    <d v="2024-07-17T00:00:00"/>
    <x v="3"/>
    <x v="8"/>
    <x v="0"/>
    <n v="1250000"/>
  </r>
  <r>
    <x v="318"/>
    <d v="1899-12-30T18:22:55"/>
    <s v="이체"/>
    <s v="내계좌이체"/>
    <x v="0"/>
    <x v="13"/>
    <n v="1250000"/>
    <s v="KRW"/>
    <s v="생활통장"/>
    <m/>
    <d v="2024-07-17T00:00:00"/>
    <x v="3"/>
    <x v="8"/>
    <x v="0"/>
    <n v="-1250000"/>
  </r>
  <r>
    <x v="318"/>
    <d v="1899-12-30T18:23:30"/>
    <s v="이체"/>
    <s v="내계좌이체"/>
    <x v="0"/>
    <x v="5"/>
    <n v="-1250000"/>
    <s v="KRW"/>
    <s v="생활통장"/>
    <m/>
    <d v="2024-07-17T00:00:00"/>
    <x v="3"/>
    <x v="8"/>
    <x v="0"/>
    <n v="1250000"/>
  </r>
  <r>
    <x v="318"/>
    <d v="1899-12-30T18:23:30"/>
    <s v="이체"/>
    <s v="내계좌이체"/>
    <x v="0"/>
    <x v="15"/>
    <n v="1250000"/>
    <s v="KRW"/>
    <s v="플러스박스"/>
    <m/>
    <d v="2024-07-17T00:00:00"/>
    <x v="3"/>
    <x v="8"/>
    <x v="0"/>
    <n v="-1250000"/>
  </r>
  <r>
    <x v="318"/>
    <d v="1899-12-30T18:38:59"/>
    <s v="이체"/>
    <s v="이체"/>
    <x v="0"/>
    <x v="0"/>
    <n v="-24000"/>
    <s v="KRW"/>
    <s v="생활통장"/>
    <m/>
    <d v="2024-07-17T00:00:00"/>
    <x v="0"/>
    <x v="0"/>
    <x v="0"/>
    <n v="24000"/>
  </r>
  <r>
    <x v="318"/>
    <d v="1899-12-30T18:45:15"/>
    <s v="이체"/>
    <s v="카드대금"/>
    <x v="0"/>
    <x v="519"/>
    <n v="-310731"/>
    <s v="KRW"/>
    <s v="생활통장"/>
    <m/>
    <d v="2024-07-17T00:00:00"/>
    <x v="3"/>
    <x v="20"/>
    <x v="0"/>
    <n v="310731"/>
  </r>
  <r>
    <x v="319"/>
    <d v="1899-12-30T12:50:40"/>
    <s v="지출"/>
    <s v="식비"/>
    <x v="18"/>
    <x v="342"/>
    <n v="-59866"/>
    <s v="KRW"/>
    <s v="교직원복지 LOVE"/>
    <m/>
    <d v="2024-07-16T00:00:00"/>
    <x v="2"/>
    <x v="4"/>
    <x v="18"/>
    <n v="59866"/>
  </r>
  <r>
    <x v="320"/>
    <d v="1899-12-30T00:00:00"/>
    <s v="지출"/>
    <s v="교통"/>
    <x v="5"/>
    <x v="26"/>
    <n v="-1400"/>
    <s v="KRW"/>
    <s v="MY(K-패스)"/>
    <m/>
    <d v="2024-07-15T00:00:00"/>
    <x v="2"/>
    <x v="7"/>
    <x v="5"/>
    <n v="1400"/>
  </r>
  <r>
    <x v="320"/>
    <d v="1899-12-30T00:00:00"/>
    <s v="지출"/>
    <s v="교통"/>
    <x v="5"/>
    <x v="26"/>
    <n v="-20900"/>
    <s v="KRW"/>
    <s v="MY(K-패스)"/>
    <m/>
    <d v="2024-07-15T00:00:00"/>
    <x v="2"/>
    <x v="7"/>
    <x v="5"/>
    <n v="20900"/>
  </r>
  <r>
    <x v="320"/>
    <d v="1899-12-30T09:57:04"/>
    <s v="수입"/>
    <s v="금융수입"/>
    <x v="0"/>
    <x v="34"/>
    <n v="500"/>
    <s v="KRW"/>
    <s v="생활통장"/>
    <m/>
    <d v="2024-07-15T00:00:00"/>
    <x v="1"/>
    <x v="1"/>
    <x v="0"/>
    <n v="500"/>
  </r>
  <r>
    <x v="320"/>
    <d v="1899-12-30T10:30:26"/>
    <s v="지출"/>
    <s v="교통"/>
    <x v="5"/>
    <x v="67"/>
    <n v="-22300"/>
    <s v="KRW"/>
    <s v="생활통장"/>
    <m/>
    <d v="2024-07-15T00:00:00"/>
    <x v="2"/>
    <x v="7"/>
    <x v="5"/>
    <n v="22300"/>
  </r>
  <r>
    <x v="320"/>
    <d v="1899-12-30T17:01:00"/>
    <s v="지출"/>
    <s v="주거/통신"/>
    <x v="29"/>
    <x v="71"/>
    <n v="-2759"/>
    <s v="KRW"/>
    <s v="생활통장"/>
    <m/>
    <d v="2024-07-15T00:00:00"/>
    <x v="2"/>
    <x v="21"/>
    <x v="30"/>
    <n v="2759"/>
  </r>
  <r>
    <x v="320"/>
    <d v="1899-12-30T17:34:27"/>
    <s v="수입"/>
    <s v="금융수입"/>
    <x v="0"/>
    <x v="46"/>
    <n v="50"/>
    <s v="KRW"/>
    <s v="플러스박스"/>
    <m/>
    <d v="2024-07-15T00:00:00"/>
    <x v="1"/>
    <x v="1"/>
    <x v="0"/>
    <n v="50"/>
  </r>
  <r>
    <x v="320"/>
    <d v="1899-12-30T18:40:48"/>
    <s v="지출"/>
    <s v="주거/통신"/>
    <x v="29"/>
    <x v="71"/>
    <n v="-33661"/>
    <s v="KRW"/>
    <s v="생활통장"/>
    <m/>
    <d v="2024-07-15T00:00:00"/>
    <x v="2"/>
    <x v="21"/>
    <x v="30"/>
    <n v="33661"/>
  </r>
  <r>
    <x v="320"/>
    <d v="1899-12-30T21:24:10"/>
    <s v="지출"/>
    <s v="의료/건강"/>
    <x v="37"/>
    <x v="459"/>
    <n v="-60000"/>
    <s v="KRW"/>
    <s v="교직원복지 LOVE"/>
    <m/>
    <d v="2024-07-15T00:00:00"/>
    <x v="2"/>
    <x v="3"/>
    <x v="38"/>
    <n v="60000"/>
  </r>
  <r>
    <x v="320"/>
    <d v="1899-12-30T22:38:30"/>
    <s v="지출"/>
    <s v="생활"/>
    <x v="7"/>
    <x v="246"/>
    <n v="-23240"/>
    <s v="KRW"/>
    <s v="교직원복지 LOVE"/>
    <m/>
    <d v="2024-07-15T00:00:00"/>
    <x v="2"/>
    <x v="2"/>
    <x v="7"/>
    <n v="23240"/>
  </r>
  <r>
    <x v="320"/>
    <d v="1899-12-30T17:34:18"/>
    <s v="이체"/>
    <s v="내계좌이체"/>
    <x v="0"/>
    <x v="5"/>
    <n v="35056"/>
    <s v="KRW"/>
    <s v="생활통장"/>
    <m/>
    <d v="2024-07-15T00:00:00"/>
    <x v="3"/>
    <x v="8"/>
    <x v="0"/>
    <n v="-35056"/>
  </r>
  <r>
    <x v="320"/>
    <d v="1899-12-30T17:34:18"/>
    <s v="이체"/>
    <s v="내계좌이체"/>
    <x v="0"/>
    <x v="9"/>
    <n v="-35056"/>
    <s v="KRW"/>
    <s v="플러스박스"/>
    <m/>
    <d v="2024-07-15T00:00:00"/>
    <x v="3"/>
    <x v="8"/>
    <x v="0"/>
    <n v="35056"/>
  </r>
  <r>
    <x v="320"/>
    <d v="1899-12-30T17:34:54"/>
    <s v="이체"/>
    <s v="내계좌이체"/>
    <x v="0"/>
    <x v="5"/>
    <n v="50"/>
    <s v="KRW"/>
    <s v="생활통장"/>
    <m/>
    <d v="2024-07-15T00:00:00"/>
    <x v="3"/>
    <x v="8"/>
    <x v="0"/>
    <n v="-50"/>
  </r>
  <r>
    <x v="320"/>
    <d v="1899-12-30T17:34:54"/>
    <s v="이체"/>
    <s v="내계좌이체"/>
    <x v="0"/>
    <x v="9"/>
    <n v="-50"/>
    <s v="KRW"/>
    <s v="플러스박스"/>
    <m/>
    <d v="2024-07-15T00:00:00"/>
    <x v="3"/>
    <x v="8"/>
    <x v="0"/>
    <n v="50"/>
  </r>
  <r>
    <x v="321"/>
    <d v="1899-12-30T13:45:55"/>
    <s v="지출"/>
    <s v="카페/간식"/>
    <x v="10"/>
    <x v="176"/>
    <n v="-5500"/>
    <s v="KRW"/>
    <s v="MY(K-패스)"/>
    <m/>
    <d v="2024-07-14T00:00:00"/>
    <x v="2"/>
    <x v="14"/>
    <x v="10"/>
    <n v="5500"/>
  </r>
  <r>
    <x v="321"/>
    <d v="1899-12-30T15:14:53"/>
    <s v="지출"/>
    <s v="카페/간식"/>
    <x v="10"/>
    <x v="176"/>
    <n v="-7000"/>
    <s v="KRW"/>
    <s v="MY(K-패스)"/>
    <m/>
    <d v="2024-07-14T00:00:00"/>
    <x v="2"/>
    <x v="14"/>
    <x v="10"/>
    <n v="7000"/>
  </r>
  <r>
    <x v="321"/>
    <d v="1899-12-30T14:58:27"/>
    <s v="이체"/>
    <s v="미분류"/>
    <x v="0"/>
    <x v="521"/>
    <n v="7890"/>
    <s v="KRW"/>
    <s v="입출금통장"/>
    <m/>
    <d v="2024-07-14T00:00:00"/>
    <x v="3"/>
    <x v="11"/>
    <x v="0"/>
    <n v="-7890"/>
  </r>
  <r>
    <x v="321"/>
    <d v="1899-12-30T14:59:20"/>
    <s v="이체"/>
    <s v="내계좌이체"/>
    <x v="0"/>
    <x v="13"/>
    <n v="-7890"/>
    <s v="KRW"/>
    <s v="입출금통장"/>
    <m/>
    <d v="2024-07-14T00:00:00"/>
    <x v="3"/>
    <x v="8"/>
    <x v="0"/>
    <n v="7890"/>
  </r>
  <r>
    <x v="321"/>
    <d v="1899-12-30T14:59:20"/>
    <s v="이체"/>
    <s v="내계좌이체"/>
    <x v="0"/>
    <x v="13"/>
    <n v="7890"/>
    <s v="KRW"/>
    <s v="생활통장"/>
    <m/>
    <d v="2024-07-14T00:00:00"/>
    <x v="3"/>
    <x v="8"/>
    <x v="0"/>
    <n v="-7890"/>
  </r>
  <r>
    <x v="322"/>
    <d v="1899-12-30T08:44:41"/>
    <s v="지출"/>
    <s v="교통"/>
    <x v="38"/>
    <x v="245"/>
    <n v="-8700"/>
    <s v="KRW"/>
    <s v="교직원복지 LOVE"/>
    <m/>
    <d v="2024-07-13T00:00:00"/>
    <x v="2"/>
    <x v="7"/>
    <x v="39"/>
    <n v="8700"/>
  </r>
  <r>
    <x v="322"/>
    <d v="1899-12-30T08:52:42"/>
    <s v="지출"/>
    <s v="문화/여가"/>
    <x v="61"/>
    <x v="522"/>
    <n v="-1200"/>
    <s v="KRW"/>
    <s v="MY(K-패스)"/>
    <m/>
    <d v="2024-07-13T00:00:00"/>
    <x v="2"/>
    <x v="24"/>
    <x v="62"/>
    <n v="1200"/>
  </r>
  <r>
    <x v="322"/>
    <d v="1899-12-30T09:22:34"/>
    <s v="수입"/>
    <s v="금융수입"/>
    <x v="0"/>
    <x v="46"/>
    <n v="56"/>
    <s v="KRW"/>
    <s v="플러스박스"/>
    <m/>
    <d v="2024-07-13T00:00:00"/>
    <x v="1"/>
    <x v="1"/>
    <x v="0"/>
    <n v="56"/>
  </r>
  <r>
    <x v="322"/>
    <d v="1899-12-30T12:05:51"/>
    <s v="지출"/>
    <s v="교통"/>
    <x v="38"/>
    <x v="235"/>
    <n v="-8500"/>
    <s v="KRW"/>
    <s v="카카오페이 간편결제"/>
    <m/>
    <d v="2024-07-13T00:00:00"/>
    <x v="2"/>
    <x v="7"/>
    <x v="39"/>
    <n v="8500"/>
  </r>
  <r>
    <x v="322"/>
    <d v="1899-12-30T12:05:52"/>
    <s v="지출"/>
    <s v="교통"/>
    <x v="38"/>
    <x v="235"/>
    <n v="8500"/>
    <s v="KRW"/>
    <s v="카카오페이 간편결제"/>
    <m/>
    <d v="2024-07-13T00:00:00"/>
    <x v="2"/>
    <x v="7"/>
    <x v="39"/>
    <n v="-8500"/>
  </r>
  <r>
    <x v="322"/>
    <d v="1899-12-30T12:18:25"/>
    <s v="지출"/>
    <s v="교통"/>
    <x v="38"/>
    <x v="235"/>
    <n v="-8000"/>
    <s v="KRW"/>
    <s v="카카오페이 간편결제"/>
    <m/>
    <d v="2024-07-13T00:00:00"/>
    <x v="2"/>
    <x v="7"/>
    <x v="39"/>
    <n v="8000"/>
  </r>
  <r>
    <x v="322"/>
    <d v="1899-12-30T15:16:10"/>
    <s v="지출"/>
    <s v="식비"/>
    <x v="15"/>
    <x v="523"/>
    <n v="-91200"/>
    <s v="KRW"/>
    <s v="교직원복지 LOVE"/>
    <m/>
    <d v="2024-07-13T00:00:00"/>
    <x v="2"/>
    <x v="4"/>
    <x v="15"/>
    <n v="91200"/>
  </r>
  <r>
    <x v="322"/>
    <d v="1899-12-30T12:21:32"/>
    <s v="이체"/>
    <s v="내계좌이체"/>
    <x v="0"/>
    <x v="524"/>
    <n v="-31230"/>
    <s v="KRW"/>
    <s v="생활통장"/>
    <m/>
    <d v="2024-07-13T00:00:00"/>
    <x v="3"/>
    <x v="8"/>
    <x v="0"/>
    <n v="31230"/>
  </r>
  <r>
    <x v="322"/>
    <d v="1899-12-30T16:24:39"/>
    <s v="이체"/>
    <s v="내계좌이체"/>
    <x v="0"/>
    <x v="5"/>
    <n v="500000"/>
    <s v="KRW"/>
    <s v="생활통장"/>
    <m/>
    <d v="2024-07-13T00:00:00"/>
    <x v="3"/>
    <x v="8"/>
    <x v="0"/>
    <n v="-500000"/>
  </r>
  <r>
    <x v="322"/>
    <d v="1899-12-30T16:24:39"/>
    <s v="이체"/>
    <s v="내계좌이체"/>
    <x v="0"/>
    <x v="9"/>
    <n v="-500000"/>
    <s v="KRW"/>
    <s v="플러스박스"/>
    <m/>
    <d v="2024-07-13T00:00:00"/>
    <x v="3"/>
    <x v="8"/>
    <x v="0"/>
    <n v="500000"/>
  </r>
  <r>
    <x v="322"/>
    <d v="1899-12-30T16:25:27"/>
    <s v="이체"/>
    <s v="내계좌이체"/>
    <x v="0"/>
    <x v="13"/>
    <n v="500000"/>
    <s v="KRW"/>
    <s v="입출금통장"/>
    <m/>
    <d v="2024-07-13T00:00:00"/>
    <x v="3"/>
    <x v="8"/>
    <x v="0"/>
    <n v="-500000"/>
  </r>
  <r>
    <x v="322"/>
    <d v="1899-12-30T16:25:27"/>
    <s v="이체"/>
    <s v="내계좌이체"/>
    <x v="0"/>
    <x v="12"/>
    <n v="-500000"/>
    <s v="KRW"/>
    <s v="생활통장"/>
    <m/>
    <d v="2024-07-13T00:00:00"/>
    <x v="3"/>
    <x v="8"/>
    <x v="0"/>
    <n v="500000"/>
  </r>
  <r>
    <x v="322"/>
    <d v="1899-12-30T16:25:49"/>
    <s v="이체"/>
    <s v="이체"/>
    <x v="0"/>
    <x v="279"/>
    <n v="-500000"/>
    <s v="KRW"/>
    <s v="입출금통장"/>
    <m/>
    <d v="2024-07-13T00:00:00"/>
    <x v="3"/>
    <x v="0"/>
    <x v="0"/>
    <n v="500000"/>
  </r>
  <r>
    <x v="323"/>
    <d v="1899-12-30T12:05:44"/>
    <s v="수입"/>
    <s v="금융수입"/>
    <x v="0"/>
    <x v="46"/>
    <n v="65"/>
    <s v="KRW"/>
    <s v="플러스박스"/>
    <m/>
    <d v="2024-07-12T00:00:00"/>
    <x v="1"/>
    <x v="1"/>
    <x v="0"/>
    <n v="65"/>
  </r>
  <r>
    <x v="323"/>
    <d v="1899-12-30T00:42:11"/>
    <s v="이체"/>
    <s v="내계좌이체"/>
    <x v="0"/>
    <x v="13"/>
    <n v="336244"/>
    <s v="KRW"/>
    <s v="생활통장"/>
    <m/>
    <d v="2024-07-12T00:00:00"/>
    <x v="3"/>
    <x v="8"/>
    <x v="0"/>
    <n v="-336244"/>
  </r>
  <r>
    <x v="323"/>
    <d v="1899-12-30T00:42:49"/>
    <s v="이체"/>
    <s v="내계좌이체"/>
    <x v="0"/>
    <x v="5"/>
    <n v="-300000"/>
    <s v="KRW"/>
    <s v="생활통장"/>
    <m/>
    <d v="2024-07-12T00:00:00"/>
    <x v="3"/>
    <x v="8"/>
    <x v="0"/>
    <n v="300000"/>
  </r>
  <r>
    <x v="323"/>
    <d v="1899-12-30T00:42:49"/>
    <s v="이체"/>
    <s v="내계좌이체"/>
    <x v="0"/>
    <x v="15"/>
    <n v="300000"/>
    <s v="KRW"/>
    <s v="플러스박스"/>
    <m/>
    <d v="2024-07-12T00:00:00"/>
    <x v="3"/>
    <x v="8"/>
    <x v="0"/>
    <n v="-300000"/>
  </r>
  <r>
    <x v="323"/>
    <d v="1899-12-30T15:22:09"/>
    <s v="이체"/>
    <s v="내계좌이체"/>
    <x v="0"/>
    <x v="5"/>
    <n v="65"/>
    <s v="KRW"/>
    <s v="생활통장"/>
    <m/>
    <d v="2024-07-12T00:00:00"/>
    <x v="3"/>
    <x v="8"/>
    <x v="0"/>
    <n v="-65"/>
  </r>
  <r>
    <x v="323"/>
    <d v="1899-12-30T15:22:09"/>
    <s v="이체"/>
    <s v="내계좌이체"/>
    <x v="0"/>
    <x v="9"/>
    <n v="-65"/>
    <s v="KRW"/>
    <s v="플러스박스"/>
    <m/>
    <d v="2024-07-12T00:00:00"/>
    <x v="3"/>
    <x v="8"/>
    <x v="0"/>
    <n v="65"/>
  </r>
  <r>
    <x v="324"/>
    <d v="1899-12-30T08:47:19"/>
    <s v="지출"/>
    <s v="교통"/>
    <x v="38"/>
    <x v="295"/>
    <n v="-5400"/>
    <s v="KRW"/>
    <s v="MY(K-패스)"/>
    <m/>
    <d v="2024-07-11T00:00:00"/>
    <x v="2"/>
    <x v="7"/>
    <x v="39"/>
    <n v="5400"/>
  </r>
  <r>
    <x v="324"/>
    <d v="1899-12-30T18:19:04"/>
    <s v="지출"/>
    <s v="카페/간식"/>
    <x v="10"/>
    <x v="176"/>
    <n v="-11000"/>
    <s v="KRW"/>
    <s v="MY(K-패스)"/>
    <m/>
    <d v="2024-07-11T00:00:00"/>
    <x v="2"/>
    <x v="14"/>
    <x v="10"/>
    <n v="11000"/>
  </r>
  <r>
    <x v="325"/>
    <d v="1899-12-30T09:34:20"/>
    <s v="수입"/>
    <s v="금융수입"/>
    <x v="0"/>
    <x v="34"/>
    <n v="500"/>
    <s v="KRW"/>
    <s v="생활통장"/>
    <m/>
    <d v="2024-07-10T00:00:00"/>
    <x v="1"/>
    <x v="1"/>
    <x v="0"/>
    <n v="500"/>
  </r>
  <r>
    <x v="325"/>
    <d v="1899-12-30T20:20:08"/>
    <s v="지출"/>
    <s v="식비"/>
    <x v="45"/>
    <x v="237"/>
    <n v="-26533"/>
    <s v="KRW"/>
    <s v="교직원복지 LOVE"/>
    <m/>
    <d v="2024-07-10T00:00:00"/>
    <x v="2"/>
    <x v="4"/>
    <x v="46"/>
    <n v="26533"/>
  </r>
  <r>
    <x v="325"/>
    <d v="1899-12-30T22:26:47"/>
    <s v="지출"/>
    <s v="의료/건강"/>
    <x v="37"/>
    <x v="264"/>
    <n v="-56666"/>
    <s v="KRW"/>
    <s v="교직원복지 LOVE"/>
    <m/>
    <d v="2024-07-10T00:00:00"/>
    <x v="2"/>
    <x v="3"/>
    <x v="38"/>
    <n v="56666"/>
  </r>
  <r>
    <x v="325"/>
    <d v="1899-12-30T09:58:37"/>
    <s v="이체"/>
    <s v="내계좌이체"/>
    <x v="0"/>
    <x v="13"/>
    <n v="335657"/>
    <s v="KRW"/>
    <s v="생활통장"/>
    <m/>
    <d v="2024-07-10T00:00:00"/>
    <x v="3"/>
    <x v="8"/>
    <x v="0"/>
    <n v="-335657"/>
  </r>
  <r>
    <x v="325"/>
    <d v="1899-12-30T09:59:39"/>
    <s v="이체"/>
    <s v="내계좌이체"/>
    <x v="0"/>
    <x v="5"/>
    <n v="-300000"/>
    <s v="KRW"/>
    <s v="생활통장"/>
    <m/>
    <d v="2024-07-10T00:00:00"/>
    <x v="3"/>
    <x v="8"/>
    <x v="0"/>
    <n v="300000"/>
  </r>
  <r>
    <x v="325"/>
    <d v="1899-12-30T09:59:39"/>
    <s v="이체"/>
    <s v="내계좌이체"/>
    <x v="0"/>
    <x v="15"/>
    <n v="300000"/>
    <s v="KRW"/>
    <s v="플러스박스"/>
    <m/>
    <d v="2024-07-10T00:00:00"/>
    <x v="3"/>
    <x v="8"/>
    <x v="0"/>
    <n v="-300000"/>
  </r>
  <r>
    <x v="325"/>
    <d v="1899-12-30T09:59:53"/>
    <s v="이체"/>
    <s v="투자"/>
    <x v="0"/>
    <x v="5"/>
    <n v="56"/>
    <s v="KRW"/>
    <s v="생활통장"/>
    <m/>
    <d v="2024-07-10T00:00:00"/>
    <x v="0"/>
    <x v="5"/>
    <x v="0"/>
    <n v="-56"/>
  </r>
  <r>
    <x v="326"/>
    <d v="1899-12-30T11:28:14"/>
    <s v="지출"/>
    <s v="온라인쇼핑"/>
    <x v="12"/>
    <x v="27"/>
    <n v="-38016"/>
    <s v="KRW"/>
    <s v="교직원복지 LOVE"/>
    <m/>
    <d v="2024-07-09T00:00:00"/>
    <x v="2"/>
    <x v="6"/>
    <x v="12"/>
    <n v="38016"/>
  </r>
  <r>
    <x v="326"/>
    <d v="1899-12-30T15:51:23"/>
    <s v="지출"/>
    <s v="생활"/>
    <x v="7"/>
    <x v="308"/>
    <n v="-7480"/>
    <s v="KRW"/>
    <s v="MY(K-패스)"/>
    <m/>
    <d v="2024-07-09T00:00:00"/>
    <x v="2"/>
    <x v="2"/>
    <x v="7"/>
    <n v="7480"/>
  </r>
  <r>
    <x v="326"/>
    <d v="1899-12-30T17:39:21"/>
    <s v="지출"/>
    <s v="생활"/>
    <x v="17"/>
    <x v="161"/>
    <n v="-5000"/>
    <s v="KRW"/>
    <s v="MY(K-패스)"/>
    <m/>
    <d v="2024-07-09T00:00:00"/>
    <x v="2"/>
    <x v="2"/>
    <x v="17"/>
    <n v="5000"/>
  </r>
  <r>
    <x v="326"/>
    <d v="1899-12-30T21:14:20"/>
    <s v="지출"/>
    <s v="생활"/>
    <x v="17"/>
    <x v="161"/>
    <n v="-6800"/>
    <s v="KRW"/>
    <s v="MY(K-패스)"/>
    <m/>
    <d v="2024-07-09T00:00:00"/>
    <x v="2"/>
    <x v="2"/>
    <x v="17"/>
    <n v="6800"/>
  </r>
  <r>
    <x v="326"/>
    <d v="1899-12-30T21:15:52"/>
    <s v="지출"/>
    <s v="교통"/>
    <x v="6"/>
    <x v="17"/>
    <n v="-5400"/>
    <s v="KRW"/>
    <s v="MY(K-패스)"/>
    <m/>
    <d v="2024-07-09T00:00:00"/>
    <x v="2"/>
    <x v="7"/>
    <x v="6"/>
    <n v="5400"/>
  </r>
  <r>
    <x v="327"/>
    <d v="1899-12-30T09:28:30"/>
    <s v="수입"/>
    <s v="금융수입"/>
    <x v="0"/>
    <x v="34"/>
    <n v="500"/>
    <s v="KRW"/>
    <s v="생활통장"/>
    <m/>
    <d v="2024-07-08T00:00:00"/>
    <x v="1"/>
    <x v="1"/>
    <x v="0"/>
    <n v="500"/>
  </r>
  <r>
    <x v="327"/>
    <d v="1899-12-30T13:54:23"/>
    <s v="수입"/>
    <s v="앱테크"/>
    <x v="0"/>
    <x v="493"/>
    <n v="1"/>
    <s v="KRW"/>
    <s v="생활통장"/>
    <m/>
    <d v="2024-07-08T00:00:00"/>
    <x v="1"/>
    <x v="12"/>
    <x v="0"/>
    <n v="1"/>
  </r>
  <r>
    <x v="328"/>
    <d v="1899-12-30T13:55:00"/>
    <s v="지출"/>
    <s v="카페/간식"/>
    <x v="10"/>
    <x v="261"/>
    <n v="-7300"/>
    <s v="KRW"/>
    <s v="MY(K-패스)"/>
    <m/>
    <d v="2024-07-07T00:00:00"/>
    <x v="2"/>
    <x v="14"/>
    <x v="10"/>
    <n v="7300"/>
  </r>
  <r>
    <x v="328"/>
    <d v="1899-12-30T12:23:42"/>
    <s v="이체"/>
    <s v="투자"/>
    <x v="0"/>
    <x v="5"/>
    <n v="18"/>
    <s v="KRW"/>
    <s v="생활통장"/>
    <m/>
    <d v="2024-07-07T00:00:00"/>
    <x v="0"/>
    <x v="5"/>
    <x v="0"/>
    <n v="-18"/>
  </r>
  <r>
    <x v="329"/>
    <d v="1899-12-30T08:17:12"/>
    <s v="지출"/>
    <s v="교통"/>
    <x v="5"/>
    <x v="282"/>
    <n v="-12900"/>
    <s v="KRW"/>
    <s v="MY(K-패스)"/>
    <m/>
    <d v="2024-07-06T00:00:00"/>
    <x v="2"/>
    <x v="7"/>
    <x v="5"/>
    <n v="12900"/>
  </r>
  <r>
    <x v="329"/>
    <d v="1899-12-30T08:29:12"/>
    <s v="지출"/>
    <s v="교통"/>
    <x v="38"/>
    <x v="295"/>
    <n v="-8900"/>
    <s v="KRW"/>
    <s v="MY(K-패스)"/>
    <m/>
    <d v="2024-07-06T00:00:00"/>
    <x v="2"/>
    <x v="7"/>
    <x v="39"/>
    <n v="8900"/>
  </r>
  <r>
    <x v="329"/>
    <d v="1899-12-30T08:39:22"/>
    <s v="지출"/>
    <s v="문화/여가"/>
    <x v="61"/>
    <x v="522"/>
    <n v="-1540"/>
    <s v="KRW"/>
    <s v="MY(K-패스)"/>
    <m/>
    <d v="2024-07-06T00:00:00"/>
    <x v="2"/>
    <x v="24"/>
    <x v="62"/>
    <n v="1540"/>
  </r>
  <r>
    <x v="329"/>
    <d v="1899-12-30T10:17:55"/>
    <s v="수입"/>
    <s v="금융수입"/>
    <x v="0"/>
    <x v="46"/>
    <n v="22"/>
    <s v="KRW"/>
    <s v="플러스박스"/>
    <m/>
    <d v="2024-07-06T00:00:00"/>
    <x v="1"/>
    <x v="1"/>
    <x v="0"/>
    <n v="22"/>
  </r>
  <r>
    <x v="329"/>
    <d v="1899-12-30T12:12:43"/>
    <s v="지출"/>
    <s v="교통"/>
    <x v="38"/>
    <x v="106"/>
    <n v="-8500"/>
    <s v="KRW"/>
    <s v="카카오페이 간편결제"/>
    <m/>
    <d v="2024-07-06T00:00:00"/>
    <x v="2"/>
    <x v="7"/>
    <x v="39"/>
    <n v="8500"/>
  </r>
  <r>
    <x v="329"/>
    <d v="1899-12-30T12:12:44"/>
    <s v="지출"/>
    <s v="교통"/>
    <x v="38"/>
    <x v="106"/>
    <n v="8500"/>
    <s v="KRW"/>
    <s v="카카오페이 간편결제"/>
    <m/>
    <d v="2024-07-06T00:00:00"/>
    <x v="2"/>
    <x v="7"/>
    <x v="39"/>
    <n v="-8500"/>
  </r>
  <r>
    <x v="329"/>
    <d v="1899-12-30T12:27:31"/>
    <s v="지출"/>
    <s v="교통"/>
    <x v="38"/>
    <x v="106"/>
    <n v="-8400"/>
    <s v="KRW"/>
    <s v="카카오페이 간편결제"/>
    <m/>
    <d v="2024-07-06T00:00:00"/>
    <x v="2"/>
    <x v="7"/>
    <x v="39"/>
    <n v="8400"/>
  </r>
  <r>
    <x v="329"/>
    <d v="1899-12-30T17:21:49"/>
    <s v="지출"/>
    <s v="생활"/>
    <x v="42"/>
    <x v="142"/>
    <n v="-50000"/>
    <s v="KRW"/>
    <s v="생활통장"/>
    <m/>
    <d v="2024-07-06T00:00:00"/>
    <x v="2"/>
    <x v="2"/>
    <x v="43"/>
    <n v="50000"/>
  </r>
  <r>
    <x v="329"/>
    <d v="1899-12-30T17:51:58"/>
    <s v="지출"/>
    <s v="카페/간식"/>
    <x v="10"/>
    <x v="525"/>
    <n v="-4500"/>
    <s v="KRW"/>
    <s v="MY(K-패스)"/>
    <m/>
    <d v="2024-07-06T00:00:00"/>
    <x v="2"/>
    <x v="14"/>
    <x v="10"/>
    <n v="4500"/>
  </r>
  <r>
    <x v="329"/>
    <d v="1899-12-30T10:18:16"/>
    <s v="이체"/>
    <s v="내계좌이체"/>
    <x v="0"/>
    <x v="5"/>
    <n v="53"/>
    <s v="KRW"/>
    <s v="생활통장"/>
    <m/>
    <d v="2024-07-06T00:00:00"/>
    <x v="3"/>
    <x v="8"/>
    <x v="0"/>
    <n v="-53"/>
  </r>
  <r>
    <x v="329"/>
    <d v="1899-12-30T10:18:16"/>
    <s v="이체"/>
    <s v="내계좌이체"/>
    <x v="0"/>
    <x v="9"/>
    <n v="-53"/>
    <s v="KRW"/>
    <s v="플러스박스"/>
    <m/>
    <d v="2024-07-06T00:00:00"/>
    <x v="3"/>
    <x v="8"/>
    <x v="0"/>
    <n v="53"/>
  </r>
  <r>
    <x v="329"/>
    <d v="1899-12-30T17:21:18"/>
    <s v="이체"/>
    <s v="내계좌이체"/>
    <x v="0"/>
    <x v="5"/>
    <n v="50000"/>
    <s v="KRW"/>
    <s v="생활통장"/>
    <m/>
    <d v="2024-07-06T00:00:00"/>
    <x v="3"/>
    <x v="8"/>
    <x v="0"/>
    <n v="-50000"/>
  </r>
  <r>
    <x v="329"/>
    <d v="1899-12-30T17:21:18"/>
    <s v="이체"/>
    <s v="내계좌이체"/>
    <x v="0"/>
    <x v="9"/>
    <n v="-50000"/>
    <s v="KRW"/>
    <s v="플러스박스"/>
    <m/>
    <d v="2024-07-06T00:00:00"/>
    <x v="3"/>
    <x v="8"/>
    <x v="0"/>
    <n v="50000"/>
  </r>
  <r>
    <x v="330"/>
    <d v="1899-12-30T08:56:33"/>
    <s v="지출"/>
    <s v="문화/여가"/>
    <x v="61"/>
    <x v="522"/>
    <n v="-1000"/>
    <s v="KRW"/>
    <s v="MY(K-패스)"/>
    <m/>
    <d v="2024-07-05T00:00:00"/>
    <x v="2"/>
    <x v="24"/>
    <x v="62"/>
    <n v="1000"/>
  </r>
  <r>
    <x v="330"/>
    <d v="1899-12-30T09:28:10"/>
    <s v="수입"/>
    <s v="금융수입"/>
    <x v="0"/>
    <x v="46"/>
    <n v="31"/>
    <s v="KRW"/>
    <s v="플러스박스"/>
    <m/>
    <d v="2024-07-05T00:00:00"/>
    <x v="1"/>
    <x v="1"/>
    <x v="0"/>
    <n v="31"/>
  </r>
  <r>
    <x v="330"/>
    <d v="1899-12-30T10:19:20"/>
    <s v="지출"/>
    <s v="문화/여가"/>
    <x v="61"/>
    <x v="522"/>
    <n v="-5500"/>
    <s v="KRW"/>
    <s v="MY(K-패스)"/>
    <m/>
    <d v="2024-07-05T00:00:00"/>
    <x v="2"/>
    <x v="24"/>
    <x v="62"/>
    <n v="5500"/>
  </r>
  <r>
    <x v="330"/>
    <d v="1899-12-30T13:07:45"/>
    <s v="수입"/>
    <s v="앱테크"/>
    <x v="0"/>
    <x v="493"/>
    <n v="1"/>
    <s v="KRW"/>
    <s v="생활통장"/>
    <m/>
    <d v="2024-07-05T00:00:00"/>
    <x v="1"/>
    <x v="12"/>
    <x v="0"/>
    <n v="1"/>
  </r>
  <r>
    <x v="330"/>
    <d v="1899-12-30T13:08:11"/>
    <s v="수입"/>
    <s v="앱테크"/>
    <x v="0"/>
    <x v="493"/>
    <n v="20"/>
    <s v="KRW"/>
    <s v="생활통장"/>
    <m/>
    <d v="2024-07-05T00:00:00"/>
    <x v="1"/>
    <x v="12"/>
    <x v="0"/>
    <n v="20"/>
  </r>
  <r>
    <x v="330"/>
    <d v="1899-12-30T19:09:37"/>
    <s v="지출"/>
    <s v="문화/여가"/>
    <x v="28"/>
    <x v="514"/>
    <n v="-5500"/>
    <s v="KRW"/>
    <s v="MY(K-패스)"/>
    <m/>
    <d v="2024-07-05T00:00:00"/>
    <x v="2"/>
    <x v="24"/>
    <x v="29"/>
    <n v="5500"/>
  </r>
  <r>
    <x v="330"/>
    <d v="1899-12-30T18:10:12"/>
    <s v="이체"/>
    <s v="내계좌이체"/>
    <x v="0"/>
    <x v="5"/>
    <n v="150000"/>
    <s v="KRW"/>
    <s v="생활통장"/>
    <m/>
    <d v="2024-07-05T00:00:00"/>
    <x v="3"/>
    <x v="8"/>
    <x v="0"/>
    <n v="-150000"/>
  </r>
  <r>
    <x v="330"/>
    <d v="1899-12-30T18:10:12"/>
    <s v="이체"/>
    <s v="내계좌이체"/>
    <x v="0"/>
    <x v="9"/>
    <n v="-150000"/>
    <s v="KRW"/>
    <s v="플러스박스"/>
    <m/>
    <d v="2024-07-05T00:00:00"/>
    <x v="3"/>
    <x v="8"/>
    <x v="0"/>
    <n v="150000"/>
  </r>
  <r>
    <x v="330"/>
    <d v="1899-12-30T18:46:13"/>
    <s v="이체"/>
    <s v="현금"/>
    <x v="0"/>
    <x v="526"/>
    <n v="-150000"/>
    <s v="KRW"/>
    <s v="생활통장"/>
    <m/>
    <d v="2024-07-05T00:00:00"/>
    <x v="3"/>
    <x v="9"/>
    <x v="0"/>
    <n v="150000"/>
  </r>
  <r>
    <x v="331"/>
    <d v="1899-12-30T09:29:07"/>
    <s v="수입"/>
    <s v="금융수입"/>
    <x v="0"/>
    <x v="34"/>
    <n v="500"/>
    <s v="KRW"/>
    <s v="생활통장"/>
    <m/>
    <d v="2024-07-04T00:00:00"/>
    <x v="1"/>
    <x v="1"/>
    <x v="0"/>
    <n v="500"/>
  </r>
  <r>
    <x v="331"/>
    <d v="1899-12-30T11:19:53"/>
    <s v="수입"/>
    <s v="금융수입"/>
    <x v="0"/>
    <x v="46"/>
    <n v="31"/>
    <s v="KRW"/>
    <s v="플러스박스"/>
    <m/>
    <d v="2024-07-04T00:00:00"/>
    <x v="1"/>
    <x v="1"/>
    <x v="0"/>
    <n v="31"/>
  </r>
  <r>
    <x v="331"/>
    <d v="1899-12-30T11:43:44"/>
    <s v="수입"/>
    <s v="앱테크"/>
    <x v="0"/>
    <x v="493"/>
    <n v="1"/>
    <s v="KRW"/>
    <s v="생활통장"/>
    <m/>
    <d v="2024-07-04T00:00:00"/>
    <x v="1"/>
    <x v="12"/>
    <x v="0"/>
    <n v="1"/>
  </r>
  <r>
    <x v="331"/>
    <d v="1899-12-30T13:46:46"/>
    <s v="지출"/>
    <s v="온라인쇼핑"/>
    <x v="12"/>
    <x v="416"/>
    <n v="-41200"/>
    <s v="KRW"/>
    <s v="생활통장"/>
    <m/>
    <d v="2024-07-04T00:00:00"/>
    <x v="2"/>
    <x v="6"/>
    <x v="12"/>
    <n v="41200"/>
  </r>
  <r>
    <x v="331"/>
    <d v="1899-12-30T22:33:45"/>
    <s v="지출"/>
    <s v="생활"/>
    <x v="7"/>
    <x v="308"/>
    <n v="-4700"/>
    <s v="KRW"/>
    <s v="MY(K-패스)"/>
    <m/>
    <d v="2024-07-04T00:00:00"/>
    <x v="2"/>
    <x v="2"/>
    <x v="7"/>
    <n v="4700"/>
  </r>
  <r>
    <x v="331"/>
    <d v="1899-12-30T11:43:30"/>
    <s v="이체"/>
    <s v="내계좌이체"/>
    <x v="0"/>
    <x v="5"/>
    <n v="31"/>
    <s v="KRW"/>
    <s v="생활통장"/>
    <m/>
    <d v="2024-07-04T00:00:00"/>
    <x v="3"/>
    <x v="8"/>
    <x v="0"/>
    <n v="-31"/>
  </r>
  <r>
    <x v="331"/>
    <d v="1899-12-30T11:43:30"/>
    <s v="이체"/>
    <s v="내계좌이체"/>
    <x v="0"/>
    <x v="9"/>
    <n v="-31"/>
    <s v="KRW"/>
    <s v="플러스박스"/>
    <m/>
    <d v="2024-07-04T00:00:00"/>
    <x v="3"/>
    <x v="8"/>
    <x v="0"/>
    <n v="31"/>
  </r>
  <r>
    <x v="332"/>
    <d v="1899-12-30T09:59:09"/>
    <s v="수입"/>
    <s v="금융수입"/>
    <x v="0"/>
    <x v="46"/>
    <n v="66"/>
    <s v="KRW"/>
    <s v="플러스박스"/>
    <m/>
    <d v="2024-07-03T00:00:00"/>
    <x v="1"/>
    <x v="1"/>
    <x v="0"/>
    <n v="66"/>
  </r>
  <r>
    <x v="332"/>
    <d v="1899-12-30T09:53:09"/>
    <s v="이체"/>
    <s v="내계좌이체"/>
    <x v="0"/>
    <x v="5"/>
    <n v="350000"/>
    <s v="KRW"/>
    <s v="생활통장"/>
    <m/>
    <d v="2024-07-03T00:00:00"/>
    <x v="3"/>
    <x v="8"/>
    <x v="0"/>
    <n v="-350000"/>
  </r>
  <r>
    <x v="332"/>
    <d v="1899-12-30T09:53:09"/>
    <s v="이체"/>
    <s v="내계좌이체"/>
    <x v="0"/>
    <x v="9"/>
    <n v="-350000"/>
    <s v="KRW"/>
    <s v="플러스박스"/>
    <m/>
    <d v="2024-07-03T00:00:00"/>
    <x v="3"/>
    <x v="8"/>
    <x v="0"/>
    <n v="350000"/>
  </r>
  <r>
    <x v="332"/>
    <d v="1899-12-30T09:53:58"/>
    <s v="이체"/>
    <s v="내계좌이체"/>
    <x v="0"/>
    <x v="12"/>
    <n v="-350000"/>
    <s v="KRW"/>
    <s v="생활통장"/>
    <m/>
    <d v="2024-07-03T00:00:00"/>
    <x v="3"/>
    <x v="8"/>
    <x v="0"/>
    <n v="350000"/>
  </r>
  <r>
    <x v="332"/>
    <d v="1899-12-30T09:59:24"/>
    <s v="이체"/>
    <s v="내계좌이체"/>
    <x v="0"/>
    <x v="5"/>
    <n v="66"/>
    <s v="KRW"/>
    <s v="생활통장"/>
    <m/>
    <d v="2024-07-03T00:00:00"/>
    <x v="3"/>
    <x v="8"/>
    <x v="0"/>
    <n v="-66"/>
  </r>
  <r>
    <x v="332"/>
    <d v="1899-12-30T09:59:24"/>
    <s v="이체"/>
    <s v="내계좌이체"/>
    <x v="0"/>
    <x v="9"/>
    <n v="-66"/>
    <s v="KRW"/>
    <s v="플러스박스"/>
    <m/>
    <d v="2024-07-03T00:00:00"/>
    <x v="3"/>
    <x v="8"/>
    <x v="0"/>
    <n v="66"/>
  </r>
  <r>
    <x v="333"/>
    <d v="1899-12-30T13:03:37"/>
    <s v="수입"/>
    <s v="앱테크"/>
    <x v="0"/>
    <x v="493"/>
    <n v="1"/>
    <s v="KRW"/>
    <s v="생활통장"/>
    <m/>
    <d v="2024-07-02T00:00:00"/>
    <x v="1"/>
    <x v="12"/>
    <x v="0"/>
    <n v="1"/>
  </r>
  <r>
    <x v="333"/>
    <d v="1899-12-30T13:03:49"/>
    <s v="수입"/>
    <s v="앱테크"/>
    <x v="0"/>
    <x v="493"/>
    <n v="10"/>
    <s v="KRW"/>
    <s v="생활통장"/>
    <m/>
    <d v="2024-07-02T00:00:00"/>
    <x v="1"/>
    <x v="12"/>
    <x v="0"/>
    <n v="10"/>
  </r>
  <r>
    <x v="333"/>
    <d v="1899-12-30T13:50:10"/>
    <s v="지출"/>
    <s v="교통"/>
    <x v="5"/>
    <x v="218"/>
    <n v="-16600"/>
    <s v="KRW"/>
    <s v="MY(K-패스)"/>
    <m/>
    <d v="2024-07-02T00:00:00"/>
    <x v="2"/>
    <x v="7"/>
    <x v="5"/>
    <n v="16600"/>
  </r>
  <r>
    <x v="333"/>
    <d v="1899-12-30T13:51:43"/>
    <s v="지출"/>
    <s v="교통"/>
    <x v="5"/>
    <x v="218"/>
    <n v="-16600"/>
    <s v="KRW"/>
    <s v="MY(K-패스)"/>
    <m/>
    <d v="2024-07-02T00:00:00"/>
    <x v="2"/>
    <x v="7"/>
    <x v="5"/>
    <n v="16600"/>
  </r>
  <r>
    <x v="333"/>
    <d v="1899-12-30T14:02:45"/>
    <s v="지출"/>
    <s v="교통"/>
    <x v="5"/>
    <x v="26"/>
    <n v="-20900"/>
    <s v="KRW"/>
    <s v="[바로]MY(알뜰교통)"/>
    <m/>
    <d v="2024-07-02T00:00:00"/>
    <x v="2"/>
    <x v="7"/>
    <x v="5"/>
    <n v="20900"/>
  </r>
  <r>
    <x v="333"/>
    <d v="1899-12-30T14:02:45"/>
    <s v="지출"/>
    <s v="교통"/>
    <x v="5"/>
    <x v="26"/>
    <n v="-1400"/>
    <s v="KRW"/>
    <s v="[바로]MY(알뜰교통)"/>
    <m/>
    <d v="2024-07-02T00:00:00"/>
    <x v="2"/>
    <x v="7"/>
    <x v="5"/>
    <n v="1400"/>
  </r>
  <r>
    <x v="333"/>
    <d v="1899-12-30T18:48:36"/>
    <s v="지출"/>
    <s v="생활"/>
    <x v="7"/>
    <x v="246"/>
    <n v="-21480"/>
    <s v="KRW"/>
    <s v="교직원복지 LOVE"/>
    <m/>
    <d v="2024-07-02T00:00:00"/>
    <x v="2"/>
    <x v="2"/>
    <x v="7"/>
    <n v="21480"/>
  </r>
  <r>
    <x v="333"/>
    <d v="1899-12-30T00:51:15"/>
    <s v="이체"/>
    <s v="내계좌이체"/>
    <x v="0"/>
    <x v="13"/>
    <n v="774330"/>
    <s v="KRW"/>
    <s v="생활통장"/>
    <m/>
    <d v="2024-07-02T00:00:00"/>
    <x v="3"/>
    <x v="8"/>
    <x v="0"/>
    <n v="-774330"/>
  </r>
  <r>
    <x v="333"/>
    <d v="1899-12-30T00:51:51"/>
    <s v="이체"/>
    <s v="내계좌이체"/>
    <x v="0"/>
    <x v="5"/>
    <n v="-800000"/>
    <s v="KRW"/>
    <s v="생활통장"/>
    <m/>
    <d v="2024-07-02T00:00:00"/>
    <x v="3"/>
    <x v="8"/>
    <x v="0"/>
    <n v="800000"/>
  </r>
  <r>
    <x v="333"/>
    <d v="1899-12-30T00:51:51"/>
    <s v="이체"/>
    <s v="내계좌이체"/>
    <x v="0"/>
    <x v="15"/>
    <n v="800000"/>
    <s v="KRW"/>
    <s v="플러스박스"/>
    <m/>
    <d v="2024-07-02T00:00:00"/>
    <x v="3"/>
    <x v="8"/>
    <x v="0"/>
    <n v="-800000"/>
  </r>
  <r>
    <x v="333"/>
    <d v="1899-12-30T00:52:35"/>
    <s v="이체"/>
    <s v="내계좌이체"/>
    <x v="0"/>
    <x v="13"/>
    <n v="-3130"/>
    <s v="KRW"/>
    <s v="신한 주거래 우대통장(저축예금)"/>
    <m/>
    <d v="2024-07-02T00:00:00"/>
    <x v="3"/>
    <x v="8"/>
    <x v="0"/>
    <n v="3130"/>
  </r>
  <r>
    <x v="333"/>
    <d v="1899-12-30T00:52:35"/>
    <s v="이체"/>
    <s v="내계좌이체"/>
    <x v="0"/>
    <x v="13"/>
    <n v="3130"/>
    <s v="KRW"/>
    <s v="생활통장"/>
    <m/>
    <d v="2024-07-02T00:00:00"/>
    <x v="3"/>
    <x v="8"/>
    <x v="0"/>
    <n v="-3130"/>
  </r>
  <r>
    <x v="333"/>
    <d v="1899-12-30T08:43:00"/>
    <s v="이체"/>
    <s v="이체"/>
    <x v="0"/>
    <x v="527"/>
    <n v="-1000"/>
    <s v="KRW"/>
    <s v="생활통장"/>
    <m/>
    <d v="2024-07-02T00:00:00"/>
    <x v="0"/>
    <x v="0"/>
    <x v="0"/>
    <n v="1000"/>
  </r>
  <r>
    <x v="333"/>
    <d v="1899-12-30T13:47:58"/>
    <s v="이체"/>
    <s v="내계좌이체"/>
    <x v="0"/>
    <x v="5"/>
    <n v="150000"/>
    <s v="KRW"/>
    <s v="생활통장"/>
    <m/>
    <d v="2024-07-02T00:00:00"/>
    <x v="3"/>
    <x v="8"/>
    <x v="0"/>
    <n v="-150000"/>
  </r>
  <r>
    <x v="333"/>
    <d v="1899-12-30T13:47:58"/>
    <s v="이체"/>
    <s v="내계좌이체"/>
    <x v="0"/>
    <x v="9"/>
    <n v="-150000"/>
    <s v="KRW"/>
    <s v="플러스박스"/>
    <m/>
    <d v="2024-07-02T00:00:00"/>
    <x v="3"/>
    <x v="8"/>
    <x v="0"/>
    <n v="150000"/>
  </r>
  <r>
    <x v="334"/>
    <d v="1899-12-30T00:37:29"/>
    <s v="수입"/>
    <s v="금융수입"/>
    <x v="0"/>
    <x v="46"/>
    <n v="37"/>
    <s v="KRW"/>
    <s v="플러스박스"/>
    <m/>
    <d v="2024-07-01T00:00:00"/>
    <x v="1"/>
    <x v="1"/>
    <x v="0"/>
    <n v="37"/>
  </r>
  <r>
    <x v="334"/>
    <d v="1899-12-30T01:30:25"/>
    <s v="수입"/>
    <s v="금융수입"/>
    <x v="0"/>
    <x v="29"/>
    <n v="137"/>
    <s v="KRW"/>
    <s v="생활통장"/>
    <m/>
    <d v="2024-07-01T00:00:00"/>
    <x v="1"/>
    <x v="1"/>
    <x v="0"/>
    <n v="137"/>
  </r>
  <r>
    <x v="334"/>
    <d v="1899-12-30T08:36:40"/>
    <s v="지출"/>
    <s v="경조/선물"/>
    <x v="36"/>
    <x v="528"/>
    <n v="-30000"/>
    <s v="KRW"/>
    <s v="MY(K-패스)"/>
    <m/>
    <d v="2024-07-01T00:00:00"/>
    <x v="2"/>
    <x v="26"/>
    <x v="37"/>
    <n v="30000"/>
  </r>
  <r>
    <x v="334"/>
    <d v="1899-12-30T12:26:13"/>
    <s v="수입"/>
    <s v="앱테크"/>
    <x v="0"/>
    <x v="493"/>
    <n v="1"/>
    <s v="KRW"/>
    <s v="생활통장"/>
    <m/>
    <d v="2024-07-01T00:00:00"/>
    <x v="1"/>
    <x v="12"/>
    <x v="0"/>
    <n v="1"/>
  </r>
  <r>
    <x v="334"/>
    <d v="1899-12-30T12:26:47"/>
    <s v="수입"/>
    <s v="앱테크"/>
    <x v="0"/>
    <x v="493"/>
    <n v="100"/>
    <s v="KRW"/>
    <s v="생활통장"/>
    <m/>
    <d v="2024-07-01T00:00:00"/>
    <x v="1"/>
    <x v="12"/>
    <x v="0"/>
    <n v="100"/>
  </r>
  <r>
    <x v="334"/>
    <d v="1899-12-30T19:19:42"/>
    <s v="지출"/>
    <s v="카페/간식"/>
    <x v="10"/>
    <x v="261"/>
    <n v="-15700"/>
    <s v="KRW"/>
    <s v="MY(K-패스)"/>
    <m/>
    <d v="2024-07-01T00:00:00"/>
    <x v="2"/>
    <x v="14"/>
    <x v="10"/>
    <n v="15700"/>
  </r>
  <r>
    <x v="334"/>
    <d v="1899-12-30T22:42:38"/>
    <s v="지출"/>
    <s v="생활"/>
    <x v="7"/>
    <x v="308"/>
    <n v="-9800"/>
    <s v="KRW"/>
    <s v="MY(K-패스)"/>
    <m/>
    <d v="2024-07-01T00:00:00"/>
    <x v="2"/>
    <x v="2"/>
    <x v="7"/>
    <n v="9800"/>
  </r>
  <r>
    <x v="334"/>
    <d v="1899-12-30T00:37:49"/>
    <s v="이체"/>
    <s v="내계좌이체"/>
    <x v="0"/>
    <x v="5"/>
    <n v="45075"/>
    <s v="KRW"/>
    <s v="생활통장"/>
    <m/>
    <d v="2024-07-01T00:00:00"/>
    <x v="3"/>
    <x v="8"/>
    <x v="0"/>
    <n v="-45075"/>
  </r>
  <r>
    <x v="334"/>
    <d v="1899-12-30T00:37:49"/>
    <s v="이체"/>
    <s v="내계좌이체"/>
    <x v="0"/>
    <x v="9"/>
    <n v="-45075"/>
    <s v="KRW"/>
    <s v="플러스박스"/>
    <m/>
    <d v="2024-07-01T00:00:00"/>
    <x v="3"/>
    <x v="8"/>
    <x v="0"/>
    <n v="45075"/>
  </r>
  <r>
    <x v="334"/>
    <d v="1899-12-30T00:38:01"/>
    <s v="이체"/>
    <s v="내계좌이체"/>
    <x v="0"/>
    <x v="5"/>
    <n v="254962"/>
    <s v="KRW"/>
    <s v="생활통장"/>
    <m/>
    <d v="2024-07-01T00:00:00"/>
    <x v="3"/>
    <x v="8"/>
    <x v="0"/>
    <n v="-254962"/>
  </r>
  <r>
    <x v="334"/>
    <d v="1899-12-30T00:38:01"/>
    <s v="이체"/>
    <s v="내계좌이체"/>
    <x v="0"/>
    <x v="9"/>
    <n v="-254962"/>
    <s v="KRW"/>
    <s v="플러스박스"/>
    <m/>
    <d v="2024-07-01T00:00:00"/>
    <x v="3"/>
    <x v="8"/>
    <x v="0"/>
    <n v="254962"/>
  </r>
  <r>
    <x v="334"/>
    <d v="1899-12-30T00:39:29"/>
    <s v="이체"/>
    <s v="내계좌이체"/>
    <x v="0"/>
    <x v="12"/>
    <n v="-45075"/>
    <s v="KRW"/>
    <s v="생활통장"/>
    <m/>
    <d v="2024-07-01T00:00:00"/>
    <x v="3"/>
    <x v="8"/>
    <x v="0"/>
    <n v="45075"/>
  </r>
  <r>
    <x v="334"/>
    <d v="1899-12-30T00:45:54"/>
    <s v="이체"/>
    <s v="내계좌이체"/>
    <x v="0"/>
    <x v="5"/>
    <n v="-200000"/>
    <s v="KRW"/>
    <s v="생활통장"/>
    <m/>
    <d v="2024-07-01T00:00:00"/>
    <x v="3"/>
    <x v="8"/>
    <x v="0"/>
    <n v="200000"/>
  </r>
  <r>
    <x v="334"/>
    <d v="1899-12-30T00:45:54"/>
    <s v="이체"/>
    <s v="내계좌이체"/>
    <x v="0"/>
    <x v="15"/>
    <n v="200000"/>
    <s v="KRW"/>
    <s v="플러스박스"/>
    <m/>
    <d v="2024-07-01T00:00:00"/>
    <x v="3"/>
    <x v="8"/>
    <x v="0"/>
    <n v="-200000"/>
  </r>
  <r>
    <x v="334"/>
    <d v="1899-12-30T08:56:07"/>
    <s v="이체"/>
    <s v="이체"/>
    <x v="0"/>
    <x v="529"/>
    <n v="15000"/>
    <s v="KRW"/>
    <s v="신한 주거래 우대통장(저축예금)"/>
    <m/>
    <d v="2024-07-01T00:00:00"/>
    <x v="0"/>
    <x v="0"/>
    <x v="0"/>
    <n v="-15000"/>
  </r>
  <r>
    <x v="334"/>
    <d v="1899-12-30T08:57:34"/>
    <s v="이체"/>
    <s v="이체"/>
    <x v="0"/>
    <x v="232"/>
    <n v="15000"/>
    <s v="KRW"/>
    <s v="신한 주거래 우대통장(저축예금)"/>
    <m/>
    <d v="2024-07-01T00:00:00"/>
    <x v="0"/>
    <x v="0"/>
    <x v="0"/>
    <n v="-15000"/>
  </r>
  <r>
    <x v="334"/>
    <d v="1899-12-30T09:40:47"/>
    <s v="이체"/>
    <s v="이체"/>
    <x v="0"/>
    <x v="530"/>
    <n v="15000"/>
    <s v="KRW"/>
    <s v="신한 주거래 우대통장(저축예금)"/>
    <m/>
    <d v="2024-07-01T00:00:00"/>
    <x v="0"/>
    <x v="0"/>
    <x v="0"/>
    <n v="-15000"/>
  </r>
  <r>
    <x v="334"/>
    <d v="1899-12-30T12:18:42"/>
    <s v="이체"/>
    <s v="내계좌이체"/>
    <x v="0"/>
    <x v="12"/>
    <n v="-45000"/>
    <s v="KRW"/>
    <s v="신한 주거래 우대통장(저축예금)"/>
    <m/>
    <d v="2024-07-01T00:00:00"/>
    <x v="3"/>
    <x v="8"/>
    <x v="0"/>
    <n v="45000"/>
  </r>
  <r>
    <x v="334"/>
    <d v="1899-12-30T12:18:42"/>
    <s v="이체"/>
    <s v="내계좌이체"/>
    <x v="0"/>
    <x v="13"/>
    <n v="45000"/>
    <s v="KRW"/>
    <s v="생활통장"/>
    <m/>
    <d v="2024-07-01T00:00:00"/>
    <x v="3"/>
    <x v="8"/>
    <x v="0"/>
    <n v="-45000"/>
  </r>
  <r>
    <x v="334"/>
    <d v="1899-12-30T14:27:08"/>
    <s v="이체"/>
    <s v="이체"/>
    <x v="0"/>
    <x v="531"/>
    <n v="6000"/>
    <s v="KRW"/>
    <s v="입출금통장"/>
    <m/>
    <d v="2024-07-01T00:00:00"/>
    <x v="0"/>
    <x v="0"/>
    <x v="0"/>
    <n v="-6000"/>
  </r>
  <r>
    <x v="334"/>
    <d v="1899-12-30T16:10:40"/>
    <s v="이체"/>
    <s v="현금"/>
    <x v="0"/>
    <x v="532"/>
    <n v="3130"/>
    <s v="KRW"/>
    <s v="신한 주거래 우대통장(저축예금)"/>
    <m/>
    <d v="2024-07-01T00:00:00"/>
    <x v="0"/>
    <x v="9"/>
    <x v="0"/>
    <n v="-3130"/>
  </r>
  <r>
    <x v="335"/>
    <d v="1899-12-30T00:00:00"/>
    <s v="지출"/>
    <s v="금융"/>
    <x v="39"/>
    <x v="533"/>
    <n v="0"/>
    <s v="KRW"/>
    <s v="교직원복지 LOVE"/>
    <m/>
    <d v="2024-06-30T00:00:00"/>
    <x v="2"/>
    <x v="18"/>
    <x v="40"/>
    <n v="0"/>
  </r>
  <r>
    <x v="335"/>
    <d v="1899-12-30T09:32:43"/>
    <s v="수입"/>
    <s v="금융수입"/>
    <x v="0"/>
    <x v="34"/>
    <n v="300"/>
    <s v="KRW"/>
    <s v="생활통장"/>
    <m/>
    <d v="2024-06-30T00:00:00"/>
    <x v="1"/>
    <x v="1"/>
    <x v="0"/>
    <n v="300"/>
  </r>
  <r>
    <x v="335"/>
    <d v="1899-12-30T13:32:08"/>
    <s v="지출"/>
    <s v="식비"/>
    <x v="19"/>
    <x v="376"/>
    <n v="-10300"/>
    <s v="KRW"/>
    <s v="교직원복지 LOVE"/>
    <m/>
    <d v="2024-06-30T00:00:00"/>
    <x v="2"/>
    <x v="4"/>
    <x v="19"/>
    <n v="10300"/>
  </r>
  <r>
    <x v="335"/>
    <d v="1899-12-30T16:14:32"/>
    <s v="지출"/>
    <s v="카페/간식"/>
    <x v="10"/>
    <x v="261"/>
    <n v="-1000"/>
    <s v="KRW"/>
    <s v="MY(K-패스)"/>
    <m/>
    <d v="2024-06-30T00:00:00"/>
    <x v="2"/>
    <x v="14"/>
    <x v="10"/>
    <n v="1000"/>
  </r>
  <r>
    <x v="335"/>
    <d v="1899-12-30T18:44:12"/>
    <s v="지출"/>
    <s v="생활"/>
    <x v="42"/>
    <x v="534"/>
    <n v="-8280"/>
    <s v="KRW"/>
    <s v="교직원복지 LOVE"/>
    <m/>
    <d v="2024-06-30T00:00:00"/>
    <x v="2"/>
    <x v="2"/>
    <x v="43"/>
    <n v="8280"/>
  </r>
  <r>
    <x v="336"/>
    <d v="1899-12-30T02:48:17"/>
    <s v="수입"/>
    <s v="금융수입"/>
    <x v="0"/>
    <x v="263"/>
    <n v="0"/>
    <s v="KRW"/>
    <s v="저금통"/>
    <m/>
    <d v="2024-06-29T00:00:00"/>
    <x v="1"/>
    <x v="1"/>
    <x v="0"/>
    <n v="0"/>
  </r>
  <r>
    <x v="336"/>
    <d v="1899-12-30T04:09:13"/>
    <s v="수입"/>
    <s v="금융수입"/>
    <x v="0"/>
    <x v="47"/>
    <n v="0"/>
    <s v="KRW"/>
    <s v="입출금통장"/>
    <m/>
    <d v="2024-06-29T00:00:00"/>
    <x v="1"/>
    <x v="1"/>
    <x v="0"/>
    <n v="0"/>
  </r>
  <r>
    <x v="336"/>
    <d v="1899-12-30T05:42:08"/>
    <s v="수입"/>
    <s v="금융수입"/>
    <x v="0"/>
    <x v="47"/>
    <n v="0"/>
    <s v="KRW"/>
    <s v="입출금통장"/>
    <m/>
    <d v="2024-06-29T00:00:00"/>
    <x v="1"/>
    <x v="1"/>
    <x v="0"/>
    <n v="0"/>
  </r>
  <r>
    <x v="336"/>
    <d v="1899-12-30T06:06:21"/>
    <s v="수입"/>
    <s v="금융수입"/>
    <x v="0"/>
    <x v="47"/>
    <n v="37"/>
    <s v="KRW"/>
    <s v="입출금통장"/>
    <m/>
    <d v="2024-06-29T00:00:00"/>
    <x v="1"/>
    <x v="1"/>
    <x v="0"/>
    <n v="37"/>
  </r>
  <r>
    <x v="336"/>
    <d v="1899-12-30T10:56:26"/>
    <s v="수입"/>
    <s v="금융수입"/>
    <x v="0"/>
    <x v="46"/>
    <n v="25"/>
    <s v="KRW"/>
    <s v="플러스박스"/>
    <m/>
    <d v="2024-06-29T00:00:00"/>
    <x v="1"/>
    <x v="1"/>
    <x v="0"/>
    <n v="25"/>
  </r>
  <r>
    <x v="336"/>
    <d v="1899-12-30T11:02:42"/>
    <s v="지출"/>
    <s v="금융"/>
    <x v="25"/>
    <x v="535"/>
    <n v="-100000"/>
    <s v="KRW"/>
    <s v="채움공직자우대통장"/>
    <m/>
    <d v="2024-06-29T00:00:00"/>
    <x v="2"/>
    <x v="18"/>
    <x v="26"/>
    <n v="100000"/>
  </r>
  <r>
    <x v="336"/>
    <d v="1899-12-30T11:04:44"/>
    <s v="지출"/>
    <s v="금융"/>
    <x v="25"/>
    <x v="535"/>
    <n v="-100000"/>
    <s v="KRW"/>
    <s v="채움공직자우대통장"/>
    <m/>
    <d v="2024-06-29T00:00:00"/>
    <x v="2"/>
    <x v="18"/>
    <x v="26"/>
    <n v="100000"/>
  </r>
  <r>
    <x v="336"/>
    <d v="1899-12-30T22:08:32"/>
    <s v="지출"/>
    <s v="온라인쇼핑"/>
    <x v="12"/>
    <x v="27"/>
    <n v="-22766"/>
    <s v="KRW"/>
    <s v="교직원복지 LOVE"/>
    <m/>
    <d v="2024-06-29T00:00:00"/>
    <x v="2"/>
    <x v="6"/>
    <x v="12"/>
    <n v="22766"/>
  </r>
  <r>
    <x v="336"/>
    <d v="1899-12-30T23:35:43"/>
    <s v="수입"/>
    <s v="앱테크"/>
    <x v="0"/>
    <x v="493"/>
    <n v="1"/>
    <s v="KRW"/>
    <s v="생활통장"/>
    <m/>
    <d v="2024-06-29T00:00:00"/>
    <x v="1"/>
    <x v="12"/>
    <x v="0"/>
    <n v="1"/>
  </r>
  <r>
    <x v="336"/>
    <d v="1899-12-30T02:44:44"/>
    <s v="이체"/>
    <s v="저축"/>
    <x v="0"/>
    <x v="44"/>
    <n v="0"/>
    <s v="KRW"/>
    <s v="세이프박스"/>
    <m/>
    <d v="2024-06-29T00:00:00"/>
    <x v="3"/>
    <x v="19"/>
    <x v="0"/>
    <n v="0"/>
  </r>
  <r>
    <x v="336"/>
    <d v="1899-12-30T10:56:44"/>
    <s v="이체"/>
    <s v="내계좌이체"/>
    <x v="0"/>
    <x v="5"/>
    <n v="400025"/>
    <s v="KRW"/>
    <s v="생활통장"/>
    <m/>
    <d v="2024-06-29T00:00:00"/>
    <x v="3"/>
    <x v="8"/>
    <x v="0"/>
    <n v="-400025"/>
  </r>
  <r>
    <x v="336"/>
    <d v="1899-12-30T10:56:44"/>
    <s v="이체"/>
    <s v="내계좌이체"/>
    <x v="0"/>
    <x v="9"/>
    <n v="-400025"/>
    <s v="KRW"/>
    <s v="플러스박스"/>
    <m/>
    <d v="2024-06-29T00:00:00"/>
    <x v="3"/>
    <x v="8"/>
    <x v="0"/>
    <n v="400025"/>
  </r>
  <r>
    <x v="336"/>
    <d v="1899-12-30T10:59:46"/>
    <s v="이체"/>
    <s v="내계좌이체"/>
    <x v="0"/>
    <x v="12"/>
    <n v="-400000"/>
    <s v="KRW"/>
    <s v="생활통장"/>
    <m/>
    <d v="2024-06-29T00:00:00"/>
    <x v="3"/>
    <x v="8"/>
    <x v="0"/>
    <n v="400000"/>
  </r>
  <r>
    <x v="336"/>
    <d v="1899-12-30T10:59:47"/>
    <s v="이체"/>
    <s v="내계좌이체"/>
    <x v="0"/>
    <x v="13"/>
    <n v="400000"/>
    <s v="KRW"/>
    <s v="채움공직자우대통장"/>
    <m/>
    <d v="2024-06-29T00:00:00"/>
    <x v="3"/>
    <x v="8"/>
    <x v="0"/>
    <n v="-400000"/>
  </r>
  <r>
    <x v="336"/>
    <d v="1899-12-30T23:34:53"/>
    <s v="이체"/>
    <s v="내계좌이체"/>
    <x v="0"/>
    <x v="12"/>
    <n v="-200000"/>
    <s v="KRW"/>
    <s v="채움공직자우대통장"/>
    <m/>
    <d v="2024-06-29T00:00:00"/>
    <x v="3"/>
    <x v="8"/>
    <x v="0"/>
    <n v="200000"/>
  </r>
  <r>
    <x v="336"/>
    <d v="1899-12-30T23:34:54"/>
    <s v="이체"/>
    <s v="내계좌이체"/>
    <x v="0"/>
    <x v="13"/>
    <n v="200000"/>
    <s v="KRW"/>
    <s v="생활통장"/>
    <m/>
    <d v="2024-06-29T00:00:00"/>
    <x v="3"/>
    <x v="8"/>
    <x v="0"/>
    <n v="-200000"/>
  </r>
  <r>
    <x v="336"/>
    <d v="1899-12-30T23:36:23"/>
    <s v="이체"/>
    <s v="내계좌이체"/>
    <x v="0"/>
    <x v="5"/>
    <n v="-300000"/>
    <s v="KRW"/>
    <s v="생활통장"/>
    <m/>
    <d v="2024-06-29T00:00:00"/>
    <x v="3"/>
    <x v="8"/>
    <x v="0"/>
    <n v="300000"/>
  </r>
  <r>
    <x v="336"/>
    <d v="1899-12-30T23:36:23"/>
    <s v="이체"/>
    <s v="내계좌이체"/>
    <x v="0"/>
    <x v="15"/>
    <n v="300000"/>
    <s v="KRW"/>
    <s v="플러스박스"/>
    <m/>
    <d v="2024-06-29T00:00:00"/>
    <x v="3"/>
    <x v="8"/>
    <x v="0"/>
    <n v="-300000"/>
  </r>
  <r>
    <x v="337"/>
    <d v="1899-12-30T08:44:32"/>
    <s v="지출"/>
    <s v="교통"/>
    <x v="38"/>
    <x v="245"/>
    <n v="-5400"/>
    <s v="KRW"/>
    <s v="교직원복지 LOVE"/>
    <m/>
    <d v="2024-06-28T00:00:00"/>
    <x v="2"/>
    <x v="7"/>
    <x v="39"/>
    <n v="5400"/>
  </r>
  <r>
    <x v="337"/>
    <d v="1899-12-30T09:04:01"/>
    <s v="수입"/>
    <s v="기타수입"/>
    <x v="0"/>
    <x v="184"/>
    <n v="392090"/>
    <s v="KRW"/>
    <s v="채움공직자우대통장"/>
    <m/>
    <d v="2024-06-28T00:00:00"/>
    <x v="1"/>
    <x v="23"/>
    <x v="0"/>
    <n v="392090"/>
  </r>
  <r>
    <x v="337"/>
    <d v="1899-12-30T10:25:57"/>
    <s v="지출"/>
    <s v="온라인쇼핑"/>
    <x v="12"/>
    <x v="76"/>
    <n v="-15900"/>
    <s v="KRW"/>
    <s v="카카오페이 간편결제"/>
    <m/>
    <d v="2024-06-28T00:00:00"/>
    <x v="2"/>
    <x v="6"/>
    <x v="12"/>
    <n v="15900"/>
  </r>
  <r>
    <x v="337"/>
    <d v="1899-12-30T12:05:51"/>
    <s v="수입"/>
    <s v="금융수입"/>
    <x v="0"/>
    <x v="46"/>
    <n v="25"/>
    <s v="KRW"/>
    <s v="플러스박스"/>
    <m/>
    <d v="2024-06-28T00:00:00"/>
    <x v="1"/>
    <x v="1"/>
    <x v="0"/>
    <n v="25"/>
  </r>
  <r>
    <x v="337"/>
    <d v="1899-12-30T15:09:01"/>
    <s v="지출"/>
    <s v="온라인쇼핑"/>
    <x v="12"/>
    <x v="27"/>
    <n v="-47686"/>
    <s v="KRW"/>
    <s v="교직원복지 LOVE"/>
    <m/>
    <d v="2024-06-28T00:00:00"/>
    <x v="2"/>
    <x v="6"/>
    <x v="12"/>
    <n v="47686"/>
  </r>
  <r>
    <x v="337"/>
    <d v="1899-12-30T15:13:07"/>
    <s v="지출"/>
    <s v="금융"/>
    <x v="53"/>
    <x v="240"/>
    <n v="-19090"/>
    <s v="KRW"/>
    <s v="입출금통장"/>
    <m/>
    <d v="2024-06-28T00:00:00"/>
    <x v="2"/>
    <x v="18"/>
    <x v="54"/>
    <n v="19090"/>
  </r>
  <r>
    <x v="337"/>
    <d v="1899-12-30T19:17:49"/>
    <s v="지출"/>
    <s v="생활"/>
    <x v="7"/>
    <x v="308"/>
    <n v="-40170"/>
    <s v="KRW"/>
    <s v="MY(K-패스)"/>
    <m/>
    <d v="2024-06-28T00:00:00"/>
    <x v="2"/>
    <x v="2"/>
    <x v="7"/>
    <n v="40170"/>
  </r>
  <r>
    <x v="337"/>
    <d v="1899-12-30T10:42:16"/>
    <s v="이체"/>
    <s v="이체"/>
    <x v="0"/>
    <x v="298"/>
    <n v="10000"/>
    <s v="KRW"/>
    <s v="입출금통장"/>
    <m/>
    <d v="2024-06-28T00:00:00"/>
    <x v="0"/>
    <x v="0"/>
    <x v="0"/>
    <n v="-10000"/>
  </r>
  <r>
    <x v="337"/>
    <d v="1899-12-30T12:02:10"/>
    <s v="이체"/>
    <s v="내계좌이체"/>
    <x v="0"/>
    <x v="13"/>
    <n v="202"/>
    <s v="KRW"/>
    <s v="생활통장"/>
    <m/>
    <d v="2024-06-28T00:00:00"/>
    <x v="3"/>
    <x v="8"/>
    <x v="0"/>
    <n v="-202"/>
  </r>
  <r>
    <x v="337"/>
    <d v="1899-12-30T12:06:05"/>
    <s v="이체"/>
    <s v="내계좌이체"/>
    <x v="0"/>
    <x v="5"/>
    <n v="356"/>
    <s v="KRW"/>
    <s v="생활통장"/>
    <m/>
    <d v="2024-06-28T00:00:00"/>
    <x v="3"/>
    <x v="8"/>
    <x v="0"/>
    <n v="-356"/>
  </r>
  <r>
    <x v="337"/>
    <d v="1899-12-30T12:06:05"/>
    <s v="이체"/>
    <s v="내계좌이체"/>
    <x v="0"/>
    <x v="9"/>
    <n v="-356"/>
    <s v="KRW"/>
    <s v="플러스박스"/>
    <m/>
    <d v="2024-06-28T00:00:00"/>
    <x v="3"/>
    <x v="8"/>
    <x v="0"/>
    <n v="356"/>
  </r>
  <r>
    <x v="337"/>
    <d v="1899-12-30T12:06:52"/>
    <s v="이체"/>
    <s v="내계좌이체"/>
    <x v="0"/>
    <x v="12"/>
    <n v="-392090"/>
    <s v="KRW"/>
    <s v="채움공직자우대통장"/>
    <m/>
    <d v="2024-06-28T00:00:00"/>
    <x v="3"/>
    <x v="8"/>
    <x v="0"/>
    <n v="392090"/>
  </r>
  <r>
    <x v="337"/>
    <d v="1899-12-30T12:06:53"/>
    <s v="이체"/>
    <s v="내계좌이체"/>
    <x v="0"/>
    <x v="13"/>
    <n v="392090"/>
    <s v="KRW"/>
    <s v="생활통장"/>
    <m/>
    <d v="2024-06-28T00:00:00"/>
    <x v="3"/>
    <x v="8"/>
    <x v="0"/>
    <n v="-392090"/>
  </r>
  <r>
    <x v="337"/>
    <d v="1899-12-30T12:09:46"/>
    <s v="이체"/>
    <s v="카드대금"/>
    <x v="0"/>
    <x v="116"/>
    <n v="-392700"/>
    <s v="KRW"/>
    <s v="생활통장"/>
    <m/>
    <d v="2024-06-28T00:00:00"/>
    <x v="3"/>
    <x v="20"/>
    <x v="0"/>
    <n v="392700"/>
  </r>
  <r>
    <x v="337"/>
    <d v="1899-12-30T14:10:18"/>
    <s v="이체"/>
    <s v="저축"/>
    <x v="0"/>
    <x v="536"/>
    <n v="154720"/>
    <s v="KRW"/>
    <s v="신한 주거래 우대통장(저축예금)"/>
    <m/>
    <d v="2024-06-28T00:00:00"/>
    <x v="0"/>
    <x v="19"/>
    <x v="0"/>
    <n v="-154720"/>
  </r>
  <r>
    <x v="337"/>
    <d v="1899-12-30T14:16:31"/>
    <s v="이체"/>
    <s v="내계좌이체"/>
    <x v="0"/>
    <x v="12"/>
    <n v="-156680"/>
    <s v="KRW"/>
    <s v="신한 주거래 우대통장(저축예금)"/>
    <m/>
    <d v="2024-06-28T00:00:00"/>
    <x v="3"/>
    <x v="8"/>
    <x v="0"/>
    <n v="156680"/>
  </r>
  <r>
    <x v="337"/>
    <d v="1899-12-30T14:16:31"/>
    <s v="이체"/>
    <s v="내계좌이체"/>
    <x v="0"/>
    <x v="13"/>
    <n v="156680"/>
    <s v="KRW"/>
    <s v="생활통장"/>
    <m/>
    <d v="2024-06-28T00:00:00"/>
    <x v="3"/>
    <x v="8"/>
    <x v="0"/>
    <n v="-156680"/>
  </r>
  <r>
    <x v="337"/>
    <d v="1899-12-30T15:12:36"/>
    <s v="이체"/>
    <s v="내계좌이체"/>
    <x v="0"/>
    <x v="12"/>
    <n v="-19090"/>
    <s v="KRW"/>
    <s v="생활통장"/>
    <m/>
    <d v="2024-06-28T00:00:00"/>
    <x v="3"/>
    <x v="8"/>
    <x v="0"/>
    <n v="19090"/>
  </r>
  <r>
    <x v="337"/>
    <d v="1899-12-30T15:12:37"/>
    <s v="이체"/>
    <s v="내계좌이체"/>
    <x v="0"/>
    <x v="13"/>
    <n v="19090"/>
    <s v="KRW"/>
    <s v="입출금통장"/>
    <m/>
    <d v="2024-06-28T00:00:00"/>
    <x v="3"/>
    <x v="8"/>
    <x v="0"/>
    <n v="-19090"/>
  </r>
  <r>
    <x v="338"/>
    <d v="1899-12-30T09:31:34"/>
    <s v="수입"/>
    <s v="금융수입"/>
    <x v="0"/>
    <x v="46"/>
    <n v="25"/>
    <s v="KRW"/>
    <s v="플러스박스"/>
    <m/>
    <d v="2024-06-27T00:00:00"/>
    <x v="1"/>
    <x v="1"/>
    <x v="0"/>
    <n v="25"/>
  </r>
  <r>
    <x v="338"/>
    <d v="1899-12-30T13:30:14"/>
    <s v="지출"/>
    <s v="교통"/>
    <x v="6"/>
    <x v="17"/>
    <n v="-5100"/>
    <s v="KRW"/>
    <s v="MY(K-패스)"/>
    <m/>
    <d v="2024-06-27T00:00:00"/>
    <x v="2"/>
    <x v="7"/>
    <x v="6"/>
    <n v="5100"/>
  </r>
  <r>
    <x v="338"/>
    <d v="1899-12-30T13:32:01"/>
    <s v="지출"/>
    <s v="교통"/>
    <x v="6"/>
    <x v="17"/>
    <n v="-4700"/>
    <s v="KRW"/>
    <s v="MY(K-패스)"/>
    <m/>
    <d v="2024-06-27T00:00:00"/>
    <x v="2"/>
    <x v="7"/>
    <x v="6"/>
    <n v="4700"/>
  </r>
  <r>
    <x v="338"/>
    <d v="1899-12-30T17:59:32"/>
    <s v="지출"/>
    <s v="카페/간식"/>
    <x v="10"/>
    <x v="261"/>
    <n v="-18100"/>
    <s v="KRW"/>
    <s v="MY(K-패스)"/>
    <m/>
    <d v="2024-06-27T00:00:00"/>
    <x v="2"/>
    <x v="14"/>
    <x v="10"/>
    <n v="18100"/>
  </r>
  <r>
    <x v="338"/>
    <d v="1899-12-30T18:49:52"/>
    <s v="지출"/>
    <s v="온라인쇼핑"/>
    <x v="12"/>
    <x v="76"/>
    <n v="-42000"/>
    <s v="KRW"/>
    <s v="카카오페이 간편결제"/>
    <m/>
    <d v="2024-06-27T00:00:00"/>
    <x v="2"/>
    <x v="6"/>
    <x v="12"/>
    <n v="42000"/>
  </r>
  <r>
    <x v="338"/>
    <d v="1899-12-30T23:09:48"/>
    <s v="지출"/>
    <s v="식비"/>
    <x v="19"/>
    <x v="290"/>
    <n v="-1900"/>
    <s v="KRW"/>
    <s v="MY(K-패스)"/>
    <m/>
    <d v="2024-06-27T00:00:00"/>
    <x v="2"/>
    <x v="4"/>
    <x v="19"/>
    <n v="1900"/>
  </r>
  <r>
    <x v="338"/>
    <d v="1899-12-30T11:58:14"/>
    <s v="이체"/>
    <s v="현금"/>
    <x v="0"/>
    <x v="532"/>
    <n v="1960"/>
    <s v="KRW"/>
    <s v="신한 주거래 우대통장(저축예금)"/>
    <m/>
    <d v="2024-06-27T00:00:00"/>
    <x v="0"/>
    <x v="9"/>
    <x v="0"/>
    <n v="-1960"/>
  </r>
  <r>
    <x v="338"/>
    <d v="1899-12-30T13:32:29"/>
    <s v="이체"/>
    <s v="이체"/>
    <x v="0"/>
    <x v="537"/>
    <n v="8000"/>
    <s v="KRW"/>
    <s v="입출금통장"/>
    <m/>
    <d v="2024-06-27T00:00:00"/>
    <x v="0"/>
    <x v="0"/>
    <x v="0"/>
    <n v="-8000"/>
  </r>
  <r>
    <x v="339"/>
    <d v="1899-12-30T09:35:45"/>
    <s v="수입"/>
    <s v="금융수입"/>
    <x v="0"/>
    <x v="34"/>
    <n v="300"/>
    <s v="KRW"/>
    <s v="생활통장"/>
    <m/>
    <d v="2024-06-26T00:00:00"/>
    <x v="1"/>
    <x v="1"/>
    <x v="0"/>
    <n v="300"/>
  </r>
  <r>
    <x v="339"/>
    <d v="1899-12-30T13:51:41"/>
    <s v="수입"/>
    <s v="앱테크"/>
    <x v="0"/>
    <x v="493"/>
    <n v="40"/>
    <s v="KRW"/>
    <s v="생활통장"/>
    <m/>
    <d v="2024-06-26T00:00:00"/>
    <x v="1"/>
    <x v="12"/>
    <x v="0"/>
    <n v="40"/>
  </r>
  <r>
    <x v="339"/>
    <d v="1899-12-30T13:51:41"/>
    <s v="수입"/>
    <s v="앱테크"/>
    <x v="0"/>
    <x v="493"/>
    <n v="1"/>
    <s v="KRW"/>
    <s v="생활통장"/>
    <m/>
    <d v="2024-06-26T00:00:00"/>
    <x v="1"/>
    <x v="12"/>
    <x v="0"/>
    <n v="1"/>
  </r>
  <r>
    <x v="339"/>
    <d v="1899-12-30T20:12:13"/>
    <s v="수입"/>
    <s v="금융수입"/>
    <x v="0"/>
    <x v="46"/>
    <n v="306"/>
    <s v="KRW"/>
    <s v="플러스박스"/>
    <m/>
    <d v="2024-06-26T00:00:00"/>
    <x v="1"/>
    <x v="1"/>
    <x v="0"/>
    <n v="306"/>
  </r>
  <r>
    <x v="339"/>
    <d v="1899-12-30T08:54:58"/>
    <s v="이체"/>
    <s v="내계좌이체"/>
    <x v="0"/>
    <x v="5"/>
    <n v="100000"/>
    <s v="KRW"/>
    <s v="생활통장"/>
    <m/>
    <d v="2024-06-26T00:00:00"/>
    <x v="3"/>
    <x v="8"/>
    <x v="0"/>
    <n v="-100000"/>
  </r>
  <r>
    <x v="339"/>
    <d v="1899-12-30T08:54:58"/>
    <s v="이체"/>
    <s v="내계좌이체"/>
    <x v="0"/>
    <x v="9"/>
    <n v="-100000"/>
    <s v="KRW"/>
    <s v="플러스박스"/>
    <m/>
    <d v="2024-06-26T00:00:00"/>
    <x v="3"/>
    <x v="8"/>
    <x v="0"/>
    <n v="100000"/>
  </r>
  <r>
    <x v="339"/>
    <d v="1899-12-30T08:56:33"/>
    <s v="이체"/>
    <s v="이체"/>
    <x v="0"/>
    <x v="232"/>
    <n v="-23400"/>
    <s v="KRW"/>
    <s v="생활통장"/>
    <m/>
    <d v="2024-06-26T00:00:00"/>
    <x v="0"/>
    <x v="0"/>
    <x v="0"/>
    <n v="23400"/>
  </r>
  <r>
    <x v="339"/>
    <d v="1899-12-30T10:46:26"/>
    <s v="이체"/>
    <s v="내계좌이체"/>
    <x v="0"/>
    <x v="13"/>
    <n v="9220"/>
    <s v="KRW"/>
    <s v="생활통장"/>
    <m/>
    <d v="2024-06-26T00:00:00"/>
    <x v="3"/>
    <x v="8"/>
    <x v="0"/>
    <n v="-9220"/>
  </r>
  <r>
    <x v="339"/>
    <d v="1899-12-30T10:58:14"/>
    <s v="이체"/>
    <s v="이체"/>
    <x v="0"/>
    <x v="538"/>
    <n v="2000"/>
    <s v="KRW"/>
    <s v="입출금통장"/>
    <m/>
    <d v="2024-06-26T00:00:00"/>
    <x v="0"/>
    <x v="0"/>
    <x v="0"/>
    <n v="-2000"/>
  </r>
  <r>
    <x v="339"/>
    <d v="1899-12-30T14:24:44"/>
    <s v="이체"/>
    <s v="저축"/>
    <x v="0"/>
    <x v="428"/>
    <n v="6000"/>
    <s v="KRW"/>
    <s v="입출금통장"/>
    <m/>
    <d v="2024-06-26T00:00:00"/>
    <x v="0"/>
    <x v="19"/>
    <x v="0"/>
    <n v="-6000"/>
  </r>
  <r>
    <x v="340"/>
    <d v="1899-12-30T10:33:41"/>
    <s v="지출"/>
    <s v="금융"/>
    <x v="25"/>
    <x v="423"/>
    <n v="-3000"/>
    <s v="KRW"/>
    <s v="생활통장"/>
    <m/>
    <d v="2024-06-25T00:00:00"/>
    <x v="2"/>
    <x v="18"/>
    <x v="26"/>
    <n v="3000"/>
  </r>
  <r>
    <x v="340"/>
    <d v="1899-12-30T19:11:03"/>
    <s v="지출"/>
    <s v="식비"/>
    <x v="45"/>
    <x v="539"/>
    <n v="-100000"/>
    <s v="KRW"/>
    <s v="MY(K-패스)"/>
    <m/>
    <d v="2024-06-25T00:00:00"/>
    <x v="2"/>
    <x v="4"/>
    <x v="46"/>
    <n v="100000"/>
  </r>
  <r>
    <x v="340"/>
    <d v="1899-12-30T22:26:54"/>
    <s v="지출"/>
    <s v="문화/여가"/>
    <x v="28"/>
    <x v="514"/>
    <n v="-5500"/>
    <s v="KRW"/>
    <s v="MY(K-패스)"/>
    <m/>
    <d v="2024-06-25T00:00:00"/>
    <x v="2"/>
    <x v="24"/>
    <x v="29"/>
    <n v="5500"/>
  </r>
  <r>
    <x v="340"/>
    <d v="1899-12-30T09:01:43"/>
    <s v="이체"/>
    <s v="내계좌이체"/>
    <x v="0"/>
    <x v="41"/>
    <n v="-100000"/>
    <s v="KRW"/>
    <s v="신한 주거래 우대통장(저축예금)"/>
    <m/>
    <d v="2024-06-25T00:00:00"/>
    <x v="3"/>
    <x v="8"/>
    <x v="0"/>
    <n v="100000"/>
  </r>
  <r>
    <x v="340"/>
    <d v="1899-12-30T09:01:43"/>
    <s v="이체"/>
    <s v="내계좌이체"/>
    <x v="0"/>
    <x v="13"/>
    <n v="100000"/>
    <s v="KRW"/>
    <s v="청년 주택드림 청약통장"/>
    <m/>
    <d v="2024-06-25T00:00:00"/>
    <x v="4"/>
    <x v="17"/>
    <x v="20"/>
    <n v="100000"/>
  </r>
  <r>
    <x v="340"/>
    <d v="1899-12-30T09:50:46"/>
    <s v="이체"/>
    <s v="내계좌이체"/>
    <x v="0"/>
    <x v="12"/>
    <n v="-300000"/>
    <s v="KRW"/>
    <s v="생활통장"/>
    <m/>
    <d v="2024-06-25T00:00:00"/>
    <x v="3"/>
    <x v="8"/>
    <x v="0"/>
    <n v="300000"/>
  </r>
  <r>
    <x v="340"/>
    <d v="1899-12-30T12:24:19"/>
    <s v="이체"/>
    <s v="내계좌이체"/>
    <x v="0"/>
    <x v="5"/>
    <n v="4500000"/>
    <s v="KRW"/>
    <s v="생활통장"/>
    <m/>
    <d v="2024-06-25T00:00:00"/>
    <x v="3"/>
    <x v="8"/>
    <x v="0"/>
    <n v="-4500000"/>
  </r>
  <r>
    <x v="340"/>
    <d v="1899-12-30T12:24:19"/>
    <s v="이체"/>
    <s v="내계좌이체"/>
    <x v="0"/>
    <x v="9"/>
    <n v="-4500000"/>
    <s v="KRW"/>
    <s v="플러스박스"/>
    <m/>
    <d v="2024-06-25T00:00:00"/>
    <x v="3"/>
    <x v="8"/>
    <x v="0"/>
    <n v="4500000"/>
  </r>
  <r>
    <x v="340"/>
    <d v="1899-12-30T12:25:08"/>
    <s v="이체"/>
    <s v="내계좌이체"/>
    <x v="0"/>
    <x v="12"/>
    <n v="-4500000"/>
    <s v="KRW"/>
    <s v="생활통장"/>
    <m/>
    <d v="2024-06-25T00:00:00"/>
    <x v="3"/>
    <x v="8"/>
    <x v="0"/>
    <n v="4500000"/>
  </r>
  <r>
    <x v="340"/>
    <d v="1899-12-30T15:05:24"/>
    <s v="이체"/>
    <s v="이체"/>
    <x v="0"/>
    <x v="530"/>
    <n v="4000"/>
    <s v="KRW"/>
    <s v="입출금통장"/>
    <m/>
    <d v="2024-06-25T00:00:00"/>
    <x v="3"/>
    <x v="0"/>
    <x v="0"/>
    <n v="-4000"/>
  </r>
  <r>
    <x v="340"/>
    <d v="1899-12-30T15:12:46"/>
    <s v="이체"/>
    <s v="내계좌이체"/>
    <x v="0"/>
    <x v="12"/>
    <n v="-4000"/>
    <s v="KRW"/>
    <s v="생활통장"/>
    <m/>
    <d v="2024-06-25T00:00:00"/>
    <x v="3"/>
    <x v="8"/>
    <x v="0"/>
    <n v="4000"/>
  </r>
  <r>
    <x v="340"/>
    <d v="1899-12-30T15:12:47"/>
    <s v="이체"/>
    <s v="내계좌이체"/>
    <x v="0"/>
    <x v="13"/>
    <n v="4000"/>
    <s v="KRW"/>
    <s v="입출금통장"/>
    <m/>
    <d v="2024-06-25T00:00:00"/>
    <x v="3"/>
    <x v="8"/>
    <x v="0"/>
    <n v="-4000"/>
  </r>
  <r>
    <x v="340"/>
    <d v="1899-12-30T19:11:09"/>
    <s v="이체"/>
    <s v="저축"/>
    <x v="0"/>
    <x v="540"/>
    <n v="5000"/>
    <s v="KRW"/>
    <s v="생활통장"/>
    <m/>
    <d v="2024-06-25T00:00:00"/>
    <x v="0"/>
    <x v="19"/>
    <x v="0"/>
    <n v="-5000"/>
  </r>
  <r>
    <x v="341"/>
    <d v="1899-12-30T09:14:12"/>
    <s v="수입"/>
    <s v="금융수입"/>
    <x v="0"/>
    <x v="46"/>
    <n v="328"/>
    <s v="KRW"/>
    <s v="플러스박스"/>
    <m/>
    <d v="2024-06-24T00:00:00"/>
    <x v="1"/>
    <x v="1"/>
    <x v="0"/>
    <n v="328"/>
  </r>
  <r>
    <x v="341"/>
    <d v="1899-12-30T09:29:57"/>
    <s v="수입"/>
    <s v="금융수입"/>
    <x v="0"/>
    <x v="34"/>
    <n v="300"/>
    <s v="KRW"/>
    <s v="생활통장"/>
    <m/>
    <d v="2024-06-24T00:00:00"/>
    <x v="1"/>
    <x v="1"/>
    <x v="0"/>
    <n v="300"/>
  </r>
  <r>
    <x v="341"/>
    <d v="1899-12-30T14:36:43"/>
    <s v="수입"/>
    <s v="앱테크"/>
    <x v="0"/>
    <x v="493"/>
    <n v="1"/>
    <s v="KRW"/>
    <s v="생활통장"/>
    <m/>
    <d v="2024-06-24T00:00:00"/>
    <x v="1"/>
    <x v="12"/>
    <x v="0"/>
    <n v="1"/>
  </r>
  <r>
    <x v="341"/>
    <d v="1899-12-30T17:07:25"/>
    <s v="지출"/>
    <s v="금융"/>
    <x v="25"/>
    <x v="423"/>
    <n v="-35000"/>
    <s v="KRW"/>
    <s v="생활통장"/>
    <m/>
    <d v="2024-06-24T00:00:00"/>
    <x v="2"/>
    <x v="18"/>
    <x v="26"/>
    <n v="35000"/>
  </r>
  <r>
    <x v="341"/>
    <d v="1899-12-30T09:14:32"/>
    <s v="이체"/>
    <s v="내계좌이체"/>
    <x v="0"/>
    <x v="5"/>
    <n v="1000328"/>
    <s v="KRW"/>
    <s v="생활통장"/>
    <m/>
    <d v="2024-06-24T00:00:00"/>
    <x v="3"/>
    <x v="8"/>
    <x v="0"/>
    <n v="-1000328"/>
  </r>
  <r>
    <x v="341"/>
    <d v="1899-12-30T09:14:32"/>
    <s v="이체"/>
    <s v="내계좌이체"/>
    <x v="0"/>
    <x v="9"/>
    <n v="-1000328"/>
    <s v="KRW"/>
    <s v="플러스박스"/>
    <m/>
    <d v="2024-06-24T00:00:00"/>
    <x v="3"/>
    <x v="8"/>
    <x v="0"/>
    <n v="1000328"/>
  </r>
  <r>
    <x v="341"/>
    <d v="1899-12-30T09:14:57"/>
    <s v="이체"/>
    <s v="내계좌이체"/>
    <x v="0"/>
    <x v="13"/>
    <n v="-13"/>
    <s v="KRW"/>
    <s v="신한 주거래 우대통장(저축예금)"/>
    <m/>
    <d v="2024-06-24T00:00:00"/>
    <x v="3"/>
    <x v="8"/>
    <x v="0"/>
    <n v="13"/>
  </r>
  <r>
    <x v="341"/>
    <d v="1899-12-30T09:14:57"/>
    <s v="이체"/>
    <s v="내계좌이체"/>
    <x v="0"/>
    <x v="13"/>
    <n v="13"/>
    <s v="KRW"/>
    <s v="생활통장"/>
    <m/>
    <d v="2024-06-24T00:00:00"/>
    <x v="3"/>
    <x v="8"/>
    <x v="0"/>
    <n v="-13"/>
  </r>
  <r>
    <x v="341"/>
    <d v="1899-12-30T09:15:44"/>
    <s v="이체"/>
    <s v="내계좌이체"/>
    <x v="0"/>
    <x v="13"/>
    <n v="700000"/>
    <s v="KRW"/>
    <s v="채움공직자우대통장"/>
    <m/>
    <d v="2024-06-24T00:00:00"/>
    <x v="3"/>
    <x v="8"/>
    <x v="0"/>
    <n v="-700000"/>
  </r>
  <r>
    <x v="341"/>
    <d v="1899-12-30T09:15:44"/>
    <s v="이체"/>
    <s v="내계좌이체"/>
    <x v="0"/>
    <x v="12"/>
    <n v="-700000"/>
    <s v="KRW"/>
    <s v="생활통장"/>
    <m/>
    <d v="2024-06-24T00:00:00"/>
    <x v="3"/>
    <x v="8"/>
    <x v="0"/>
    <n v="700000"/>
  </r>
  <r>
    <x v="341"/>
    <d v="1899-12-30T09:27:14"/>
    <s v="이체"/>
    <s v="내계좌이체"/>
    <x v="0"/>
    <x v="541"/>
    <n v="700000"/>
    <s v="KRW"/>
    <s v="NH청년도약계좌"/>
    <m/>
    <d v="2024-06-24T00:00:00"/>
    <x v="4"/>
    <x v="17"/>
    <x v="20"/>
    <n v="700000"/>
  </r>
  <r>
    <x v="341"/>
    <d v="1899-12-30T09:27:14"/>
    <s v="이체"/>
    <s v="내계좌이체"/>
    <x v="0"/>
    <x v="535"/>
    <n v="-700000"/>
    <s v="KRW"/>
    <s v="채움공직자우대통장"/>
    <m/>
    <d v="2024-06-24T00:00:00"/>
    <x v="3"/>
    <x v="8"/>
    <x v="0"/>
    <n v="700000"/>
  </r>
  <r>
    <x v="341"/>
    <d v="1899-12-30T09:38:52"/>
    <s v="이체"/>
    <s v="내계좌이체"/>
    <x v="0"/>
    <x v="12"/>
    <n v="-313"/>
    <s v="KRW"/>
    <s v="채움공직자우대통장"/>
    <m/>
    <d v="2024-06-24T00:00:00"/>
    <x v="3"/>
    <x v="8"/>
    <x v="0"/>
    <n v="313"/>
  </r>
  <r>
    <x v="341"/>
    <d v="1899-12-30T09:38:53"/>
    <s v="이체"/>
    <s v="내계좌이체"/>
    <x v="0"/>
    <x v="13"/>
    <n v="313"/>
    <s v="KRW"/>
    <s v="생활통장"/>
    <m/>
    <d v="2024-06-24T00:00:00"/>
    <x v="3"/>
    <x v="8"/>
    <x v="0"/>
    <n v="-313"/>
  </r>
  <r>
    <x v="341"/>
    <d v="1899-12-30T12:56:08"/>
    <s v="이체"/>
    <s v="내계좌이체"/>
    <x v="0"/>
    <x v="12"/>
    <n v="-4000"/>
    <s v="KRW"/>
    <s v="생활통장"/>
    <m/>
    <d v="2024-06-24T00:00:00"/>
    <x v="3"/>
    <x v="8"/>
    <x v="0"/>
    <n v="4000"/>
  </r>
  <r>
    <x v="341"/>
    <d v="1899-12-30T12:56:09"/>
    <s v="이체"/>
    <s v="내계좌이체"/>
    <x v="0"/>
    <x v="13"/>
    <n v="4000"/>
    <s v="KRW"/>
    <s v="입출금통장"/>
    <m/>
    <d v="2024-06-24T00:00:00"/>
    <x v="3"/>
    <x v="8"/>
    <x v="0"/>
    <n v="-4000"/>
  </r>
  <r>
    <x v="341"/>
    <d v="1899-12-30T13:01:47"/>
    <s v="이체"/>
    <s v="이체"/>
    <x v="0"/>
    <x v="542"/>
    <n v="4000"/>
    <s v="KRW"/>
    <s v="입출금통장"/>
    <m/>
    <d v="2024-06-24T00:00:00"/>
    <x v="3"/>
    <x v="0"/>
    <x v="0"/>
    <n v="-4000"/>
  </r>
  <r>
    <x v="342"/>
    <d v="1899-12-30T14:36:28"/>
    <s v="지출"/>
    <s v="카페/간식"/>
    <x v="10"/>
    <x v="261"/>
    <n v="-7300"/>
    <s v="KRW"/>
    <s v="MY(K-패스)"/>
    <m/>
    <d v="2024-06-23T00:00:00"/>
    <x v="2"/>
    <x v="14"/>
    <x v="10"/>
    <n v="7300"/>
  </r>
  <r>
    <x v="342"/>
    <d v="1899-12-30T14:39:43"/>
    <s v="수입"/>
    <s v="금융수입"/>
    <x v="0"/>
    <x v="46"/>
    <n v="328"/>
    <s v="KRW"/>
    <s v="플러스박스"/>
    <m/>
    <d v="2024-06-23T00:00:00"/>
    <x v="1"/>
    <x v="1"/>
    <x v="0"/>
    <n v="328"/>
  </r>
  <r>
    <x v="342"/>
    <d v="1899-12-30T14:40:20"/>
    <s v="수입"/>
    <s v="앱테크"/>
    <x v="0"/>
    <x v="493"/>
    <n v="20"/>
    <s v="KRW"/>
    <s v="생활통장"/>
    <m/>
    <d v="2024-06-23T00:00:00"/>
    <x v="1"/>
    <x v="12"/>
    <x v="0"/>
    <n v="20"/>
  </r>
  <r>
    <x v="342"/>
    <d v="1899-12-30T14:40:27"/>
    <s v="수입"/>
    <s v="앱테크"/>
    <x v="0"/>
    <x v="493"/>
    <n v="1"/>
    <s v="KRW"/>
    <s v="생활통장"/>
    <m/>
    <d v="2024-06-23T00:00:00"/>
    <x v="1"/>
    <x v="12"/>
    <x v="0"/>
    <n v="1"/>
  </r>
  <r>
    <x v="342"/>
    <d v="1899-12-30T08:48:00"/>
    <s v="이체"/>
    <s v="미분류"/>
    <x v="0"/>
    <x v="54"/>
    <n v="363"/>
    <s v="KRW"/>
    <s v="채움공직자우대통장"/>
    <m/>
    <d v="2024-06-23T00:00:00"/>
    <x v="0"/>
    <x v="11"/>
    <x v="0"/>
    <n v="-363"/>
  </r>
  <r>
    <x v="342"/>
    <d v="1899-12-30T08:48:00"/>
    <s v="이체"/>
    <s v="미분류"/>
    <x v="0"/>
    <x v="190"/>
    <n v="-50"/>
    <s v="KRW"/>
    <s v="채움공직자우대통장"/>
    <m/>
    <d v="2024-06-23T00:00:00"/>
    <x v="0"/>
    <x v="11"/>
    <x v="0"/>
    <n v="50"/>
  </r>
  <r>
    <x v="342"/>
    <d v="1899-12-30T14:39:55"/>
    <s v="이체"/>
    <s v="내계좌이체"/>
    <x v="0"/>
    <x v="5"/>
    <n v="974"/>
    <s v="KRW"/>
    <s v="생활통장"/>
    <m/>
    <d v="2024-06-23T00:00:00"/>
    <x v="3"/>
    <x v="8"/>
    <x v="0"/>
    <n v="-974"/>
  </r>
  <r>
    <x v="342"/>
    <d v="1899-12-30T14:39:55"/>
    <s v="이체"/>
    <s v="내계좌이체"/>
    <x v="0"/>
    <x v="9"/>
    <n v="-974"/>
    <s v="KRW"/>
    <s v="플러스박스"/>
    <m/>
    <d v="2024-06-23T00:00:00"/>
    <x v="3"/>
    <x v="8"/>
    <x v="0"/>
    <n v="974"/>
  </r>
  <r>
    <x v="343"/>
    <d v="1899-12-30T01:53:37"/>
    <s v="수입"/>
    <s v="금융수입"/>
    <x v="0"/>
    <x v="46"/>
    <n v="646"/>
    <s v="KRW"/>
    <s v="플러스박스"/>
    <m/>
    <d v="2024-06-22T00:00:00"/>
    <x v="1"/>
    <x v="1"/>
    <x v="0"/>
    <n v="646"/>
  </r>
  <r>
    <x v="343"/>
    <d v="1899-12-30T02:51:43"/>
    <s v="수입"/>
    <s v="금융수입"/>
    <x v="0"/>
    <x v="543"/>
    <n v="13"/>
    <s v="KRW"/>
    <s v="신한 주거래 우대통장(저축예금)"/>
    <m/>
    <d v="2024-06-22T00:00:00"/>
    <x v="1"/>
    <x v="1"/>
    <x v="0"/>
    <n v="13"/>
  </r>
  <r>
    <x v="343"/>
    <d v="1899-12-30T08:50:55"/>
    <s v="지출"/>
    <s v="교통"/>
    <x v="38"/>
    <x v="313"/>
    <n v="-8700"/>
    <s v="KRW"/>
    <s v="MY(K-패스)"/>
    <m/>
    <d v="2024-06-22T00:00:00"/>
    <x v="2"/>
    <x v="7"/>
    <x v="39"/>
    <n v="8700"/>
  </r>
  <r>
    <x v="343"/>
    <d v="1899-12-30T08:59:20"/>
    <s v="지출"/>
    <s v="문화/여가"/>
    <x v="61"/>
    <x v="522"/>
    <n v="-1000"/>
    <s v="KRW"/>
    <s v="MY(K-패스)"/>
    <m/>
    <d v="2024-06-22T00:00:00"/>
    <x v="2"/>
    <x v="24"/>
    <x v="62"/>
    <n v="1000"/>
  </r>
  <r>
    <x v="343"/>
    <d v="1899-12-30T09:31:34"/>
    <s v="수입"/>
    <s v="금융수입"/>
    <x v="0"/>
    <x v="34"/>
    <n v="600"/>
    <s v="KRW"/>
    <s v="생활통장"/>
    <m/>
    <d v="2024-06-22T00:00:00"/>
    <x v="1"/>
    <x v="1"/>
    <x v="0"/>
    <n v="600"/>
  </r>
  <r>
    <x v="343"/>
    <d v="1899-12-30T12:01:10"/>
    <s v="지출"/>
    <s v="교통"/>
    <x v="38"/>
    <x v="106"/>
    <n v="11100"/>
    <s v="KRW"/>
    <s v="카카오페이 간편결제"/>
    <m/>
    <d v="2024-06-22T00:00:00"/>
    <x v="2"/>
    <x v="7"/>
    <x v="39"/>
    <n v="-11100"/>
  </r>
  <r>
    <x v="343"/>
    <d v="1899-12-30T12:01:10"/>
    <s v="지출"/>
    <s v="교통"/>
    <x v="38"/>
    <x v="106"/>
    <n v="-11100"/>
    <s v="KRW"/>
    <s v="카카오페이 간편결제"/>
    <m/>
    <d v="2024-06-22T00:00:00"/>
    <x v="2"/>
    <x v="7"/>
    <x v="39"/>
    <n v="11100"/>
  </r>
  <r>
    <x v="343"/>
    <d v="1899-12-30T12:16:05"/>
    <s v="지출"/>
    <s v="교통"/>
    <x v="38"/>
    <x v="106"/>
    <n v="-10500"/>
    <s v="KRW"/>
    <s v="카카오페이 간편결제"/>
    <m/>
    <d v="2024-06-22T00:00:00"/>
    <x v="2"/>
    <x v="7"/>
    <x v="39"/>
    <n v="10500"/>
  </r>
  <r>
    <x v="343"/>
    <d v="1899-12-30T14:34:46"/>
    <s v="지출"/>
    <s v="교통"/>
    <x v="38"/>
    <x v="106"/>
    <n v="-6800"/>
    <s v="KRW"/>
    <s v="카카오페이 간편결제"/>
    <m/>
    <d v="2024-06-22T00:00:00"/>
    <x v="2"/>
    <x v="7"/>
    <x v="39"/>
    <n v="6800"/>
  </r>
  <r>
    <x v="343"/>
    <d v="1899-12-30T14:34:47"/>
    <s v="지출"/>
    <s v="교통"/>
    <x v="38"/>
    <x v="106"/>
    <n v="6800"/>
    <s v="KRW"/>
    <s v="카카오페이 간편결제"/>
    <m/>
    <d v="2024-06-22T00:00:00"/>
    <x v="2"/>
    <x v="7"/>
    <x v="39"/>
    <n v="-6800"/>
  </r>
  <r>
    <x v="343"/>
    <d v="1899-12-30T14:45:19"/>
    <s v="지출"/>
    <s v="교통"/>
    <x v="38"/>
    <x v="106"/>
    <n v="-5800"/>
    <s v="KRW"/>
    <s v="카카오페이 간편결제"/>
    <m/>
    <d v="2024-06-22T00:00:00"/>
    <x v="2"/>
    <x v="7"/>
    <x v="39"/>
    <n v="5800"/>
  </r>
  <r>
    <x v="344"/>
    <d v="1899-12-30T11:29:35"/>
    <s v="지출"/>
    <s v="온라인쇼핑"/>
    <x v="12"/>
    <x v="544"/>
    <n v="-7300"/>
    <s v="KRW"/>
    <s v="MY(K-패스)"/>
    <m/>
    <d v="2024-06-21T00:00:00"/>
    <x v="2"/>
    <x v="6"/>
    <x v="12"/>
    <n v="7300"/>
  </r>
  <r>
    <x v="344"/>
    <d v="1899-12-30T11:33:08"/>
    <s v="지출"/>
    <s v="온라인쇼핑"/>
    <x v="12"/>
    <x v="76"/>
    <n v="-2000"/>
    <s v="KRW"/>
    <s v="MY(K-패스)"/>
    <m/>
    <d v="2024-06-21T00:00:00"/>
    <x v="2"/>
    <x v="6"/>
    <x v="12"/>
    <n v="2000"/>
  </r>
  <r>
    <x v="344"/>
    <d v="1899-12-30T13:21:25"/>
    <s v="수입"/>
    <s v="앱테크"/>
    <x v="0"/>
    <x v="493"/>
    <n v="1"/>
    <s v="KRW"/>
    <s v="생활통장"/>
    <m/>
    <d v="2024-06-21T00:00:00"/>
    <x v="1"/>
    <x v="12"/>
    <x v="0"/>
    <n v="1"/>
  </r>
  <r>
    <x v="344"/>
    <d v="1899-12-30T20:53:52"/>
    <s v="지출"/>
    <s v="금융"/>
    <x v="22"/>
    <x v="545"/>
    <n v="-100590"/>
    <s v="KRW"/>
    <s v="신한 주거래 우대통장(저축예금)"/>
    <m/>
    <d v="2024-06-21T00:00:00"/>
    <x v="2"/>
    <x v="18"/>
    <x v="23"/>
    <n v="100590"/>
  </r>
  <r>
    <x v="344"/>
    <d v="1899-12-30T20:53:52"/>
    <s v="지출"/>
    <s v="금융"/>
    <x v="22"/>
    <x v="545"/>
    <n v="-3770"/>
    <s v="KRW"/>
    <s v="신한 주거래 우대통장(저축예금)"/>
    <m/>
    <d v="2024-06-21T00:00:00"/>
    <x v="2"/>
    <x v="18"/>
    <x v="23"/>
    <n v="3770"/>
  </r>
  <r>
    <x v="344"/>
    <d v="1899-12-30T16:05:01"/>
    <s v="이체"/>
    <s v="이체"/>
    <x v="0"/>
    <x v="546"/>
    <n v="15000"/>
    <s v="KRW"/>
    <s v="카카오페이 머니"/>
    <m/>
    <d v="2024-06-21T00:00:00"/>
    <x v="3"/>
    <x v="0"/>
    <x v="0"/>
    <n v="-15000"/>
  </r>
  <r>
    <x v="344"/>
    <d v="1899-12-30T16:08:10"/>
    <s v="이체"/>
    <s v="내계좌이체"/>
    <x v="0"/>
    <x v="104"/>
    <n v="-15000"/>
    <s v="KRW"/>
    <s v="카카오페이 머니"/>
    <m/>
    <d v="2024-06-21T00:00:00"/>
    <x v="3"/>
    <x v="8"/>
    <x v="0"/>
    <n v="15000"/>
  </r>
  <r>
    <x v="344"/>
    <d v="1899-12-30T16:08:10"/>
    <s v="이체"/>
    <s v="내계좌이체"/>
    <x v="0"/>
    <x v="13"/>
    <n v="15000"/>
    <s v="KRW"/>
    <s v="생활통장"/>
    <m/>
    <d v="2024-06-21T00:00:00"/>
    <x v="3"/>
    <x v="8"/>
    <x v="0"/>
    <n v="-15000"/>
  </r>
  <r>
    <x v="344"/>
    <d v="1899-12-30T22:43:06"/>
    <s v="이체"/>
    <s v="내계좌이체"/>
    <x v="0"/>
    <x v="12"/>
    <n v="-47389"/>
    <s v="KRW"/>
    <s v="신한 주거래 우대통장(저축예금)"/>
    <m/>
    <d v="2024-06-21T00:00:00"/>
    <x v="3"/>
    <x v="8"/>
    <x v="0"/>
    <n v="47389"/>
  </r>
  <r>
    <x v="344"/>
    <d v="1899-12-30T22:43:06"/>
    <s v="이체"/>
    <s v="내계좌이체"/>
    <x v="0"/>
    <x v="13"/>
    <n v="47389"/>
    <s v="KRW"/>
    <s v="생활통장"/>
    <m/>
    <d v="2024-06-21T00:00:00"/>
    <x v="3"/>
    <x v="8"/>
    <x v="0"/>
    <n v="-47389"/>
  </r>
  <r>
    <x v="345"/>
    <d v="1899-12-30T18:10:03"/>
    <s v="지출"/>
    <s v="뷰티/미용"/>
    <x v="8"/>
    <x v="547"/>
    <n v="-40000"/>
    <s v="KRW"/>
    <s v="MY(K-패스)"/>
    <m/>
    <d v="2024-06-20T00:00:00"/>
    <x v="2"/>
    <x v="13"/>
    <x v="8"/>
    <n v="40000"/>
  </r>
  <r>
    <x v="345"/>
    <d v="1899-12-30T18:12:40"/>
    <s v="지출"/>
    <s v="교통"/>
    <x v="38"/>
    <x v="106"/>
    <n v="6500"/>
    <s v="KRW"/>
    <s v="카카오페이 간편결제"/>
    <m/>
    <d v="2024-06-20T00:00:00"/>
    <x v="2"/>
    <x v="7"/>
    <x v="39"/>
    <n v="-6500"/>
  </r>
  <r>
    <x v="345"/>
    <d v="1899-12-30T18:12:40"/>
    <s v="지출"/>
    <s v="교통"/>
    <x v="38"/>
    <x v="106"/>
    <n v="-6500"/>
    <s v="KRW"/>
    <s v="카카오페이 간편결제"/>
    <m/>
    <d v="2024-06-20T00:00:00"/>
    <x v="2"/>
    <x v="7"/>
    <x v="39"/>
    <n v="6500"/>
  </r>
  <r>
    <x v="345"/>
    <d v="1899-12-30T18:28:39"/>
    <s v="지출"/>
    <s v="교통"/>
    <x v="38"/>
    <x v="106"/>
    <n v="-7900"/>
    <s v="KRW"/>
    <s v="카카오페이 간편결제"/>
    <m/>
    <d v="2024-06-20T00:00:00"/>
    <x v="2"/>
    <x v="7"/>
    <x v="39"/>
    <n v="7900"/>
  </r>
  <r>
    <x v="345"/>
    <d v="1899-12-30T18:32:39"/>
    <s v="지출"/>
    <s v="카페/간식"/>
    <x v="10"/>
    <x v="261"/>
    <n v="-4200"/>
    <s v="KRW"/>
    <s v="MY(K-패스)"/>
    <m/>
    <d v="2024-06-20T00:00:00"/>
    <x v="2"/>
    <x v="14"/>
    <x v="10"/>
    <n v="4200"/>
  </r>
  <r>
    <x v="345"/>
    <d v="1899-12-30T19:11:18"/>
    <s v="지출"/>
    <s v="금융"/>
    <x v="22"/>
    <x v="548"/>
    <n v="-204400"/>
    <s v="KRW"/>
    <s v="채움공직자우대통장"/>
    <m/>
    <d v="2024-06-20T00:00:00"/>
    <x v="2"/>
    <x v="18"/>
    <x v="23"/>
    <n v="204400"/>
  </r>
  <r>
    <x v="345"/>
    <d v="1899-12-30T22:56:23"/>
    <s v="지출"/>
    <s v="식비"/>
    <x v="19"/>
    <x v="290"/>
    <n v="-14000"/>
    <s v="KRW"/>
    <s v="MY(K-패스)"/>
    <m/>
    <d v="2024-06-20T00:00:00"/>
    <x v="2"/>
    <x v="4"/>
    <x v="19"/>
    <n v="14000"/>
  </r>
  <r>
    <x v="345"/>
    <d v="1899-12-30T08:50:42"/>
    <s v="이체"/>
    <s v="이체"/>
    <x v="0"/>
    <x v="530"/>
    <n v="2000"/>
    <s v="KRW"/>
    <s v="입출금통장"/>
    <m/>
    <d v="2024-06-20T00:00:00"/>
    <x v="0"/>
    <x v="0"/>
    <x v="0"/>
    <n v="-2000"/>
  </r>
  <r>
    <x v="345"/>
    <d v="1899-12-30T09:08:27"/>
    <s v="이체"/>
    <s v="이체"/>
    <x v="0"/>
    <x v="363"/>
    <n v="10000"/>
    <s v="KRW"/>
    <s v="입출금통장"/>
    <m/>
    <d v="2024-06-20T00:00:00"/>
    <x v="3"/>
    <x v="0"/>
    <x v="0"/>
    <n v="-10000"/>
  </r>
  <r>
    <x v="345"/>
    <d v="1899-12-30T09:14:48"/>
    <s v="이체"/>
    <s v="내계좌이체"/>
    <x v="0"/>
    <x v="12"/>
    <n v="-10000"/>
    <s v="KRW"/>
    <s v="생활통장"/>
    <m/>
    <d v="2024-06-20T00:00:00"/>
    <x v="3"/>
    <x v="8"/>
    <x v="0"/>
    <n v="10000"/>
  </r>
  <r>
    <x v="345"/>
    <d v="1899-12-30T09:14:49"/>
    <s v="이체"/>
    <s v="내계좌이체"/>
    <x v="0"/>
    <x v="13"/>
    <n v="10000"/>
    <s v="KRW"/>
    <s v="입출금통장"/>
    <m/>
    <d v="2024-06-20T00:00:00"/>
    <x v="3"/>
    <x v="8"/>
    <x v="0"/>
    <n v="-10000"/>
  </r>
  <r>
    <x v="345"/>
    <d v="1899-12-30T09:26:15"/>
    <s v="이체"/>
    <s v="투자"/>
    <x v="0"/>
    <x v="5"/>
    <n v="328"/>
    <s v="KRW"/>
    <s v="생활통장"/>
    <m/>
    <d v="2024-06-20T00:00:00"/>
    <x v="0"/>
    <x v="5"/>
    <x v="0"/>
    <n v="-328"/>
  </r>
  <r>
    <x v="345"/>
    <d v="1899-12-30T09:42:36"/>
    <s v="이체"/>
    <s v="이체"/>
    <x v="0"/>
    <x v="298"/>
    <n v="2000"/>
    <s v="KRW"/>
    <s v="입출금통장"/>
    <m/>
    <d v="2024-06-20T00:00:00"/>
    <x v="0"/>
    <x v="0"/>
    <x v="0"/>
    <n v="-2000"/>
  </r>
  <r>
    <x v="345"/>
    <d v="1899-12-30T13:03:24"/>
    <s v="이체"/>
    <s v="이체"/>
    <x v="0"/>
    <x v="542"/>
    <n v="4000"/>
    <s v="KRW"/>
    <s v="입출금통장"/>
    <m/>
    <d v="2024-06-20T00:00:00"/>
    <x v="0"/>
    <x v="0"/>
    <x v="0"/>
    <n v="-4000"/>
  </r>
  <r>
    <x v="345"/>
    <d v="1899-12-30T19:51:47"/>
    <s v="이체"/>
    <s v="내계좌이체"/>
    <x v="0"/>
    <x v="12"/>
    <n v="-11740"/>
    <s v="KRW"/>
    <s v="채움공직자우대통장"/>
    <m/>
    <d v="2024-06-20T00:00:00"/>
    <x v="3"/>
    <x v="8"/>
    <x v="0"/>
    <n v="11740"/>
  </r>
  <r>
    <x v="345"/>
    <d v="1899-12-30T19:51:47"/>
    <s v="이체"/>
    <s v="내계좌이체"/>
    <x v="0"/>
    <x v="13"/>
    <n v="11740"/>
    <s v="KRW"/>
    <s v="생활통장"/>
    <m/>
    <d v="2024-06-20T00:00:00"/>
    <x v="3"/>
    <x v="8"/>
    <x v="0"/>
    <n v="-11740"/>
  </r>
  <r>
    <x v="346"/>
    <d v="1899-12-30T10:38:47"/>
    <s v="수입"/>
    <s v="금융수입"/>
    <x v="0"/>
    <x v="46"/>
    <n v="328"/>
    <s v="KRW"/>
    <s v="플러스박스"/>
    <m/>
    <d v="2024-06-19T00:00:00"/>
    <x v="1"/>
    <x v="1"/>
    <x v="0"/>
    <n v="328"/>
  </r>
  <r>
    <x v="346"/>
    <d v="1899-12-30T14:47:03"/>
    <s v="수입"/>
    <s v="앱테크"/>
    <x v="0"/>
    <x v="493"/>
    <n v="20"/>
    <s v="KRW"/>
    <s v="생활통장"/>
    <m/>
    <d v="2024-06-19T00:00:00"/>
    <x v="1"/>
    <x v="12"/>
    <x v="0"/>
    <n v="20"/>
  </r>
  <r>
    <x v="346"/>
    <d v="1899-12-30T14:47:03"/>
    <s v="수입"/>
    <s v="앱테크"/>
    <x v="0"/>
    <x v="493"/>
    <n v="1"/>
    <s v="KRW"/>
    <s v="생활통장"/>
    <m/>
    <d v="2024-06-19T00:00:00"/>
    <x v="1"/>
    <x v="12"/>
    <x v="0"/>
    <n v="1"/>
  </r>
  <r>
    <x v="346"/>
    <d v="1899-12-30T08:56:24"/>
    <s v="이체"/>
    <s v="이체"/>
    <x v="0"/>
    <x v="529"/>
    <n v="4000"/>
    <s v="KRW"/>
    <s v="입출금통장"/>
    <m/>
    <d v="2024-06-19T00:00:00"/>
    <x v="0"/>
    <x v="0"/>
    <x v="0"/>
    <n v="-4000"/>
  </r>
  <r>
    <x v="346"/>
    <d v="1899-12-30T10:39:32"/>
    <s v="이체"/>
    <s v="내계좌이체"/>
    <x v="0"/>
    <x v="5"/>
    <n v="328"/>
    <s v="KRW"/>
    <s v="생활통장"/>
    <m/>
    <d v="2024-06-19T00:00:00"/>
    <x v="3"/>
    <x v="8"/>
    <x v="0"/>
    <n v="-328"/>
  </r>
  <r>
    <x v="346"/>
    <d v="1899-12-30T10:39:32"/>
    <s v="이체"/>
    <s v="내계좌이체"/>
    <x v="0"/>
    <x v="9"/>
    <n v="-328"/>
    <s v="KRW"/>
    <s v="플러스박스"/>
    <m/>
    <d v="2024-06-19T00:00:00"/>
    <x v="3"/>
    <x v="8"/>
    <x v="0"/>
    <n v="328"/>
  </r>
  <r>
    <x v="347"/>
    <d v="1899-12-30T08:11:11"/>
    <s v="지출"/>
    <s v="교통"/>
    <x v="38"/>
    <x v="313"/>
    <n v="-6000"/>
    <s v="KRW"/>
    <s v="MY(K-패스)"/>
    <m/>
    <d v="2024-06-18T00:00:00"/>
    <x v="2"/>
    <x v="7"/>
    <x v="39"/>
    <n v="6000"/>
  </r>
  <r>
    <x v="347"/>
    <d v="1899-12-30T09:17:50"/>
    <s v="이체"/>
    <s v="투자"/>
    <x v="0"/>
    <x v="5"/>
    <n v="328"/>
    <s v="KRW"/>
    <s v="생활통장"/>
    <m/>
    <d v="2024-06-18T00:00:00"/>
    <x v="0"/>
    <x v="5"/>
    <x v="0"/>
    <n v="-328"/>
  </r>
  <r>
    <x v="348"/>
    <d v="1899-12-30T09:41:40"/>
    <s v="수입"/>
    <s v="기타수입"/>
    <x v="0"/>
    <x v="184"/>
    <n v="2923590"/>
    <s v="KRW"/>
    <s v="채움공직자우대통장"/>
    <m/>
    <d v="2024-06-17T00:00:00"/>
    <x v="1"/>
    <x v="23"/>
    <x v="0"/>
    <n v="2923590"/>
  </r>
  <r>
    <x v="348"/>
    <d v="1899-12-30T09:56:39"/>
    <s v="수입"/>
    <s v="금융수입"/>
    <x v="0"/>
    <x v="34"/>
    <n v="300"/>
    <s v="KRW"/>
    <s v="생활통장"/>
    <m/>
    <d v="2024-06-17T00:00:00"/>
    <x v="1"/>
    <x v="1"/>
    <x v="0"/>
    <n v="300"/>
  </r>
  <r>
    <x v="348"/>
    <d v="1899-12-30T09:56:39"/>
    <s v="수입"/>
    <s v="기타수입"/>
    <x v="0"/>
    <x v="68"/>
    <n v="4050"/>
    <s v="KRW"/>
    <s v="생활통장"/>
    <m/>
    <d v="2024-06-17T00:00:00"/>
    <x v="1"/>
    <x v="23"/>
    <x v="0"/>
    <n v="4050"/>
  </r>
  <r>
    <x v="348"/>
    <d v="1899-12-30T10:15:47"/>
    <s v="지출"/>
    <s v="교통"/>
    <x v="5"/>
    <x v="67"/>
    <n v="-11422"/>
    <s v="KRW"/>
    <s v="생활통장"/>
    <m/>
    <d v="2024-06-17T00:00:00"/>
    <x v="2"/>
    <x v="7"/>
    <x v="5"/>
    <n v="11422"/>
  </r>
  <r>
    <x v="348"/>
    <d v="1899-12-30T10:18:02"/>
    <s v="지출"/>
    <s v="의료/건강"/>
    <x v="40"/>
    <x v="549"/>
    <n v="-5200"/>
    <s v="KRW"/>
    <s v="교직원복지 LOVE"/>
    <m/>
    <d v="2024-06-17T00:00:00"/>
    <x v="2"/>
    <x v="3"/>
    <x v="41"/>
    <n v="5200"/>
  </r>
  <r>
    <x v="348"/>
    <d v="1899-12-30T10:19:52"/>
    <s v="수입"/>
    <s v="금융수입"/>
    <x v="0"/>
    <x v="46"/>
    <n v="262"/>
    <s v="KRW"/>
    <s v="플러스박스"/>
    <m/>
    <d v="2024-06-17T00:00:00"/>
    <x v="1"/>
    <x v="1"/>
    <x v="0"/>
    <n v="262"/>
  </r>
  <r>
    <x v="348"/>
    <d v="1899-12-30T10:22:44"/>
    <s v="지출"/>
    <s v="의료/건강"/>
    <x v="41"/>
    <x v="550"/>
    <n v="-5800"/>
    <s v="KRW"/>
    <s v="교직원복지 LOVE"/>
    <m/>
    <d v="2024-06-17T00:00:00"/>
    <x v="2"/>
    <x v="3"/>
    <x v="42"/>
    <n v="5800"/>
  </r>
  <r>
    <x v="348"/>
    <d v="1899-12-30T10:57:27"/>
    <s v="지출"/>
    <s v="온라인쇼핑"/>
    <x v="23"/>
    <x v="521"/>
    <n v="-7890"/>
    <s v="KRW"/>
    <s v="입출금통장"/>
    <m/>
    <d v="2024-06-17T00:00:00"/>
    <x v="2"/>
    <x v="6"/>
    <x v="24"/>
    <n v="7890"/>
  </r>
  <r>
    <x v="348"/>
    <d v="1899-12-30T12:08:35"/>
    <s v="지출"/>
    <s v="온라인쇼핑"/>
    <x v="12"/>
    <x v="27"/>
    <n v="-70373"/>
    <s v="KRW"/>
    <s v="교직원복지 LOVE"/>
    <m/>
    <d v="2024-06-17T00:00:00"/>
    <x v="2"/>
    <x v="6"/>
    <x v="12"/>
    <n v="70373"/>
  </r>
  <r>
    <x v="348"/>
    <d v="1899-12-30T12:17:13"/>
    <s v="지출"/>
    <s v="교통"/>
    <x v="5"/>
    <x v="67"/>
    <n v="-3578"/>
    <s v="KRW"/>
    <s v="생활통장"/>
    <m/>
    <d v="2024-06-17T00:00:00"/>
    <x v="2"/>
    <x v="7"/>
    <x v="5"/>
    <n v="3578"/>
  </r>
  <r>
    <x v="348"/>
    <d v="1899-12-30T13:14:52"/>
    <s v="수입"/>
    <s v="앱테크"/>
    <x v="0"/>
    <x v="493"/>
    <n v="1"/>
    <s v="KRW"/>
    <s v="생활통장"/>
    <m/>
    <d v="2024-06-17T00:00:00"/>
    <x v="1"/>
    <x v="12"/>
    <x v="0"/>
    <n v="1"/>
  </r>
  <r>
    <x v="348"/>
    <d v="1899-12-30T17:00:59"/>
    <s v="지출"/>
    <s v="주거/통신"/>
    <x v="29"/>
    <x v="71"/>
    <n v="-45890"/>
    <s v="KRW"/>
    <s v="생활통장"/>
    <m/>
    <d v="2024-06-17T00:00:00"/>
    <x v="2"/>
    <x v="21"/>
    <x v="30"/>
    <n v="45890"/>
  </r>
  <r>
    <x v="348"/>
    <d v="1899-12-30T17:03:29"/>
    <s v="지출"/>
    <s v="식비"/>
    <x v="64"/>
    <x v="551"/>
    <n v="-150000"/>
    <s v="KRW"/>
    <s v="생활통장"/>
    <m/>
    <d v="2024-06-17T00:00:00"/>
    <x v="2"/>
    <x v="4"/>
    <x v="65"/>
    <n v="150000"/>
  </r>
  <r>
    <x v="348"/>
    <d v="1899-12-30T19:05:50"/>
    <s v="지출"/>
    <s v="금융"/>
    <x v="25"/>
    <x v="322"/>
    <n v="-99560"/>
    <s v="KRW"/>
    <s v="채움공직자우대통장"/>
    <m/>
    <d v="2024-06-17T00:00:00"/>
    <x v="2"/>
    <x v="18"/>
    <x v="26"/>
    <n v="99560"/>
  </r>
  <r>
    <x v="348"/>
    <d v="1899-12-30T09:17:46"/>
    <s v="이체"/>
    <s v="이체"/>
    <x v="0"/>
    <x v="538"/>
    <n v="2000"/>
    <s v="KRW"/>
    <s v="입출금통장"/>
    <m/>
    <d v="2024-06-17T00:00:00"/>
    <x v="3"/>
    <x v="0"/>
    <x v="0"/>
    <n v="-2000"/>
  </r>
  <r>
    <x v="348"/>
    <d v="1899-12-30T09:46:37"/>
    <s v="이체"/>
    <s v="내계좌이체"/>
    <x v="0"/>
    <x v="12"/>
    <n v="-1250000"/>
    <s v="KRW"/>
    <s v="채움공직자우대통장"/>
    <m/>
    <d v="2024-06-17T00:00:00"/>
    <x v="3"/>
    <x v="8"/>
    <x v="0"/>
    <n v="1250000"/>
  </r>
  <r>
    <x v="348"/>
    <d v="1899-12-30T09:46:37"/>
    <s v="이체"/>
    <s v="내계좌이체"/>
    <x v="0"/>
    <x v="13"/>
    <n v="1250000"/>
    <s v="KRW"/>
    <s v="생활통장"/>
    <m/>
    <d v="2024-06-17T00:00:00"/>
    <x v="3"/>
    <x v="8"/>
    <x v="0"/>
    <n v="-1250000"/>
  </r>
  <r>
    <x v="348"/>
    <d v="1899-12-30T09:46:54"/>
    <s v="이체"/>
    <s v="내계좌이체"/>
    <x v="0"/>
    <x v="12"/>
    <n v="-250000"/>
    <s v="KRW"/>
    <s v="채움공직자우대통장"/>
    <m/>
    <d v="2024-06-17T00:00:00"/>
    <x v="3"/>
    <x v="8"/>
    <x v="0"/>
    <n v="250000"/>
  </r>
  <r>
    <x v="348"/>
    <d v="1899-12-30T09:47:11"/>
    <s v="이체"/>
    <s v="내계좌이체"/>
    <x v="0"/>
    <x v="12"/>
    <n v="-250000"/>
    <s v="KRW"/>
    <s v="채움공직자우대통장"/>
    <m/>
    <d v="2024-06-17T00:00:00"/>
    <x v="3"/>
    <x v="8"/>
    <x v="0"/>
    <n v="250000"/>
  </r>
  <r>
    <x v="348"/>
    <d v="1899-12-30T09:50:06"/>
    <s v="이체"/>
    <s v="내계좌이체"/>
    <x v="0"/>
    <x v="12"/>
    <n v="-250000"/>
    <s v="KRW"/>
    <s v="채움공직자우대통장"/>
    <m/>
    <d v="2024-06-17T00:00:00"/>
    <x v="3"/>
    <x v="8"/>
    <x v="0"/>
    <n v="250000"/>
  </r>
  <r>
    <x v="348"/>
    <d v="1899-12-30T09:50:07"/>
    <s v="이체"/>
    <s v="내계좌이체"/>
    <x v="0"/>
    <x v="13"/>
    <n v="250000"/>
    <s v="KRW"/>
    <s v="신한 주거래 우대통장(저축예금)"/>
    <m/>
    <d v="2024-06-17T00:00:00"/>
    <x v="3"/>
    <x v="8"/>
    <x v="0"/>
    <n v="-250000"/>
  </r>
  <r>
    <x v="348"/>
    <d v="1899-12-30T09:57:35"/>
    <s v="이체"/>
    <s v="내계좌이체"/>
    <x v="0"/>
    <x v="5"/>
    <n v="-1250000"/>
    <s v="KRW"/>
    <s v="생활통장"/>
    <m/>
    <d v="2024-06-17T00:00:00"/>
    <x v="3"/>
    <x v="8"/>
    <x v="0"/>
    <n v="1250000"/>
  </r>
  <r>
    <x v="348"/>
    <d v="1899-12-30T09:57:35"/>
    <s v="이체"/>
    <s v="내계좌이체"/>
    <x v="0"/>
    <x v="15"/>
    <n v="1250000"/>
    <s v="KRW"/>
    <s v="플러스박스"/>
    <m/>
    <d v="2024-06-17T00:00:00"/>
    <x v="3"/>
    <x v="8"/>
    <x v="0"/>
    <n v="-1250000"/>
  </r>
  <r>
    <x v="348"/>
    <d v="1899-12-30T10:19:30"/>
    <s v="이체"/>
    <s v="내계좌이체"/>
    <x v="0"/>
    <x v="5"/>
    <n v="50000"/>
    <s v="KRW"/>
    <s v="생활통장"/>
    <m/>
    <d v="2024-06-17T00:00:00"/>
    <x v="3"/>
    <x v="8"/>
    <x v="0"/>
    <n v="-50000"/>
  </r>
  <r>
    <x v="348"/>
    <d v="1899-12-30T10:19:30"/>
    <s v="이체"/>
    <s v="내계좌이체"/>
    <x v="0"/>
    <x v="9"/>
    <n v="-50000"/>
    <s v="KRW"/>
    <s v="플러스박스"/>
    <m/>
    <d v="2024-06-17T00:00:00"/>
    <x v="3"/>
    <x v="8"/>
    <x v="0"/>
    <n v="50000"/>
  </r>
  <r>
    <x v="348"/>
    <d v="1899-12-30T10:20:08"/>
    <s v="이체"/>
    <s v="내계좌이체"/>
    <x v="0"/>
    <x v="5"/>
    <n v="262"/>
    <s v="KRW"/>
    <s v="생활통장"/>
    <m/>
    <d v="2024-06-17T00:00:00"/>
    <x v="3"/>
    <x v="8"/>
    <x v="0"/>
    <n v="-262"/>
  </r>
  <r>
    <x v="348"/>
    <d v="1899-12-30T10:20:08"/>
    <s v="이체"/>
    <s v="내계좌이체"/>
    <x v="0"/>
    <x v="9"/>
    <n v="-262"/>
    <s v="KRW"/>
    <s v="플러스박스"/>
    <m/>
    <d v="2024-06-17T00:00:00"/>
    <x v="3"/>
    <x v="8"/>
    <x v="0"/>
    <n v="262"/>
  </r>
  <r>
    <x v="348"/>
    <d v="1899-12-30T11:04:10"/>
    <s v="이체"/>
    <s v="내계좌이체"/>
    <x v="0"/>
    <x v="12"/>
    <n v="-7890"/>
    <s v="KRW"/>
    <s v="채움공직자우대통장"/>
    <m/>
    <d v="2024-06-17T00:00:00"/>
    <x v="3"/>
    <x v="8"/>
    <x v="0"/>
    <n v="7890"/>
  </r>
  <r>
    <x v="348"/>
    <d v="1899-12-30T11:04:11"/>
    <s v="이체"/>
    <s v="내계좌이체"/>
    <x v="0"/>
    <x v="13"/>
    <n v="7890"/>
    <s v="KRW"/>
    <s v="입출금통장"/>
    <m/>
    <d v="2024-06-17T00:00:00"/>
    <x v="3"/>
    <x v="8"/>
    <x v="0"/>
    <n v="-7890"/>
  </r>
  <r>
    <x v="348"/>
    <d v="1899-12-30T12:22:10"/>
    <s v="이체"/>
    <s v="내계좌이체"/>
    <x v="0"/>
    <x v="12"/>
    <n v="-150000"/>
    <s v="KRW"/>
    <s v="채움공직자우대통장"/>
    <m/>
    <d v="2024-06-17T00:00:00"/>
    <x v="3"/>
    <x v="8"/>
    <x v="0"/>
    <n v="150000"/>
  </r>
  <r>
    <x v="348"/>
    <d v="1899-12-30T12:22:11"/>
    <s v="이체"/>
    <s v="내계좌이체"/>
    <x v="0"/>
    <x v="13"/>
    <n v="150000"/>
    <s v="KRW"/>
    <s v="생활통장"/>
    <m/>
    <d v="2024-06-17T00:00:00"/>
    <x v="3"/>
    <x v="8"/>
    <x v="0"/>
    <n v="-150000"/>
  </r>
  <r>
    <x v="348"/>
    <d v="1899-12-30T12:23:20"/>
    <s v="이체"/>
    <s v="내계좌이체"/>
    <x v="0"/>
    <x v="12"/>
    <n v="-200000"/>
    <s v="KRW"/>
    <s v="채움공직자우대통장"/>
    <m/>
    <d v="2024-06-17T00:00:00"/>
    <x v="3"/>
    <x v="8"/>
    <x v="0"/>
    <n v="200000"/>
  </r>
  <r>
    <x v="348"/>
    <d v="1899-12-30T12:23:22"/>
    <s v="이체"/>
    <s v="내계좌이체"/>
    <x v="0"/>
    <x v="13"/>
    <n v="200000"/>
    <s v="KRW"/>
    <s v="생활통장"/>
    <m/>
    <d v="2024-06-17T00:00:00"/>
    <x v="3"/>
    <x v="8"/>
    <x v="0"/>
    <n v="-200000"/>
  </r>
  <r>
    <x v="348"/>
    <d v="1899-12-30T12:23:43"/>
    <s v="이체"/>
    <s v="내계좌이체"/>
    <x v="0"/>
    <x v="12"/>
    <n v="-200000"/>
    <s v="KRW"/>
    <s v="채움공직자우대통장"/>
    <m/>
    <d v="2024-06-17T00:00:00"/>
    <x v="3"/>
    <x v="8"/>
    <x v="0"/>
    <n v="200000"/>
  </r>
  <r>
    <x v="348"/>
    <d v="1899-12-30T12:23:44"/>
    <s v="이체"/>
    <s v="내계좌이체"/>
    <x v="0"/>
    <x v="13"/>
    <n v="200000"/>
    <s v="KRW"/>
    <s v="신한 주거래 우대통장(저축예금)"/>
    <m/>
    <d v="2024-06-17T00:00:00"/>
    <x v="3"/>
    <x v="8"/>
    <x v="0"/>
    <n v="-200000"/>
  </r>
  <r>
    <x v="348"/>
    <d v="1899-12-30T12:53:57"/>
    <s v="이체"/>
    <s v="이체"/>
    <x v="0"/>
    <x v="450"/>
    <n v="20000"/>
    <s v="KRW"/>
    <s v="입출금통장"/>
    <m/>
    <d v="2024-06-17T00:00:00"/>
    <x v="0"/>
    <x v="0"/>
    <x v="0"/>
    <n v="-20000"/>
  </r>
  <r>
    <x v="348"/>
    <d v="1899-12-30T13:51:46"/>
    <s v="이체"/>
    <s v="내계좌이체"/>
    <x v="0"/>
    <x v="13"/>
    <n v="2000"/>
    <s v="KRW"/>
    <s v="입출금통장"/>
    <m/>
    <d v="2024-06-17T00:00:00"/>
    <x v="3"/>
    <x v="8"/>
    <x v="0"/>
    <n v="-2000"/>
  </r>
  <r>
    <x v="348"/>
    <d v="1899-12-30T13:51:46"/>
    <s v="이체"/>
    <s v="내계좌이체"/>
    <x v="0"/>
    <x v="12"/>
    <n v="-2000"/>
    <s v="KRW"/>
    <s v="생활통장"/>
    <m/>
    <d v="2024-06-17T00:00:00"/>
    <x v="3"/>
    <x v="8"/>
    <x v="0"/>
    <n v="2000"/>
  </r>
  <r>
    <x v="348"/>
    <d v="1899-12-30T18:00:57"/>
    <s v="이체"/>
    <s v="카드대금"/>
    <x v="0"/>
    <x v="116"/>
    <n v="-248251"/>
    <s v="KRW"/>
    <s v="신한 주거래 우대통장(저축예금)"/>
    <m/>
    <d v="2024-06-17T00:00:00"/>
    <x v="3"/>
    <x v="20"/>
    <x v="0"/>
    <n v="248251"/>
  </r>
  <r>
    <x v="348"/>
    <d v="1899-12-30T19:15:31"/>
    <s v="이체"/>
    <s v="내계좌이체"/>
    <x v="0"/>
    <x v="12"/>
    <n v="-50000"/>
    <s v="KRW"/>
    <s v="채움공직자우대통장"/>
    <m/>
    <d v="2024-06-17T00:00:00"/>
    <x v="3"/>
    <x v="8"/>
    <x v="0"/>
    <n v="50000"/>
  </r>
  <r>
    <x v="348"/>
    <d v="1899-12-30T19:15:33"/>
    <s v="이체"/>
    <s v="내계좌이체"/>
    <x v="0"/>
    <x v="13"/>
    <n v="50000"/>
    <s v="KRW"/>
    <s v="신한 주거래 우대통장(저축예금)"/>
    <m/>
    <d v="2024-06-17T00:00:00"/>
    <x v="3"/>
    <x v="8"/>
    <x v="0"/>
    <n v="-50000"/>
  </r>
  <r>
    <x v="349"/>
    <d v="1899-12-30T11:47:45"/>
    <s v="수입"/>
    <s v="금융수입"/>
    <x v="0"/>
    <x v="46"/>
    <n v="524"/>
    <s v="KRW"/>
    <s v="플러스박스"/>
    <m/>
    <d v="2024-06-16T00:00:00"/>
    <x v="1"/>
    <x v="1"/>
    <x v="0"/>
    <n v="524"/>
  </r>
  <r>
    <x v="349"/>
    <d v="1899-12-30T13:35:39"/>
    <s v="수입"/>
    <s v="앱테크"/>
    <x v="0"/>
    <x v="493"/>
    <n v="10"/>
    <s v="KRW"/>
    <s v="생활통장"/>
    <m/>
    <d v="2024-06-16T00:00:00"/>
    <x v="1"/>
    <x v="12"/>
    <x v="0"/>
    <n v="10"/>
  </r>
  <r>
    <x v="349"/>
    <d v="1899-12-30T13:35:40"/>
    <s v="수입"/>
    <s v="앱테크"/>
    <x v="0"/>
    <x v="493"/>
    <n v="1"/>
    <s v="KRW"/>
    <s v="생활통장"/>
    <m/>
    <d v="2024-06-16T00:00:00"/>
    <x v="1"/>
    <x v="12"/>
    <x v="0"/>
    <n v="1"/>
  </r>
  <r>
    <x v="349"/>
    <d v="1899-12-30T11:48:07"/>
    <s v="이체"/>
    <s v="내계좌이체"/>
    <x v="0"/>
    <x v="5"/>
    <n v="524"/>
    <s v="KRW"/>
    <s v="생활통장"/>
    <m/>
    <d v="2024-06-16T00:00:00"/>
    <x v="3"/>
    <x v="8"/>
    <x v="0"/>
    <n v="-524"/>
  </r>
  <r>
    <x v="349"/>
    <d v="1899-12-30T11:48:07"/>
    <s v="이체"/>
    <s v="내계좌이체"/>
    <x v="0"/>
    <x v="9"/>
    <n v="-524"/>
    <s v="KRW"/>
    <s v="플러스박스"/>
    <m/>
    <d v="2024-06-16T00:00:00"/>
    <x v="3"/>
    <x v="8"/>
    <x v="0"/>
    <n v="524"/>
  </r>
  <r>
    <x v="350"/>
    <d v="1899-12-30T00:00:00"/>
    <s v="지출"/>
    <s v="교통"/>
    <x v="5"/>
    <x v="26"/>
    <n v="-15000"/>
    <s v="KRW"/>
    <s v="MY(K-패스)"/>
    <m/>
    <d v="2024-06-15T00:00:00"/>
    <x v="2"/>
    <x v="7"/>
    <x v="5"/>
    <n v="15000"/>
  </r>
  <r>
    <x v="350"/>
    <d v="1899-12-30T09:41:49"/>
    <s v="지출"/>
    <s v="온라인쇼핑"/>
    <x v="23"/>
    <x v="552"/>
    <n v="-5500"/>
    <s v="KRW"/>
    <s v="신한 주거래 우대통장(저축예금)"/>
    <m/>
    <d v="2024-06-15T00:00:00"/>
    <x v="2"/>
    <x v="6"/>
    <x v="24"/>
    <n v="5500"/>
  </r>
  <r>
    <x v="350"/>
    <d v="1899-12-30T09:41:49"/>
    <s v="지출"/>
    <s v="온라인쇼핑"/>
    <x v="23"/>
    <x v="552"/>
    <n v="-5500"/>
    <s v="KRW"/>
    <s v="Hey Young(헤이영) 체크"/>
    <m/>
    <d v="2024-06-15T00:00:00"/>
    <x v="2"/>
    <x v="6"/>
    <x v="24"/>
    <n v="5500"/>
  </r>
  <r>
    <x v="350"/>
    <d v="1899-12-30T10:29:28"/>
    <s v="수입"/>
    <s v="금융수입"/>
    <x v="0"/>
    <x v="203"/>
    <n v="0"/>
    <s v="KRW"/>
    <s v="저축예금"/>
    <m/>
    <d v="2024-06-15T00:00:00"/>
    <x v="1"/>
    <x v="1"/>
    <x v="0"/>
    <n v="0"/>
  </r>
  <r>
    <x v="350"/>
    <d v="1899-12-30T12:15:40"/>
    <s v="지출"/>
    <s v="식비"/>
    <x v="13"/>
    <x v="78"/>
    <n v="-59100"/>
    <s v="KRW"/>
    <s v="MY(K-패스)"/>
    <m/>
    <d v="2024-06-15T00:00:00"/>
    <x v="2"/>
    <x v="4"/>
    <x v="13"/>
    <n v="59100"/>
  </r>
  <r>
    <x v="350"/>
    <d v="1899-12-30T13:59:34"/>
    <s v="지출"/>
    <s v="교통"/>
    <x v="38"/>
    <x v="106"/>
    <n v="-8400"/>
    <s v="KRW"/>
    <s v="카카오페이 간편결제"/>
    <m/>
    <d v="2024-06-15T00:00:00"/>
    <x v="2"/>
    <x v="7"/>
    <x v="39"/>
    <n v="8400"/>
  </r>
  <r>
    <x v="350"/>
    <d v="1899-12-30T13:59:35"/>
    <s v="지출"/>
    <s v="교통"/>
    <x v="38"/>
    <x v="106"/>
    <n v="8400"/>
    <s v="KRW"/>
    <s v="카카오페이 간편결제"/>
    <m/>
    <d v="2024-06-15T00:00:00"/>
    <x v="2"/>
    <x v="7"/>
    <x v="39"/>
    <n v="-8400"/>
  </r>
  <r>
    <x v="350"/>
    <d v="1899-12-30T14:13:11"/>
    <s v="지출"/>
    <s v="교통"/>
    <x v="38"/>
    <x v="106"/>
    <n v="-7600"/>
    <s v="KRW"/>
    <s v="카카오페이 간편결제"/>
    <m/>
    <d v="2024-06-15T00:00:00"/>
    <x v="2"/>
    <x v="7"/>
    <x v="39"/>
    <n v="7600"/>
  </r>
  <r>
    <x v="350"/>
    <d v="1899-12-30T08:49:29"/>
    <s v="이체"/>
    <s v="이체"/>
    <x v="0"/>
    <x v="553"/>
    <n v="-8700"/>
    <s v="KRW"/>
    <s v="생활통장"/>
    <m/>
    <d v="2024-06-15T00:00:00"/>
    <x v="0"/>
    <x v="0"/>
    <x v="0"/>
    <n v="8700"/>
  </r>
  <r>
    <x v="350"/>
    <d v="1899-12-30T09:40:49"/>
    <s v="이체"/>
    <s v="내계좌이체"/>
    <x v="0"/>
    <x v="13"/>
    <n v="5500"/>
    <s v="KRW"/>
    <s v="입출금통장"/>
    <m/>
    <d v="2024-06-15T00:00:00"/>
    <x v="3"/>
    <x v="8"/>
    <x v="0"/>
    <n v="-5500"/>
  </r>
  <r>
    <x v="350"/>
    <d v="1899-12-30T09:41:38"/>
    <s v="이체"/>
    <s v="내계좌이체"/>
    <x v="0"/>
    <x v="13"/>
    <n v="5500"/>
    <s v="KRW"/>
    <s v="신한 주거래 우대통장(저축예금)"/>
    <m/>
    <d v="2024-06-15T00:00:00"/>
    <x v="3"/>
    <x v="8"/>
    <x v="0"/>
    <n v="-5500"/>
  </r>
  <r>
    <x v="350"/>
    <d v="1899-12-30T09:41:38"/>
    <s v="이체"/>
    <s v="내계좌이체"/>
    <x v="0"/>
    <x v="13"/>
    <n v="-5500"/>
    <s v="KRW"/>
    <s v="입출금통장"/>
    <m/>
    <d v="2024-06-15T00:00:00"/>
    <x v="3"/>
    <x v="8"/>
    <x v="0"/>
    <n v="5500"/>
  </r>
  <r>
    <x v="350"/>
    <d v="1899-12-30T12:56:27"/>
    <s v="이체"/>
    <s v="이체"/>
    <x v="0"/>
    <x v="554"/>
    <n v="-4000"/>
    <s v="KRW"/>
    <s v="생활통장"/>
    <m/>
    <d v="2024-06-15T00:00:00"/>
    <x v="0"/>
    <x v="0"/>
    <x v="0"/>
    <n v="4000"/>
  </r>
  <r>
    <x v="351"/>
    <d v="1899-12-30T08:44:15"/>
    <s v="지출"/>
    <s v="교통"/>
    <x v="38"/>
    <x v="313"/>
    <n v="-5400"/>
    <s v="KRW"/>
    <s v="MY(K-패스)"/>
    <m/>
    <d v="2024-06-14T00:00:00"/>
    <x v="2"/>
    <x v="7"/>
    <x v="39"/>
    <n v="5400"/>
  </r>
  <r>
    <x v="351"/>
    <d v="1899-12-30T14:10:02"/>
    <s v="수입"/>
    <s v="앱테크"/>
    <x v="0"/>
    <x v="493"/>
    <n v="1"/>
    <s v="KRW"/>
    <s v="생활통장"/>
    <m/>
    <d v="2024-06-14T00:00:00"/>
    <x v="1"/>
    <x v="12"/>
    <x v="0"/>
    <n v="1"/>
  </r>
  <r>
    <x v="351"/>
    <d v="1899-12-30T14:10:24"/>
    <s v="수입"/>
    <s v="앱테크"/>
    <x v="0"/>
    <x v="493"/>
    <n v="200"/>
    <s v="KRW"/>
    <s v="생활통장"/>
    <m/>
    <d v="2024-06-14T00:00:00"/>
    <x v="1"/>
    <x v="12"/>
    <x v="0"/>
    <n v="200"/>
  </r>
  <r>
    <x v="351"/>
    <d v="1899-12-30T14:19:55"/>
    <s v="지출"/>
    <s v="문화/여가"/>
    <x v="61"/>
    <x v="522"/>
    <n v="-5500"/>
    <s v="KRW"/>
    <s v="MY(K-패스)"/>
    <m/>
    <d v="2024-06-14T00:00:00"/>
    <x v="2"/>
    <x v="24"/>
    <x v="62"/>
    <n v="5500"/>
  </r>
  <r>
    <x v="351"/>
    <d v="1899-12-30T08:19:06"/>
    <s v="이체"/>
    <s v="이체"/>
    <x v="0"/>
    <x v="555"/>
    <n v="18000"/>
    <s v="KRW"/>
    <s v="신한 주거래 우대통장(저축예금)"/>
    <m/>
    <d v="2024-06-14T00:00:00"/>
    <x v="0"/>
    <x v="0"/>
    <x v="0"/>
    <n v="-18000"/>
  </r>
  <r>
    <x v="351"/>
    <d v="1899-12-30T08:20:29"/>
    <s v="이체"/>
    <s v="이체"/>
    <x v="0"/>
    <x v="556"/>
    <n v="18000"/>
    <s v="KRW"/>
    <s v="신한 주거래 우대통장(저축예금)"/>
    <m/>
    <d v="2024-06-14T00:00:00"/>
    <x v="0"/>
    <x v="0"/>
    <x v="0"/>
    <n v="-18000"/>
  </r>
  <r>
    <x v="351"/>
    <d v="1899-12-30T08:38:27"/>
    <s v="이체"/>
    <s v="내계좌이체"/>
    <x v="0"/>
    <x v="13"/>
    <n v="-36000"/>
    <s v="KRW"/>
    <s v="신한 주거래 우대통장(저축예금)"/>
    <m/>
    <d v="2024-06-14T00:00:00"/>
    <x v="3"/>
    <x v="8"/>
    <x v="0"/>
    <n v="36000"/>
  </r>
  <r>
    <x v="351"/>
    <d v="1899-12-30T08:38:27"/>
    <s v="이체"/>
    <s v="내계좌이체"/>
    <x v="0"/>
    <x v="13"/>
    <n v="36000"/>
    <s v="KRW"/>
    <s v="생활통장"/>
    <m/>
    <d v="2024-06-14T00:00:00"/>
    <x v="3"/>
    <x v="8"/>
    <x v="0"/>
    <n v="-36000"/>
  </r>
  <r>
    <x v="351"/>
    <d v="1899-12-30T09:29:31"/>
    <s v="이체"/>
    <s v="투자"/>
    <x v="0"/>
    <x v="5"/>
    <n v="268"/>
    <s v="KRW"/>
    <s v="생활통장"/>
    <m/>
    <d v="2024-06-14T00:00:00"/>
    <x v="0"/>
    <x v="5"/>
    <x v="0"/>
    <n v="-268"/>
  </r>
  <r>
    <x v="351"/>
    <d v="1899-12-30T09:29:56"/>
    <s v="이체"/>
    <s v="내계좌이체"/>
    <x v="0"/>
    <x v="13"/>
    <n v="54000"/>
    <s v="KRW"/>
    <s v="신한 주거래 우대통장(저축예금)"/>
    <m/>
    <d v="2024-06-14T00:00:00"/>
    <x v="3"/>
    <x v="8"/>
    <x v="0"/>
    <n v="-54000"/>
  </r>
  <r>
    <x v="351"/>
    <d v="1899-12-30T09:29:56"/>
    <s v="이체"/>
    <s v="내계좌이체"/>
    <x v="0"/>
    <x v="13"/>
    <n v="-54000"/>
    <s v="KRW"/>
    <s v="생활통장"/>
    <m/>
    <d v="2024-06-14T00:00:00"/>
    <x v="3"/>
    <x v="8"/>
    <x v="0"/>
    <n v="54000"/>
  </r>
  <r>
    <x v="351"/>
    <d v="1899-12-30T10:08:51"/>
    <s v="이체"/>
    <s v="이체"/>
    <x v="0"/>
    <x v="363"/>
    <n v="10000"/>
    <s v="KRW"/>
    <s v="입출금통장"/>
    <m/>
    <d v="2024-06-14T00:00:00"/>
    <x v="0"/>
    <x v="0"/>
    <x v="0"/>
    <n v="-10000"/>
  </r>
  <r>
    <x v="351"/>
    <d v="1899-12-30T10:48:48"/>
    <s v="이체"/>
    <s v="카드대금"/>
    <x v="0"/>
    <x v="116"/>
    <n v="-54000"/>
    <s v="KRW"/>
    <s v="신한 주거래 우대통장(저축예금)"/>
    <m/>
    <d v="2024-06-14T00:00:00"/>
    <x v="3"/>
    <x v="20"/>
    <x v="0"/>
    <n v="54000"/>
  </r>
  <r>
    <x v="351"/>
    <d v="1899-12-30T13:04:16"/>
    <s v="이체"/>
    <s v="이체"/>
    <x v="0"/>
    <x v="179"/>
    <n v="4000"/>
    <s v="KRW"/>
    <s v="입출금통장"/>
    <m/>
    <d v="2024-06-14T00:00:00"/>
    <x v="0"/>
    <x v="0"/>
    <x v="0"/>
    <n v="-4000"/>
  </r>
  <r>
    <x v="351"/>
    <d v="1899-12-30T16:59:19"/>
    <s v="이체"/>
    <s v="내계좌이체"/>
    <x v="0"/>
    <x v="5"/>
    <n v="100000"/>
    <s v="KRW"/>
    <s v="생활통장"/>
    <m/>
    <d v="2024-06-14T00:00:00"/>
    <x v="3"/>
    <x v="8"/>
    <x v="0"/>
    <n v="-100000"/>
  </r>
  <r>
    <x v="351"/>
    <d v="1899-12-30T16:59:19"/>
    <s v="이체"/>
    <s v="내계좌이체"/>
    <x v="0"/>
    <x v="9"/>
    <n v="-100000"/>
    <s v="KRW"/>
    <s v="플러스박스"/>
    <m/>
    <d v="2024-06-14T00:00:00"/>
    <x v="3"/>
    <x v="8"/>
    <x v="0"/>
    <n v="100000"/>
  </r>
  <r>
    <x v="351"/>
    <d v="1899-12-30T16:59:44"/>
    <s v="이체"/>
    <s v="이체"/>
    <x v="0"/>
    <x v="0"/>
    <n v="-28200"/>
    <s v="KRW"/>
    <s v="생활통장"/>
    <m/>
    <d v="2024-06-14T00:00:00"/>
    <x v="0"/>
    <x v="0"/>
    <x v="0"/>
    <n v="28200"/>
  </r>
  <r>
    <x v="352"/>
    <d v="1899-12-30T10:03:22"/>
    <s v="지출"/>
    <s v="온라인쇼핑"/>
    <x v="12"/>
    <x v="76"/>
    <n v="-27800"/>
    <s v="KRW"/>
    <s v="카카오페이 간편결제"/>
    <m/>
    <d v="2024-06-13T00:00:00"/>
    <x v="2"/>
    <x v="6"/>
    <x v="12"/>
    <n v="27800"/>
  </r>
  <r>
    <x v="352"/>
    <d v="1899-12-30T11:15:02"/>
    <s v="지출"/>
    <s v="생활"/>
    <x v="7"/>
    <x v="461"/>
    <n v="-7900"/>
    <s v="KRW"/>
    <s v="MY(K-패스)"/>
    <m/>
    <d v="2024-06-13T00:00:00"/>
    <x v="2"/>
    <x v="2"/>
    <x v="7"/>
    <n v="7900"/>
  </r>
  <r>
    <x v="352"/>
    <d v="1899-12-30T12:05:01"/>
    <s v="수입"/>
    <s v="사업수입"/>
    <x v="0"/>
    <x v="509"/>
    <n v="31320"/>
    <s v="KRW"/>
    <s v="신한 주거래 우대통장(저축예금)"/>
    <m/>
    <d v="2024-06-13T00:00:00"/>
    <x v="1"/>
    <x v="29"/>
    <x v="0"/>
    <n v="31320"/>
  </r>
  <r>
    <x v="352"/>
    <d v="1899-12-30T13:34:53"/>
    <s v="수입"/>
    <s v="앱테크"/>
    <x v="0"/>
    <x v="493"/>
    <n v="1"/>
    <s v="KRW"/>
    <s v="생활통장"/>
    <m/>
    <d v="2024-06-13T00:00:00"/>
    <x v="1"/>
    <x v="12"/>
    <x v="0"/>
    <n v="1"/>
  </r>
  <r>
    <x v="352"/>
    <d v="1899-12-30T13:36:12"/>
    <s v="수입"/>
    <s v="금융수입"/>
    <x v="0"/>
    <x v="46"/>
    <n v="300"/>
    <s v="KRW"/>
    <s v="플러스박스"/>
    <m/>
    <d v="2024-06-13T00:00:00"/>
    <x v="1"/>
    <x v="1"/>
    <x v="0"/>
    <n v="300"/>
  </r>
  <r>
    <x v="352"/>
    <d v="1899-12-30T22:51:50"/>
    <s v="지출"/>
    <s v="술/유흥"/>
    <x v="63"/>
    <x v="467"/>
    <n v="-54000"/>
    <s v="KRW"/>
    <s v="교직원복지 LOVE"/>
    <m/>
    <d v="2024-06-13T00:00:00"/>
    <x v="2"/>
    <x v="28"/>
    <x v="64"/>
    <n v="54000"/>
  </r>
  <r>
    <x v="352"/>
    <d v="1899-12-30T11:08:45"/>
    <s v="이체"/>
    <s v="이체"/>
    <x v="0"/>
    <x v="345"/>
    <n v="-75000"/>
    <s v="KRW"/>
    <s v="입출금통장"/>
    <m/>
    <d v="2024-06-13T00:00:00"/>
    <x v="0"/>
    <x v="0"/>
    <x v="0"/>
    <n v="75000"/>
  </r>
  <r>
    <x v="352"/>
    <d v="1899-12-30T11:20:36"/>
    <s v="이체"/>
    <s v="내계좌이체"/>
    <x v="0"/>
    <x v="13"/>
    <n v="-7900"/>
    <s v="KRW"/>
    <s v="입출금통장"/>
    <m/>
    <d v="2024-06-13T00:00:00"/>
    <x v="3"/>
    <x v="8"/>
    <x v="0"/>
    <n v="7900"/>
  </r>
  <r>
    <x v="352"/>
    <d v="1899-12-30T11:20:36"/>
    <s v="이체"/>
    <s v="내계좌이체"/>
    <x v="0"/>
    <x v="13"/>
    <n v="7900"/>
    <s v="KRW"/>
    <s v="생활통장"/>
    <m/>
    <d v="2024-06-13T00:00:00"/>
    <x v="3"/>
    <x v="8"/>
    <x v="0"/>
    <n v="-7900"/>
  </r>
  <r>
    <x v="352"/>
    <d v="1899-12-30T11:44:09"/>
    <s v="이체"/>
    <s v="내계좌이체"/>
    <x v="0"/>
    <x v="5"/>
    <n v="500000"/>
    <s v="KRW"/>
    <s v="생활통장"/>
    <m/>
    <d v="2024-06-13T00:00:00"/>
    <x v="3"/>
    <x v="8"/>
    <x v="0"/>
    <n v="-500000"/>
  </r>
  <r>
    <x v="352"/>
    <d v="1899-12-30T11:44:09"/>
    <s v="이체"/>
    <s v="내계좌이체"/>
    <x v="0"/>
    <x v="9"/>
    <n v="-500000"/>
    <s v="KRW"/>
    <s v="플러스박스"/>
    <m/>
    <d v="2024-06-13T00:00:00"/>
    <x v="3"/>
    <x v="8"/>
    <x v="0"/>
    <n v="500000"/>
  </r>
  <r>
    <x v="352"/>
    <d v="1899-12-30T11:45:03"/>
    <s v="이체"/>
    <s v="이체"/>
    <x v="0"/>
    <x v="489"/>
    <n v="-500000"/>
    <s v="KRW"/>
    <s v="생활통장"/>
    <m/>
    <d v="2024-06-13T00:00:00"/>
    <x v="3"/>
    <x v="0"/>
    <x v="0"/>
    <n v="500000"/>
  </r>
  <r>
    <x v="352"/>
    <d v="1899-12-30T11:52:26"/>
    <s v="이체"/>
    <s v="이체"/>
    <x v="0"/>
    <x v="366"/>
    <n v="10000"/>
    <s v="KRW"/>
    <s v="입출금통장"/>
    <m/>
    <d v="2024-06-13T00:00:00"/>
    <x v="0"/>
    <x v="0"/>
    <x v="0"/>
    <n v="-10000"/>
  </r>
  <r>
    <x v="352"/>
    <d v="1899-12-30T13:18:21"/>
    <s v="이체"/>
    <s v="내계좌이체"/>
    <x v="0"/>
    <x v="13"/>
    <n v="-31321"/>
    <s v="KRW"/>
    <s v="신한 주거래 우대통장(저축예금)"/>
    <m/>
    <d v="2024-06-13T00:00:00"/>
    <x v="3"/>
    <x v="8"/>
    <x v="0"/>
    <n v="31321"/>
  </r>
  <r>
    <x v="352"/>
    <d v="1899-12-30T13:18:21"/>
    <s v="이체"/>
    <s v="내계좌이체"/>
    <x v="0"/>
    <x v="13"/>
    <n v="31321"/>
    <s v="KRW"/>
    <s v="생활통장"/>
    <m/>
    <d v="2024-06-13T00:00:00"/>
    <x v="3"/>
    <x v="8"/>
    <x v="0"/>
    <n v="-31321"/>
  </r>
  <r>
    <x v="352"/>
    <d v="1899-12-30T13:36:31"/>
    <s v="이체"/>
    <s v="내계좌이체"/>
    <x v="0"/>
    <x v="5"/>
    <n v="300"/>
    <s v="KRW"/>
    <s v="생활통장"/>
    <m/>
    <d v="2024-06-13T00:00:00"/>
    <x v="3"/>
    <x v="8"/>
    <x v="0"/>
    <n v="-300"/>
  </r>
  <r>
    <x v="352"/>
    <d v="1899-12-30T13:36:31"/>
    <s v="이체"/>
    <s v="내계좌이체"/>
    <x v="0"/>
    <x v="9"/>
    <n v="-300"/>
    <s v="KRW"/>
    <s v="플러스박스"/>
    <m/>
    <d v="2024-06-13T00:00:00"/>
    <x v="3"/>
    <x v="8"/>
    <x v="0"/>
    <n v="300"/>
  </r>
  <r>
    <x v="353"/>
    <d v="1899-12-30T10:36:32"/>
    <s v="수입"/>
    <s v="금융수입"/>
    <x v="0"/>
    <x v="46"/>
    <n v="577"/>
    <s v="KRW"/>
    <s v="플러스박스"/>
    <m/>
    <d v="2024-06-12T00:00:00"/>
    <x v="1"/>
    <x v="1"/>
    <x v="0"/>
    <n v="577"/>
  </r>
  <r>
    <x v="353"/>
    <d v="1899-12-30T14:16:57"/>
    <s v="수입"/>
    <s v="앱테크"/>
    <x v="0"/>
    <x v="493"/>
    <n v="1"/>
    <s v="KRW"/>
    <s v="생활통장"/>
    <m/>
    <d v="2024-06-12T00:00:00"/>
    <x v="1"/>
    <x v="12"/>
    <x v="0"/>
    <n v="1"/>
  </r>
  <r>
    <x v="353"/>
    <d v="1899-12-30T22:43:28"/>
    <s v="지출"/>
    <s v="생활"/>
    <x v="1"/>
    <x v="557"/>
    <n v="-3200"/>
    <s v="KRW"/>
    <s v="MY(K-패스)"/>
    <m/>
    <d v="2024-06-12T00:00:00"/>
    <x v="2"/>
    <x v="2"/>
    <x v="1"/>
    <n v="3200"/>
  </r>
  <r>
    <x v="353"/>
    <d v="1899-12-30T08:38:06"/>
    <s v="이체"/>
    <s v="이체"/>
    <x v="0"/>
    <x v="558"/>
    <n v="-5100"/>
    <s v="KRW"/>
    <s v="생활통장"/>
    <m/>
    <d v="2024-06-12T00:00:00"/>
    <x v="0"/>
    <x v="0"/>
    <x v="0"/>
    <n v="5100"/>
  </r>
  <r>
    <x v="353"/>
    <d v="1899-12-30T10:32:19"/>
    <s v="이체"/>
    <s v="이체"/>
    <x v="0"/>
    <x v="179"/>
    <n v="4000"/>
    <s v="KRW"/>
    <s v="입출금통장"/>
    <m/>
    <d v="2024-06-12T00:00:00"/>
    <x v="3"/>
    <x v="0"/>
    <x v="0"/>
    <n v="-4000"/>
  </r>
  <r>
    <x v="353"/>
    <d v="1899-12-30T10:36:43"/>
    <s v="이체"/>
    <s v="내계좌이체"/>
    <x v="0"/>
    <x v="5"/>
    <n v="577"/>
    <s v="KRW"/>
    <s v="생활통장"/>
    <m/>
    <d v="2024-06-12T00:00:00"/>
    <x v="3"/>
    <x v="8"/>
    <x v="0"/>
    <n v="-577"/>
  </r>
  <r>
    <x v="353"/>
    <d v="1899-12-30T10:36:43"/>
    <s v="이체"/>
    <s v="내계좌이체"/>
    <x v="0"/>
    <x v="9"/>
    <n v="-577"/>
    <s v="KRW"/>
    <s v="플러스박스"/>
    <m/>
    <d v="2024-06-12T00:00:00"/>
    <x v="3"/>
    <x v="8"/>
    <x v="0"/>
    <n v="577"/>
  </r>
  <r>
    <x v="353"/>
    <d v="1899-12-30T11:40:18"/>
    <s v="이체"/>
    <s v="내계좌이체"/>
    <x v="0"/>
    <x v="13"/>
    <n v="4000"/>
    <s v="KRW"/>
    <s v="입출금통장"/>
    <m/>
    <d v="2024-06-12T00:00:00"/>
    <x v="3"/>
    <x v="8"/>
    <x v="0"/>
    <n v="-4000"/>
  </r>
  <r>
    <x v="353"/>
    <d v="1899-12-30T11:40:18"/>
    <s v="이체"/>
    <s v="내계좌이체"/>
    <x v="0"/>
    <x v="12"/>
    <n v="-4000"/>
    <s v="KRW"/>
    <s v="생활통장"/>
    <m/>
    <d v="2024-06-12T00:00:00"/>
    <x v="3"/>
    <x v="8"/>
    <x v="0"/>
    <n v="4000"/>
  </r>
  <r>
    <x v="353"/>
    <d v="1899-12-30T16:15:28"/>
    <s v="이체"/>
    <s v="이체"/>
    <x v="0"/>
    <x v="16"/>
    <n v="1"/>
    <s v="KRW"/>
    <s v="신한 주거래 우대통장(저축예금)"/>
    <m/>
    <d v="2024-06-12T00:00:00"/>
    <x v="0"/>
    <x v="0"/>
    <x v="0"/>
    <n v="-1"/>
  </r>
  <r>
    <x v="354"/>
    <d v="1899-12-30T14:25:41"/>
    <s v="수입"/>
    <s v="기타수입"/>
    <x v="0"/>
    <x v="287"/>
    <n v="30000"/>
    <s v="KRW"/>
    <s v="채움공직자우대통장"/>
    <m/>
    <d v="2024-06-11T00:00:00"/>
    <x v="1"/>
    <x v="23"/>
    <x v="0"/>
    <n v="30000"/>
  </r>
  <r>
    <x v="354"/>
    <d v="1899-12-30T14:25:50"/>
    <s v="수입"/>
    <s v="기타수입"/>
    <x v="0"/>
    <x v="287"/>
    <n v="147600"/>
    <s v="KRW"/>
    <s v="채움공직자우대통장"/>
    <m/>
    <d v="2024-06-11T00:00:00"/>
    <x v="1"/>
    <x v="23"/>
    <x v="0"/>
    <n v="147600"/>
  </r>
  <r>
    <x v="354"/>
    <d v="1899-12-30T10:54:54"/>
    <s v="이체"/>
    <s v="이체"/>
    <x v="0"/>
    <x v="179"/>
    <n v="4000"/>
    <s v="KRW"/>
    <s v="입출금통장"/>
    <m/>
    <d v="2024-06-11T00:00:00"/>
    <x v="0"/>
    <x v="0"/>
    <x v="0"/>
    <n v="-4000"/>
  </r>
  <r>
    <x v="354"/>
    <d v="1899-12-30T14:29:46"/>
    <s v="이체"/>
    <s v="내계좌이체"/>
    <x v="0"/>
    <x v="12"/>
    <n v="-177600"/>
    <s v="KRW"/>
    <s v="채움공직자우대통장"/>
    <m/>
    <d v="2024-06-11T00:00:00"/>
    <x v="3"/>
    <x v="8"/>
    <x v="0"/>
    <n v="177600"/>
  </r>
  <r>
    <x v="354"/>
    <d v="1899-12-30T14:29:47"/>
    <s v="이체"/>
    <s v="내계좌이체"/>
    <x v="0"/>
    <x v="13"/>
    <n v="177600"/>
    <s v="KRW"/>
    <s v="생활통장"/>
    <m/>
    <d v="2024-06-11T00:00:00"/>
    <x v="3"/>
    <x v="8"/>
    <x v="0"/>
    <n v="-177600"/>
  </r>
  <r>
    <x v="354"/>
    <d v="1899-12-30T14:30:15"/>
    <s v="이체"/>
    <s v="내계좌이체"/>
    <x v="0"/>
    <x v="5"/>
    <n v="-200000"/>
    <s v="KRW"/>
    <s v="생활통장"/>
    <m/>
    <d v="2024-06-11T00:00:00"/>
    <x v="3"/>
    <x v="8"/>
    <x v="0"/>
    <n v="200000"/>
  </r>
  <r>
    <x v="354"/>
    <d v="1899-12-30T14:30:15"/>
    <s v="이체"/>
    <s v="내계좌이체"/>
    <x v="0"/>
    <x v="15"/>
    <n v="200000"/>
    <s v="KRW"/>
    <s v="플러스박스"/>
    <m/>
    <d v="2024-06-11T00:00:00"/>
    <x v="3"/>
    <x v="8"/>
    <x v="0"/>
    <n v="-200000"/>
  </r>
  <r>
    <x v="354"/>
    <d v="1899-12-30T16:50:49"/>
    <s v="이체"/>
    <s v="이체"/>
    <x v="0"/>
    <x v="298"/>
    <n v="6000"/>
    <s v="KRW"/>
    <s v="입출금통장"/>
    <m/>
    <d v="2024-06-11T00:00:00"/>
    <x v="0"/>
    <x v="0"/>
    <x v="0"/>
    <n v="-6000"/>
  </r>
  <r>
    <x v="355"/>
    <d v="1899-12-30T09:28:16"/>
    <s v="수입"/>
    <s v="금융수입"/>
    <x v="0"/>
    <x v="34"/>
    <n v="300"/>
    <s v="KRW"/>
    <s v="생활통장"/>
    <m/>
    <d v="2024-06-10T00:00:00"/>
    <x v="1"/>
    <x v="1"/>
    <x v="0"/>
    <n v="300"/>
  </r>
  <r>
    <x v="355"/>
    <d v="1899-12-30T09:30:55"/>
    <s v="수입"/>
    <s v="금융수입"/>
    <x v="0"/>
    <x v="46"/>
    <n v="293"/>
    <s v="KRW"/>
    <s v="플러스박스"/>
    <m/>
    <d v="2024-06-10T00:00:00"/>
    <x v="1"/>
    <x v="1"/>
    <x v="0"/>
    <n v="293"/>
  </r>
  <r>
    <x v="355"/>
    <d v="1899-12-30T22:26:47"/>
    <s v="지출"/>
    <s v="의료/건강"/>
    <x v="37"/>
    <x v="264"/>
    <n v="-56666"/>
    <s v="KRW"/>
    <s v="교직원복지 LOVE"/>
    <m/>
    <d v="2024-06-10T00:00:00"/>
    <x v="2"/>
    <x v="3"/>
    <x v="38"/>
    <n v="56666"/>
  </r>
  <r>
    <x v="355"/>
    <d v="1899-12-30T09:31:09"/>
    <s v="이체"/>
    <s v="내계좌이체"/>
    <x v="0"/>
    <x v="5"/>
    <n v="293"/>
    <s v="KRW"/>
    <s v="생활통장"/>
    <m/>
    <d v="2024-06-10T00:00:00"/>
    <x v="3"/>
    <x v="8"/>
    <x v="0"/>
    <n v="-293"/>
  </r>
  <r>
    <x v="355"/>
    <d v="1899-12-30T09:31:09"/>
    <s v="이체"/>
    <s v="내계좌이체"/>
    <x v="0"/>
    <x v="9"/>
    <n v="-293"/>
    <s v="KRW"/>
    <s v="플러스박스"/>
    <m/>
    <d v="2024-06-10T00:00:00"/>
    <x v="3"/>
    <x v="8"/>
    <x v="0"/>
    <n v="293"/>
  </r>
  <r>
    <x v="355"/>
    <d v="1899-12-30T09:57:18"/>
    <s v="이체"/>
    <s v="내계좌이체"/>
    <x v="0"/>
    <x v="5"/>
    <n v="100000"/>
    <s v="KRW"/>
    <s v="생활통장"/>
    <m/>
    <d v="2024-06-10T00:00:00"/>
    <x v="3"/>
    <x v="8"/>
    <x v="0"/>
    <n v="-100000"/>
  </r>
  <r>
    <x v="355"/>
    <d v="1899-12-30T09:57:18"/>
    <s v="이체"/>
    <s v="내계좌이체"/>
    <x v="0"/>
    <x v="9"/>
    <n v="-100000"/>
    <s v="KRW"/>
    <s v="플러스박스"/>
    <m/>
    <d v="2024-06-10T00:00:00"/>
    <x v="3"/>
    <x v="8"/>
    <x v="0"/>
    <n v="100000"/>
  </r>
  <r>
    <x v="355"/>
    <d v="1899-12-30T09:58:39"/>
    <s v="이체"/>
    <s v="이체"/>
    <x v="0"/>
    <x v="236"/>
    <n v="-71100"/>
    <s v="KRW"/>
    <s v="생활통장"/>
    <m/>
    <d v="2024-06-10T00:00:00"/>
    <x v="0"/>
    <x v="0"/>
    <x v="0"/>
    <n v="71100"/>
  </r>
  <r>
    <x v="355"/>
    <d v="1899-12-30T11:38:20"/>
    <s v="이체"/>
    <s v="내계좌이체"/>
    <x v="0"/>
    <x v="12"/>
    <n v="-8000"/>
    <s v="KRW"/>
    <s v="생활통장"/>
    <m/>
    <d v="2024-06-10T00:00:00"/>
    <x v="3"/>
    <x v="8"/>
    <x v="0"/>
    <n v="8000"/>
  </r>
  <r>
    <x v="355"/>
    <d v="1899-12-30T11:38:21"/>
    <s v="이체"/>
    <s v="내계좌이체"/>
    <x v="0"/>
    <x v="13"/>
    <n v="8000"/>
    <s v="KRW"/>
    <s v="입출금통장"/>
    <m/>
    <d v="2024-06-10T00:00:00"/>
    <x v="3"/>
    <x v="8"/>
    <x v="0"/>
    <n v="-8000"/>
  </r>
  <r>
    <x v="355"/>
    <d v="1899-12-30T13:14:54"/>
    <s v="이체"/>
    <s v="투자"/>
    <x v="0"/>
    <x v="559"/>
    <n v="10000"/>
    <s v="KRW"/>
    <s v="입출금통장"/>
    <m/>
    <d v="2024-06-10T00:00:00"/>
    <x v="0"/>
    <x v="5"/>
    <x v="0"/>
    <n v="-10000"/>
  </r>
  <r>
    <x v="355"/>
    <d v="1899-12-30T14:05:45"/>
    <s v="이체"/>
    <s v="저축"/>
    <x v="0"/>
    <x v="560"/>
    <n v="404"/>
    <s v="KRW"/>
    <s v="생활통장"/>
    <m/>
    <d v="2024-06-10T00:00:00"/>
    <x v="0"/>
    <x v="19"/>
    <x v="0"/>
    <n v="-404"/>
  </r>
  <r>
    <x v="356"/>
    <d v="1899-12-30T11:28:14"/>
    <s v="지출"/>
    <s v="온라인쇼핑"/>
    <x v="12"/>
    <x v="27"/>
    <n v="-38016"/>
    <s v="KRW"/>
    <s v="교직원복지 LOVE"/>
    <m/>
    <d v="2024-06-09T00:00:00"/>
    <x v="2"/>
    <x v="6"/>
    <x v="12"/>
    <n v="38016"/>
  </r>
  <r>
    <x v="356"/>
    <d v="1899-12-30T13:05:12"/>
    <s v="수입"/>
    <s v="앱테크"/>
    <x v="0"/>
    <x v="493"/>
    <n v="1"/>
    <s v="KRW"/>
    <s v="생활통장"/>
    <m/>
    <d v="2024-06-09T00:00:00"/>
    <x v="1"/>
    <x v="12"/>
    <x v="0"/>
    <n v="1"/>
  </r>
  <r>
    <x v="356"/>
    <d v="1899-12-30T13:05:15"/>
    <s v="수입"/>
    <s v="앱테크"/>
    <x v="0"/>
    <x v="493"/>
    <n v="40"/>
    <s v="KRW"/>
    <s v="생활통장"/>
    <m/>
    <d v="2024-06-09T00:00:00"/>
    <x v="1"/>
    <x v="12"/>
    <x v="0"/>
    <n v="40"/>
  </r>
  <r>
    <x v="356"/>
    <d v="1899-12-30T18:18:22"/>
    <s v="지출"/>
    <s v="생활"/>
    <x v="1"/>
    <x v="557"/>
    <n v="-1500"/>
    <s v="KRW"/>
    <s v="MY(K-패스)"/>
    <m/>
    <d v="2024-06-09T00:00:00"/>
    <x v="2"/>
    <x v="2"/>
    <x v="1"/>
    <n v="1500"/>
  </r>
  <r>
    <x v="356"/>
    <d v="1899-12-30T11:28:58"/>
    <s v="이체"/>
    <s v="투자"/>
    <x v="0"/>
    <x v="5"/>
    <n v="293"/>
    <s v="KRW"/>
    <s v="생활통장"/>
    <m/>
    <d v="2024-06-09T00:00:00"/>
    <x v="0"/>
    <x v="5"/>
    <x v="0"/>
    <n v="-293"/>
  </r>
  <r>
    <x v="357"/>
    <d v="1899-12-30T12:11:05"/>
    <s v="지출"/>
    <s v="식비"/>
    <x v="13"/>
    <x v="28"/>
    <n v="-29880"/>
    <s v="KRW"/>
    <s v="MY(K-패스)"/>
    <m/>
    <d v="2024-06-08T00:00:00"/>
    <x v="2"/>
    <x v="4"/>
    <x v="13"/>
    <n v="29880"/>
  </r>
  <r>
    <x v="357"/>
    <d v="1899-12-30T13:28:07"/>
    <s v="수입"/>
    <s v="앱테크"/>
    <x v="0"/>
    <x v="493"/>
    <n v="1"/>
    <s v="KRW"/>
    <s v="생활통장"/>
    <m/>
    <d v="2024-06-08T00:00:00"/>
    <x v="1"/>
    <x v="12"/>
    <x v="0"/>
    <n v="1"/>
  </r>
  <r>
    <x v="357"/>
    <d v="1899-12-30T13:32:59"/>
    <s v="지출"/>
    <s v="교통"/>
    <x v="6"/>
    <x v="17"/>
    <n v="-800"/>
    <s v="KRW"/>
    <s v="MY(K-패스)"/>
    <m/>
    <d v="2024-06-08T00:00:00"/>
    <x v="2"/>
    <x v="7"/>
    <x v="6"/>
    <n v="800"/>
  </r>
  <r>
    <x v="357"/>
    <d v="1899-12-30T13:32:59"/>
    <s v="지출"/>
    <s v="교통"/>
    <x v="6"/>
    <x v="17"/>
    <n v="-600"/>
    <s v="KRW"/>
    <s v="MY(K-패스)"/>
    <m/>
    <d v="2024-06-08T00:00:00"/>
    <x v="2"/>
    <x v="7"/>
    <x v="6"/>
    <n v="600"/>
  </r>
  <r>
    <x v="357"/>
    <d v="1899-12-30T13:33:33"/>
    <s v="지출"/>
    <s v="교통"/>
    <x v="6"/>
    <x v="561"/>
    <n v="-1300"/>
    <s v="KRW"/>
    <s v="MY(K-패스)"/>
    <m/>
    <d v="2024-06-08T00:00:00"/>
    <x v="2"/>
    <x v="7"/>
    <x v="6"/>
    <n v="1300"/>
  </r>
  <r>
    <x v="357"/>
    <d v="1899-12-30T14:08:27"/>
    <s v="지출"/>
    <s v="교통"/>
    <x v="38"/>
    <x v="106"/>
    <n v="8400"/>
    <s v="KRW"/>
    <s v="카카오페이 간편결제"/>
    <m/>
    <d v="2024-06-08T00:00:00"/>
    <x v="2"/>
    <x v="7"/>
    <x v="39"/>
    <n v="-8400"/>
  </r>
  <r>
    <x v="357"/>
    <d v="1899-12-30T14:08:27"/>
    <s v="지출"/>
    <s v="교통"/>
    <x v="38"/>
    <x v="106"/>
    <n v="-8400"/>
    <s v="KRW"/>
    <s v="카카오페이 간편결제"/>
    <m/>
    <d v="2024-06-08T00:00:00"/>
    <x v="2"/>
    <x v="7"/>
    <x v="39"/>
    <n v="8400"/>
  </r>
  <r>
    <x v="357"/>
    <d v="1899-12-30T14:20:59"/>
    <s v="지출"/>
    <s v="교통"/>
    <x v="38"/>
    <x v="106"/>
    <n v="-7800"/>
    <s v="KRW"/>
    <s v="카카오페이 간편결제"/>
    <m/>
    <d v="2024-06-08T00:00:00"/>
    <x v="2"/>
    <x v="7"/>
    <x v="39"/>
    <n v="7800"/>
  </r>
  <r>
    <x v="357"/>
    <d v="1899-12-30T09:34:28"/>
    <s v="이체"/>
    <s v="투자"/>
    <x v="0"/>
    <x v="5"/>
    <n v="293"/>
    <s v="KRW"/>
    <s v="생활통장"/>
    <m/>
    <d v="2024-06-08T00:00:00"/>
    <x v="0"/>
    <x v="5"/>
    <x v="0"/>
    <n v="-293"/>
  </r>
  <r>
    <x v="358"/>
    <d v="1899-12-30T09:15:23"/>
    <s v="지출"/>
    <s v="교통"/>
    <x v="6"/>
    <x v="17"/>
    <n v="-18200"/>
    <s v="KRW"/>
    <s v="MY(K-패스)"/>
    <m/>
    <d v="2024-06-07T00:00:00"/>
    <x v="2"/>
    <x v="7"/>
    <x v="6"/>
    <n v="18200"/>
  </r>
  <r>
    <x v="358"/>
    <d v="1899-12-30T09:46:24"/>
    <s v="지출"/>
    <s v="생활"/>
    <x v="1"/>
    <x v="2"/>
    <n v="-20000"/>
    <s v="KRW"/>
    <s v="MY(K-패스)"/>
    <m/>
    <d v="2024-06-07T00:00:00"/>
    <x v="2"/>
    <x v="2"/>
    <x v="1"/>
    <n v="20000"/>
  </r>
  <r>
    <x v="358"/>
    <d v="1899-12-30T13:33:25"/>
    <s v="수입"/>
    <s v="앱테크"/>
    <x v="0"/>
    <x v="493"/>
    <n v="1"/>
    <s v="KRW"/>
    <s v="생활통장"/>
    <m/>
    <d v="2024-06-07T00:00:00"/>
    <x v="1"/>
    <x v="12"/>
    <x v="0"/>
    <n v="1"/>
  </r>
  <r>
    <x v="358"/>
    <d v="1899-12-30T13:33:29"/>
    <s v="수입"/>
    <s v="앱테크"/>
    <x v="0"/>
    <x v="493"/>
    <n v="20"/>
    <s v="KRW"/>
    <s v="생활통장"/>
    <m/>
    <d v="2024-06-07T00:00:00"/>
    <x v="1"/>
    <x v="12"/>
    <x v="0"/>
    <n v="20"/>
  </r>
  <r>
    <x v="358"/>
    <d v="1899-12-30T14:34:19"/>
    <s v="지출"/>
    <s v="생활"/>
    <x v="7"/>
    <x v="562"/>
    <n v="-22800"/>
    <s v="KRW"/>
    <s v="교직원복지 LOVE"/>
    <m/>
    <d v="2024-06-07T00:00:00"/>
    <x v="2"/>
    <x v="2"/>
    <x v="7"/>
    <n v="22800"/>
  </r>
  <r>
    <x v="358"/>
    <d v="1899-12-30T16:13:43"/>
    <s v="지출"/>
    <s v="교통"/>
    <x v="6"/>
    <x v="17"/>
    <n v="-8400"/>
    <s v="KRW"/>
    <s v="MY(K-패스)"/>
    <m/>
    <d v="2024-06-07T00:00:00"/>
    <x v="2"/>
    <x v="7"/>
    <x v="6"/>
    <n v="8400"/>
  </r>
  <r>
    <x v="358"/>
    <d v="1899-12-30T16:19:27"/>
    <s v="지출"/>
    <s v="교통"/>
    <x v="6"/>
    <x v="17"/>
    <n v="8400"/>
    <s v="KRW"/>
    <s v="MY(K-패스)"/>
    <m/>
    <d v="2024-06-07T00:00:00"/>
    <x v="2"/>
    <x v="7"/>
    <x v="6"/>
    <n v="-8400"/>
  </r>
  <r>
    <x v="358"/>
    <d v="1899-12-30T16:25:03"/>
    <s v="지출"/>
    <s v="교통"/>
    <x v="6"/>
    <x v="563"/>
    <n v="-12700"/>
    <s v="KRW"/>
    <s v="MY(K-패스)"/>
    <m/>
    <d v="2024-06-07T00:00:00"/>
    <x v="2"/>
    <x v="7"/>
    <x v="6"/>
    <n v="12700"/>
  </r>
  <r>
    <x v="358"/>
    <d v="1899-12-30T16:27:13"/>
    <s v="지출"/>
    <s v="교통"/>
    <x v="6"/>
    <x v="17"/>
    <n v="-6300"/>
    <s v="KRW"/>
    <s v="MY(K-패스)"/>
    <m/>
    <d v="2024-06-07T00:00:00"/>
    <x v="2"/>
    <x v="7"/>
    <x v="6"/>
    <n v="6300"/>
  </r>
  <r>
    <x v="358"/>
    <d v="1899-12-30T17:01:30"/>
    <s v="지출"/>
    <s v="교통"/>
    <x v="6"/>
    <x v="17"/>
    <n v="6300"/>
    <s v="KRW"/>
    <s v="MY(K-패스)"/>
    <m/>
    <d v="2024-06-07T00:00:00"/>
    <x v="2"/>
    <x v="7"/>
    <x v="6"/>
    <n v="-6300"/>
  </r>
  <r>
    <x v="358"/>
    <d v="1899-12-30T17:04:44"/>
    <s v="지출"/>
    <s v="교통"/>
    <x v="6"/>
    <x v="563"/>
    <n v="12700"/>
    <s v="KRW"/>
    <s v="MY(K-패스)"/>
    <m/>
    <d v="2024-06-07T00:00:00"/>
    <x v="2"/>
    <x v="7"/>
    <x v="6"/>
    <n v="-12700"/>
  </r>
  <r>
    <x v="358"/>
    <d v="1899-12-30T17:05:43"/>
    <s v="지출"/>
    <s v="교통"/>
    <x v="6"/>
    <x v="17"/>
    <n v="-8000"/>
    <s v="KRW"/>
    <s v="MY(K-패스)"/>
    <m/>
    <d v="2024-06-07T00:00:00"/>
    <x v="2"/>
    <x v="7"/>
    <x v="6"/>
    <n v="8000"/>
  </r>
  <r>
    <x v="358"/>
    <d v="1899-12-30T17:07:06"/>
    <s v="지출"/>
    <s v="교통"/>
    <x v="6"/>
    <x v="17"/>
    <n v="-8000"/>
    <s v="KRW"/>
    <s v="MY(K-패스)"/>
    <m/>
    <d v="2024-06-07T00:00:00"/>
    <x v="2"/>
    <x v="7"/>
    <x v="6"/>
    <n v="8000"/>
  </r>
  <r>
    <x v="358"/>
    <d v="1899-12-30T22:43:52"/>
    <s v="지출"/>
    <s v="문화/여가"/>
    <x v="61"/>
    <x v="522"/>
    <n v="-5663"/>
    <s v="KRW"/>
    <s v="MY(K-패스)"/>
    <m/>
    <d v="2024-06-07T00:00:00"/>
    <x v="2"/>
    <x v="24"/>
    <x v="62"/>
    <n v="5663"/>
  </r>
  <r>
    <x v="358"/>
    <d v="1899-12-30T13:34:19"/>
    <s v="이체"/>
    <s v="투자"/>
    <x v="0"/>
    <x v="5"/>
    <n v="300"/>
    <s v="KRW"/>
    <s v="생활통장"/>
    <m/>
    <d v="2024-06-07T00:00:00"/>
    <x v="0"/>
    <x v="5"/>
    <x v="0"/>
    <n v="-300"/>
  </r>
  <r>
    <x v="358"/>
    <d v="1899-12-30T16:26:34"/>
    <s v="이체"/>
    <s v="내계좌이체"/>
    <x v="0"/>
    <x v="13"/>
    <n v="1000"/>
    <s v="KRW"/>
    <s v="생활통장"/>
    <m/>
    <d v="2024-06-07T00:00:00"/>
    <x v="3"/>
    <x v="8"/>
    <x v="0"/>
    <n v="-1000"/>
  </r>
  <r>
    <x v="358"/>
    <d v="1899-12-30T16:26:55"/>
    <s v="이체"/>
    <s v="내계좌이체"/>
    <x v="0"/>
    <x v="13"/>
    <n v="500"/>
    <s v="KRW"/>
    <s v="생활통장"/>
    <m/>
    <d v="2024-06-07T00:00:00"/>
    <x v="3"/>
    <x v="8"/>
    <x v="0"/>
    <n v="-500"/>
  </r>
  <r>
    <x v="358"/>
    <d v="1899-12-30T16:28:38"/>
    <s v="이체"/>
    <s v="내계좌이체"/>
    <x v="0"/>
    <x v="62"/>
    <n v="-39"/>
    <s v="KRW"/>
    <s v="생활통장"/>
    <m/>
    <d v="2024-06-07T00:00:00"/>
    <x v="3"/>
    <x v="8"/>
    <x v="0"/>
    <n v="39"/>
  </r>
  <r>
    <x v="358"/>
    <d v="1899-12-30T22:43:31"/>
    <s v="이체"/>
    <s v="내계좌이체"/>
    <x v="0"/>
    <x v="5"/>
    <n v="100000"/>
    <s v="KRW"/>
    <s v="생활통장"/>
    <m/>
    <d v="2024-06-07T00:00:00"/>
    <x v="3"/>
    <x v="8"/>
    <x v="0"/>
    <n v="-100000"/>
  </r>
  <r>
    <x v="358"/>
    <d v="1899-12-30T22:43:31"/>
    <s v="이체"/>
    <s v="내계좌이체"/>
    <x v="0"/>
    <x v="9"/>
    <n v="-100000"/>
    <s v="KRW"/>
    <s v="플러스박스"/>
    <m/>
    <d v="2024-06-07T00:00:00"/>
    <x v="3"/>
    <x v="8"/>
    <x v="0"/>
    <n v="1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7FB697-6DC3-4EB4-816A-48D5F8CB4F7C}" name="피벗 테이블8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25">
  <location ref="AL26:AM37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sortType="descending" defaultSubtotal="0">
      <items count="564">
        <item x="208"/>
        <item x="257"/>
        <item x="223"/>
        <item x="507"/>
        <item x="32"/>
        <item x="84"/>
        <item x="200"/>
        <item x="561"/>
        <item x="28"/>
        <item x="106"/>
        <item x="246"/>
        <item x="308"/>
        <item x="424"/>
        <item x="167"/>
        <item x="75"/>
        <item x="16"/>
        <item x="332"/>
        <item x="41"/>
        <item x="259"/>
        <item x="225"/>
        <item x="187"/>
        <item x="120"/>
        <item x="43"/>
        <item x="551"/>
        <item x="526"/>
        <item x="472"/>
        <item x="445"/>
        <item x="405"/>
        <item x="348"/>
        <item x="309"/>
        <item x="71"/>
        <item x="260"/>
        <item x="222"/>
        <item x="169"/>
        <item x="543"/>
        <item x="180"/>
        <item x="112"/>
        <item x="451"/>
        <item x="533"/>
        <item x="504"/>
        <item x="471"/>
        <item x="316"/>
        <item x="440"/>
        <item x="398"/>
        <item x="198"/>
        <item x="343"/>
        <item x="146"/>
        <item x="294"/>
        <item x="191"/>
        <item x="302"/>
        <item x="55"/>
        <item x="318"/>
        <item x="268"/>
        <item x="517"/>
        <item x="520"/>
        <item x="480"/>
        <item x="481"/>
        <item x="149"/>
        <item x="456"/>
        <item x="419"/>
        <item x="365"/>
        <item x="325"/>
        <item x="276"/>
        <item x="234"/>
        <item x="449"/>
        <item x="59"/>
        <item x="142"/>
        <item x="431"/>
        <item x="545"/>
        <item x="510"/>
        <item x="477"/>
        <item x="447"/>
        <item x="406"/>
        <item x="359"/>
        <item x="315"/>
        <item x="269"/>
        <item x="228"/>
        <item x="194"/>
        <item x="140"/>
        <item x="51"/>
        <item x="50"/>
        <item x="24"/>
        <item x="209"/>
        <item x="499"/>
        <item x="65"/>
        <item x="534"/>
        <item x="331"/>
        <item x="61"/>
        <item x="100"/>
        <item x="278"/>
        <item x="193"/>
        <item x="68"/>
        <item x="410"/>
        <item x="34"/>
        <item x="562"/>
        <item x="339"/>
        <item x="58"/>
        <item x="141"/>
        <item x="407"/>
        <item x="443"/>
        <item x="459"/>
        <item x="388"/>
        <item x="436"/>
        <item x="428"/>
        <item x="232"/>
        <item x="549"/>
        <item x="321"/>
        <item x="123"/>
        <item x="494"/>
        <item x="11"/>
        <item x="130"/>
        <item x="33"/>
        <item x="470"/>
        <item x="23"/>
        <item x="26"/>
        <item x="452"/>
        <item x="356"/>
        <item x="508"/>
        <item x="159"/>
        <item x="426"/>
        <item x="476"/>
        <item x="104"/>
        <item x="434"/>
        <item x="310"/>
        <item x="345"/>
        <item x="236"/>
        <item x="421"/>
        <item x="442"/>
        <item x="105"/>
        <item x="91"/>
        <item x="279"/>
        <item x="238"/>
        <item x="466"/>
        <item x="256"/>
        <item x="49"/>
        <item x="99"/>
        <item x="311"/>
        <item x="14"/>
        <item x="13"/>
        <item x="297"/>
        <item x="258"/>
        <item x="403"/>
        <item x="338"/>
        <item x="344"/>
        <item x="102"/>
        <item x="323"/>
        <item x="296"/>
        <item x="162"/>
        <item x="460"/>
        <item x="422"/>
        <item x="108"/>
        <item x="314"/>
        <item x="6"/>
        <item x="7"/>
        <item x="542"/>
        <item x="559"/>
        <item x="538"/>
        <item x="133"/>
        <item x="430"/>
        <item x="79"/>
        <item x="330"/>
        <item x="467"/>
        <item x="368"/>
        <item x="486"/>
        <item x="322"/>
        <item x="287"/>
        <item x="500"/>
        <item x="483"/>
        <item x="536"/>
        <item x="277"/>
        <item x="101"/>
        <item x="493"/>
        <item x="155"/>
        <item x="523"/>
        <item x="357"/>
        <item x="147"/>
        <item x="153"/>
        <item x="129"/>
        <item x="485"/>
        <item x="491"/>
        <item x="22"/>
        <item x="438"/>
        <item x="94"/>
        <item x="39"/>
        <item x="181"/>
        <item x="334"/>
        <item x="326"/>
        <item x="490"/>
        <item x="342"/>
        <item x="385"/>
        <item x="224"/>
        <item x="290"/>
        <item x="437"/>
        <item x="382"/>
        <item x="506"/>
        <item x="237"/>
        <item x="429"/>
        <item x="289"/>
        <item x="352"/>
        <item x="176"/>
        <item x="514"/>
        <item x="183"/>
        <item x="18"/>
        <item x="114"/>
        <item x="381"/>
        <item x="253"/>
        <item x="299"/>
        <item x="396"/>
        <item x="122"/>
        <item x="312"/>
        <item x="263"/>
        <item x="89"/>
        <item x="515"/>
        <item x="448"/>
        <item x="518"/>
        <item x="182"/>
        <item x="319"/>
        <item x="184"/>
        <item x="509"/>
        <item x="408"/>
        <item x="501"/>
        <item x="38"/>
        <item x="40"/>
        <item x="347"/>
        <item x="350"/>
        <item x="351"/>
        <item x="164"/>
        <item x="83"/>
        <item x="340"/>
        <item x="196"/>
        <item x="387"/>
        <item x="354"/>
        <item x="103"/>
        <item x="497"/>
        <item x="524"/>
        <item x="266"/>
        <item x="82"/>
        <item x="251"/>
        <item x="96"/>
        <item x="401"/>
        <item x="221"/>
        <item x="404"/>
        <item x="250"/>
        <item x="144"/>
        <item x="435"/>
        <item x="425"/>
        <item x="458"/>
        <item x="412"/>
        <item x="86"/>
        <item x="81"/>
        <item x="154"/>
        <item x="185"/>
        <item x="261"/>
        <item x="113"/>
        <item x="540"/>
        <item x="210"/>
        <item x="522"/>
        <item x="272"/>
        <item x="126"/>
        <item x="31"/>
        <item x="25"/>
        <item x="395"/>
        <item x="306"/>
        <item x="135"/>
        <item x="557"/>
        <item x="548"/>
        <item x="511"/>
        <item x="478"/>
        <item x="454"/>
        <item x="413"/>
        <item x="362"/>
        <item x="317"/>
        <item x="270"/>
        <item x="231"/>
        <item x="195"/>
        <item x="139"/>
        <item x="52"/>
        <item x="262"/>
        <item x="116"/>
        <item x="275"/>
        <item x="233"/>
        <item x="197"/>
        <item x="145"/>
        <item x="56"/>
        <item x="519"/>
        <item x="482"/>
        <item x="457"/>
        <item x="418"/>
        <item x="367"/>
        <item x="324"/>
        <item x="441"/>
        <item x="355"/>
        <item x="242"/>
        <item x="4"/>
        <item x="166"/>
        <item x="374"/>
        <item x="393"/>
        <item x="243"/>
        <item x="163"/>
        <item x="110"/>
        <item x="254"/>
        <item x="37"/>
        <item x="77"/>
        <item x="380"/>
        <item x="281"/>
        <item x="328"/>
        <item x="226"/>
        <item x="66"/>
        <item x="392"/>
        <item x="70"/>
        <item x="400"/>
        <item x="3"/>
        <item x="137"/>
        <item x="158"/>
        <item x="171"/>
        <item x="69"/>
        <item x="479"/>
        <item x="484"/>
        <item x="446"/>
        <item x="9"/>
        <item x="462"/>
        <item x="550"/>
        <item x="203"/>
        <item x="535"/>
        <item x="85"/>
        <item x="529"/>
        <item x="366"/>
        <item x="204"/>
        <item x="360"/>
        <item x="307"/>
        <item x="174"/>
        <item x="78"/>
        <item x="496"/>
        <item x="530"/>
        <item x="80"/>
        <item x="417"/>
        <item x="432"/>
        <item x="90"/>
        <item x="537"/>
        <item x="303"/>
        <item x="131"/>
        <item x="87"/>
        <item x="546"/>
        <item x="399"/>
        <item x="444"/>
        <item x="283"/>
        <item x="93"/>
        <item x="313"/>
        <item x="516"/>
        <item x="247"/>
        <item x="117"/>
        <item x="304"/>
        <item x="469"/>
        <item x="201"/>
        <item x="280"/>
        <item x="239"/>
        <item x="240"/>
        <item x="98"/>
        <item x="172"/>
        <item x="127"/>
        <item x="300"/>
        <item x="556"/>
        <item x="128"/>
        <item x="363"/>
        <item x="29"/>
        <item x="46"/>
        <item x="531"/>
        <item x="138"/>
        <item x="177"/>
        <item x="271"/>
        <item x="298"/>
        <item x="134"/>
        <item x="72"/>
        <item x="97"/>
        <item x="53"/>
        <item x="273"/>
        <item x="212"/>
        <item x="337"/>
        <item x="95"/>
        <item x="229"/>
        <item x="54"/>
        <item x="20"/>
        <item x="463"/>
        <item x="409"/>
        <item x="47"/>
        <item x="160"/>
        <item x="92"/>
        <item x="370"/>
        <item x="170"/>
        <item x="255"/>
        <item x="156"/>
        <item x="45"/>
        <item x="218"/>
        <item x="143"/>
        <item x="282"/>
        <item x="267"/>
        <item x="121"/>
        <item x="44"/>
        <item x="125"/>
        <item x="292"/>
        <item x="118"/>
        <item x="168"/>
        <item x="35"/>
        <item x="544"/>
        <item x="2"/>
        <item x="305"/>
        <item x="30"/>
        <item x="230"/>
        <item x="563"/>
        <item x="219"/>
        <item x="217"/>
        <item x="353"/>
        <item x="76"/>
        <item x="8"/>
        <item x="285"/>
        <item x="288"/>
        <item x="235"/>
        <item x="227"/>
        <item x="361"/>
        <item x="152"/>
        <item x="202"/>
        <item x="207"/>
        <item x="132"/>
        <item x="175"/>
        <item x="211"/>
        <item x="88"/>
        <item x="320"/>
        <item x="301"/>
        <item x="433"/>
        <item x="124"/>
        <item x="244"/>
        <item x="136"/>
        <item x="199"/>
        <item x="179"/>
        <item x="241"/>
        <item x="427"/>
        <item x="465"/>
        <item x="148"/>
        <item x="190"/>
        <item x="19"/>
        <item x="333"/>
        <item x="346"/>
        <item x="329"/>
        <item x="423"/>
        <item x="335"/>
        <item x="416"/>
        <item x="489"/>
        <item x="554"/>
        <item x="42"/>
        <item x="12"/>
        <item x="213"/>
        <item x="414"/>
        <item x="369"/>
        <item x="248"/>
        <item x="453"/>
        <item x="502"/>
        <item x="157"/>
        <item x="553"/>
        <item x="74"/>
        <item x="274"/>
        <item x="293"/>
        <item x="558"/>
        <item x="473"/>
        <item x="349"/>
        <item x="111"/>
        <item x="415"/>
        <item x="402"/>
        <item x="186"/>
        <item x="36"/>
        <item x="439"/>
        <item x="64"/>
        <item x="109"/>
        <item x="205"/>
        <item x="377"/>
        <item x="375"/>
        <item x="505"/>
        <item x="379"/>
        <item x="372"/>
        <item x="455"/>
        <item x="1"/>
        <item x="57"/>
        <item x="0"/>
        <item x="373"/>
        <item x="495"/>
        <item x="411"/>
        <item x="214"/>
        <item x="389"/>
        <item x="560"/>
        <item x="327"/>
        <item x="161"/>
        <item x="391"/>
        <item x="60"/>
        <item x="383"/>
        <item x="358"/>
        <item x="27"/>
        <item x="220"/>
        <item x="521"/>
        <item x="552"/>
        <item x="264"/>
        <item x="525"/>
        <item x="151"/>
        <item x="150"/>
        <item x="73"/>
        <item x="384"/>
        <item x="119"/>
        <item x="513"/>
        <item x="62"/>
        <item x="527"/>
        <item x="206"/>
        <item x="378"/>
        <item x="487"/>
        <item x="541"/>
        <item x="539"/>
        <item x="394"/>
        <item x="173"/>
        <item x="189"/>
        <item x="488"/>
        <item x="21"/>
        <item x="245"/>
        <item x="498"/>
        <item x="371"/>
        <item x="295"/>
        <item x="107"/>
        <item x="48"/>
        <item x="252"/>
        <item x="192"/>
        <item x="390"/>
        <item x="474"/>
        <item x="336"/>
        <item x="461"/>
        <item x="178"/>
        <item x="165"/>
        <item x="468"/>
        <item x="249"/>
        <item x="341"/>
        <item x="215"/>
        <item x="503"/>
        <item x="386"/>
        <item x="265"/>
        <item x="286"/>
        <item x="364"/>
        <item x="5"/>
        <item x="15"/>
        <item x="492"/>
        <item x="376"/>
        <item x="216"/>
        <item x="63"/>
        <item x="17"/>
        <item x="475"/>
        <item x="115"/>
        <item x="10"/>
        <item x="397"/>
        <item x="512"/>
        <item x="188"/>
        <item x="291"/>
        <item x="528"/>
        <item x="450"/>
        <item x="464"/>
        <item x="547"/>
        <item x="420"/>
        <item x="532"/>
        <item x="284"/>
        <item x="555"/>
        <item x="6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x="2"/>
        <item h="1" x="3"/>
        <item h="1" x="4"/>
        <item h="1" x="0"/>
        <item h="1" x="1"/>
      </items>
    </pivotField>
    <pivotField compact="0" outline="0" showAll="0" sortType="descending" defaultSubtotal="0">
      <items count="30">
        <item x="26"/>
        <item x="25"/>
        <item x="7"/>
        <item x="18"/>
        <item h="1" x="1"/>
        <item h="1" x="22"/>
        <item h="1" x="23"/>
        <item h="1" x="8"/>
        <item x="24"/>
        <item h="1" x="11"/>
        <item x="13"/>
        <item h="1" x="29"/>
        <item x="2"/>
        <item x="28"/>
        <item x="4"/>
        <item h="1" x="12"/>
        <item x="27"/>
        <item x="6"/>
        <item h="1" x="10"/>
        <item x="3"/>
        <item h="1" x="0"/>
        <item x="15"/>
        <item h="1" x="19"/>
        <item h="1" x="17"/>
        <item x="21"/>
        <item h="1" x="20"/>
        <item x="14"/>
        <item h="1" x="5"/>
        <item x="16"/>
        <item h="1"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5"/>
  </rowFields>
  <rowItems count="10">
    <i>
      <x v="494"/>
    </i>
    <i>
      <x v="170"/>
    </i>
    <i>
      <x v="5"/>
    </i>
    <i>
      <x v="276"/>
    </i>
    <i>
      <x v="22"/>
    </i>
    <i>
      <x v="523"/>
    </i>
    <i>
      <x v="79"/>
    </i>
    <i>
      <x v="211"/>
    </i>
    <i>
      <x v="404"/>
    </i>
    <i>
      <x v="87"/>
    </i>
  </rowItems>
  <colFields count="1">
    <field x="11"/>
  </colFields>
  <colItems count="1">
    <i>
      <x/>
    </i>
  </colItems>
  <dataFields count="1">
    <dataField name="합계 : pv_지출액" fld="14" baseField="0" baseItem="0"/>
  </dataFields>
  <formats count="1">
    <format dxfId="51">
      <pivotArea outline="0" collapsedLevelsAreSubtotals="1" fieldPosition="0"/>
    </format>
  </formats>
  <chartFormats count="1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30C7EE-CF13-4401-93F8-F9AEA5147A8F}" name="피벗 테이블1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36">
  <location ref="AB6:AC13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h="1" x="2"/>
        <item h="1" x="3"/>
        <item h="1" x="4"/>
        <item h="1" x="0"/>
        <item x="1"/>
      </items>
    </pivotField>
    <pivotField axis="axisRow" compact="0" outline="0" showAll="0" sortType="descending" defaultSubtotal="0">
      <items count="30">
        <item x="26"/>
        <item x="25"/>
        <item x="7"/>
        <item x="18"/>
        <item x="1"/>
        <item x="22"/>
        <item x="23"/>
        <item x="8"/>
        <item x="24"/>
        <item x="11"/>
        <item x="13"/>
        <item x="29"/>
        <item x="2"/>
        <item x="28"/>
        <item x="4"/>
        <item x="12"/>
        <item x="27"/>
        <item x="6"/>
        <item x="10"/>
        <item x="3"/>
        <item x="0"/>
        <item x="15"/>
        <item x="19"/>
        <item x="21"/>
        <item x="20"/>
        <item x="14"/>
        <item x="5"/>
        <item x="16"/>
        <item x="9"/>
        <item x="1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12"/>
  </rowFields>
  <rowItems count="6">
    <i>
      <x v="5"/>
    </i>
    <i>
      <x v="18"/>
    </i>
    <i>
      <x v="6"/>
    </i>
    <i>
      <x v="4"/>
    </i>
    <i>
      <x v="15"/>
    </i>
    <i>
      <x v="9"/>
    </i>
  </rowItems>
  <colFields count="1">
    <field x="11"/>
  </colFields>
  <colItems count="1">
    <i>
      <x v="4"/>
    </i>
  </colItems>
  <dataFields count="1">
    <dataField name="합계 : pv_지출액" fld="14" baseField="0" baseItem="0"/>
  </dataFields>
  <formats count="1">
    <format dxfId="52">
      <pivotArea outline="0" collapsedLevelsAreSubtotals="1" fieldPosition="0"/>
    </format>
  </formats>
  <chartFormats count="2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398530-9220-4EAE-A0D1-31D01505C5D0}" name="pv_월별 추이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9">
  <location ref="T11:X13" firstHeaderRow="1" firstDataRow="2" firstDataCol="2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x="2"/>
        <item h="1" x="3"/>
        <item x="4"/>
        <item h="1" x="0"/>
        <item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axis="axisRow"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axis="axisRow" compact="0" outline="0" showAll="0" defaultSubtotal="0">
      <items count="4">
        <item h="1" x="0"/>
        <item h="1" x="1"/>
        <item x="2"/>
        <item h="1" x="3"/>
      </items>
    </pivotField>
  </pivotFields>
  <rowFields count="2">
    <field x="16"/>
    <field x="15"/>
  </rowFields>
  <rowItems count="1">
    <i>
      <x v="2"/>
      <x v="5"/>
    </i>
  </rowItems>
  <colFields count="1">
    <field x="11"/>
  </colFields>
  <colItems count="3">
    <i>
      <x/>
    </i>
    <i>
      <x v="2"/>
    </i>
    <i>
      <x v="4"/>
    </i>
  </colItems>
  <dataFields count="1">
    <dataField name="합계 : pv_지출액" fld="14" baseField="0" baseItem="0"/>
  </dataFields>
  <formats count="1">
    <format dxfId="53">
      <pivotArea outline="0" collapsedLevelsAreSubtotals="1" fieldPosition="0"/>
    </format>
  </format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061A45-DC9C-4853-B211-0E6392B4C849}" name="피벗 테이블9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Q5:AW22" firstHeaderRow="1" firstDataRow="2" firstDataCol="1"/>
  <pivotFields count="17">
    <pivotField numFmtId="176" showAll="0">
      <items count="360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7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6" showAll="0"/>
    <pivotField axis="axisCol" showAll="0">
      <items count="6">
        <item x="1"/>
        <item x="0"/>
        <item x="4"/>
        <item x="2"/>
        <item x="3"/>
        <item t="default"/>
      </items>
    </pivotField>
    <pivotField showAll="0"/>
    <pivotField showAll="0"/>
    <pivotField dataField="1"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4">
        <item sd="0" x="0"/>
        <item x="1"/>
        <item x="2"/>
        <item sd="0" x="3"/>
      </items>
    </pivotField>
  </pivotFields>
  <rowFields count="2">
    <field x="16"/>
    <field x="15"/>
  </rowFields>
  <rowItems count="16"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1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합계 : pv_지출액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34B086-EABF-4EB2-B690-E7281263066F}" name="피벗 테이블4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7">
  <location ref="AL6:AM20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x="2"/>
        <item h="1" x="3"/>
        <item h="1" x="4"/>
        <item h="1" x="0"/>
        <item h="1" x="1"/>
      </items>
    </pivotField>
    <pivotField axis="axisRow" compact="0" outline="0" showAll="0" sortType="descending" defaultSubtotal="0">
      <items count="30">
        <item x="26"/>
        <item x="25"/>
        <item x="7"/>
        <item x="18"/>
        <item x="1"/>
        <item x="22"/>
        <item x="23"/>
        <item x="8"/>
        <item x="24"/>
        <item x="11"/>
        <item x="13"/>
        <item x="29"/>
        <item x="2"/>
        <item x="28"/>
        <item x="4"/>
        <item x="12"/>
        <item x="27"/>
        <item x="6"/>
        <item x="10"/>
        <item x="3"/>
        <item x="0"/>
        <item x="15"/>
        <item x="19"/>
        <item x="21"/>
        <item x="20"/>
        <item x="14"/>
        <item x="5"/>
        <item x="16"/>
        <item x="9"/>
        <item x="1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12"/>
  </rowFields>
  <rowItems count="13">
    <i>
      <x v="17"/>
    </i>
    <i>
      <x v="3"/>
    </i>
    <i>
      <x v="12"/>
    </i>
    <i>
      <x v="21"/>
    </i>
    <i>
      <x v="19"/>
    </i>
    <i>
      <x v="2"/>
    </i>
    <i>
      <x v="25"/>
    </i>
    <i>
      <x v="14"/>
    </i>
    <i>
      <x v="10"/>
    </i>
    <i>
      <x v="23"/>
    </i>
    <i>
      <x/>
    </i>
    <i>
      <x v="8"/>
    </i>
    <i>
      <x v="1"/>
    </i>
  </rowItems>
  <colFields count="1">
    <field x="11"/>
  </colFields>
  <colItems count="1">
    <i>
      <x/>
    </i>
  </colItems>
  <dataFields count="1">
    <dataField name="합계 : pv_지출액" fld="14" showDataAs="percentOfTotal" baseField="0" baseItem="0" numFmtId="10"/>
  </dataFields>
  <formats count="2">
    <format dxfId="55">
      <pivotArea outline="0" collapsedLevelsAreSubtotals="1" fieldPosition="0"/>
    </format>
    <format dxfId="54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2E099D-D22C-4537-B791-99AB8D3D9DD5}" name="피벗 테이블11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C5:D10" firstHeaderRow="1" firstDataRow="1" firstDataCol="1"/>
  <pivotFields count="17">
    <pivotField numFmtId="176" showAll="0">
      <items count="360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7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numFmtId="176" showAll="0"/>
    <pivotField axis="axisRow" showAll="0">
      <items count="6">
        <item x="1"/>
        <item x="4"/>
        <item x="2"/>
        <item x="0"/>
        <item x="3"/>
        <item t="default"/>
      </items>
    </pivotField>
    <pivotField showAll="0"/>
    <pivotField showAll="0"/>
    <pivotField showAll="0"/>
    <pivotField showAll="0">
      <items count="15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>
      <items count="5">
        <item h="1" x="0"/>
        <item h="1" x="1"/>
        <item x="2"/>
        <item h="1" x="3"/>
        <item t="default"/>
      </items>
    </pivotField>
  </pivotFields>
  <rowFields count="1">
    <field x="11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합계 : 금액" fld="6" baseField="0" baseItem="0" numFmtId="41"/>
  </dataFields>
  <formats count="1">
    <format dxfId="5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1" type="captionNotContains" evalOrder="-1" id="1" stringValue1="이체">
      <autoFilter ref="A1">
        <filterColumn colId="0">
          <customFilters>
            <customFilter operator="notEqual" val="*이체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C992C9-ECC8-48AF-984D-B776A6B87414}" name="피벗 테이블6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45">
  <location ref="AB18:AC29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measureFilter="1" sortType="descending" defaultSubtotal="0">
      <items count="564">
        <item x="208"/>
        <item x="257"/>
        <item x="223"/>
        <item x="507"/>
        <item x="32"/>
        <item x="84"/>
        <item x="200"/>
        <item x="561"/>
        <item x="28"/>
        <item x="106"/>
        <item x="246"/>
        <item x="308"/>
        <item x="424"/>
        <item x="167"/>
        <item x="75"/>
        <item x="16"/>
        <item x="332"/>
        <item x="41"/>
        <item x="259"/>
        <item x="225"/>
        <item x="187"/>
        <item x="120"/>
        <item x="43"/>
        <item x="551"/>
        <item x="526"/>
        <item x="472"/>
        <item x="445"/>
        <item x="405"/>
        <item x="348"/>
        <item x="309"/>
        <item x="71"/>
        <item x="260"/>
        <item x="222"/>
        <item x="169"/>
        <item x="543"/>
        <item x="180"/>
        <item x="112"/>
        <item x="451"/>
        <item x="533"/>
        <item x="504"/>
        <item x="471"/>
        <item x="316"/>
        <item x="440"/>
        <item x="398"/>
        <item x="198"/>
        <item x="343"/>
        <item x="146"/>
        <item x="294"/>
        <item x="191"/>
        <item x="302"/>
        <item x="55"/>
        <item x="318"/>
        <item x="268"/>
        <item x="517"/>
        <item x="520"/>
        <item x="480"/>
        <item x="481"/>
        <item x="149"/>
        <item x="456"/>
        <item x="419"/>
        <item x="365"/>
        <item x="325"/>
        <item x="276"/>
        <item x="234"/>
        <item x="449"/>
        <item x="59"/>
        <item x="142"/>
        <item x="431"/>
        <item x="545"/>
        <item x="510"/>
        <item x="477"/>
        <item x="447"/>
        <item x="406"/>
        <item x="359"/>
        <item x="315"/>
        <item x="269"/>
        <item x="228"/>
        <item x="194"/>
        <item x="140"/>
        <item x="51"/>
        <item x="50"/>
        <item x="24"/>
        <item x="209"/>
        <item x="499"/>
        <item x="65"/>
        <item x="534"/>
        <item x="331"/>
        <item x="61"/>
        <item x="100"/>
        <item x="278"/>
        <item x="193"/>
        <item x="68"/>
        <item x="410"/>
        <item x="34"/>
        <item x="562"/>
        <item x="339"/>
        <item x="58"/>
        <item x="141"/>
        <item x="407"/>
        <item x="443"/>
        <item x="459"/>
        <item x="388"/>
        <item x="436"/>
        <item x="428"/>
        <item x="232"/>
        <item x="549"/>
        <item x="321"/>
        <item x="123"/>
        <item x="494"/>
        <item x="11"/>
        <item x="130"/>
        <item x="33"/>
        <item x="470"/>
        <item x="23"/>
        <item x="26"/>
        <item x="452"/>
        <item x="356"/>
        <item x="508"/>
        <item x="159"/>
        <item x="426"/>
        <item x="476"/>
        <item x="104"/>
        <item x="434"/>
        <item x="310"/>
        <item x="345"/>
        <item x="236"/>
        <item x="421"/>
        <item x="442"/>
        <item x="105"/>
        <item x="91"/>
        <item x="279"/>
        <item x="238"/>
        <item x="466"/>
        <item x="256"/>
        <item x="49"/>
        <item x="99"/>
        <item x="311"/>
        <item x="14"/>
        <item x="13"/>
        <item x="297"/>
        <item x="258"/>
        <item x="403"/>
        <item x="338"/>
        <item x="344"/>
        <item x="102"/>
        <item x="323"/>
        <item x="296"/>
        <item x="162"/>
        <item x="460"/>
        <item x="422"/>
        <item x="108"/>
        <item x="314"/>
        <item x="6"/>
        <item x="7"/>
        <item x="542"/>
        <item x="559"/>
        <item x="538"/>
        <item x="133"/>
        <item x="430"/>
        <item x="79"/>
        <item x="330"/>
        <item x="467"/>
        <item x="368"/>
        <item x="486"/>
        <item x="322"/>
        <item x="287"/>
        <item x="500"/>
        <item x="483"/>
        <item x="536"/>
        <item x="277"/>
        <item x="101"/>
        <item x="493"/>
        <item x="155"/>
        <item x="523"/>
        <item x="357"/>
        <item x="147"/>
        <item x="153"/>
        <item x="129"/>
        <item x="485"/>
        <item x="491"/>
        <item x="22"/>
        <item x="438"/>
        <item x="94"/>
        <item x="39"/>
        <item x="181"/>
        <item x="334"/>
        <item x="326"/>
        <item x="490"/>
        <item x="342"/>
        <item x="385"/>
        <item x="224"/>
        <item x="290"/>
        <item x="437"/>
        <item x="382"/>
        <item x="506"/>
        <item x="237"/>
        <item x="429"/>
        <item x="289"/>
        <item x="352"/>
        <item x="176"/>
        <item x="514"/>
        <item x="183"/>
        <item x="18"/>
        <item x="114"/>
        <item x="381"/>
        <item x="253"/>
        <item x="299"/>
        <item x="396"/>
        <item x="122"/>
        <item x="312"/>
        <item x="263"/>
        <item x="89"/>
        <item x="515"/>
        <item x="448"/>
        <item x="518"/>
        <item x="182"/>
        <item x="319"/>
        <item x="184"/>
        <item x="509"/>
        <item x="408"/>
        <item x="501"/>
        <item x="38"/>
        <item x="40"/>
        <item x="347"/>
        <item x="350"/>
        <item x="351"/>
        <item x="164"/>
        <item x="83"/>
        <item x="340"/>
        <item x="196"/>
        <item x="387"/>
        <item x="354"/>
        <item x="103"/>
        <item x="497"/>
        <item x="524"/>
        <item x="266"/>
        <item x="82"/>
        <item x="251"/>
        <item x="96"/>
        <item x="401"/>
        <item x="221"/>
        <item x="404"/>
        <item x="250"/>
        <item x="144"/>
        <item x="435"/>
        <item x="425"/>
        <item x="458"/>
        <item x="412"/>
        <item x="86"/>
        <item x="81"/>
        <item x="154"/>
        <item x="185"/>
        <item x="261"/>
        <item x="113"/>
        <item x="540"/>
        <item x="210"/>
        <item x="522"/>
        <item x="272"/>
        <item x="126"/>
        <item x="31"/>
        <item x="25"/>
        <item x="395"/>
        <item x="306"/>
        <item x="135"/>
        <item x="557"/>
        <item x="548"/>
        <item x="511"/>
        <item x="478"/>
        <item x="454"/>
        <item x="413"/>
        <item x="362"/>
        <item x="317"/>
        <item x="270"/>
        <item x="231"/>
        <item x="195"/>
        <item x="139"/>
        <item x="52"/>
        <item x="262"/>
        <item x="116"/>
        <item x="275"/>
        <item x="233"/>
        <item x="197"/>
        <item x="145"/>
        <item x="56"/>
        <item x="519"/>
        <item x="482"/>
        <item x="457"/>
        <item x="418"/>
        <item x="367"/>
        <item x="324"/>
        <item x="441"/>
        <item x="355"/>
        <item x="242"/>
        <item x="4"/>
        <item x="166"/>
        <item x="374"/>
        <item x="393"/>
        <item x="243"/>
        <item x="163"/>
        <item x="110"/>
        <item x="254"/>
        <item x="37"/>
        <item x="77"/>
        <item x="380"/>
        <item x="281"/>
        <item x="328"/>
        <item x="226"/>
        <item x="66"/>
        <item x="392"/>
        <item x="70"/>
        <item x="400"/>
        <item x="3"/>
        <item x="137"/>
        <item x="158"/>
        <item x="171"/>
        <item x="69"/>
        <item x="479"/>
        <item x="484"/>
        <item x="446"/>
        <item x="9"/>
        <item x="462"/>
        <item x="550"/>
        <item x="203"/>
        <item x="535"/>
        <item x="85"/>
        <item x="529"/>
        <item x="366"/>
        <item x="204"/>
        <item x="360"/>
        <item x="307"/>
        <item x="174"/>
        <item x="78"/>
        <item x="496"/>
        <item x="530"/>
        <item x="80"/>
        <item x="417"/>
        <item x="432"/>
        <item x="90"/>
        <item x="537"/>
        <item x="303"/>
        <item x="131"/>
        <item x="87"/>
        <item x="546"/>
        <item x="399"/>
        <item x="444"/>
        <item x="283"/>
        <item x="93"/>
        <item x="313"/>
        <item x="516"/>
        <item x="247"/>
        <item x="117"/>
        <item x="304"/>
        <item x="469"/>
        <item x="201"/>
        <item x="280"/>
        <item x="239"/>
        <item x="240"/>
        <item x="98"/>
        <item x="172"/>
        <item x="127"/>
        <item x="300"/>
        <item x="556"/>
        <item x="128"/>
        <item x="363"/>
        <item x="29"/>
        <item x="46"/>
        <item x="531"/>
        <item x="138"/>
        <item x="177"/>
        <item x="271"/>
        <item x="298"/>
        <item x="134"/>
        <item x="72"/>
        <item x="97"/>
        <item x="53"/>
        <item x="273"/>
        <item x="212"/>
        <item x="337"/>
        <item x="95"/>
        <item x="229"/>
        <item x="54"/>
        <item x="20"/>
        <item x="463"/>
        <item x="409"/>
        <item x="47"/>
        <item x="160"/>
        <item x="92"/>
        <item x="370"/>
        <item x="170"/>
        <item x="255"/>
        <item x="156"/>
        <item x="45"/>
        <item x="218"/>
        <item x="143"/>
        <item x="282"/>
        <item x="267"/>
        <item x="121"/>
        <item x="44"/>
        <item x="125"/>
        <item x="292"/>
        <item x="118"/>
        <item x="168"/>
        <item x="35"/>
        <item x="544"/>
        <item x="2"/>
        <item x="305"/>
        <item x="30"/>
        <item x="230"/>
        <item x="563"/>
        <item x="219"/>
        <item x="217"/>
        <item x="353"/>
        <item x="76"/>
        <item x="8"/>
        <item x="285"/>
        <item x="288"/>
        <item x="235"/>
        <item x="227"/>
        <item x="361"/>
        <item x="152"/>
        <item x="202"/>
        <item x="207"/>
        <item x="132"/>
        <item x="175"/>
        <item x="211"/>
        <item x="88"/>
        <item x="320"/>
        <item x="301"/>
        <item x="433"/>
        <item x="124"/>
        <item x="244"/>
        <item x="136"/>
        <item x="199"/>
        <item x="179"/>
        <item x="241"/>
        <item x="427"/>
        <item x="465"/>
        <item x="148"/>
        <item x="190"/>
        <item x="19"/>
        <item x="333"/>
        <item x="346"/>
        <item x="329"/>
        <item x="423"/>
        <item x="335"/>
        <item x="416"/>
        <item x="489"/>
        <item x="554"/>
        <item x="42"/>
        <item x="12"/>
        <item x="213"/>
        <item x="414"/>
        <item x="369"/>
        <item x="248"/>
        <item x="453"/>
        <item x="502"/>
        <item x="157"/>
        <item x="553"/>
        <item x="74"/>
        <item x="274"/>
        <item x="293"/>
        <item x="558"/>
        <item x="473"/>
        <item x="349"/>
        <item x="111"/>
        <item x="415"/>
        <item x="402"/>
        <item x="186"/>
        <item x="36"/>
        <item x="439"/>
        <item x="64"/>
        <item x="109"/>
        <item x="205"/>
        <item x="377"/>
        <item x="375"/>
        <item x="505"/>
        <item x="379"/>
        <item x="372"/>
        <item x="455"/>
        <item x="1"/>
        <item x="57"/>
        <item x="0"/>
        <item x="373"/>
        <item x="495"/>
        <item x="411"/>
        <item x="214"/>
        <item x="389"/>
        <item x="560"/>
        <item x="327"/>
        <item x="161"/>
        <item x="391"/>
        <item x="60"/>
        <item x="383"/>
        <item x="358"/>
        <item x="27"/>
        <item x="220"/>
        <item x="521"/>
        <item x="552"/>
        <item x="264"/>
        <item x="525"/>
        <item x="151"/>
        <item x="150"/>
        <item x="73"/>
        <item x="384"/>
        <item x="119"/>
        <item x="513"/>
        <item x="62"/>
        <item x="527"/>
        <item x="206"/>
        <item x="378"/>
        <item x="487"/>
        <item x="541"/>
        <item x="539"/>
        <item x="394"/>
        <item x="173"/>
        <item x="189"/>
        <item x="488"/>
        <item x="21"/>
        <item x="245"/>
        <item x="498"/>
        <item x="371"/>
        <item x="295"/>
        <item x="107"/>
        <item x="48"/>
        <item x="252"/>
        <item x="192"/>
        <item x="390"/>
        <item x="474"/>
        <item x="336"/>
        <item x="461"/>
        <item x="178"/>
        <item x="165"/>
        <item x="468"/>
        <item x="249"/>
        <item x="341"/>
        <item x="215"/>
        <item x="503"/>
        <item x="386"/>
        <item x="265"/>
        <item x="286"/>
        <item x="364"/>
        <item x="5"/>
        <item x="15"/>
        <item x="492"/>
        <item x="376"/>
        <item x="216"/>
        <item x="63"/>
        <item x="17"/>
        <item x="475"/>
        <item x="115"/>
        <item x="10"/>
        <item x="397"/>
        <item x="512"/>
        <item x="188"/>
        <item x="291"/>
        <item x="528"/>
        <item x="450"/>
        <item x="464"/>
        <item x="547"/>
        <item x="420"/>
        <item x="532"/>
        <item x="284"/>
        <item x="555"/>
        <item x="6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h="1" x="2"/>
        <item h="1" x="3"/>
        <item h="1" x="4"/>
        <item h="1" x="0"/>
        <item x="1"/>
      </items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5"/>
  </rowFields>
  <rowItems count="10">
    <i>
      <x v="307"/>
    </i>
    <i>
      <x v="135"/>
    </i>
    <i>
      <x v="91"/>
    </i>
    <i>
      <x v="365"/>
    </i>
    <i>
      <x v="93"/>
    </i>
    <i>
      <x v="381"/>
    </i>
    <i>
      <x v="439"/>
    </i>
    <i>
      <x v="384"/>
    </i>
    <i>
      <x v="391"/>
    </i>
    <i>
      <x v="364"/>
    </i>
  </rowItems>
  <colFields count="1">
    <field x="11"/>
  </colFields>
  <colItems count="1">
    <i>
      <x v="4"/>
    </i>
  </colItems>
  <dataFields count="1">
    <dataField name="합계 : pv_지출액" fld="14" baseField="0" baseItem="0"/>
  </dataFields>
  <formats count="1">
    <format dxfId="57">
      <pivotArea outline="0" collapsedLevelsAreSubtotals="1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107F32-ABE2-407F-B00E-D08D83891A61}" name="피벗 테이블5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16">
  <location ref="AI6:AJ20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x="2"/>
        <item h="1" x="3"/>
        <item h="1" x="4"/>
        <item h="1" x="0"/>
        <item h="1" x="1"/>
      </items>
    </pivotField>
    <pivotField axis="axisRow" compact="0" outline="0" showAll="0" sortType="descending" defaultSubtotal="0">
      <items count="30">
        <item x="26"/>
        <item x="25"/>
        <item x="7"/>
        <item x="18"/>
        <item x="1"/>
        <item x="22"/>
        <item x="23"/>
        <item x="8"/>
        <item x="24"/>
        <item x="11"/>
        <item x="13"/>
        <item x="29"/>
        <item x="2"/>
        <item x="28"/>
        <item x="4"/>
        <item x="12"/>
        <item x="27"/>
        <item x="6"/>
        <item x="10"/>
        <item x="3"/>
        <item x="0"/>
        <item x="15"/>
        <item x="19"/>
        <item x="21"/>
        <item x="20"/>
        <item x="14"/>
        <item x="5"/>
        <item x="16"/>
        <item x="9"/>
        <item x="1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12"/>
  </rowFields>
  <rowItems count="13">
    <i>
      <x v="17"/>
    </i>
    <i>
      <x v="3"/>
    </i>
    <i>
      <x v="12"/>
    </i>
    <i>
      <x v="21"/>
    </i>
    <i>
      <x v="19"/>
    </i>
    <i>
      <x v="2"/>
    </i>
    <i>
      <x v="25"/>
    </i>
    <i>
      <x v="14"/>
    </i>
    <i>
      <x v="10"/>
    </i>
    <i>
      <x v="23"/>
    </i>
    <i>
      <x/>
    </i>
    <i>
      <x v="8"/>
    </i>
    <i>
      <x v="1"/>
    </i>
  </rowItems>
  <colFields count="1">
    <field x="11"/>
  </colFields>
  <colItems count="1">
    <i>
      <x/>
    </i>
  </colItems>
  <dataFields count="1">
    <dataField name="합계 : pv_지출액" fld="14" baseField="0" baseItem="0"/>
  </dataFields>
  <formats count="1">
    <format dxfId="58">
      <pivotArea outline="0" collapsedLevelsAreSubtotals="1" fieldPosition="0"/>
    </format>
  </formats>
  <chartFormats count="1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5CD623-2ECA-4A21-B893-CD75DB48F8E8}" name="피벗 테이블7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14">
  <location ref="AI26:AJ59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axis="axisRow" compact="0" outline="0" showAll="0" sortType="descending" defaultSubtotal="0">
      <items count="67">
        <item x="29"/>
        <item x="16"/>
        <item x="8"/>
        <item x="9"/>
        <item x="32"/>
        <item x="64"/>
        <item x="40"/>
        <item x="17"/>
        <item x="19"/>
        <item x="57"/>
        <item x="38"/>
        <item x="10"/>
        <item x="39"/>
        <item x="18"/>
        <item x="27"/>
        <item x="6"/>
        <item x="20"/>
        <item x="55"/>
        <item x="30"/>
        <item x="11"/>
        <item x="2"/>
        <item x="59"/>
        <item x="34"/>
        <item x="24"/>
        <item x="47"/>
        <item x="12"/>
        <item x="53"/>
        <item x="46"/>
        <item x="28"/>
        <item x="25"/>
        <item x="62"/>
        <item x="37"/>
        <item x="63"/>
        <item x="61"/>
        <item x="56"/>
        <item x="3"/>
        <item x="41"/>
        <item x="60"/>
        <item x="58"/>
        <item x="51"/>
        <item x="48"/>
        <item x="43"/>
        <item x="35"/>
        <item x="36"/>
        <item x="23"/>
        <item x="42"/>
        <item x="1"/>
        <item x="15"/>
        <item x="22"/>
        <item x="21"/>
        <item x="14"/>
        <item x="13"/>
        <item x="52"/>
        <item x="31"/>
        <item x="0"/>
        <item x="7"/>
        <item x="44"/>
        <item x="66"/>
        <item x="5"/>
        <item x="54"/>
        <item x="49"/>
        <item x="33"/>
        <item x="45"/>
        <item x="4"/>
        <item x="65"/>
        <item x="26"/>
        <item x="5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x="2"/>
        <item h="1" x="3"/>
        <item h="1" x="4"/>
        <item h="1" x="0"/>
        <item h="1" x="1"/>
      </items>
    </pivotField>
    <pivotField compact="0" outline="0" showAll="0" sortType="descending" defaultSubtotal="0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4"/>
  </rowFields>
  <rowItems count="32">
    <i>
      <x v="25"/>
    </i>
    <i>
      <x v="48"/>
    </i>
    <i>
      <x v="31"/>
    </i>
    <i>
      <x v="22"/>
    </i>
    <i>
      <x v="49"/>
    </i>
    <i>
      <x v="16"/>
    </i>
    <i>
      <x v="46"/>
    </i>
    <i>
      <x v="55"/>
    </i>
    <i>
      <x v="58"/>
    </i>
    <i>
      <x v="44"/>
    </i>
    <i>
      <x v="19"/>
    </i>
    <i>
      <x v="8"/>
    </i>
    <i>
      <x v="15"/>
    </i>
    <i>
      <x v="53"/>
    </i>
    <i>
      <x v="63"/>
    </i>
    <i>
      <x v="7"/>
    </i>
    <i>
      <x v="14"/>
    </i>
    <i>
      <x v="43"/>
    </i>
    <i>
      <x/>
    </i>
    <i>
      <x v="13"/>
    </i>
    <i>
      <x v="35"/>
    </i>
    <i>
      <x v="1"/>
    </i>
    <i>
      <x v="10"/>
    </i>
    <i>
      <x v="65"/>
    </i>
    <i>
      <x v="23"/>
    </i>
    <i>
      <x v="61"/>
    </i>
    <i>
      <x v="29"/>
    </i>
    <i>
      <x v="51"/>
    </i>
    <i>
      <x v="4"/>
    </i>
    <i>
      <x v="28"/>
    </i>
    <i>
      <x v="18"/>
    </i>
    <i>
      <x v="42"/>
    </i>
  </rowItems>
  <colFields count="1">
    <field x="11"/>
  </colFields>
  <colItems count="1">
    <i>
      <x/>
    </i>
  </colItems>
  <dataFields count="1">
    <dataField name="합계 : pv_지출액" fld="14" baseField="0" baseItem="0"/>
  </dataFields>
  <formats count="1">
    <format dxfId="59">
      <pivotArea outline="0" collapsedLevelsAreSubtotals="1" fieldPosition="0"/>
    </format>
  </formats>
  <chartFormats count="1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FED729-92D9-4E45-B0A0-632A035FC512}" name="피벗 테이블2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L9:M42" firstHeaderRow="1" firstDataRow="1" firstDataCol="1" rowPageCount="1" colPageCount="1"/>
  <pivotFields count="17">
    <pivotField numFmtId="176" showAll="0">
      <items count="360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7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6" showAll="0"/>
    <pivotField axis="axisPage" multipleItemSelectionAllowed="1" showAll="0" sortType="descending">
      <items count="6">
        <item x="2"/>
        <item h="1" x="3"/>
        <item h="1" x="4"/>
        <item h="1" x="0"/>
        <item h="1" x="1"/>
        <item t="default"/>
      </items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69">
        <item x="51"/>
        <item x="27"/>
        <item x="66"/>
        <item x="4"/>
        <item x="46"/>
        <item x="34"/>
        <item x="50"/>
        <item x="55"/>
        <item x="5"/>
        <item x="67"/>
        <item x="45"/>
        <item x="7"/>
        <item x="0"/>
        <item x="32"/>
        <item x="53"/>
        <item x="13"/>
        <item x="14"/>
        <item x="22"/>
        <item x="23"/>
        <item x="15"/>
        <item x="1"/>
        <item x="43"/>
        <item x="24"/>
        <item x="37"/>
        <item x="36"/>
        <item x="44"/>
        <item x="49"/>
        <item x="52"/>
        <item x="59"/>
        <item x="61"/>
        <item x="42"/>
        <item x="3"/>
        <item x="57"/>
        <item x="62"/>
        <item x="64"/>
        <item x="38"/>
        <item x="63"/>
        <item x="26"/>
        <item x="29"/>
        <item x="47"/>
        <item x="54"/>
        <item x="12"/>
        <item x="48"/>
        <item x="25"/>
        <item x="35"/>
        <item x="60"/>
        <item x="2"/>
        <item x="11"/>
        <item x="31"/>
        <item x="56"/>
        <item x="21"/>
        <item x="6"/>
        <item x="28"/>
        <item x="18"/>
        <item x="40"/>
        <item x="10"/>
        <item x="39"/>
        <item x="58"/>
        <item x="19"/>
        <item x="17"/>
        <item x="41"/>
        <item x="65"/>
        <item x="33"/>
        <item x="9"/>
        <item x="8"/>
        <item x="16"/>
        <item x="30"/>
        <item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>
      <items count="15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>
      <items count="5">
        <item h="1" x="0"/>
        <item h="1" x="1"/>
        <item x="2"/>
        <item h="1" x="3"/>
        <item t="default"/>
      </items>
    </pivotField>
  </pivotFields>
  <rowFields count="1">
    <field x="13"/>
  </rowFields>
  <rowItems count="33">
    <i>
      <x v="41"/>
    </i>
    <i>
      <x v="18"/>
    </i>
    <i>
      <x v="35"/>
    </i>
    <i>
      <x v="44"/>
    </i>
    <i>
      <x v="17"/>
    </i>
    <i>
      <x v="50"/>
    </i>
    <i>
      <x v="20"/>
    </i>
    <i>
      <x v="11"/>
    </i>
    <i>
      <x v="8"/>
    </i>
    <i>
      <x v="22"/>
    </i>
    <i>
      <x v="47"/>
    </i>
    <i>
      <x v="58"/>
    </i>
    <i>
      <x v="51"/>
    </i>
    <i>
      <x v="13"/>
    </i>
    <i>
      <x v="3"/>
    </i>
    <i>
      <x v="59"/>
    </i>
    <i>
      <x v="52"/>
    </i>
    <i>
      <x v="23"/>
    </i>
    <i>
      <x v="66"/>
    </i>
    <i>
      <x v="53"/>
    </i>
    <i>
      <x v="31"/>
    </i>
    <i>
      <x v="65"/>
    </i>
    <i>
      <x v="56"/>
    </i>
    <i>
      <x v="1"/>
    </i>
    <i>
      <x v="43"/>
    </i>
    <i>
      <x v="5"/>
    </i>
    <i>
      <x v="37"/>
    </i>
    <i>
      <x v="15"/>
    </i>
    <i>
      <x v="62"/>
    </i>
    <i>
      <x v="38"/>
    </i>
    <i>
      <x v="48"/>
    </i>
    <i>
      <x v="24"/>
    </i>
    <i t="grand">
      <x/>
    </i>
  </rowItems>
  <colItems count="1">
    <i/>
  </colItems>
  <pageFields count="1">
    <pageField fld="11" hier="-1"/>
  </pageFields>
  <dataFields count="1">
    <dataField name="합계 : pv_지출액" fld="14" baseField="0" baseItem="0"/>
  </dataFields>
  <formats count="1">
    <format dxfId="6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0DCF9E-2CF3-4D7A-B308-4A0A74C0660B}" name="피벗 테이블12" cacheId="2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H5:I19" firstHeaderRow="1" firstDataRow="1" firstDataCol="1" rowPageCount="1" colPageCount="1"/>
  <pivotFields count="17">
    <pivotField numFmtId="176" showAll="0">
      <items count="360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78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6" showAll="0"/>
    <pivotField axis="axisPage" multipleItemSelectionAllowed="1" showAll="0" sortType="descending">
      <items count="6">
        <item x="2"/>
        <item h="1" x="3"/>
        <item h="1" x="4"/>
        <item h="1" x="0"/>
        <item h="1" x="1"/>
        <item t="default"/>
      </items>
    </pivotField>
    <pivotField axis="axisRow" showAll="0" sortType="descending">
      <items count="31">
        <item x="26"/>
        <item x="25"/>
        <item x="7"/>
        <item x="18"/>
        <item x="1"/>
        <item x="22"/>
        <item x="23"/>
        <item x="8"/>
        <item x="24"/>
        <item x="11"/>
        <item x="13"/>
        <item x="29"/>
        <item x="2"/>
        <item x="28"/>
        <item x="4"/>
        <item x="12"/>
        <item x="27"/>
        <item x="6"/>
        <item x="10"/>
        <item x="3"/>
        <item x="0"/>
        <item x="15"/>
        <item x="19"/>
        <item x="21"/>
        <item x="20"/>
        <item x="14"/>
        <item x="5"/>
        <item x="16"/>
        <item x="9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>
      <items count="15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showAll="0">
      <items count="5">
        <item h="1" x="0"/>
        <item h="1" x="1"/>
        <item x="2"/>
        <item h="1" x="3"/>
        <item t="default"/>
      </items>
    </pivotField>
  </pivotFields>
  <rowFields count="1">
    <field x="12"/>
  </rowFields>
  <rowItems count="14">
    <i>
      <x v="17"/>
    </i>
    <i>
      <x v="3"/>
    </i>
    <i>
      <x v="12"/>
    </i>
    <i>
      <x v="21"/>
    </i>
    <i>
      <x v="19"/>
    </i>
    <i>
      <x v="2"/>
    </i>
    <i>
      <x v="25"/>
    </i>
    <i>
      <x v="14"/>
    </i>
    <i>
      <x v="10"/>
    </i>
    <i>
      <x v="23"/>
    </i>
    <i>
      <x/>
    </i>
    <i>
      <x v="8"/>
    </i>
    <i>
      <x v="1"/>
    </i>
    <i t="grand">
      <x/>
    </i>
  </rowItems>
  <colItems count="1">
    <i/>
  </colItems>
  <pageFields count="1">
    <pageField fld="11" hier="-1"/>
  </pageFields>
  <dataFields count="1">
    <dataField name="합계 : pv_지출액" fld="14" baseField="0" baseItem="0"/>
  </dataFields>
  <formats count="1">
    <format dxfId="6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ECD82-2B58-465A-9F7D-8CD5221692A2}" name="피벗 테이블3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 chartFormat="7">
  <location ref="AE6:AF13" firstHeaderRow="1" firstDataRow="2" firstDataCol="1"/>
  <pivotFields count="17">
    <pivotField compact="0" numFmtId="176" outline="0" showAll="0" defaultSubtotal="0">
      <items count="359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compact="0" numFmtId="17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76" outline="0" showAll="0" defaultSubtotal="0"/>
    <pivotField axis="axisCol" compact="0" outline="0" multipleItemSelectionAllowed="1" showAll="0" sortType="descending" defaultSubtotal="0">
      <items count="5">
        <item h="1" x="2"/>
        <item h="1" x="3"/>
        <item h="1" x="4"/>
        <item h="1" x="0"/>
        <item x="1"/>
      </items>
    </pivotField>
    <pivotField axis="axisRow" compact="0" outline="0" showAll="0" sortType="descending" defaultSubtotal="0">
      <items count="30">
        <item x="26"/>
        <item x="25"/>
        <item x="7"/>
        <item x="18"/>
        <item x="1"/>
        <item x="22"/>
        <item x="23"/>
        <item x="8"/>
        <item x="24"/>
        <item x="11"/>
        <item x="13"/>
        <item x="29"/>
        <item x="2"/>
        <item x="28"/>
        <item x="4"/>
        <item x="12"/>
        <item x="27"/>
        <item x="6"/>
        <item x="10"/>
        <item x="3"/>
        <item x="0"/>
        <item x="15"/>
        <item x="19"/>
        <item x="21"/>
        <item x="20"/>
        <item x="14"/>
        <item x="5"/>
        <item x="16"/>
        <item x="9"/>
        <item x="1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dataField="1" compact="0" outline="0" showAll="0" defaultSubtotal="0"/>
    <pivotField compact="0" outline="0" showAll="0" defaultSubtotal="0">
      <items count="14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compact="0" outline="0" showAll="0" defaultSubtotal="0">
      <items count="4">
        <item h="1" x="0"/>
        <item h="1" x="1"/>
        <item x="2"/>
        <item h="1" x="3"/>
      </items>
    </pivotField>
  </pivotFields>
  <rowFields count="1">
    <field x="12"/>
  </rowFields>
  <rowItems count="6">
    <i>
      <x v="5"/>
    </i>
    <i>
      <x v="18"/>
    </i>
    <i>
      <x v="6"/>
    </i>
    <i>
      <x v="4"/>
    </i>
    <i>
      <x v="15"/>
    </i>
    <i>
      <x v="9"/>
    </i>
  </rowItems>
  <colFields count="1">
    <field x="11"/>
  </colFields>
  <colItems count="1">
    <i>
      <x v="4"/>
    </i>
  </colItems>
  <dataFields count="1">
    <dataField name="합계 : pv_지출액" fld="14" showDataAs="percentOfTotal" baseField="0" baseItem="0" numFmtId="10"/>
  </dataFields>
  <formats count="2">
    <format dxfId="63">
      <pivotArea outline="0" collapsedLevelsAreSubtotals="1" fieldPosition="0"/>
    </format>
    <format dxfId="62">
      <pivotArea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F4E247-1960-489C-81EB-38A1624A11AB}" name="피벗 테이블8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22">
  <location ref="B67:C85" firstHeaderRow="1" firstDataRow="1" firstDataCol="1" rowPageCount="2" colPageCount="1"/>
  <pivotFields count="6"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>
      <items count="9">
        <item x="6"/>
        <item x="5"/>
        <item x="0"/>
        <item x="2"/>
        <item x="3"/>
        <item x="4"/>
        <item x="1"/>
        <item x="7"/>
        <item t="default"/>
      </items>
    </pivotField>
    <pivotField axis="axisRow" showAll="0" sortType="descending">
      <items count="39">
        <item x="24"/>
        <item x="25"/>
        <item x="26"/>
        <item x="17"/>
        <item x="16"/>
        <item x="11"/>
        <item x="20"/>
        <item x="27"/>
        <item x="18"/>
        <item x="21"/>
        <item x="19"/>
        <item x="22"/>
        <item x="23"/>
        <item x="0"/>
        <item x="1"/>
        <item x="36"/>
        <item x="2"/>
        <item x="33"/>
        <item x="35"/>
        <item x="34"/>
        <item x="28"/>
        <item x="3"/>
        <item x="29"/>
        <item x="30"/>
        <item x="31"/>
        <item x="4"/>
        <item x="5"/>
        <item x="6"/>
        <item x="32"/>
        <item x="7"/>
        <item x="12"/>
        <item x="13"/>
        <item x="14"/>
        <item x="8"/>
        <item x="15"/>
        <item x="9"/>
        <item x="1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2" showAll="0"/>
    <pivotField axis="axisPage" showAll="0">
      <items count="10">
        <item m="1" x="7"/>
        <item m="1" x="8"/>
        <item x="0"/>
        <item x="5"/>
        <item m="1" x="6"/>
        <item x="3"/>
        <item x="2"/>
        <item x="1"/>
        <item x="4"/>
        <item t="default"/>
      </items>
    </pivotField>
  </pivotFields>
  <rowFields count="1">
    <field x="3"/>
  </rowFields>
  <rowItems count="18">
    <i>
      <x v="6"/>
    </i>
    <i>
      <x v="12"/>
    </i>
    <i>
      <x v="4"/>
    </i>
    <i>
      <x v="3"/>
    </i>
    <i>
      <x v="9"/>
    </i>
    <i>
      <x v="8"/>
    </i>
    <i>
      <x v="11"/>
    </i>
    <i>
      <x v="10"/>
    </i>
    <i>
      <x/>
    </i>
    <i>
      <x v="1"/>
    </i>
    <i>
      <x v="2"/>
    </i>
    <i>
      <x v="24"/>
    </i>
    <i>
      <x v="20"/>
    </i>
    <i>
      <x v="22"/>
    </i>
    <i>
      <x v="28"/>
    </i>
    <i>
      <x v="23"/>
    </i>
    <i>
      <x v="7"/>
    </i>
    <i t="grand">
      <x/>
    </i>
  </rowItems>
  <colItems count="1">
    <i/>
  </colItems>
  <pageFields count="2">
    <pageField fld="1" hier="-1"/>
    <pageField fld="5" item="5" hier="-1"/>
  </pageFields>
  <dataFields count="1">
    <dataField name="합계 : 금액" fld="4" baseField="0" baseItem="0" numFmtId="42"/>
  </dataField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71DF6B-A523-4C5F-B25B-0AFB27281D5D}" name="피벗 테이블4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6">
  <location ref="L3:M5" firstHeaderRow="1" firstDataRow="1" firstDataCol="1" rowPageCount="1" colPageCount="1"/>
  <pivotFields count="6"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showAll="0"/>
    <pivotField dataField="1" numFmtId="42" showAll="0"/>
    <pivotField axis="axisRow" showAll="0">
      <items count="10">
        <item x="1"/>
        <item x="4"/>
        <item m="1" x="6"/>
        <item x="2"/>
        <item m="1" x="7"/>
        <item x="3"/>
        <item m="1" x="8"/>
        <item x="0"/>
        <item x="5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pageFields count="1">
    <pageField fld="1" hier="-1"/>
  </pageFields>
  <dataFields count="1">
    <dataField name="합계 : 금액" fld="4" baseField="0" baseItem="0" numFmtId="42"/>
  </dataFields>
  <chartFormats count="2">
    <chartFormat chart="1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EB2304-469A-4179-B9ED-034ECB95E67E}" name="피벗 테이블2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6">
  <location ref="B15:C19" firstHeaderRow="1" firstDataRow="1" firstDataCol="1" rowPageCount="1" colPageCount="1"/>
  <pivotFields count="6"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/>
    <pivotField showAll="0"/>
    <pivotField dataField="1" numFmtId="42" showAll="0"/>
    <pivotField axis="axisRow" showAll="0" measureFilter="1" sortType="descending">
      <items count="10">
        <item m="1" x="7"/>
        <item m="1" x="8"/>
        <item x="0"/>
        <item x="5"/>
        <item m="1" x="6"/>
        <item x="3"/>
        <item x="2"/>
        <item x="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5"/>
  </rowFields>
  <rowItems count="4">
    <i>
      <x v="5"/>
    </i>
    <i>
      <x v="6"/>
    </i>
    <i>
      <x v="2"/>
    </i>
    <i t="grand">
      <x/>
    </i>
  </rowItems>
  <colItems count="1">
    <i/>
  </colItems>
  <pageFields count="1">
    <pageField fld="1" hier="-1"/>
  </pageFields>
  <dataFields count="1">
    <dataField name="합계 : 금액" fld="4" baseField="0" baseItem="0" numFmtId="42"/>
  </dataFields>
  <chartFormats count="20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0"/>
          </reference>
        </references>
      </pivotArea>
    </chartFormat>
    <chartFormat chart="4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</references>
      </pivotArea>
    </chartFormat>
    <chartFormat chart="4" format="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</references>
      </pivotArea>
    </chartFormat>
    <chartFormat chart="4" format="9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4"/>
          </reference>
        </references>
      </pivotArea>
    </chartFormat>
    <chartFormat chart="4" format="10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5"/>
          </reference>
        </references>
      </pivotArea>
    </chartFormat>
    <chartFormat chart="4" format="1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6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</references>
      </pivotArea>
    </chartFormat>
    <chartFormat chart="6" format="14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5"/>
          </reference>
        </references>
      </pivotArea>
    </chartFormat>
    <chartFormat chart="6" format="15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6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5" format="22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5" format="2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2526B6-0E6B-45A6-9694-ECD7CE363BCD}" name="피벗 테이블7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25">
  <location ref="B50:C53" firstHeaderRow="1" firstDataRow="1" firstDataCol="1" rowPageCount="2" colPageCount="1"/>
  <pivotFields count="6"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>
      <items count="9">
        <item x="6"/>
        <item x="5"/>
        <item x="0"/>
        <item x="2"/>
        <item x="3"/>
        <item x="4"/>
        <item x="1"/>
        <item x="7"/>
        <item t="default"/>
      </items>
    </pivotField>
    <pivotField axis="axisRow" showAll="0" sortType="descending">
      <items count="39">
        <item x="24"/>
        <item x="25"/>
        <item x="26"/>
        <item x="17"/>
        <item x="16"/>
        <item x="11"/>
        <item x="20"/>
        <item x="27"/>
        <item x="18"/>
        <item x="21"/>
        <item x="19"/>
        <item x="22"/>
        <item x="23"/>
        <item x="0"/>
        <item x="1"/>
        <item x="36"/>
        <item x="2"/>
        <item x="33"/>
        <item x="35"/>
        <item x="34"/>
        <item x="28"/>
        <item x="3"/>
        <item x="29"/>
        <item x="30"/>
        <item x="31"/>
        <item x="4"/>
        <item x="5"/>
        <item x="6"/>
        <item x="32"/>
        <item x="7"/>
        <item x="12"/>
        <item x="13"/>
        <item x="14"/>
        <item x="8"/>
        <item x="15"/>
        <item x="9"/>
        <item x="1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2" showAll="0"/>
    <pivotField axis="axisPage" showAll="0">
      <items count="10">
        <item m="1" x="7"/>
        <item m="1" x="8"/>
        <item x="0"/>
        <item x="5"/>
        <item m="1" x="6"/>
        <item x="3"/>
        <item x="2"/>
        <item x="1"/>
        <item x="4"/>
        <item t="default"/>
      </items>
    </pivotField>
  </pivotFields>
  <rowFields count="1">
    <field x="3"/>
  </rowFields>
  <rowItems count="3">
    <i>
      <x v="5"/>
    </i>
    <i>
      <x v="30"/>
    </i>
    <i t="grand">
      <x/>
    </i>
  </rowItems>
  <colItems count="1">
    <i/>
  </colItems>
  <pageFields count="2">
    <pageField fld="1" hier="-1"/>
    <pageField fld="5" item="6" hier="-1"/>
  </pageFields>
  <dataFields count="1">
    <dataField name="합계 : 금액" fld="4" baseField="0" baseItem="0" numFmtId="42"/>
  </dataFields>
  <chartFormats count="6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F008F-B53D-462F-9C50-1D07BECEEFC0}" name="피벗 테이블5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27">
  <location ref="P3:U48" firstHeaderRow="1" firstDataRow="2" firstDataCol="1" rowPageCount="1" colPageCount="1"/>
  <pivotFields count="6">
    <pivotField axis="axisRow" showAll="0">
      <items count="3">
        <item x="0"/>
        <item x="1"/>
        <item t="default"/>
      </items>
    </pivotField>
    <pivotField axis="axisPage" multipleItemSelectionAllowed="1" showAll="0">
      <items count="4">
        <item x="0"/>
        <item h="1" x="2"/>
        <item h="1" x="1"/>
        <item t="default"/>
      </items>
    </pivotField>
    <pivotField axis="axisRow" showAll="0">
      <items count="9">
        <item x="6"/>
        <item x="5"/>
        <item x="0"/>
        <item x="2"/>
        <item x="3"/>
        <item x="4"/>
        <item x="1"/>
        <item x="7"/>
        <item t="default"/>
      </items>
    </pivotField>
    <pivotField axis="axisRow" showAll="0">
      <items count="39">
        <item x="24"/>
        <item x="25"/>
        <item x="26"/>
        <item x="17"/>
        <item x="16"/>
        <item x="11"/>
        <item x="20"/>
        <item x="27"/>
        <item x="18"/>
        <item x="21"/>
        <item x="19"/>
        <item x="22"/>
        <item x="23"/>
        <item x="0"/>
        <item x="1"/>
        <item x="36"/>
        <item x="2"/>
        <item x="33"/>
        <item x="35"/>
        <item x="34"/>
        <item x="28"/>
        <item x="3"/>
        <item x="29"/>
        <item x="30"/>
        <item x="31"/>
        <item x="4"/>
        <item x="5"/>
        <item x="6"/>
        <item x="32"/>
        <item x="7"/>
        <item x="12"/>
        <item x="13"/>
        <item x="14"/>
        <item x="8"/>
        <item x="15"/>
        <item x="9"/>
        <item x="10"/>
        <item x="37"/>
        <item t="default"/>
      </items>
    </pivotField>
    <pivotField dataField="1" numFmtId="42" showAll="0"/>
    <pivotField axis="axisCol" showAll="0" sortType="descending">
      <items count="10">
        <item x="1"/>
        <item x="4"/>
        <item m="1" x="6"/>
        <item x="2"/>
        <item m="1" x="7"/>
        <item x="3"/>
        <item m="1" x="8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3">
    <field x="0"/>
    <field x="2"/>
    <field x="3"/>
  </rowFields>
  <rowItems count="44">
    <i>
      <x/>
    </i>
    <i r="1">
      <x v="1"/>
    </i>
    <i r="2">
      <x v="17"/>
    </i>
    <i r="2">
      <x v="18"/>
    </i>
    <i r="2">
      <x v="19"/>
    </i>
    <i r="1">
      <x v="2"/>
    </i>
    <i r="2">
      <x v="13"/>
    </i>
    <i r="2">
      <x v="14"/>
    </i>
    <i r="2">
      <x v="16"/>
    </i>
    <i r="2">
      <x v="21"/>
    </i>
    <i r="2">
      <x v="25"/>
    </i>
    <i r="2">
      <x v="26"/>
    </i>
    <i r="2">
      <x v="27"/>
    </i>
    <i r="2">
      <x v="29"/>
    </i>
    <i r="2">
      <x v="33"/>
    </i>
    <i r="2">
      <x v="35"/>
    </i>
    <i r="1">
      <x v="3"/>
    </i>
    <i r="2">
      <x v="5"/>
    </i>
    <i r="2">
      <x v="30"/>
    </i>
    <i r="1">
      <x v="4"/>
    </i>
    <i r="2">
      <x v="31"/>
    </i>
    <i r="2">
      <x v="32"/>
    </i>
    <i r="2">
      <x v="34"/>
    </i>
    <i r="1">
      <x v="5"/>
    </i>
    <i r="2">
      <x/>
    </i>
    <i r="2">
      <x v="1"/>
    </i>
    <i r="2">
      <x v="2"/>
    </i>
    <i r="2">
      <x v="3"/>
    </i>
    <i r="2">
      <x v="4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20"/>
    </i>
    <i r="2">
      <x v="22"/>
    </i>
    <i r="2">
      <x v="23"/>
    </i>
    <i r="2">
      <x v="24"/>
    </i>
    <i r="2">
      <x v="28"/>
    </i>
    <i r="1">
      <x v="6"/>
    </i>
    <i r="2">
      <x v="36"/>
    </i>
    <i t="grand">
      <x/>
    </i>
  </rowItems>
  <colFields count="1">
    <field x="5"/>
  </colFields>
  <colItems count="5">
    <i>
      <x v="5"/>
    </i>
    <i>
      <x v="3"/>
    </i>
    <i>
      <x v="7"/>
    </i>
    <i>
      <x/>
    </i>
    <i t="grand">
      <x/>
    </i>
  </colItems>
  <pageFields count="1">
    <pageField fld="1" hier="-1"/>
  </pageFields>
  <dataFields count="1">
    <dataField name="합계 : 금액" fld="4" baseField="0" baseItem="0" numFmtId="42"/>
  </dataFields>
  <chartFormats count="84">
    <chartFormat chart="1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2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2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2" format="1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5"/>
          </reference>
        </references>
      </pivotArea>
    </chartFormat>
    <chartFormat chart="26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26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5"/>
          </reference>
        </references>
      </pivotArea>
    </chartFormat>
    <chartFormat chart="26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6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26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2" format="1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7"/>
          </reference>
          <reference field="5" count="1" selected="0">
            <x v="5"/>
          </reference>
        </references>
      </pivotArea>
    </chartFormat>
    <chartFormat chart="22" format="1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8"/>
          </reference>
          <reference field="5" count="1" selected="0">
            <x v="5"/>
          </reference>
        </references>
      </pivotArea>
    </chartFormat>
    <chartFormat chart="22" format="1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9"/>
          </reference>
          <reference field="5" count="1" selected="0">
            <x v="5"/>
          </reference>
        </references>
      </pivotArea>
    </chartFormat>
    <chartFormat chart="22" format="1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3"/>
          </reference>
          <reference field="5" count="1" selected="0">
            <x v="5"/>
          </reference>
        </references>
      </pivotArea>
    </chartFormat>
    <chartFormat chart="22" format="1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5" count="1" selected="0">
            <x v="5"/>
          </reference>
        </references>
      </pivotArea>
    </chartFormat>
    <chartFormat chart="22" format="1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6"/>
          </reference>
          <reference field="5" count="1" selected="0">
            <x v="5"/>
          </reference>
        </references>
      </pivotArea>
    </chartFormat>
    <chartFormat chart="22" format="1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1"/>
          </reference>
          <reference field="5" count="1" selected="0">
            <x v="5"/>
          </reference>
        </references>
      </pivotArea>
    </chartFormat>
    <chartFormat chart="22" format="2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5"/>
          </reference>
          <reference field="5" count="1" selected="0">
            <x v="5"/>
          </reference>
        </references>
      </pivotArea>
    </chartFormat>
    <chartFormat chart="22" format="2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6"/>
          </reference>
          <reference field="5" count="1" selected="0">
            <x v="5"/>
          </reference>
        </references>
      </pivotArea>
    </chartFormat>
    <chartFormat chart="22" format="2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7"/>
          </reference>
          <reference field="5" count="1" selected="0">
            <x v="5"/>
          </reference>
        </references>
      </pivotArea>
    </chartFormat>
    <chartFormat chart="22" format="2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9"/>
          </reference>
          <reference field="5" count="1" selected="0">
            <x v="5"/>
          </reference>
        </references>
      </pivotArea>
    </chartFormat>
    <chartFormat chart="22" format="2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33"/>
          </reference>
          <reference field="5" count="1" selected="0">
            <x v="5"/>
          </reference>
        </references>
      </pivotArea>
    </chartFormat>
    <chartFormat chart="22" format="2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35"/>
          </reference>
          <reference field="5" count="1" selected="0">
            <x v="5"/>
          </reference>
        </references>
      </pivotArea>
    </chartFormat>
    <chartFormat chart="22" format="2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  <reference field="5" count="1" selected="0">
            <x v="5"/>
          </reference>
        </references>
      </pivotArea>
    </chartFormat>
    <chartFormat chart="22" format="2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30"/>
          </reference>
          <reference field="5" count="1" selected="0">
            <x v="5"/>
          </reference>
        </references>
      </pivotArea>
    </chartFormat>
    <chartFormat chart="22" format="2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31"/>
          </reference>
          <reference field="5" count="1" selected="0">
            <x v="5"/>
          </reference>
        </references>
      </pivotArea>
    </chartFormat>
    <chartFormat chart="22" format="2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32"/>
          </reference>
          <reference field="5" count="1" selected="0">
            <x v="5"/>
          </reference>
        </references>
      </pivotArea>
    </chartFormat>
    <chartFormat chart="22" format="3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34"/>
          </reference>
          <reference field="5" count="1" selected="0">
            <x v="5"/>
          </reference>
        </references>
      </pivotArea>
    </chartFormat>
    <chartFormat chart="22" format="3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5"/>
          </reference>
        </references>
      </pivotArea>
    </chartFormat>
    <chartFormat chart="22" format="3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"/>
          </reference>
          <reference field="5" count="1" selected="0">
            <x v="5"/>
          </reference>
        </references>
      </pivotArea>
    </chartFormat>
    <chartFormat chart="22" format="3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"/>
          </reference>
          <reference field="5" count="1" selected="0">
            <x v="5"/>
          </reference>
        </references>
      </pivotArea>
    </chartFormat>
    <chartFormat chart="22" format="3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  <reference field="5" count="1" selected="0">
            <x v="5"/>
          </reference>
        </references>
      </pivotArea>
    </chartFormat>
    <chartFormat chart="22" format="3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4"/>
          </reference>
          <reference field="5" count="1" selected="0">
            <x v="5"/>
          </reference>
        </references>
      </pivotArea>
    </chartFormat>
    <chartFormat chart="22" format="3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6"/>
          </reference>
          <reference field="5" count="1" selected="0">
            <x v="5"/>
          </reference>
        </references>
      </pivotArea>
    </chartFormat>
    <chartFormat chart="22" format="3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  <reference field="5" count="1" selected="0">
            <x v="5"/>
          </reference>
        </references>
      </pivotArea>
    </chartFormat>
    <chartFormat chart="22" format="3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  <reference field="5" count="1" selected="0">
            <x v="5"/>
          </reference>
        </references>
      </pivotArea>
    </chartFormat>
    <chartFormat chart="22" format="3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  <reference field="5" count="1" selected="0">
            <x v="5"/>
          </reference>
        </references>
      </pivotArea>
    </chartFormat>
    <chartFormat chart="22" format="4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  <reference field="5" count="1" selected="0">
            <x v="5"/>
          </reference>
        </references>
      </pivotArea>
    </chartFormat>
    <chartFormat chart="22" format="4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1"/>
          </reference>
          <reference field="5" count="1" selected="0">
            <x v="5"/>
          </reference>
        </references>
      </pivotArea>
    </chartFormat>
    <chartFormat chart="22" format="4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2"/>
          </reference>
          <reference field="5" count="1" selected="0">
            <x v="5"/>
          </reference>
        </references>
      </pivotArea>
    </chartFormat>
    <chartFormat chart="22" format="4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0"/>
          </reference>
          <reference field="5" count="1" selected="0">
            <x v="5"/>
          </reference>
        </references>
      </pivotArea>
    </chartFormat>
    <chartFormat chart="22" format="4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2"/>
          </reference>
          <reference field="5" count="1" selected="0">
            <x v="5"/>
          </reference>
        </references>
      </pivotArea>
    </chartFormat>
    <chartFormat chart="22" format="4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3"/>
          </reference>
          <reference field="5" count="1" selected="0">
            <x v="5"/>
          </reference>
        </references>
      </pivotArea>
    </chartFormat>
    <chartFormat chart="22" format="4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4"/>
          </reference>
          <reference field="5" count="1" selected="0">
            <x v="5"/>
          </reference>
        </references>
      </pivotArea>
    </chartFormat>
    <chartFormat chart="22" format="4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8"/>
          </reference>
          <reference field="5" count="1" selected="0">
            <x v="5"/>
          </reference>
        </references>
      </pivotArea>
    </chartFormat>
    <chartFormat chart="22" format="4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6"/>
          </reference>
          <reference field="3" count="1" selected="0">
            <x v="36"/>
          </reference>
          <reference field="5" count="1" selected="0">
            <x v="5"/>
          </reference>
        </references>
      </pivotArea>
    </chartFormat>
    <chartFormat chart="26" format="2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7"/>
          </reference>
          <reference field="5" count="1" selected="0">
            <x v="5"/>
          </reference>
        </references>
      </pivotArea>
    </chartFormat>
    <chartFormat chart="26" format="2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8"/>
          </reference>
          <reference field="5" count="1" selected="0">
            <x v="5"/>
          </reference>
        </references>
      </pivotArea>
    </chartFormat>
    <chartFormat chart="26" format="2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9"/>
          </reference>
          <reference field="5" count="1" selected="0">
            <x v="5"/>
          </reference>
        </references>
      </pivotArea>
    </chartFormat>
    <chartFormat chart="26" format="2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3"/>
          </reference>
          <reference field="5" count="1" selected="0">
            <x v="5"/>
          </reference>
        </references>
      </pivotArea>
    </chartFormat>
    <chartFormat chart="26" format="2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5" count="1" selected="0">
            <x v="5"/>
          </reference>
        </references>
      </pivotArea>
    </chartFormat>
    <chartFormat chart="26" format="2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6"/>
          </reference>
          <reference field="5" count="1" selected="0">
            <x v="5"/>
          </reference>
        </references>
      </pivotArea>
    </chartFormat>
    <chartFormat chart="26" format="2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1"/>
          </reference>
          <reference field="5" count="1" selected="0">
            <x v="5"/>
          </reference>
        </references>
      </pivotArea>
    </chartFormat>
    <chartFormat chart="26" format="3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5"/>
          </reference>
          <reference field="5" count="1" selected="0">
            <x v="5"/>
          </reference>
        </references>
      </pivotArea>
    </chartFormat>
    <chartFormat chart="26" format="3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6"/>
          </reference>
          <reference field="5" count="1" selected="0">
            <x v="5"/>
          </reference>
        </references>
      </pivotArea>
    </chartFormat>
    <chartFormat chart="26" format="3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7"/>
          </reference>
          <reference field="5" count="1" selected="0">
            <x v="5"/>
          </reference>
        </references>
      </pivotArea>
    </chartFormat>
    <chartFormat chart="26" format="3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9"/>
          </reference>
          <reference field="5" count="1" selected="0">
            <x v="5"/>
          </reference>
        </references>
      </pivotArea>
    </chartFormat>
    <chartFormat chart="26" format="3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33"/>
          </reference>
          <reference field="5" count="1" selected="0">
            <x v="5"/>
          </reference>
        </references>
      </pivotArea>
    </chartFormat>
    <chartFormat chart="26" format="3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35"/>
          </reference>
          <reference field="5" count="1" selected="0">
            <x v="5"/>
          </reference>
        </references>
      </pivotArea>
    </chartFormat>
    <chartFormat chart="26" format="3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  <reference field="5" count="1" selected="0">
            <x v="5"/>
          </reference>
        </references>
      </pivotArea>
    </chartFormat>
    <chartFormat chart="26" format="3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30"/>
          </reference>
          <reference field="5" count="1" selected="0">
            <x v="5"/>
          </reference>
        </references>
      </pivotArea>
    </chartFormat>
    <chartFormat chart="26" format="3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31"/>
          </reference>
          <reference field="5" count="1" selected="0">
            <x v="5"/>
          </reference>
        </references>
      </pivotArea>
    </chartFormat>
    <chartFormat chart="26" format="3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32"/>
          </reference>
          <reference field="5" count="1" selected="0">
            <x v="5"/>
          </reference>
        </references>
      </pivotArea>
    </chartFormat>
    <chartFormat chart="26" format="4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34"/>
          </reference>
          <reference field="5" count="1" selected="0">
            <x v="5"/>
          </reference>
        </references>
      </pivotArea>
    </chartFormat>
    <chartFormat chart="26" format="4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  <reference field="5" count="1" selected="0">
            <x v="5"/>
          </reference>
        </references>
      </pivotArea>
    </chartFormat>
    <chartFormat chart="26" format="4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"/>
          </reference>
          <reference field="5" count="1" selected="0">
            <x v="5"/>
          </reference>
        </references>
      </pivotArea>
    </chartFormat>
    <chartFormat chart="26" format="4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"/>
          </reference>
          <reference field="5" count="1" selected="0">
            <x v="5"/>
          </reference>
        </references>
      </pivotArea>
    </chartFormat>
    <chartFormat chart="26" format="4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3"/>
          </reference>
          <reference field="5" count="1" selected="0">
            <x v="5"/>
          </reference>
        </references>
      </pivotArea>
    </chartFormat>
    <chartFormat chart="26" format="4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4"/>
          </reference>
          <reference field="5" count="1" selected="0">
            <x v="5"/>
          </reference>
        </references>
      </pivotArea>
    </chartFormat>
    <chartFormat chart="26" format="4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6"/>
          </reference>
          <reference field="5" count="1" selected="0">
            <x v="5"/>
          </reference>
        </references>
      </pivotArea>
    </chartFormat>
    <chartFormat chart="26" format="4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  <reference field="5" count="1" selected="0">
            <x v="5"/>
          </reference>
        </references>
      </pivotArea>
    </chartFormat>
    <chartFormat chart="26" format="4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  <reference field="5" count="1" selected="0">
            <x v="5"/>
          </reference>
        </references>
      </pivotArea>
    </chartFormat>
    <chartFormat chart="26" format="49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  <reference field="5" count="1" selected="0">
            <x v="5"/>
          </reference>
        </references>
      </pivotArea>
    </chartFormat>
    <chartFormat chart="26" format="50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  <reference field="5" count="1" selected="0">
            <x v="5"/>
          </reference>
        </references>
      </pivotArea>
    </chartFormat>
    <chartFormat chart="26" format="5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1"/>
          </reference>
          <reference field="5" count="1" selected="0">
            <x v="5"/>
          </reference>
        </references>
      </pivotArea>
    </chartFormat>
    <chartFormat chart="26" format="52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12"/>
          </reference>
          <reference field="5" count="1" selected="0">
            <x v="5"/>
          </reference>
        </references>
      </pivotArea>
    </chartFormat>
    <chartFormat chart="26" format="53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0"/>
          </reference>
          <reference field="5" count="1" selected="0">
            <x v="5"/>
          </reference>
        </references>
      </pivotArea>
    </chartFormat>
    <chartFormat chart="26" format="54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2"/>
          </reference>
          <reference field="5" count="1" selected="0">
            <x v="5"/>
          </reference>
        </references>
      </pivotArea>
    </chartFormat>
    <chartFormat chart="26" format="55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3"/>
          </reference>
          <reference field="5" count="1" selected="0">
            <x v="5"/>
          </reference>
        </references>
      </pivotArea>
    </chartFormat>
    <chartFormat chart="26" format="56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4"/>
          </reference>
          <reference field="5" count="1" selected="0">
            <x v="5"/>
          </reference>
        </references>
      </pivotArea>
    </chartFormat>
    <chartFormat chart="26" format="57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5"/>
          </reference>
          <reference field="3" count="1" selected="0">
            <x v="28"/>
          </reference>
          <reference field="5" count="1" selected="0">
            <x v="5"/>
          </reference>
        </references>
      </pivotArea>
    </chartFormat>
    <chartFormat chart="26" format="58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6"/>
          </reference>
          <reference field="3" count="1" selected="0">
            <x v="36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BCFD56-A995-49CA-8199-4CFF9CFE38AC}" name="피벗 테이블6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40">
  <location ref="B28:C39" firstHeaderRow="1" firstDataRow="1" firstDataCol="1" rowPageCount="2" colPageCount="1"/>
  <pivotFields count="6">
    <pivotField showAll="0"/>
    <pivotField axis="axisPage" multipleItemSelectionAllowed="1" showAll="0">
      <items count="4">
        <item x="0"/>
        <item h="1" x="2"/>
        <item h="1" x="1"/>
        <item t="default"/>
      </items>
    </pivotField>
    <pivotField showAll="0">
      <items count="9">
        <item x="6"/>
        <item x="5"/>
        <item x="0"/>
        <item x="2"/>
        <item x="3"/>
        <item x="4"/>
        <item x="1"/>
        <item x="7"/>
        <item t="default"/>
      </items>
    </pivotField>
    <pivotField axis="axisRow" showAll="0" sortType="descending">
      <items count="39">
        <item x="24"/>
        <item x="25"/>
        <item x="26"/>
        <item x="17"/>
        <item x="16"/>
        <item x="11"/>
        <item x="20"/>
        <item x="27"/>
        <item x="18"/>
        <item x="21"/>
        <item x="19"/>
        <item x="22"/>
        <item x="23"/>
        <item x="0"/>
        <item x="1"/>
        <item x="36"/>
        <item x="2"/>
        <item x="33"/>
        <item x="35"/>
        <item x="34"/>
        <item x="28"/>
        <item x="3"/>
        <item x="29"/>
        <item x="30"/>
        <item x="31"/>
        <item x="4"/>
        <item x="5"/>
        <item x="6"/>
        <item x="32"/>
        <item x="7"/>
        <item x="12"/>
        <item x="13"/>
        <item x="14"/>
        <item x="8"/>
        <item x="15"/>
        <item x="9"/>
        <item x="10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2" showAll="0"/>
    <pivotField axis="axisPage" showAll="0">
      <items count="10">
        <item m="1" x="7"/>
        <item m="1" x="8"/>
        <item x="0"/>
        <item x="5"/>
        <item m="1" x="6"/>
        <item x="3"/>
        <item x="2"/>
        <item x="1"/>
        <item x="4"/>
        <item t="default"/>
      </items>
    </pivotField>
  </pivotFields>
  <rowFields count="1">
    <field x="3"/>
  </rowFields>
  <rowItems count="11">
    <i>
      <x v="35"/>
    </i>
    <i>
      <x v="25"/>
    </i>
    <i>
      <x v="13"/>
    </i>
    <i>
      <x v="29"/>
    </i>
    <i>
      <x v="26"/>
    </i>
    <i>
      <x v="33"/>
    </i>
    <i>
      <x v="16"/>
    </i>
    <i>
      <x v="14"/>
    </i>
    <i>
      <x v="27"/>
    </i>
    <i>
      <x v="21"/>
    </i>
    <i t="grand">
      <x/>
    </i>
  </rowItems>
  <colItems count="1">
    <i/>
  </colItems>
  <pageFields count="2">
    <pageField fld="1" hier="-1"/>
    <pageField fld="5" item="2" hier="-1"/>
  </pageFields>
  <dataFields count="1">
    <dataField name="합계 : 금액" fld="4" baseField="0" baseItem="0" numFmtId="42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0F336D-D2C5-4180-A8C0-3091E24978AC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B3:C7" firstHeaderRow="1" firstDataRow="1" firstDataCol="1"/>
  <pivotFields count="6">
    <pivotField showAll="0">
      <items count="3">
        <item x="0"/>
        <item x="1"/>
        <item t="default"/>
      </items>
    </pivotField>
    <pivotField axis="axisRow" showAll="0">
      <items count="4">
        <item x="0"/>
        <item x="2"/>
        <item x="1"/>
        <item t="default"/>
      </items>
    </pivotField>
    <pivotField showAll="0"/>
    <pivotField showAll="0"/>
    <pivotField dataField="1" numFmtId="42"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합계 : 금액" fld="4" baseField="0" baseItem="0" numFmtId="4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0EE32F-3D3E-40E0-A77B-3B14AA4344B6}" name="피벗 테이블3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8">
  <location ref="H3:I5" firstHeaderRow="1" firstDataRow="1" firstDataCol="1" rowPageCount="1" colPageCount="1"/>
  <pivotFields count="6">
    <pivotField showAll="0"/>
    <pivotField axis="axisPage" multipleItemSelectionAllowed="1" showAll="0">
      <items count="4">
        <item h="1" x="0"/>
        <item h="1" x="2"/>
        <item x="1"/>
        <item t="default"/>
      </items>
    </pivotField>
    <pivotField showAll="0"/>
    <pivotField showAll="0"/>
    <pivotField dataField="1" numFmtId="42" showAll="0"/>
    <pivotField axis="axisRow" showAll="0">
      <items count="10">
        <item x="1"/>
        <item x="4"/>
        <item m="1" x="6"/>
        <item x="2"/>
        <item m="1" x="7"/>
        <item x="3"/>
        <item m="1" x="8"/>
        <item x="0"/>
        <item x="5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pageFields count="1">
    <pageField fld="1" hier="-1"/>
  </pageFields>
  <dataFields count="1">
    <dataField name="합계 : 금액" fld="4" baseField="0" baseItem="0" numFmtId="42"/>
  </dataFields>
  <chartFormats count="4">
    <chartFormat chart="1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2B91-8D53-44CE-9B26-145FBB89B87C}" name="피벗 테이블2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1">
  <location ref="B3:D6" firstHeaderRow="0" firstDataRow="1" firstDataCol="1"/>
  <pivotFields count="8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dataField="1" numFmtId="41" showAll="0"/>
    <pivotField dataField="1" numFmtId="41" showAll="0"/>
    <pivotField showAll="0"/>
    <pivotField numFmtId="10" showAll="0"/>
  </pivotFields>
  <rowFields count="2">
    <field x="0"/>
    <field x="1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합계 : 투자원금" fld="4" baseField="0" baseItem="0" numFmtId="41"/>
    <dataField name="합계 : 평가금액" fld="5" baseField="0" baseItem="0" numFmtId="4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60A4D-3495-48F9-9A87-7307199DA973}" name="피벗 테이블3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 chartFormat="8">
  <location ref="G3:H16" firstHeaderRow="1" firstDataRow="1" firstDataCol="1"/>
  <pivotFields count="8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axis="axisRow" showAll="0">
      <items count="11">
        <item x="8"/>
        <item x="9"/>
        <item x="1"/>
        <item x="0"/>
        <item x="4"/>
        <item x="2"/>
        <item x="5"/>
        <item x="3"/>
        <item x="6"/>
        <item x="7"/>
        <item t="default"/>
      </items>
    </pivotField>
    <pivotField numFmtId="41" showAll="0"/>
    <pivotField dataField="1" numFmtId="41" showAll="0"/>
    <pivotField showAll="0"/>
    <pivotField numFmtId="10" showAll="0"/>
  </pivotFields>
  <rowFields count="3">
    <field x="0"/>
    <field x="1"/>
    <field x="3"/>
  </rowFields>
  <rowItems count="13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t="grand">
      <x/>
    </i>
  </rowItems>
  <colItems count="1">
    <i/>
  </colItems>
  <dataFields count="1">
    <dataField name="합계 : 평가금액" fld="5" baseField="0" baseItem="0" numFmtId="4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95199-5822-4DE8-87B2-9E3786C9F676}" name="피벗 테이블2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>
  <location ref="K3:CD18" firstHeaderRow="1" firstDataRow="3" firstDataCol="2"/>
  <pivotFields count="17">
    <pivotField compact="0" numFmtId="176" outline="0" showAll="0">
      <items count="360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6">
        <item h="1" x="1"/>
        <item h="1" x="0"/>
        <item x="4"/>
        <item x="2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69">
        <item x="51"/>
        <item x="27"/>
        <item x="66"/>
        <item x="4"/>
        <item x="46"/>
        <item x="34"/>
        <item x="50"/>
        <item x="55"/>
        <item x="5"/>
        <item x="67"/>
        <item x="45"/>
        <item x="7"/>
        <item x="0"/>
        <item x="32"/>
        <item x="53"/>
        <item x="13"/>
        <item x="14"/>
        <item x="22"/>
        <item x="23"/>
        <item x="15"/>
        <item x="1"/>
        <item x="43"/>
        <item x="24"/>
        <item x="37"/>
        <item x="36"/>
        <item x="44"/>
        <item x="49"/>
        <item x="52"/>
        <item x="59"/>
        <item x="61"/>
        <item x="42"/>
        <item x="3"/>
        <item x="57"/>
        <item x="62"/>
        <item x="64"/>
        <item x="38"/>
        <item x="63"/>
        <item x="26"/>
        <item x="29"/>
        <item x="47"/>
        <item x="54"/>
        <item x="12"/>
        <item x="48"/>
        <item x="25"/>
        <item x="35"/>
        <item x="60"/>
        <item x="2"/>
        <item x="11"/>
        <item x="31"/>
        <item x="56"/>
        <item x="21"/>
        <item x="6"/>
        <item x="28"/>
        <item x="18"/>
        <item x="40"/>
        <item x="10"/>
        <item x="39"/>
        <item x="58"/>
        <item x="19"/>
        <item x="17"/>
        <item x="41"/>
        <item x="65"/>
        <item x="33"/>
        <item x="9"/>
        <item x="8"/>
        <item x="16"/>
        <item x="30"/>
        <item x="2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x="6"/>
        <item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sd="0" x="0"/>
        <item x="1"/>
        <item x="2"/>
        <item sd="0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6"/>
    <field x="15"/>
  </rowFields>
  <rowItems count="13">
    <i>
      <x v="1"/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</rowItems>
  <colFields count="2">
    <field x="11"/>
    <field x="13"/>
  </colFields>
  <colItems count="70">
    <i>
      <x v="2"/>
      <x v="67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t="default">
      <x v="3"/>
    </i>
  </colItems>
  <dataFields count="1">
    <dataField name="합계 : pv_지출액" fld="14" baseField="0" baseItem="0" numFmtId="41"/>
  </dataFields>
  <formats count="11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11" type="button" dataOnly="0" labelOnly="1" outline="0" axis="axisCol" fieldPosition="0"/>
    </format>
    <format dxfId="35">
      <pivotArea type="topRight" dataOnly="0" labelOnly="1" outline="0" fieldPosition="0"/>
    </format>
    <format dxfId="34">
      <pivotArea field="16" type="button" dataOnly="0" labelOnly="1" outline="0" axis="axisRow" fieldPosition="0"/>
    </format>
    <format dxfId="33">
      <pivotArea dataOnly="0" labelOnly="1" fieldPosition="0">
        <references count="1">
          <reference field="16" count="2">
            <x v="1"/>
            <x v="2"/>
          </reference>
        </references>
      </pivotArea>
    </format>
    <format dxfId="32">
      <pivotArea dataOnly="0" labelOnly="1" grandRow="1" outline="0" fieldPosition="0"/>
    </format>
    <format dxfId="31">
      <pivotArea dataOnly="0" labelOnly="1" fieldPosition="0">
        <references count="2">
          <reference field="15" count="7">
            <x v="6"/>
            <x v="7"/>
            <x v="8"/>
            <x v="9"/>
            <x v="10"/>
            <x v="11"/>
            <x v="12"/>
          </reference>
          <reference field="16" count="1" selected="0">
            <x v="1"/>
          </reference>
        </references>
      </pivotArea>
    </format>
    <format dxfId="30">
      <pivotArea dataOnly="0" labelOnly="1" fieldPosition="0">
        <references count="1">
          <reference field="11" count="0"/>
        </references>
      </pivotArea>
    </format>
    <format dxfId="2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B0C2E9-346B-4D64-A597-0599ED2096AA}" name="피벗 테이블1" cacheId="2" applyNumberFormats="0" applyBorderFormats="0" applyFontFormats="0" applyPatternFormats="0" applyAlignmentFormats="0" applyWidthHeightFormats="1" dataCaption="값" updatedVersion="8" minRefreshableVersion="3" useAutoFormatting="1" rowGrandTotals="0" colGrandTotals="0" itemPrintTitles="1" createdVersion="8" indent="0" compact="0" compactData="0" multipleFieldFilters="0">
  <location ref="B3:G17" firstHeaderRow="1" firstDataRow="2" firstDataCol="2"/>
  <pivotFields count="17">
    <pivotField compact="0" numFmtId="176" outline="0" showAll="0">
      <items count="360"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8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76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6">
        <item x="1"/>
        <item x="0"/>
        <item x="4"/>
        <item x="2"/>
        <item h="1"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x="6"/>
        <item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sd="0" x="0"/>
        <item x="1"/>
        <item x="2"/>
        <item sd="0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6"/>
    <field x="15"/>
  </rowFields>
  <rowItems count="13">
    <i>
      <x v="1"/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11"/>
  </colFields>
  <colItems count="4">
    <i>
      <x/>
    </i>
    <i>
      <x v="1"/>
    </i>
    <i>
      <x v="2"/>
    </i>
    <i>
      <x v="3"/>
    </i>
  </colItems>
  <dataFields count="1">
    <dataField name="합계 : pv_지출액" fld="14" baseField="0" baseItem="0" numFmtId="41"/>
  </dataFields>
  <formats count="11">
    <format dxfId="50">
      <pivotArea type="all" dataOnly="0" outline="0" fieldPosition="0"/>
    </format>
    <format dxfId="49">
      <pivotArea outline="0" collapsedLevelsAreSubtotals="1" fieldPosition="0"/>
    </format>
    <format dxfId="48">
      <pivotArea type="origin" dataOnly="0" labelOnly="1" outline="0" fieldPosition="0"/>
    </format>
    <format dxfId="47">
      <pivotArea field="11" type="button" dataOnly="0" labelOnly="1" outline="0" axis="axisCol" fieldPosition="0"/>
    </format>
    <format dxfId="46">
      <pivotArea type="topRight" dataOnly="0" labelOnly="1" outline="0" fieldPosition="0"/>
    </format>
    <format dxfId="45">
      <pivotArea field="16" type="button" dataOnly="0" labelOnly="1" outline="0" axis="axisRow" fieldPosition="0"/>
    </format>
    <format dxfId="44">
      <pivotArea dataOnly="0" labelOnly="1" fieldPosition="0">
        <references count="1">
          <reference field="16" count="2">
            <x v="1"/>
            <x v="2"/>
          </reference>
        </references>
      </pivotArea>
    </format>
    <format dxfId="43">
      <pivotArea dataOnly="0" labelOnly="1" grandRow="1" outline="0" fieldPosition="0"/>
    </format>
    <format dxfId="42">
      <pivotArea dataOnly="0" labelOnly="1" fieldPosition="0">
        <references count="2">
          <reference field="15" count="7">
            <x v="6"/>
            <x v="7"/>
            <x v="8"/>
            <x v="9"/>
            <x v="10"/>
            <x v="11"/>
            <x v="12"/>
          </reference>
          <reference field="16" count="1" selected="0">
            <x v="1"/>
          </reference>
        </references>
      </pivotArea>
    </format>
    <format dxfId="41">
      <pivotArea dataOnly="0" labelOnly="1" fieldPosition="0">
        <references count="1">
          <reference field="11" count="0"/>
        </references>
      </pivotArea>
    </format>
    <format dxfId="4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개월_날짜" xr10:uid="{F181D862-8CE6-431A-8CEB-73D9A1034148}" sourceName="개월(날짜)">
  <pivotTables>
    <pivotTable tabId="10" name="피벗 테이블11"/>
    <pivotTable tabId="10" name="피벗 테이블12"/>
    <pivotTable tabId="10" name="피벗 테이블2"/>
    <pivotTable tabId="10" name="pv_월별 추이"/>
    <pivotTable tabId="10" name="피벗 테이블1"/>
    <pivotTable tabId="10" name="피벗 테이블3"/>
    <pivotTable tabId="10" name="피벗 테이블4"/>
    <pivotTable tabId="10" name="피벗 테이블5"/>
    <pivotTable tabId="10" name="피벗 테이블6"/>
    <pivotTable tabId="10" name="피벗 테이블7"/>
    <pivotTable tabId="10" name="피벗 테이블8"/>
  </pivotTables>
  <data>
    <tabular pivotCacheId="1929005130">
      <items count="14">
        <i x="1"/>
        <i x="2"/>
        <i x="3"/>
        <i x="4"/>
        <i x="5" s="1"/>
        <i x="6"/>
        <i x="7" nd="1"/>
        <i x="8" nd="1"/>
        <i x="9" nd="1"/>
        <i x="10" nd="1"/>
        <i x="11" nd="1"/>
        <i x="12" nd="1"/>
        <i x="0" nd="1"/>
        <i x="1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년_날짜" xr10:uid="{35ACB7AF-A390-4E77-A0CC-8E883DE30DC6}" sourceName="년(날짜)">
  <pivotTables>
    <pivotTable tabId="10" name="피벗 테이블11"/>
    <pivotTable tabId="10" name="피벗 테이블12"/>
    <pivotTable tabId="10" name="피벗 테이블2"/>
    <pivotTable tabId="10" name="pv_월별 추이"/>
    <pivotTable tabId="10" name="피벗 테이블1"/>
    <pivotTable tabId="10" name="피벗 테이블3"/>
    <pivotTable tabId="10" name="피벗 테이블4"/>
    <pivotTable tabId="10" name="피벗 테이블5"/>
    <pivotTable tabId="10" name="피벗 테이블6"/>
    <pivotTable tabId="10" name="피벗 테이블7"/>
    <pivotTable tabId="10" name="피벗 테이블8"/>
  </pivotTables>
  <data>
    <tabular pivotCacheId="1929005130" showMissing="0">
      <items count="4">
        <i x="2" s="1"/>
        <i x="0" nd="1"/>
        <i x="3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슬라이서_pv_중분류" xr10:uid="{235E97ED-55C4-43EC-BB30-0579B6220BFA}" sourceName="pv_중분류">
  <pivotTables>
    <pivotTable tabId="10" name="피벗 테이블8"/>
  </pivotTables>
  <data>
    <tabular pivotCacheId="1929005130">
      <items count="30">
        <i x="26" s="1"/>
        <i x="25" s="1"/>
        <i x="7" s="1"/>
        <i x="18" s="1"/>
        <i x="24" s="1"/>
        <i x="13" s="1"/>
        <i x="2" s="1"/>
        <i x="4" s="1"/>
        <i x="6" s="1"/>
        <i x="3" s="1"/>
        <i x="15" s="1"/>
        <i x="21" s="1"/>
        <i x="14" s="1"/>
        <i x="1" nd="1"/>
        <i x="22" nd="1"/>
        <i x="23" nd="1"/>
        <i x="8" nd="1"/>
        <i x="11" nd="1"/>
        <i x="29" nd="1"/>
        <i x="28" s="1" nd="1"/>
        <i x="12" nd="1"/>
        <i x="27" s="1" nd="1"/>
        <i x="10" nd="1"/>
        <i x="0" nd="1"/>
        <i x="19" nd="1"/>
        <i x="17" nd="1"/>
        <i x="20" nd="1"/>
        <i x="5" nd="1"/>
        <i x="16" s="1" nd="1"/>
        <i x="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개월(날짜)" xr10:uid="{80B22137-E6EF-4A82-B6FA-802A9EF61F4C}" cache="슬라이서_개월_날짜" caption="개월(날짜)" columnCount="3" rowHeight="285750"/>
  <slicer name="년(날짜)" xr10:uid="{74114E2C-62D3-4045-B0AD-EDB667B82EED}" cache="슬라이서_년_날짜" caption="년(날짜)" rowHeight="285750"/>
  <slicer name="pv_중분류" xr10:uid="{0A540D5C-7295-424F-9C7B-111DC7285493}" cache="슬라이서_pv_중분류" caption="pv_중분류" columnCount="2" rowHeight="2857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609FC2-EDDF-4374-8B22-22B7C414778C}" name="표3" displayName="표3" ref="A3:O15" totalsRowShown="0">
  <autoFilter ref="A3:O15" xr:uid="{18609FC2-EDDF-4374-8B22-22B7C414778C}"/>
  <tableColumns count="15">
    <tableColumn id="1" xr3:uid="{A18BAFAF-E374-444A-99B3-5252AD49BDF7}" name="날짜" dataDxfId="69"/>
    <tableColumn id="2" xr3:uid="{FBF50956-7B0A-4430-9EE0-4421F0F400FF}" name="시간" dataDxfId="68"/>
    <tableColumn id="3" xr3:uid="{074EC5DD-E3D8-47A0-9A25-318976CDAE83}" name="타입"/>
    <tableColumn id="4" xr3:uid="{1EBA8C68-4F17-4B3D-8F7E-44000782B6C5}" name="대분류"/>
    <tableColumn id="5" xr3:uid="{B6E0494F-BAE6-41EF-B0A8-7C1776A44C1B}" name="소분류"/>
    <tableColumn id="6" xr3:uid="{DD807B9B-7F27-4557-968A-77D512D85B57}" name="내용"/>
    <tableColumn id="7" xr3:uid="{A61BD7C6-E33D-4696-9F35-8F7AF3306309}" name="금액"/>
    <tableColumn id="8" xr3:uid="{67FA7C8A-82B4-4052-A1A1-C92B7A8B0DD4}" name="화폐"/>
    <tableColumn id="9" xr3:uid="{F11F0429-280D-4030-ACA1-B457F6B00018}" name="결제수단"/>
    <tableColumn id="10" xr3:uid="{C6A7B658-48CB-4399-B6D3-D13B6369B0DB}" name="메모"/>
    <tableColumn id="11" xr3:uid="{6D8C4CB8-9AFB-41E0-9304-868532A87E00}" name="거래일" dataDxfId="67"/>
    <tableColumn id="12" xr3:uid="{0DE8AF76-30E0-4D01-B9F6-5CE53A3C8B7B}" name="pv_대분류"/>
    <tableColumn id="13" xr3:uid="{D7571276-D339-4527-9760-454B60630DA4}" name="pv_중분류"/>
    <tableColumn id="14" xr3:uid="{BFBCB082-067D-4FE4-BB2C-F423916F709A}" name="pv_소분류"/>
    <tableColumn id="15" xr3:uid="{B4F6B2C2-BB4D-4832-8426-8EDB34E3957E}" name="pv_지출액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10FD4C-F10A-42E5-91CE-D017AB25D8D7}" name="표7" displayName="표7" ref="A3:O22" totalsRowShown="0">
  <autoFilter ref="A3:O22" xr:uid="{4710FD4C-F10A-42E5-91CE-D017AB25D8D7}"/>
  <sortState xmlns:xlrd2="http://schemas.microsoft.com/office/spreadsheetml/2017/richdata2" ref="A4:O22">
    <sortCondition descending="1" ref="F3:F22"/>
  </sortState>
  <tableColumns count="15">
    <tableColumn id="1" xr3:uid="{EA2D6CAD-CC6F-472F-BE98-177CD58F2394}" name="날짜" dataDxfId="66"/>
    <tableColumn id="2" xr3:uid="{7688A5DD-526B-4F2B-9A79-E9C52077C0E8}" name="시간" dataDxfId="65"/>
    <tableColumn id="3" xr3:uid="{AF7E9A95-9CD2-454A-8B70-67ADA45AC14C}" name="타입"/>
    <tableColumn id="4" xr3:uid="{F4D5731B-DD1F-430B-BD92-052E5FE9771B}" name="대분류"/>
    <tableColumn id="5" xr3:uid="{A2381B3B-A64A-4FE2-A7B3-D26BD64F1153}" name="소분류"/>
    <tableColumn id="6" xr3:uid="{365D54C0-A337-4B60-9BE6-85BAECC35AF8}" name="내용"/>
    <tableColumn id="7" xr3:uid="{37C91ABE-F967-4126-989F-7E215E98A282}" name="금액"/>
    <tableColumn id="8" xr3:uid="{A72CC0EE-9F3E-4E4F-B1F7-512DEF3A7AF4}" name="화폐"/>
    <tableColumn id="9" xr3:uid="{C5A8CA0C-3239-4FD0-ADF2-97183EB2FFBD}" name="결제수단"/>
    <tableColumn id="10" xr3:uid="{8027FFB0-E095-46D6-8682-B11D126B5251}" name="메모"/>
    <tableColumn id="11" xr3:uid="{A269DB8D-AF28-4FA0-8AFE-625EA1EE6635}" name="거래일" dataDxfId="64"/>
    <tableColumn id="12" xr3:uid="{E6A86C52-3F68-4F6F-8D68-7467B5D439E0}" name="pv_대분류"/>
    <tableColumn id="13" xr3:uid="{A71026CB-1531-4650-8A36-80EC696B9DB4}" name="pv_중분류"/>
    <tableColumn id="14" xr3:uid="{4AD007D6-B00A-4F8F-AE9B-B820FB5A0B78}" name="pv_소분류"/>
    <tableColumn id="15" xr3:uid="{999E15A6-A98E-49C8-A86E-A9158B30C1D5}" name="pv_지출액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827CE50-4969-444E-893D-385B9FFC9454}" name="대분류표5" displayName="대분류표5" ref="M3:N9" totalsRowShown="0" headerRowDxfId="28" dataDxfId="27">
  <autoFilter ref="M3:N9" xr:uid="{E827CE50-4969-444E-893D-385B9FFC9454}"/>
  <tableColumns count="2">
    <tableColumn id="1" xr3:uid="{BC4B032A-FBBF-45E4-805C-69439E22FAB7}" name="포함단어" dataDxfId="26"/>
    <tableColumn id="2" xr3:uid="{7CA623AF-F6B9-4CC6-A73E-495D6053FF75}" name="대분류" dataDxfId="2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8723847-CAB8-48AD-A76D-BA22DFF9D9F9}" name="표6" displayName="표6" ref="B3:G44" totalsRowShown="0" headerRowDxfId="24" dataDxfId="23" tableBorderDxfId="22">
  <autoFilter ref="B3:G44" xr:uid="{38723847-CAB8-48AD-A76D-BA22DFF9D9F9}"/>
  <tableColumns count="6">
    <tableColumn id="1" xr3:uid="{7EF92D7E-9A87-4169-92EB-15B02DC384FE}" name="날짜" dataDxfId="21"/>
    <tableColumn id="2" xr3:uid="{BA83F0D5-CA9B-42CE-B618-C5BCAD1D5812}" name="대분류" dataDxfId="20"/>
    <tableColumn id="3" xr3:uid="{DE7134A3-806E-4783-8123-2F5DF09459C5}" name="중분류" dataDxfId="19"/>
    <tableColumn id="4" xr3:uid="{C37947CE-2E2E-4D3C-92FA-3349DF8C3CF6}" name="상품명" dataDxfId="18"/>
    <tableColumn id="5" xr3:uid="{DA11EA8F-E93C-4938-90C1-1DC91632F0D9}" name="금액" dataDxfId="17"/>
    <tableColumn id="6" xr3:uid="{9E5B0A7C-B94D-4442-81B4-BA7686402A61}" name="pv_중분류" dataDxfId="16">
      <calculatedColumnFormula>_xlfn.XLOOKUP($D:$D,$M:$M, $N:$N, "기타", 0)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FD51AD-7E6F-4AA7-A418-C2F248BE9867}" name="표2" displayName="표2" ref="B2:I13" totalsRowShown="0" headerRowDxfId="15" tableBorderDxfId="14">
  <autoFilter ref="B2:I13" xr:uid="{E6FD51AD-7E6F-4AA7-A418-C2F248BE9867}"/>
  <tableColumns count="8">
    <tableColumn id="1" xr3:uid="{2605F5B6-FCF4-4057-A2C0-9E3E8BE0269E}" name="날짜"/>
    <tableColumn id="2" xr3:uid="{BAC29643-04EF-466C-9949-F175BB144932}" name="투자상품종류"/>
    <tableColumn id="3" xr3:uid="{36A77ED4-3142-4DBD-8B2A-5FF1A9350654}" name="금융사"/>
    <tableColumn id="4" xr3:uid="{7A064CC6-9F0E-4078-8D8C-C198844F3783}" name="상품명"/>
    <tableColumn id="5" xr3:uid="{6D596C67-745E-4258-B46E-1582133F33AC}" name="투자원금" dataCellStyle="쉼표 [0]"/>
    <tableColumn id="6" xr3:uid="{275CA496-7CD4-4E8B-A966-A29D7BC3B2BF}" name="평가금액" dataCellStyle="쉼표 [0]"/>
    <tableColumn id="7" xr3:uid="{F4D061E3-62E6-4718-8510-EB9608207978}" name="수익률"/>
    <tableColumn id="8" xr3:uid="{66E4AC58-90EC-43C9-956F-E18865BC0374}" name="pv_수익률" dataDxfId="13" dataCellStyle="백분율">
      <calculatedColumnFormula>표2[[#This Row],[수익률]]/100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07E1A48-C2CB-4336-8084-C442AB428FC0}" name="표1" displayName="표1" ref="A1:O3662" totalsRowShown="0" headerRowDxfId="12">
  <autoFilter ref="A1:O3662" xr:uid="{207E1A48-C2CB-4336-8084-C442AB428FC0}">
    <filterColumn colId="11">
      <filters>
        <filter val="지출"/>
      </filters>
    </filterColumn>
  </autoFilter>
  <sortState xmlns:xlrd2="http://schemas.microsoft.com/office/spreadsheetml/2017/richdata2" ref="A2:O3662">
    <sortCondition descending="1" ref="A1:A3662"/>
  </sortState>
  <tableColumns count="15">
    <tableColumn id="1" xr3:uid="{59EE80B7-48DF-4955-B1FE-94F4771872EB}" name="날짜" dataDxfId="11"/>
    <tableColumn id="2" xr3:uid="{EDBC7967-B4B4-48CD-B332-6D62D978D3BE}" name="시간" dataDxfId="10"/>
    <tableColumn id="3" xr3:uid="{49A56BD4-33D1-4BBE-A15E-CC32E1A228E9}" name="타입"/>
    <tableColumn id="4" xr3:uid="{7B500169-5D65-4E76-B83D-17B5F42574CB}" name="대분류"/>
    <tableColumn id="5" xr3:uid="{F2E01244-86CB-48FF-B454-B24F15569D9F}" name="소분류"/>
    <tableColumn id="6" xr3:uid="{B7159944-B711-444B-B842-486C1D90CF69}" name="내용"/>
    <tableColumn id="7" xr3:uid="{3D15B6D5-D1E6-441A-A48A-7871CDB69519}" name="금액" dataCellStyle="쉼표 [0]"/>
    <tableColumn id="8" xr3:uid="{38CB3CA8-F089-44B3-A330-4AA087DE8A52}" name="화폐"/>
    <tableColumn id="9" xr3:uid="{7F9BD343-F1CF-4A0D-9AAA-BB1FBB87679C}" name="결제수단"/>
    <tableColumn id="10" xr3:uid="{BA8574EA-FE44-48BA-89F8-C542C9575075}" name="메모" dataDxfId="9">
      <calculatedColumnFormula>표1[[#This Row],[날짜]]</calculatedColumnFormula>
    </tableColumn>
    <tableColumn id="11" xr3:uid="{7F626895-2B9A-4D9F-AF55-AFFEE5D39C00}" name="거래일" dataDxfId="8">
      <calculatedColumnFormula>표1[[#This Row],[날짜]]</calculatedColumnFormula>
    </tableColumn>
    <tableColumn id="13" xr3:uid="{FF52B23F-C369-4C9A-8716-B1A74BABB606}" name="pv_대분류" dataDxfId="7">
      <calculatedColumnFormula array="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calculatedColumnFormula>
    </tableColumn>
    <tableColumn id="12" xr3:uid="{1BE16478-415D-491A-B82C-D72BA5E9CE75}" name="pv_중분류" dataDxfId="6">
      <calculatedColumnFormula>IF(COUNTIF(저축성자산, I2) &gt; 0, "저축성자산", D2)</calculatedColumnFormula>
    </tableColumn>
    <tableColumn id="14" xr3:uid="{71B85192-7B1C-4970-ADF6-256ED1E25FEE}" name="pv_소분류" dataDxfId="5">
      <calculatedColumnFormula>IF(COUNTIF(저축성자산, I2) &gt; 0, 표1[[#This Row],[결제수단]], E2)</calculatedColumnFormula>
    </tableColumn>
    <tableColumn id="15" xr3:uid="{FB1313DE-7894-4CC1-B81F-8D3A0A708787}" name="pv_지출액" dataDxfId="4">
      <calculatedColumnFormula>IF(OR(표1[[#This Row],[pv_대분류]]="수입", 표1[[#This Row],[pv_대분류]]="저축/투자"), 표1[[#This Row],[금액]], -표1[[#This Row],[금액]])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443049-E1AA-4E56-A49D-E14D8AFAA5D3}" name="대분류표" displayName="대분류표" ref="Q1:R3" totalsRowShown="0" headerRowDxfId="3" dataDxfId="2">
  <autoFilter ref="Q1:R3" xr:uid="{DA443049-E1AA-4E56-A49D-E14D8AFAA5D3}"/>
  <tableColumns count="2">
    <tableColumn id="1" xr3:uid="{21794A2C-9C42-4FB0-9AEF-D351E64CEC69}" name="포함단어" dataDxfId="1"/>
    <tableColumn id="2" xr3:uid="{F3D43BC4-E5BD-4FF7-A1B9-F677236A0198}" name="대분류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781F6-1671-4BDA-8B2F-20202D81711E}">
  <sheetPr>
    <tabColor rgb="FF92D050"/>
  </sheetPr>
  <dimension ref="A1"/>
  <sheetViews>
    <sheetView topLeftCell="D1" zoomScaleNormal="100" workbookViewId="0">
      <selection activeCell="L22" sqref="L22"/>
    </sheetView>
  </sheetViews>
  <sheetFormatPr defaultRowHeight="16.5"/>
  <sheetData/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9F4E9-0E38-4432-97ED-2B920726457A}">
  <sheetPr codeName="Sheet3">
    <tabColor rgb="FF92D050"/>
  </sheetPr>
  <dimension ref="A1:AN2183"/>
  <sheetViews>
    <sheetView topLeftCell="A16" zoomScale="55" zoomScaleNormal="55" workbookViewId="0">
      <selection activeCell="D58" sqref="D58"/>
    </sheetView>
  </sheetViews>
  <sheetFormatPr defaultColWidth="8.25" defaultRowHeight="16.5"/>
  <cols>
    <col min="1" max="4" width="8.25" style="55"/>
    <col min="5" max="5" width="5.625" style="55" customWidth="1"/>
    <col min="6" max="6" width="6.875" style="55" customWidth="1"/>
    <col min="7" max="7" width="10.875" style="55" customWidth="1"/>
    <col min="8" max="8" width="12.875" style="55" customWidth="1"/>
    <col min="9" max="9" width="11.75" style="55" customWidth="1"/>
    <col min="10" max="10" width="13.375" style="55" customWidth="1"/>
    <col min="11" max="11" width="15" style="55" customWidth="1"/>
    <col min="12" max="12" width="17.5" style="55" customWidth="1"/>
    <col min="13" max="14" width="8.25" style="55"/>
    <col min="15" max="15" width="6.25" style="55" customWidth="1"/>
    <col min="16" max="16" width="9.875" style="55" bestFit="1" customWidth="1"/>
    <col min="17" max="17" width="13.75" style="55" customWidth="1"/>
    <col min="18" max="18" width="20.5" style="55" customWidth="1"/>
    <col min="19" max="19" width="15.75" style="55" customWidth="1"/>
    <col min="20" max="20" width="17.5" style="55" customWidth="1"/>
    <col min="21" max="21" width="15.375" style="55" customWidth="1"/>
    <col min="22" max="22" width="7.125" style="55" customWidth="1"/>
    <col min="23" max="23" width="8.25" style="55"/>
    <col min="24" max="24" width="9.25" style="55" bestFit="1" customWidth="1"/>
    <col min="25" max="25" width="3.125" style="55" customWidth="1"/>
    <col min="26" max="16384" width="8.25" style="55"/>
  </cols>
  <sheetData>
    <row r="1" spans="1:40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4"/>
      <c r="AC1" s="54"/>
      <c r="AD1" s="54"/>
      <c r="AE1" s="54"/>
      <c r="AF1" s="54"/>
      <c r="AG1" s="54"/>
      <c r="AH1" s="54"/>
    </row>
    <row r="2" spans="1:40" ht="75.75" customHeight="1">
      <c r="A2" s="54"/>
      <c r="B2" s="54"/>
      <c r="C2" s="56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</row>
    <row r="3" spans="1:40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</row>
    <row r="4" spans="1:40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7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</row>
    <row r="5" spans="1:40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7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K5" s="136"/>
      <c r="AL5" s="137"/>
      <c r="AM5" s="137"/>
      <c r="AN5" s="137"/>
    </row>
    <row r="6" spans="1:40" ht="3.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7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K6" s="137"/>
      <c r="AL6" s="137"/>
      <c r="AM6" s="137"/>
      <c r="AN6" s="137"/>
    </row>
    <row r="7" spans="1:40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7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K7" s="137"/>
      <c r="AL7" s="137"/>
      <c r="AM7" s="137"/>
      <c r="AN7" s="137"/>
    </row>
    <row r="8" spans="1:40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7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K8" s="137"/>
      <c r="AL8" s="137"/>
      <c r="AM8" s="137"/>
      <c r="AN8" s="137"/>
    </row>
    <row r="9" spans="1:40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7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K9" s="137"/>
      <c r="AL9" s="137"/>
      <c r="AM9" s="137"/>
      <c r="AN9" s="137"/>
    </row>
    <row r="10" spans="1:40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7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</row>
    <row r="11" spans="1:40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</row>
    <row r="12" spans="1:40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</row>
    <row r="13" spans="1:40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</row>
    <row r="14" spans="1:40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</row>
    <row r="15" spans="1:40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</row>
    <row r="16" spans="1:40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</row>
    <row r="17" spans="1:34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</row>
    <row r="18" spans="1:34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</row>
    <row r="19" spans="1:34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</row>
    <row r="20" spans="1:34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</row>
    <row r="21" spans="1:34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</row>
    <row r="22" spans="1:34" ht="17.45" customHeight="1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</row>
    <row r="23" spans="1:34" ht="17.45" customHeight="1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</row>
    <row r="24" spans="1:34" ht="17.45" customHeight="1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</row>
    <row r="25" spans="1:34" ht="17.45" customHeight="1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</row>
    <row r="26" spans="1:34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</row>
    <row r="27" spans="1:34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</row>
    <row r="28" spans="1:34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</row>
    <row r="29" spans="1:34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</row>
    <row r="30" spans="1:34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</row>
    <row r="31" spans="1:34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</row>
    <row r="32" spans="1:34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</row>
    <row r="33" spans="1:34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</row>
    <row r="34" spans="1:34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</row>
    <row r="35" spans="1:34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</row>
    <row r="36" spans="1:34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</row>
    <row r="37" spans="1:34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</row>
    <row r="38" spans="1:34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</row>
    <row r="39" spans="1:34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</row>
    <row r="40" spans="1:34">
      <c r="A40" s="54"/>
      <c r="B40" s="54"/>
      <c r="C40" s="54"/>
      <c r="D40" s="54"/>
      <c r="E40" s="54"/>
      <c r="F40" s="58" t="s">
        <v>828</v>
      </c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</row>
    <row r="41" spans="1:34">
      <c r="A41" s="54"/>
      <c r="B41" s="54"/>
      <c r="C41" s="54"/>
      <c r="D41" s="54"/>
      <c r="E41" s="54"/>
      <c r="F41" s="58" t="s">
        <v>826</v>
      </c>
      <c r="G41" s="58" t="s">
        <v>829</v>
      </c>
      <c r="H41" s="58" t="s">
        <v>830</v>
      </c>
      <c r="I41" s="58" t="s">
        <v>831</v>
      </c>
      <c r="J41" s="58" t="s">
        <v>832</v>
      </c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</row>
    <row r="42" spans="1:34">
      <c r="A42" s="54"/>
      <c r="B42" s="54"/>
      <c r="C42" s="54"/>
      <c r="D42" s="54"/>
      <c r="E42" s="54"/>
      <c r="F42" s="59" t="s">
        <v>812</v>
      </c>
      <c r="G42" s="60" t="s">
        <v>833</v>
      </c>
      <c r="H42" s="61">
        <f>_xlfn.XLOOKUP(G42, [1]pv_수입!H:H, [1]pv_수입!I:I, "",0)</f>
        <v>4081690</v>
      </c>
      <c r="I42" s="62">
        <f>IF(H42=0, 0, MAX(H42:H46)*6%)</f>
        <v>244901.4</v>
      </c>
      <c r="J42" s="63">
        <f t="shared" ref="J42:J47" si="0">H42/$H$47</f>
        <v>0.58691207455528549</v>
      </c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</row>
    <row r="43" spans="1:34">
      <c r="A43" s="54"/>
      <c r="B43" s="54"/>
      <c r="C43" s="54"/>
      <c r="D43" s="54"/>
      <c r="E43" s="54"/>
      <c r="F43" s="59" t="s">
        <v>812</v>
      </c>
      <c r="G43" s="60" t="s">
        <v>834</v>
      </c>
      <c r="H43" s="61">
        <f>_xlfn.XLOOKUP(G43, [1]pv_수입!H:H, [1]pv_수입!I:I, "",0)</f>
        <v>73571</v>
      </c>
      <c r="I43" s="62">
        <f>IF(H43=0, 0, MAX(H43:H47)*6%)</f>
        <v>417271.01999999996</v>
      </c>
      <c r="J43" s="63">
        <f t="shared" si="0"/>
        <v>1.057887988482881E-2</v>
      </c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</row>
    <row r="44" spans="1:34">
      <c r="A44" s="54"/>
      <c r="B44" s="54"/>
      <c r="C44" s="54"/>
      <c r="D44" s="54"/>
      <c r="E44" s="54"/>
      <c r="F44" s="59" t="s">
        <v>812</v>
      </c>
      <c r="G44" s="60" t="s">
        <v>835</v>
      </c>
      <c r="H44" s="61">
        <f>_xlfn.XLOOKUP(G44, [1]pv_수입!H:H, [1]pv_수입!I:I, 0,0)</f>
        <v>72702</v>
      </c>
      <c r="I44" s="62">
        <f>IF(H44=0, 0, MAX(H44:H48)*6%)</f>
        <v>417271.01999999996</v>
      </c>
      <c r="J44" s="63">
        <f t="shared" si="0"/>
        <v>1.0453925125209989E-2</v>
      </c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</row>
    <row r="45" spans="1:34">
      <c r="A45" s="54"/>
      <c r="B45" s="54"/>
      <c r="C45" s="54"/>
      <c r="D45" s="54"/>
      <c r="E45" s="54"/>
      <c r="F45" s="59" t="s">
        <v>812</v>
      </c>
      <c r="G45" s="60" t="s">
        <v>836</v>
      </c>
      <c r="H45" s="61">
        <f>_xlfn.XLOOKUP(G45, [1]pv_수입!H:H, [1]pv_수입!I:I, 0,0)</f>
        <v>2726538</v>
      </c>
      <c r="I45" s="62">
        <f>IF(H45=0, 0, MAX(H45:H49)*6%)</f>
        <v>417271.01999999996</v>
      </c>
      <c r="J45" s="63">
        <f t="shared" si="0"/>
        <v>0.39205281977166784</v>
      </c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</row>
    <row r="46" spans="1:34">
      <c r="A46" s="54"/>
      <c r="B46" s="54"/>
      <c r="C46" s="54"/>
      <c r="D46" s="54"/>
      <c r="E46" s="54"/>
      <c r="F46" s="59" t="s">
        <v>812</v>
      </c>
      <c r="G46" s="64" t="s">
        <v>837</v>
      </c>
      <c r="H46" s="61">
        <f>_xlfn.XLOOKUP(G46, [1]pv_수입!H:H, [1]pv_수입!I:I, 0,0)</f>
        <v>16</v>
      </c>
      <c r="I46" s="62">
        <f>IF(H46=0, 0, MAX(H46:H50)*6%)</f>
        <v>417271.01999999996</v>
      </c>
      <c r="J46" s="63">
        <f t="shared" si="0"/>
        <v>2.3006630079414572E-6</v>
      </c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</row>
    <row r="47" spans="1:34">
      <c r="A47" s="54"/>
      <c r="B47" s="54"/>
      <c r="C47" s="54"/>
      <c r="D47" s="54"/>
      <c r="E47" s="54"/>
      <c r="F47" s="59" t="s">
        <v>812</v>
      </c>
      <c r="G47" s="65" t="s">
        <v>838</v>
      </c>
      <c r="H47" s="61">
        <f>_xlfn.XLOOKUP(G47, [1]pv_수입!H:H, [1]pv_수입!I:I, "",0)</f>
        <v>6954517</v>
      </c>
      <c r="I47" s="54"/>
      <c r="J47" s="63">
        <f t="shared" si="0"/>
        <v>1</v>
      </c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</row>
    <row r="48" spans="1:34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</row>
    <row r="49" spans="1:34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</row>
    <row r="50" spans="1:34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</row>
    <row r="51" spans="1:34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</row>
    <row r="52" spans="1:34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</row>
    <row r="53" spans="1:34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</row>
    <row r="54" spans="1:34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</row>
    <row r="55" spans="1:34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</row>
    <row r="56" spans="1:34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</row>
    <row r="57" spans="1:34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</row>
    <row r="58" spans="1:34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</row>
    <row r="59" spans="1:34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</row>
    <row r="60" spans="1:34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</row>
    <row r="61" spans="1:34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</row>
    <row r="62" spans="1:34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</row>
    <row r="63" spans="1:34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</row>
    <row r="64" spans="1:34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</row>
    <row r="65" spans="1:34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</row>
    <row r="66" spans="1:34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</row>
    <row r="67" spans="1:34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</row>
    <row r="68" spans="1:34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</row>
    <row r="69" spans="1:34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</row>
    <row r="70" spans="1:34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</row>
    <row r="71" spans="1:34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</row>
    <row r="72" spans="1:34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</row>
    <row r="73" spans="1:34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</row>
    <row r="74" spans="1:34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</row>
    <row r="75" spans="1:34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</row>
    <row r="76" spans="1:34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</row>
    <row r="77" spans="1:34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</row>
    <row r="78" spans="1:34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</row>
    <row r="79" spans="1:34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</row>
    <row r="80" spans="1:34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</row>
    <row r="81" spans="1:34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</row>
    <row r="82" spans="1:34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</row>
    <row r="83" spans="1:34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</row>
    <row r="84" spans="1:34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</row>
    <row r="85" spans="1:34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</row>
    <row r="86" spans="1:34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</row>
    <row r="87" spans="1:34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</row>
    <row r="88" spans="1:34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</row>
    <row r="89" spans="1:34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</row>
    <row r="90" spans="1:34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</row>
    <row r="91" spans="1:34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</row>
    <row r="92" spans="1:34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</row>
    <row r="93" spans="1:34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</row>
    <row r="94" spans="1:34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</row>
    <row r="95" spans="1:34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</row>
    <row r="96" spans="1:34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</row>
    <row r="97" spans="1:34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</row>
    <row r="98" spans="1:34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</row>
    <row r="99" spans="1:34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</row>
    <row r="100" spans="1:34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</row>
    <row r="101" spans="1:34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66"/>
      <c r="AC101" s="54"/>
      <c r="AD101" s="54"/>
      <c r="AE101" s="54"/>
      <c r="AF101" s="54"/>
      <c r="AG101" s="54"/>
      <c r="AH101" s="54"/>
    </row>
    <row r="102" spans="1:34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</row>
    <row r="103" spans="1:34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</row>
    <row r="104" spans="1:34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</row>
    <row r="105" spans="1:34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</row>
    <row r="106" spans="1:34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</row>
    <row r="107" spans="1:34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</row>
    <row r="108" spans="1:34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</row>
    <row r="109" spans="1:34">
      <c r="A109" s="54"/>
      <c r="B109" s="54"/>
      <c r="C109" s="54"/>
      <c r="D109" s="54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</row>
    <row r="110" spans="1:34">
      <c r="A110" s="54"/>
      <c r="B110" s="54"/>
      <c r="C110" s="54"/>
      <c r="D110" s="54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</row>
    <row r="111" spans="1:34">
      <c r="A111" s="54"/>
      <c r="B111" s="54"/>
      <c r="C111" s="54"/>
      <c r="D111" s="54"/>
      <c r="E111" s="68"/>
      <c r="F111" s="67"/>
      <c r="G111" s="138" t="s">
        <v>839</v>
      </c>
      <c r="H111" s="138"/>
      <c r="I111" s="138"/>
      <c r="J111" s="138"/>
      <c r="K111" s="138"/>
      <c r="L111" s="138"/>
      <c r="M111" s="67"/>
      <c r="N111" s="67"/>
      <c r="O111" s="67"/>
      <c r="P111" s="67"/>
      <c r="Q111" s="67"/>
      <c r="R111" s="138" t="s">
        <v>839</v>
      </c>
      <c r="S111" s="138"/>
      <c r="T111" s="138"/>
      <c r="U111" s="138"/>
      <c r="V111" s="138"/>
      <c r="W111" s="138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</row>
    <row r="112" spans="1:34">
      <c r="A112" s="54"/>
      <c r="B112" s="54"/>
      <c r="C112" s="54"/>
      <c r="D112" s="54"/>
      <c r="E112" s="67"/>
      <c r="F112" s="67"/>
      <c r="G112" s="69" t="s">
        <v>840</v>
      </c>
      <c r="H112" s="69" t="s">
        <v>841</v>
      </c>
      <c r="I112" s="69" t="s">
        <v>842</v>
      </c>
      <c r="J112" s="69" t="s">
        <v>843</v>
      </c>
      <c r="K112" s="67"/>
      <c r="L112" s="67"/>
      <c r="M112" s="67"/>
      <c r="N112" s="67"/>
      <c r="O112" s="67"/>
      <c r="P112" s="67"/>
      <c r="Q112" s="67"/>
      <c r="R112" s="69" t="s">
        <v>840</v>
      </c>
      <c r="S112" s="69" t="s">
        <v>841</v>
      </c>
      <c r="T112" s="69" t="s">
        <v>842</v>
      </c>
      <c r="U112" s="69" t="s">
        <v>843</v>
      </c>
      <c r="V112" s="67"/>
      <c r="W112" s="67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</row>
    <row r="113" spans="1:34">
      <c r="A113" s="54"/>
      <c r="B113" s="54"/>
      <c r="C113" s="54"/>
      <c r="D113" s="54"/>
      <c r="E113" s="67"/>
      <c r="F113" s="67">
        <v>1</v>
      </c>
      <c r="G113" s="67" t="str">
        <f>[1]pv_지출!N6</f>
        <v>식비</v>
      </c>
      <c r="H113" s="70">
        <f>[1]pv_지출!O6</f>
        <v>5037019</v>
      </c>
      <c r="I113" s="71">
        <f>$H$113*0.1</f>
        <v>503701.9</v>
      </c>
      <c r="J113" s="72" t="e">
        <f>H113/#REF!</f>
        <v>#REF!</v>
      </c>
      <c r="K113" s="67"/>
      <c r="L113" s="67"/>
      <c r="M113" s="67"/>
      <c r="N113" s="67"/>
      <c r="O113" s="67"/>
      <c r="P113" s="67"/>
      <c r="Q113" s="67">
        <v>1</v>
      </c>
      <c r="R113" s="67" t="str">
        <f>[1]pv_지출!X8</f>
        <v>JETSTAR AIRWAYS</v>
      </c>
      <c r="S113" s="70">
        <f>[1]pv_지출!Y8</f>
        <v>3085036</v>
      </c>
      <c r="T113" s="71">
        <f>$S$113*0.1</f>
        <v>308503.60000000003</v>
      </c>
      <c r="U113" s="72" t="e">
        <f>S113/#REF!</f>
        <v>#REF!</v>
      </c>
      <c r="V113" s="67"/>
      <c r="W113" s="67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</row>
    <row r="114" spans="1:34">
      <c r="A114" s="54"/>
      <c r="B114" s="54"/>
      <c r="C114" s="54"/>
      <c r="D114" s="54"/>
      <c r="E114" s="67"/>
      <c r="F114" s="67">
        <f>F113+1</f>
        <v>2</v>
      </c>
      <c r="G114" s="67" t="str">
        <f>[1]pv_지출!N7</f>
        <v>여행</v>
      </c>
      <c r="H114" s="70">
        <f>[1]pv_지출!O7</f>
        <v>3730734</v>
      </c>
      <c r="I114" s="71">
        <f t="shared" ref="I114:I116" si="1">$H$113*0.1</f>
        <v>503701.9</v>
      </c>
      <c r="J114" s="72" t="e">
        <f>H114/#REF!</f>
        <v>#REF!</v>
      </c>
      <c r="K114" s="67"/>
      <c r="L114" s="67"/>
      <c r="M114" s="67"/>
      <c r="N114" s="67"/>
      <c r="O114" s="67"/>
      <c r="P114" s="67"/>
      <c r="Q114" s="67">
        <f t="shared" ref="Q114:Q116" si="2">Q113+1</f>
        <v>2</v>
      </c>
      <c r="R114" s="67" t="str">
        <f>[1]pv_지출!X9</f>
        <v>JETSTAR0000000YL6KJM</v>
      </c>
      <c r="S114" s="70">
        <f>[1]pv_지출!Y9</f>
        <v>3077398</v>
      </c>
      <c r="T114" s="71">
        <f t="shared" ref="T114:T116" si="3">$S$113*0.1</f>
        <v>308503.60000000003</v>
      </c>
      <c r="U114" s="72" t="e">
        <f>S114/#REF!</f>
        <v>#REF!</v>
      </c>
      <c r="V114" s="67"/>
      <c r="W114" s="67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</row>
    <row r="115" spans="1:34">
      <c r="A115" s="54"/>
      <c r="B115" s="54"/>
      <c r="C115" s="54"/>
      <c r="D115" s="54"/>
      <c r="E115" s="67"/>
      <c r="F115" s="67">
        <f t="shared" ref="F115:F116" si="4">F114+1</f>
        <v>3</v>
      </c>
      <c r="G115" s="67" t="str">
        <f>[1]pv_지출!N8</f>
        <v>꾸밈비</v>
      </c>
      <c r="H115" s="70">
        <f>[1]pv_지출!O8</f>
        <v>3673040</v>
      </c>
      <c r="I115" s="71">
        <f t="shared" si="1"/>
        <v>503701.9</v>
      </c>
      <c r="J115" s="72" t="e">
        <f>H115/#REF!</f>
        <v>#REF!</v>
      </c>
      <c r="K115" s="67"/>
      <c r="L115" s="67"/>
      <c r="M115" s="67"/>
      <c r="N115" s="67"/>
      <c r="O115" s="67"/>
      <c r="P115" s="67"/>
      <c r="Q115" s="67">
        <f t="shared" si="2"/>
        <v>3</v>
      </c>
      <c r="R115" s="67" t="str">
        <f>[1]pv_지출!X10</f>
        <v>주식회사 카카오스타일</v>
      </c>
      <c r="S115" s="70">
        <f>[1]pv_지출!Y10</f>
        <v>546180</v>
      </c>
      <c r="T115" s="71">
        <f t="shared" si="3"/>
        <v>308503.60000000003</v>
      </c>
      <c r="U115" s="72" t="e">
        <f>S115/#REF!</f>
        <v>#REF!</v>
      </c>
      <c r="V115" s="67"/>
      <c r="W115" s="67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</row>
    <row r="116" spans="1:34">
      <c r="A116" s="54"/>
      <c r="B116" s="54"/>
      <c r="C116" s="54"/>
      <c r="D116" s="54"/>
      <c r="E116" s="67"/>
      <c r="F116" s="67">
        <f t="shared" si="4"/>
        <v>4</v>
      </c>
      <c r="G116" s="67" t="str">
        <f>[1]pv_지출!N9</f>
        <v>금융</v>
      </c>
      <c r="H116" s="70">
        <f>[1]pv_지출!O9</f>
        <v>3348188</v>
      </c>
      <c r="I116" s="71">
        <f t="shared" si="1"/>
        <v>503701.9</v>
      </c>
      <c r="J116" s="72" t="e">
        <f>H116/#REF!</f>
        <v>#REF!</v>
      </c>
      <c r="K116" s="67"/>
      <c r="L116" s="67"/>
      <c r="M116" s="67"/>
      <c r="N116" s="67"/>
      <c r="O116" s="67"/>
      <c r="P116" s="67"/>
      <c r="Q116" s="67">
        <f t="shared" si="2"/>
        <v>4</v>
      </c>
      <c r="R116" s="67" t="str">
        <f>[1]pv_지출!X11</f>
        <v>SK텔레콤(자동납부)</v>
      </c>
      <c r="S116" s="70">
        <f>[1]pv_지출!Y11</f>
        <v>529150</v>
      </c>
      <c r="T116" s="71">
        <f t="shared" si="3"/>
        <v>308503.60000000003</v>
      </c>
      <c r="U116" s="72" t="e">
        <f>S116/#REF!</f>
        <v>#REF!</v>
      </c>
      <c r="V116" s="67"/>
      <c r="W116" s="67"/>
      <c r="X116" s="67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</row>
    <row r="117" spans="1:34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</row>
    <row r="118" spans="1:34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</row>
    <row r="119" spans="1:34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</row>
    <row r="120" spans="1:34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</row>
    <row r="121" spans="1:34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</row>
    <row r="122" spans="1:34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</row>
    <row r="123" spans="1:34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</row>
    <row r="124" spans="1:34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</row>
    <row r="125" spans="1:34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</row>
    <row r="126" spans="1:34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</row>
    <row r="127" spans="1:34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</row>
    <row r="128" spans="1:34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</row>
    <row r="129" spans="1:34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</row>
    <row r="130" spans="1:34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</row>
    <row r="131" spans="1:34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</row>
    <row r="132" spans="1:34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</row>
    <row r="133" spans="1:34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</row>
    <row r="134" spans="1:34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</row>
    <row r="135" spans="1:34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</row>
    <row r="136" spans="1:34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</row>
    <row r="137" spans="1:34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</row>
    <row r="138" spans="1:34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</row>
    <row r="139" spans="1:34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</row>
    <row r="223" spans="16:21">
      <c r="P223" s="73"/>
      <c r="Q223" s="74"/>
      <c r="R223" s="74"/>
      <c r="S223" s="74"/>
      <c r="T223" s="74"/>
      <c r="U223" s="75"/>
    </row>
    <row r="224" spans="16:21">
      <c r="P224" s="73"/>
      <c r="Q224" s="74"/>
      <c r="R224" s="74"/>
      <c r="S224" s="74"/>
      <c r="T224" s="74"/>
      <c r="U224" s="75"/>
    </row>
    <row r="225" spans="16:21">
      <c r="P225" s="73"/>
      <c r="Q225" s="74"/>
      <c r="R225" s="74"/>
      <c r="S225" s="74"/>
      <c r="T225" s="74"/>
      <c r="U225" s="75"/>
    </row>
    <row r="226" spans="16:21">
      <c r="P226" s="73"/>
      <c r="Q226" s="74"/>
      <c r="R226" s="74"/>
      <c r="S226" s="74"/>
      <c r="T226" s="74"/>
      <c r="U226" s="75"/>
    </row>
    <row r="227" spans="16:21">
      <c r="P227" s="73"/>
      <c r="Q227" s="74"/>
      <c r="R227" s="74"/>
      <c r="S227" s="74"/>
      <c r="T227" s="74"/>
      <c r="U227" s="75"/>
    </row>
    <row r="228" spans="16:21">
      <c r="P228" s="73"/>
      <c r="Q228" s="74"/>
      <c r="R228" s="74"/>
      <c r="S228" s="74"/>
      <c r="T228" s="74"/>
      <c r="U228" s="75"/>
    </row>
    <row r="229" spans="16:21">
      <c r="P229" s="73"/>
      <c r="Q229" s="74"/>
      <c r="R229" s="74"/>
      <c r="S229" s="74"/>
      <c r="T229" s="74"/>
      <c r="U229" s="75"/>
    </row>
    <row r="230" spans="16:21">
      <c r="P230" s="73"/>
      <c r="Q230" s="74"/>
      <c r="R230" s="74"/>
      <c r="S230" s="74"/>
      <c r="T230" s="74"/>
      <c r="U230" s="75"/>
    </row>
    <row r="231" spans="16:21">
      <c r="P231" s="73"/>
      <c r="Q231" s="74"/>
      <c r="R231" s="74"/>
      <c r="S231" s="74"/>
      <c r="T231" s="74"/>
      <c r="U231" s="75"/>
    </row>
    <row r="232" spans="16:21">
      <c r="P232" s="73"/>
      <c r="Q232" s="74"/>
      <c r="R232" s="74"/>
      <c r="S232" s="74"/>
      <c r="T232" s="74"/>
      <c r="U232" s="75"/>
    </row>
    <row r="233" spans="16:21">
      <c r="P233" s="73"/>
      <c r="Q233" s="74"/>
      <c r="R233" s="74"/>
      <c r="S233" s="74"/>
      <c r="T233" s="74"/>
      <c r="U233" s="75"/>
    </row>
    <row r="234" spans="16:21">
      <c r="P234" s="73"/>
      <c r="Q234" s="74"/>
      <c r="R234" s="74"/>
      <c r="S234" s="74"/>
      <c r="T234" s="74"/>
      <c r="U234" s="75"/>
    </row>
    <row r="235" spans="16:21">
      <c r="P235" s="73"/>
      <c r="Q235" s="74"/>
      <c r="R235" s="74"/>
      <c r="S235" s="74"/>
      <c r="T235" s="74"/>
      <c r="U235" s="75"/>
    </row>
    <row r="236" spans="16:21">
      <c r="P236" s="73"/>
      <c r="Q236" s="74"/>
      <c r="R236" s="74"/>
      <c r="S236" s="74"/>
      <c r="T236" s="74"/>
      <c r="U236" s="75"/>
    </row>
    <row r="237" spans="16:21">
      <c r="P237" s="73"/>
      <c r="Q237" s="74"/>
      <c r="R237" s="74"/>
      <c r="S237" s="74"/>
      <c r="T237" s="74"/>
      <c r="U237" s="75"/>
    </row>
    <row r="238" spans="16:21">
      <c r="P238" s="73"/>
      <c r="Q238" s="74"/>
      <c r="R238" s="74"/>
      <c r="S238" s="74"/>
      <c r="T238" s="74"/>
      <c r="U238" s="75"/>
    </row>
    <row r="239" spans="16:21">
      <c r="P239" s="73"/>
      <c r="Q239" s="74"/>
      <c r="R239" s="74"/>
      <c r="S239" s="74"/>
      <c r="T239" s="74"/>
      <c r="U239" s="75"/>
    </row>
    <row r="240" spans="16:21">
      <c r="P240" s="73"/>
      <c r="Q240" s="74"/>
      <c r="R240" s="74"/>
      <c r="S240" s="74"/>
      <c r="T240" s="74"/>
      <c r="U240" s="75"/>
    </row>
    <row r="241" spans="16:21">
      <c r="P241" s="73"/>
      <c r="Q241" s="74"/>
      <c r="R241" s="74"/>
      <c r="S241" s="74"/>
      <c r="T241" s="74"/>
      <c r="U241" s="75"/>
    </row>
    <row r="242" spans="16:21">
      <c r="P242" s="73"/>
      <c r="Q242" s="74"/>
      <c r="R242" s="74"/>
      <c r="S242" s="74"/>
      <c r="T242" s="74"/>
      <c r="U242" s="75"/>
    </row>
    <row r="243" spans="16:21">
      <c r="P243" s="73"/>
      <c r="Q243" s="74"/>
      <c r="R243" s="74"/>
      <c r="S243" s="74"/>
      <c r="T243" s="74"/>
      <c r="U243" s="75"/>
    </row>
    <row r="244" spans="16:21">
      <c r="P244" s="73"/>
      <c r="Q244" s="74"/>
      <c r="R244" s="74"/>
      <c r="S244" s="74"/>
      <c r="T244" s="74"/>
      <c r="U244" s="75"/>
    </row>
    <row r="245" spans="16:21">
      <c r="P245" s="73"/>
      <c r="Q245" s="74"/>
      <c r="R245" s="74"/>
      <c r="S245" s="74"/>
      <c r="T245" s="74"/>
      <c r="U245" s="75"/>
    </row>
    <row r="246" spans="16:21">
      <c r="P246" s="73"/>
      <c r="Q246" s="74"/>
      <c r="R246" s="74"/>
      <c r="S246" s="74"/>
      <c r="T246" s="74"/>
      <c r="U246" s="75"/>
    </row>
    <row r="247" spans="16:21">
      <c r="P247" s="73"/>
      <c r="Q247" s="74"/>
      <c r="R247" s="74"/>
      <c r="S247" s="74"/>
      <c r="T247" s="74"/>
      <c r="U247" s="75"/>
    </row>
    <row r="248" spans="16:21">
      <c r="P248" s="73"/>
      <c r="Q248" s="74"/>
      <c r="R248" s="74"/>
      <c r="S248" s="74"/>
      <c r="T248" s="74"/>
      <c r="U248" s="75"/>
    </row>
    <row r="249" spans="16:21">
      <c r="P249" s="73"/>
      <c r="Q249" s="74"/>
      <c r="R249" s="74"/>
      <c r="S249" s="74"/>
      <c r="T249" s="74"/>
      <c r="U249" s="75"/>
    </row>
    <row r="250" spans="16:21">
      <c r="P250" s="73"/>
      <c r="Q250" s="74"/>
      <c r="R250" s="74"/>
      <c r="S250" s="74"/>
      <c r="T250" s="74"/>
      <c r="U250" s="75"/>
    </row>
    <row r="251" spans="16:21">
      <c r="P251" s="73"/>
      <c r="Q251" s="74"/>
      <c r="R251" s="74"/>
      <c r="S251" s="74"/>
      <c r="T251" s="74"/>
      <c r="U251" s="75"/>
    </row>
    <row r="252" spans="16:21">
      <c r="P252" s="73"/>
      <c r="Q252" s="74"/>
      <c r="R252" s="74"/>
      <c r="S252" s="74"/>
      <c r="T252" s="74"/>
      <c r="U252" s="75"/>
    </row>
    <row r="253" spans="16:21">
      <c r="P253" s="73"/>
      <c r="Q253" s="74"/>
      <c r="R253" s="74"/>
      <c r="S253" s="74"/>
      <c r="T253" s="74"/>
      <c r="U253" s="75"/>
    </row>
    <row r="254" spans="16:21">
      <c r="P254" s="73"/>
      <c r="Q254" s="74"/>
      <c r="R254" s="74"/>
      <c r="S254" s="74"/>
      <c r="T254" s="74"/>
      <c r="U254" s="75"/>
    </row>
    <row r="255" spans="16:21">
      <c r="P255" s="73"/>
      <c r="Q255" s="74"/>
      <c r="R255" s="74"/>
      <c r="S255" s="74"/>
      <c r="T255" s="74"/>
      <c r="U255" s="75"/>
    </row>
    <row r="256" spans="16:21">
      <c r="P256" s="73"/>
      <c r="Q256" s="74"/>
      <c r="R256" s="74"/>
      <c r="S256" s="74"/>
      <c r="T256" s="74"/>
      <c r="U256" s="75"/>
    </row>
    <row r="257" spans="16:21">
      <c r="P257" s="73"/>
      <c r="Q257" s="74"/>
      <c r="R257" s="74"/>
      <c r="S257" s="74"/>
      <c r="T257" s="74"/>
      <c r="U257" s="75"/>
    </row>
    <row r="258" spans="16:21">
      <c r="P258" s="73"/>
      <c r="Q258" s="74"/>
      <c r="R258" s="74"/>
      <c r="S258" s="74"/>
      <c r="T258" s="74"/>
      <c r="U258" s="75"/>
    </row>
    <row r="259" spans="16:21">
      <c r="P259" s="73"/>
      <c r="Q259" s="74"/>
      <c r="R259" s="74"/>
      <c r="S259" s="74"/>
      <c r="T259" s="74"/>
      <c r="U259" s="75"/>
    </row>
    <row r="260" spans="16:21">
      <c r="P260" s="73"/>
      <c r="Q260" s="74"/>
      <c r="R260" s="74"/>
      <c r="S260" s="74"/>
      <c r="T260" s="74"/>
      <c r="U260" s="75"/>
    </row>
    <row r="261" spans="16:21">
      <c r="P261" s="73"/>
      <c r="Q261" s="74"/>
      <c r="R261" s="74"/>
      <c r="S261" s="74"/>
      <c r="T261" s="74"/>
      <c r="U261" s="75"/>
    </row>
    <row r="262" spans="16:21">
      <c r="P262" s="73"/>
      <c r="Q262" s="74"/>
      <c r="R262" s="74"/>
      <c r="S262" s="74"/>
      <c r="T262" s="74"/>
      <c r="U262" s="75"/>
    </row>
    <row r="263" spans="16:21">
      <c r="P263" s="73"/>
      <c r="Q263" s="74"/>
      <c r="R263" s="74"/>
      <c r="S263" s="74"/>
      <c r="T263" s="74"/>
      <c r="U263" s="75"/>
    </row>
    <row r="264" spans="16:21">
      <c r="P264" s="73"/>
      <c r="Q264" s="74"/>
      <c r="R264" s="74"/>
      <c r="S264" s="74"/>
      <c r="T264" s="74"/>
      <c r="U264" s="75"/>
    </row>
    <row r="265" spans="16:21">
      <c r="P265" s="73"/>
      <c r="Q265" s="74"/>
      <c r="R265" s="74"/>
      <c r="S265" s="74"/>
      <c r="T265" s="74"/>
      <c r="U265" s="75"/>
    </row>
    <row r="266" spans="16:21">
      <c r="P266" s="73"/>
      <c r="Q266" s="74"/>
      <c r="R266" s="74"/>
      <c r="S266" s="74"/>
      <c r="T266" s="74"/>
      <c r="U266" s="75"/>
    </row>
    <row r="267" spans="16:21">
      <c r="P267" s="73"/>
      <c r="Q267" s="74"/>
      <c r="R267" s="74"/>
      <c r="S267" s="74"/>
      <c r="T267" s="74"/>
      <c r="U267" s="75"/>
    </row>
    <row r="268" spans="16:21">
      <c r="P268" s="73"/>
      <c r="Q268" s="74"/>
      <c r="R268" s="74"/>
      <c r="S268" s="74"/>
      <c r="T268" s="74"/>
      <c r="U268" s="75"/>
    </row>
    <row r="269" spans="16:21">
      <c r="P269" s="73"/>
      <c r="Q269" s="74"/>
      <c r="R269" s="74"/>
      <c r="S269" s="74"/>
      <c r="T269" s="74"/>
      <c r="U269" s="75"/>
    </row>
    <row r="270" spans="16:21">
      <c r="P270" s="73"/>
      <c r="Q270" s="74"/>
      <c r="R270" s="74"/>
      <c r="S270" s="74"/>
      <c r="T270" s="74"/>
      <c r="U270" s="75"/>
    </row>
    <row r="271" spans="16:21">
      <c r="P271" s="73"/>
      <c r="Q271" s="74"/>
      <c r="R271" s="74"/>
      <c r="S271" s="74"/>
      <c r="T271" s="74"/>
      <c r="U271" s="75"/>
    </row>
    <row r="272" spans="16:21">
      <c r="P272" s="73"/>
      <c r="Q272" s="74"/>
      <c r="R272" s="74"/>
      <c r="S272" s="74"/>
      <c r="T272" s="74"/>
      <c r="U272" s="75"/>
    </row>
    <row r="273" spans="16:21">
      <c r="P273" s="73"/>
      <c r="Q273" s="74"/>
      <c r="R273" s="74"/>
      <c r="S273" s="74"/>
      <c r="T273" s="74"/>
      <c r="U273" s="75"/>
    </row>
    <row r="274" spans="16:21">
      <c r="P274" s="73"/>
      <c r="Q274" s="74"/>
      <c r="R274" s="74"/>
      <c r="S274" s="74"/>
      <c r="T274" s="74"/>
      <c r="U274" s="75"/>
    </row>
    <row r="275" spans="16:21">
      <c r="P275" s="73"/>
      <c r="Q275" s="74"/>
      <c r="R275" s="74"/>
      <c r="S275" s="74"/>
      <c r="T275" s="74"/>
      <c r="U275" s="75"/>
    </row>
    <row r="276" spans="16:21">
      <c r="P276" s="73"/>
      <c r="Q276" s="74"/>
      <c r="R276" s="74"/>
      <c r="S276" s="74"/>
      <c r="T276" s="74"/>
      <c r="U276" s="75"/>
    </row>
    <row r="277" spans="16:21">
      <c r="P277" s="73"/>
      <c r="Q277" s="74"/>
      <c r="R277" s="74"/>
      <c r="S277" s="74"/>
      <c r="T277" s="74"/>
      <c r="U277" s="75"/>
    </row>
    <row r="278" spans="16:21">
      <c r="P278" s="73"/>
      <c r="Q278" s="74"/>
      <c r="R278" s="74"/>
      <c r="S278" s="74"/>
      <c r="T278" s="74"/>
      <c r="U278" s="75"/>
    </row>
    <row r="279" spans="16:21">
      <c r="P279" s="73"/>
      <c r="Q279" s="74"/>
      <c r="R279" s="74"/>
      <c r="S279" s="74"/>
      <c r="T279" s="74"/>
      <c r="U279" s="75"/>
    </row>
    <row r="280" spans="16:21">
      <c r="P280" s="73"/>
      <c r="Q280" s="74"/>
      <c r="R280" s="74"/>
      <c r="S280" s="74"/>
      <c r="T280" s="74"/>
      <c r="U280" s="75"/>
    </row>
    <row r="281" spans="16:21">
      <c r="P281" s="73"/>
      <c r="Q281" s="74"/>
      <c r="R281" s="74"/>
      <c r="S281" s="74"/>
      <c r="T281" s="74"/>
      <c r="U281" s="75"/>
    </row>
    <row r="282" spans="16:21">
      <c r="P282" s="73"/>
      <c r="Q282" s="74"/>
      <c r="R282" s="74"/>
      <c r="S282" s="74"/>
      <c r="T282" s="74"/>
      <c r="U282" s="75"/>
    </row>
    <row r="283" spans="16:21">
      <c r="P283" s="73"/>
      <c r="Q283" s="74"/>
      <c r="R283" s="74"/>
      <c r="S283" s="74"/>
      <c r="T283" s="74"/>
      <c r="U283" s="75"/>
    </row>
    <row r="284" spans="16:21">
      <c r="P284" s="73"/>
      <c r="Q284" s="74"/>
      <c r="R284" s="74"/>
      <c r="S284" s="74"/>
      <c r="T284" s="74"/>
      <c r="U284" s="75"/>
    </row>
    <row r="285" spans="16:21">
      <c r="P285" s="73"/>
      <c r="Q285" s="74"/>
      <c r="R285" s="74"/>
      <c r="S285" s="74"/>
      <c r="T285" s="74"/>
      <c r="U285" s="75"/>
    </row>
    <row r="286" spans="16:21">
      <c r="P286" s="73"/>
      <c r="Q286" s="74"/>
      <c r="R286" s="74"/>
      <c r="S286" s="74"/>
      <c r="T286" s="74"/>
      <c r="U286" s="75"/>
    </row>
    <row r="287" spans="16:21">
      <c r="P287" s="73"/>
      <c r="Q287" s="74"/>
      <c r="R287" s="74"/>
      <c r="S287" s="74"/>
      <c r="T287" s="74"/>
      <c r="U287" s="75"/>
    </row>
    <row r="288" spans="16:21">
      <c r="P288" s="73"/>
      <c r="Q288" s="74"/>
      <c r="R288" s="74"/>
      <c r="S288" s="74"/>
      <c r="T288" s="74"/>
      <c r="U288" s="75"/>
    </row>
    <row r="289" spans="16:21">
      <c r="P289" s="73"/>
      <c r="Q289" s="74"/>
      <c r="R289" s="74"/>
      <c r="S289" s="74"/>
      <c r="T289" s="74"/>
      <c r="U289" s="75"/>
    </row>
    <row r="290" spans="16:21">
      <c r="P290" s="73"/>
      <c r="Q290" s="74"/>
      <c r="R290" s="74"/>
      <c r="S290" s="74"/>
      <c r="T290" s="74"/>
      <c r="U290" s="75"/>
    </row>
    <row r="291" spans="16:21">
      <c r="P291" s="73"/>
      <c r="Q291" s="74"/>
      <c r="R291" s="74"/>
      <c r="S291" s="74"/>
      <c r="T291" s="74"/>
      <c r="U291" s="75"/>
    </row>
    <row r="292" spans="16:21">
      <c r="P292" s="73"/>
      <c r="Q292" s="74"/>
      <c r="R292" s="74"/>
      <c r="S292" s="74"/>
      <c r="T292" s="74"/>
      <c r="U292" s="75"/>
    </row>
    <row r="293" spans="16:21">
      <c r="P293" s="73"/>
      <c r="Q293" s="74"/>
      <c r="R293" s="74"/>
      <c r="S293" s="74"/>
      <c r="T293" s="74"/>
      <c r="U293" s="75"/>
    </row>
    <row r="294" spans="16:21">
      <c r="P294" s="73"/>
      <c r="Q294" s="74"/>
      <c r="R294" s="74"/>
      <c r="S294" s="74"/>
      <c r="T294" s="74"/>
      <c r="U294" s="75"/>
    </row>
    <row r="295" spans="16:21">
      <c r="P295" s="73"/>
      <c r="Q295" s="74"/>
      <c r="R295" s="74"/>
      <c r="S295" s="74"/>
      <c r="T295" s="74"/>
      <c r="U295" s="75"/>
    </row>
    <row r="296" spans="16:21">
      <c r="P296" s="73"/>
      <c r="Q296" s="74"/>
      <c r="R296" s="74"/>
      <c r="S296" s="74"/>
      <c r="T296" s="74"/>
      <c r="U296" s="75"/>
    </row>
    <row r="297" spans="16:21">
      <c r="P297" s="73"/>
      <c r="Q297" s="74"/>
      <c r="R297" s="74"/>
      <c r="S297" s="74"/>
      <c r="T297" s="74"/>
      <c r="U297" s="75"/>
    </row>
    <row r="298" spans="16:21">
      <c r="P298" s="73"/>
      <c r="Q298" s="74"/>
      <c r="R298" s="74"/>
      <c r="S298" s="74"/>
      <c r="T298" s="74"/>
      <c r="U298" s="75"/>
    </row>
    <row r="299" spans="16:21">
      <c r="P299" s="73"/>
      <c r="Q299" s="74"/>
      <c r="R299" s="74"/>
      <c r="S299" s="74"/>
      <c r="T299" s="74"/>
      <c r="U299" s="75"/>
    </row>
    <row r="300" spans="16:21">
      <c r="P300" s="73"/>
      <c r="Q300" s="74"/>
      <c r="R300" s="74"/>
      <c r="S300" s="74"/>
      <c r="T300" s="74"/>
      <c r="U300" s="75"/>
    </row>
    <row r="301" spans="16:21">
      <c r="P301" s="73"/>
      <c r="Q301" s="74"/>
      <c r="R301" s="74"/>
      <c r="S301" s="74"/>
      <c r="T301" s="74"/>
      <c r="U301" s="75"/>
    </row>
    <row r="302" spans="16:21">
      <c r="P302" s="73"/>
      <c r="Q302" s="74"/>
      <c r="R302" s="74"/>
      <c r="S302" s="74"/>
      <c r="T302" s="74"/>
      <c r="U302" s="75"/>
    </row>
    <row r="303" spans="16:21">
      <c r="P303" s="73"/>
      <c r="Q303" s="74"/>
      <c r="R303" s="74"/>
      <c r="S303" s="74"/>
      <c r="T303" s="74"/>
      <c r="U303" s="75"/>
    </row>
    <row r="304" spans="16:21">
      <c r="P304" s="73"/>
      <c r="Q304" s="74"/>
      <c r="R304" s="74"/>
      <c r="S304" s="74"/>
      <c r="T304" s="74"/>
      <c r="U304" s="75"/>
    </row>
    <row r="305" spans="16:21">
      <c r="P305" s="73"/>
      <c r="Q305" s="74"/>
      <c r="R305" s="74"/>
      <c r="S305" s="74"/>
      <c r="T305" s="74"/>
      <c r="U305" s="75"/>
    </row>
    <row r="306" spans="16:21">
      <c r="P306" s="73"/>
      <c r="Q306" s="74"/>
      <c r="R306" s="74"/>
      <c r="S306" s="74"/>
      <c r="T306" s="74"/>
      <c r="U306" s="75"/>
    </row>
    <row r="307" spans="16:21">
      <c r="P307" s="73"/>
      <c r="Q307" s="74"/>
      <c r="R307" s="74"/>
      <c r="S307" s="74"/>
      <c r="T307" s="74"/>
      <c r="U307" s="75"/>
    </row>
    <row r="308" spans="16:21">
      <c r="P308" s="73"/>
      <c r="Q308" s="74"/>
      <c r="R308" s="74"/>
      <c r="S308" s="74"/>
      <c r="T308" s="74"/>
      <c r="U308" s="75"/>
    </row>
    <row r="309" spans="16:21">
      <c r="P309" s="73"/>
      <c r="Q309" s="74"/>
      <c r="R309" s="74"/>
      <c r="S309" s="74"/>
      <c r="T309" s="74"/>
      <c r="U309" s="75"/>
    </row>
    <row r="310" spans="16:21">
      <c r="P310" s="73"/>
      <c r="Q310" s="74"/>
      <c r="R310" s="74"/>
      <c r="S310" s="74"/>
      <c r="T310" s="74"/>
      <c r="U310" s="75"/>
    </row>
    <row r="311" spans="16:21">
      <c r="P311" s="73"/>
      <c r="Q311" s="74"/>
      <c r="R311" s="74"/>
      <c r="S311" s="74"/>
      <c r="T311" s="74"/>
      <c r="U311" s="75"/>
    </row>
    <row r="312" spans="16:21">
      <c r="P312" s="73"/>
      <c r="Q312" s="74"/>
      <c r="R312" s="74"/>
      <c r="S312" s="74"/>
      <c r="T312" s="74"/>
      <c r="U312" s="75"/>
    </row>
    <row r="313" spans="16:21">
      <c r="P313" s="73"/>
      <c r="Q313" s="74"/>
      <c r="R313" s="74"/>
      <c r="S313" s="74"/>
      <c r="T313" s="74"/>
      <c r="U313" s="75"/>
    </row>
    <row r="314" spans="16:21">
      <c r="P314" s="73"/>
      <c r="Q314" s="74"/>
      <c r="R314" s="74"/>
      <c r="S314" s="74"/>
      <c r="T314" s="74"/>
      <c r="U314" s="75"/>
    </row>
    <row r="315" spans="16:21">
      <c r="P315" s="73"/>
      <c r="Q315" s="74"/>
      <c r="R315" s="74"/>
      <c r="S315" s="74"/>
      <c r="T315" s="74"/>
      <c r="U315" s="75"/>
    </row>
    <row r="316" spans="16:21">
      <c r="P316" s="73"/>
      <c r="Q316" s="74"/>
      <c r="R316" s="74"/>
      <c r="S316" s="74"/>
      <c r="T316" s="74"/>
      <c r="U316" s="75"/>
    </row>
    <row r="317" spans="16:21">
      <c r="P317" s="73"/>
      <c r="Q317" s="74"/>
      <c r="R317" s="74"/>
      <c r="S317" s="74"/>
      <c r="T317" s="74"/>
      <c r="U317" s="75"/>
    </row>
    <row r="318" spans="16:21">
      <c r="P318" s="73"/>
      <c r="Q318" s="74"/>
      <c r="R318" s="74"/>
      <c r="S318" s="74"/>
      <c r="T318" s="74"/>
      <c r="U318" s="75"/>
    </row>
    <row r="319" spans="16:21">
      <c r="P319" s="73"/>
      <c r="Q319" s="74"/>
      <c r="R319" s="74"/>
      <c r="S319" s="74"/>
      <c r="T319" s="74"/>
      <c r="U319" s="75"/>
    </row>
    <row r="320" spans="16:21">
      <c r="P320" s="73"/>
      <c r="Q320" s="74"/>
      <c r="R320" s="74"/>
      <c r="S320" s="74"/>
      <c r="T320" s="74"/>
      <c r="U320" s="75"/>
    </row>
    <row r="321" spans="16:21">
      <c r="P321" s="73"/>
      <c r="Q321" s="74"/>
      <c r="R321" s="74"/>
      <c r="S321" s="74"/>
      <c r="T321" s="74"/>
      <c r="U321" s="75"/>
    </row>
    <row r="322" spans="16:21">
      <c r="P322" s="73"/>
      <c r="Q322" s="74"/>
      <c r="R322" s="74"/>
      <c r="S322" s="74"/>
      <c r="T322" s="74"/>
      <c r="U322" s="75"/>
    </row>
    <row r="323" spans="16:21">
      <c r="P323" s="73"/>
      <c r="Q323" s="74"/>
      <c r="R323" s="74"/>
      <c r="S323" s="74"/>
      <c r="T323" s="74"/>
      <c r="U323" s="75"/>
    </row>
    <row r="324" spans="16:21">
      <c r="P324" s="73"/>
      <c r="Q324" s="74"/>
      <c r="R324" s="74"/>
      <c r="S324" s="74"/>
      <c r="T324" s="74"/>
      <c r="U324" s="75"/>
    </row>
    <row r="325" spans="16:21">
      <c r="P325" s="73"/>
      <c r="Q325" s="74"/>
      <c r="R325" s="74"/>
      <c r="S325" s="74"/>
      <c r="T325" s="74"/>
      <c r="U325" s="75"/>
    </row>
    <row r="326" spans="16:21">
      <c r="P326" s="73"/>
      <c r="Q326" s="74"/>
      <c r="R326" s="74"/>
      <c r="S326" s="74"/>
      <c r="T326" s="74"/>
      <c r="U326" s="75"/>
    </row>
    <row r="327" spans="16:21">
      <c r="P327" s="73"/>
      <c r="Q327" s="74"/>
      <c r="R327" s="74"/>
      <c r="S327" s="74"/>
      <c r="T327" s="74"/>
      <c r="U327" s="75"/>
    </row>
    <row r="328" spans="16:21">
      <c r="P328" s="73"/>
      <c r="Q328" s="74"/>
      <c r="R328" s="74"/>
      <c r="S328" s="74"/>
      <c r="T328" s="74"/>
      <c r="U328" s="75"/>
    </row>
    <row r="329" spans="16:21">
      <c r="P329" s="73"/>
      <c r="Q329" s="74"/>
      <c r="R329" s="74"/>
      <c r="S329" s="74"/>
      <c r="T329" s="74"/>
      <c r="U329" s="75"/>
    </row>
    <row r="330" spans="16:21">
      <c r="P330" s="73"/>
      <c r="Q330" s="74"/>
      <c r="R330" s="74"/>
      <c r="S330" s="74"/>
      <c r="T330" s="74"/>
      <c r="U330" s="75"/>
    </row>
    <row r="331" spans="16:21">
      <c r="P331" s="73"/>
      <c r="Q331" s="74"/>
      <c r="R331" s="74"/>
      <c r="S331" s="74"/>
      <c r="T331" s="74"/>
      <c r="U331" s="75"/>
    </row>
    <row r="332" spans="16:21">
      <c r="P332" s="73"/>
      <c r="Q332" s="74"/>
      <c r="R332" s="74"/>
      <c r="S332" s="74"/>
      <c r="T332" s="74"/>
      <c r="U332" s="75"/>
    </row>
    <row r="333" spans="16:21">
      <c r="P333" s="73"/>
      <c r="Q333" s="74"/>
      <c r="R333" s="74"/>
      <c r="S333" s="74"/>
      <c r="T333" s="74"/>
      <c r="U333" s="75"/>
    </row>
    <row r="334" spans="16:21">
      <c r="P334" s="73"/>
      <c r="Q334" s="74"/>
      <c r="R334" s="74"/>
      <c r="S334" s="74"/>
      <c r="T334" s="74"/>
      <c r="U334" s="75"/>
    </row>
    <row r="335" spans="16:21">
      <c r="P335" s="73"/>
      <c r="Q335" s="74"/>
      <c r="R335" s="74"/>
      <c r="S335" s="74"/>
      <c r="T335" s="74"/>
      <c r="U335" s="75"/>
    </row>
    <row r="336" spans="16:21">
      <c r="P336" s="73"/>
      <c r="Q336" s="74"/>
      <c r="R336" s="74"/>
      <c r="S336" s="74"/>
      <c r="T336" s="74"/>
      <c r="U336" s="75"/>
    </row>
    <row r="337" spans="16:21">
      <c r="P337" s="73"/>
      <c r="Q337" s="74"/>
      <c r="R337" s="74"/>
      <c r="S337" s="74"/>
      <c r="T337" s="74"/>
      <c r="U337" s="75"/>
    </row>
    <row r="338" spans="16:21">
      <c r="P338" s="73"/>
      <c r="Q338" s="74"/>
      <c r="R338" s="74"/>
      <c r="S338" s="74"/>
      <c r="T338" s="74"/>
      <c r="U338" s="75"/>
    </row>
    <row r="339" spans="16:21">
      <c r="P339" s="73"/>
      <c r="Q339" s="74"/>
      <c r="R339" s="74"/>
      <c r="S339" s="74"/>
      <c r="T339" s="74"/>
      <c r="U339" s="75"/>
    </row>
    <row r="340" spans="16:21">
      <c r="P340" s="73"/>
      <c r="Q340" s="74"/>
      <c r="R340" s="74"/>
      <c r="S340" s="74"/>
      <c r="T340" s="74"/>
      <c r="U340" s="75"/>
    </row>
    <row r="341" spans="16:21">
      <c r="P341" s="73"/>
      <c r="Q341" s="74"/>
      <c r="R341" s="74"/>
      <c r="S341" s="74"/>
      <c r="T341" s="74"/>
      <c r="U341" s="75"/>
    </row>
    <row r="342" spans="16:21">
      <c r="P342" s="73"/>
      <c r="Q342" s="74"/>
      <c r="R342" s="74"/>
      <c r="S342" s="74"/>
      <c r="T342" s="74"/>
      <c r="U342" s="75"/>
    </row>
    <row r="343" spans="16:21">
      <c r="P343" s="73"/>
      <c r="Q343" s="74"/>
      <c r="R343" s="74"/>
      <c r="S343" s="74"/>
      <c r="T343" s="74"/>
      <c r="U343" s="75"/>
    </row>
    <row r="344" spans="16:21">
      <c r="P344" s="73"/>
      <c r="Q344" s="74"/>
      <c r="R344" s="74"/>
      <c r="S344" s="74"/>
      <c r="T344" s="74"/>
      <c r="U344" s="75"/>
    </row>
    <row r="345" spans="16:21">
      <c r="P345" s="73"/>
      <c r="Q345" s="74"/>
      <c r="R345" s="74"/>
      <c r="S345" s="74"/>
      <c r="T345" s="74"/>
      <c r="U345" s="75"/>
    </row>
    <row r="346" spans="16:21">
      <c r="P346" s="73"/>
      <c r="Q346" s="74"/>
      <c r="R346" s="74"/>
      <c r="S346" s="74"/>
      <c r="T346" s="74"/>
      <c r="U346" s="75"/>
    </row>
    <row r="347" spans="16:21">
      <c r="P347" s="73"/>
      <c r="Q347" s="74"/>
      <c r="R347" s="74"/>
      <c r="S347" s="74"/>
      <c r="T347" s="74"/>
      <c r="U347" s="75"/>
    </row>
    <row r="348" spans="16:21">
      <c r="P348" s="73"/>
      <c r="Q348" s="74"/>
      <c r="R348" s="74"/>
      <c r="S348" s="74"/>
      <c r="T348" s="74"/>
      <c r="U348" s="75"/>
    </row>
    <row r="349" spans="16:21">
      <c r="P349" s="73"/>
      <c r="Q349" s="74"/>
      <c r="R349" s="74"/>
      <c r="S349" s="74"/>
      <c r="T349" s="74"/>
      <c r="U349" s="75"/>
    </row>
    <row r="350" spans="16:21">
      <c r="P350" s="73"/>
      <c r="Q350" s="74"/>
      <c r="R350" s="74"/>
      <c r="S350" s="74"/>
      <c r="T350" s="74"/>
      <c r="U350" s="75"/>
    </row>
    <row r="351" spans="16:21">
      <c r="P351" s="73"/>
      <c r="Q351" s="74"/>
      <c r="R351" s="74"/>
      <c r="S351" s="74"/>
      <c r="T351" s="74"/>
      <c r="U351" s="75"/>
    </row>
    <row r="352" spans="16:21">
      <c r="P352" s="73"/>
      <c r="Q352" s="74"/>
      <c r="R352" s="74"/>
      <c r="S352" s="74"/>
      <c r="T352" s="74"/>
      <c r="U352" s="75"/>
    </row>
    <row r="353" spans="16:21">
      <c r="P353" s="73"/>
      <c r="Q353" s="74"/>
      <c r="R353" s="74"/>
      <c r="S353" s="74"/>
      <c r="T353" s="74"/>
      <c r="U353" s="75"/>
    </row>
    <row r="354" spans="16:21">
      <c r="P354" s="73"/>
      <c r="Q354" s="74"/>
      <c r="R354" s="74"/>
      <c r="S354" s="74"/>
      <c r="T354" s="74"/>
      <c r="U354" s="75"/>
    </row>
    <row r="355" spans="16:21">
      <c r="P355" s="73"/>
      <c r="Q355" s="74"/>
      <c r="R355" s="74"/>
      <c r="S355" s="74"/>
      <c r="T355" s="74"/>
      <c r="U355" s="75"/>
    </row>
    <row r="356" spans="16:21">
      <c r="P356" s="73"/>
      <c r="Q356" s="74"/>
      <c r="R356" s="74"/>
      <c r="S356" s="74"/>
      <c r="T356" s="74"/>
      <c r="U356" s="75"/>
    </row>
    <row r="357" spans="16:21">
      <c r="P357" s="73"/>
      <c r="Q357" s="74"/>
      <c r="R357" s="74"/>
      <c r="S357" s="74"/>
      <c r="T357" s="74"/>
      <c r="U357" s="75"/>
    </row>
    <row r="358" spans="16:21">
      <c r="P358" s="73"/>
      <c r="Q358" s="74"/>
      <c r="R358" s="74"/>
      <c r="S358" s="74"/>
      <c r="T358" s="74"/>
      <c r="U358" s="75"/>
    </row>
    <row r="359" spans="16:21">
      <c r="P359" s="73"/>
      <c r="Q359" s="74"/>
      <c r="R359" s="74"/>
      <c r="S359" s="74"/>
      <c r="T359" s="74"/>
      <c r="U359" s="75"/>
    </row>
    <row r="360" spans="16:21">
      <c r="P360" s="73"/>
      <c r="Q360" s="74"/>
      <c r="R360" s="74"/>
      <c r="S360" s="74"/>
      <c r="T360" s="74"/>
      <c r="U360" s="75"/>
    </row>
    <row r="361" spans="16:21">
      <c r="P361" s="73"/>
      <c r="Q361" s="74"/>
      <c r="R361" s="74"/>
      <c r="S361" s="74"/>
      <c r="T361" s="74"/>
      <c r="U361" s="75"/>
    </row>
    <row r="362" spans="16:21">
      <c r="P362" s="73"/>
      <c r="Q362" s="74"/>
      <c r="R362" s="74"/>
      <c r="S362" s="74"/>
      <c r="T362" s="74"/>
      <c r="U362" s="75"/>
    </row>
    <row r="363" spans="16:21">
      <c r="P363" s="73"/>
      <c r="Q363" s="74"/>
      <c r="R363" s="74"/>
      <c r="S363" s="74"/>
      <c r="T363" s="74"/>
      <c r="U363" s="75"/>
    </row>
    <row r="364" spans="16:21">
      <c r="P364" s="73"/>
      <c r="Q364" s="74"/>
      <c r="R364" s="74"/>
      <c r="S364" s="74"/>
      <c r="T364" s="74"/>
      <c r="U364" s="75"/>
    </row>
    <row r="365" spans="16:21">
      <c r="P365" s="73"/>
      <c r="Q365" s="74"/>
      <c r="R365" s="74"/>
      <c r="S365" s="74"/>
      <c r="T365" s="74"/>
      <c r="U365" s="75"/>
    </row>
    <row r="366" spans="16:21">
      <c r="P366" s="73"/>
      <c r="Q366" s="74"/>
      <c r="R366" s="74"/>
      <c r="S366" s="74"/>
      <c r="T366" s="74"/>
      <c r="U366" s="75"/>
    </row>
    <row r="367" spans="16:21">
      <c r="P367" s="73"/>
      <c r="Q367" s="74"/>
      <c r="R367" s="74"/>
      <c r="S367" s="74"/>
      <c r="T367" s="74"/>
      <c r="U367" s="75"/>
    </row>
    <row r="368" spans="16:21">
      <c r="P368" s="73"/>
      <c r="Q368" s="74"/>
      <c r="R368" s="74"/>
      <c r="S368" s="74"/>
      <c r="T368" s="74"/>
      <c r="U368" s="75"/>
    </row>
    <row r="369" spans="16:21">
      <c r="P369" s="73"/>
      <c r="Q369" s="74"/>
      <c r="R369" s="74"/>
      <c r="S369" s="74"/>
      <c r="T369" s="74"/>
      <c r="U369" s="75"/>
    </row>
    <row r="370" spans="16:21">
      <c r="P370" s="73"/>
      <c r="Q370" s="74"/>
      <c r="R370" s="74"/>
      <c r="S370" s="74"/>
      <c r="T370" s="74"/>
      <c r="U370" s="75"/>
    </row>
    <row r="371" spans="16:21">
      <c r="P371" s="73"/>
      <c r="Q371" s="74"/>
      <c r="R371" s="74"/>
      <c r="S371" s="74"/>
      <c r="T371" s="74"/>
      <c r="U371" s="75"/>
    </row>
    <row r="372" spans="16:21">
      <c r="P372" s="73"/>
      <c r="Q372" s="74"/>
      <c r="R372" s="74"/>
      <c r="S372" s="74"/>
      <c r="T372" s="74"/>
      <c r="U372" s="75"/>
    </row>
    <row r="373" spans="16:21">
      <c r="P373" s="73"/>
      <c r="Q373" s="74"/>
      <c r="R373" s="74"/>
      <c r="S373" s="74"/>
      <c r="T373" s="74"/>
      <c r="U373" s="75"/>
    </row>
    <row r="374" spans="16:21">
      <c r="P374" s="73"/>
      <c r="Q374" s="74"/>
      <c r="R374" s="74"/>
      <c r="S374" s="74"/>
      <c r="T374" s="74"/>
      <c r="U374" s="75"/>
    </row>
    <row r="375" spans="16:21">
      <c r="P375" s="73"/>
      <c r="Q375" s="74"/>
      <c r="R375" s="74"/>
      <c r="S375" s="74"/>
      <c r="T375" s="74"/>
      <c r="U375" s="75"/>
    </row>
    <row r="376" spans="16:21">
      <c r="P376" s="73"/>
      <c r="Q376" s="74"/>
      <c r="R376" s="74"/>
      <c r="S376" s="74"/>
      <c r="T376" s="74"/>
      <c r="U376" s="75"/>
    </row>
    <row r="377" spans="16:21">
      <c r="P377" s="73"/>
      <c r="Q377" s="74"/>
      <c r="R377" s="74"/>
      <c r="S377" s="74"/>
      <c r="T377" s="74"/>
      <c r="U377" s="75"/>
    </row>
    <row r="378" spans="16:21">
      <c r="P378" s="73"/>
      <c r="Q378" s="74"/>
      <c r="R378" s="74"/>
      <c r="S378" s="74"/>
      <c r="T378" s="74"/>
      <c r="U378" s="75"/>
    </row>
    <row r="379" spans="16:21">
      <c r="P379" s="73"/>
      <c r="Q379" s="74"/>
      <c r="R379" s="74"/>
      <c r="S379" s="74"/>
      <c r="T379" s="74"/>
      <c r="U379" s="75"/>
    </row>
    <row r="380" spans="16:21">
      <c r="P380" s="73"/>
      <c r="Q380" s="74"/>
      <c r="R380" s="74"/>
      <c r="S380" s="74"/>
      <c r="T380" s="74"/>
      <c r="U380" s="75"/>
    </row>
    <row r="381" spans="16:21">
      <c r="P381" s="73"/>
      <c r="Q381" s="74"/>
      <c r="R381" s="74"/>
      <c r="S381" s="74"/>
      <c r="T381" s="74"/>
      <c r="U381" s="75"/>
    </row>
    <row r="382" spans="16:21">
      <c r="P382" s="73"/>
      <c r="Q382" s="74"/>
      <c r="R382" s="74"/>
      <c r="S382" s="74"/>
      <c r="T382" s="74"/>
      <c r="U382" s="75"/>
    </row>
    <row r="383" spans="16:21">
      <c r="P383" s="73"/>
      <c r="Q383" s="74"/>
      <c r="R383" s="74"/>
      <c r="S383" s="74"/>
      <c r="T383" s="74"/>
      <c r="U383" s="75"/>
    </row>
    <row r="384" spans="16:21">
      <c r="P384" s="73"/>
      <c r="Q384" s="74"/>
      <c r="R384" s="74"/>
      <c r="S384" s="74"/>
      <c r="T384" s="74"/>
      <c r="U384" s="75"/>
    </row>
    <row r="385" spans="16:21">
      <c r="P385" s="73"/>
      <c r="Q385" s="74"/>
      <c r="R385" s="74"/>
      <c r="S385" s="74"/>
      <c r="T385" s="74"/>
      <c r="U385" s="75"/>
    </row>
    <row r="386" spans="16:21">
      <c r="P386" s="73"/>
      <c r="Q386" s="74"/>
      <c r="R386" s="74"/>
      <c r="S386" s="74"/>
      <c r="T386" s="74"/>
      <c r="U386" s="75"/>
    </row>
    <row r="387" spans="16:21">
      <c r="P387" s="73"/>
      <c r="Q387" s="74"/>
      <c r="R387" s="74"/>
      <c r="S387" s="74"/>
      <c r="T387" s="74"/>
      <c r="U387" s="75"/>
    </row>
    <row r="388" spans="16:21">
      <c r="P388" s="73"/>
      <c r="Q388" s="74"/>
      <c r="R388" s="74"/>
      <c r="S388" s="74"/>
      <c r="T388" s="74"/>
      <c r="U388" s="75"/>
    </row>
    <row r="389" spans="16:21">
      <c r="P389" s="73"/>
      <c r="Q389" s="74"/>
      <c r="R389" s="74"/>
      <c r="S389" s="74"/>
      <c r="T389" s="74"/>
      <c r="U389" s="75"/>
    </row>
    <row r="390" spans="16:21">
      <c r="P390" s="73"/>
      <c r="Q390" s="74"/>
      <c r="R390" s="74"/>
      <c r="S390" s="74"/>
      <c r="T390" s="74"/>
      <c r="U390" s="75"/>
    </row>
    <row r="391" spans="16:21">
      <c r="P391" s="73"/>
      <c r="Q391" s="74"/>
      <c r="R391" s="74"/>
      <c r="S391" s="74"/>
      <c r="T391" s="74"/>
      <c r="U391" s="75"/>
    </row>
    <row r="392" spans="16:21">
      <c r="P392" s="73"/>
      <c r="Q392" s="74"/>
      <c r="R392" s="74"/>
      <c r="S392" s="74"/>
      <c r="T392" s="74"/>
      <c r="U392" s="75"/>
    </row>
    <row r="393" spans="16:21">
      <c r="P393" s="73"/>
      <c r="Q393" s="74"/>
      <c r="R393" s="74"/>
      <c r="S393" s="74"/>
      <c r="T393" s="74"/>
      <c r="U393" s="75"/>
    </row>
    <row r="394" spans="16:21">
      <c r="P394" s="73"/>
      <c r="Q394" s="74"/>
      <c r="R394" s="74"/>
      <c r="S394" s="74"/>
      <c r="T394" s="74"/>
      <c r="U394" s="75"/>
    </row>
    <row r="395" spans="16:21">
      <c r="P395" s="73"/>
      <c r="Q395" s="74"/>
      <c r="R395" s="74"/>
      <c r="S395" s="74"/>
      <c r="T395" s="74"/>
      <c r="U395" s="75"/>
    </row>
    <row r="396" spans="16:21">
      <c r="P396" s="73"/>
      <c r="Q396" s="74"/>
      <c r="R396" s="74"/>
      <c r="S396" s="74"/>
      <c r="T396" s="74"/>
      <c r="U396" s="75"/>
    </row>
    <row r="397" spans="16:21">
      <c r="P397" s="73"/>
      <c r="Q397" s="74"/>
      <c r="R397" s="74"/>
      <c r="S397" s="74"/>
      <c r="T397" s="74"/>
      <c r="U397" s="75"/>
    </row>
    <row r="398" spans="16:21">
      <c r="P398" s="73"/>
      <c r="Q398" s="74"/>
      <c r="R398" s="74"/>
      <c r="S398" s="74"/>
      <c r="T398" s="74"/>
      <c r="U398" s="75"/>
    </row>
    <row r="399" spans="16:21">
      <c r="P399" s="73"/>
      <c r="Q399" s="74"/>
      <c r="R399" s="74"/>
      <c r="S399" s="74"/>
      <c r="T399" s="74"/>
      <c r="U399" s="75"/>
    </row>
    <row r="400" spans="16:21">
      <c r="P400" s="73"/>
      <c r="Q400" s="74"/>
      <c r="R400" s="74"/>
      <c r="S400" s="74"/>
      <c r="T400" s="74"/>
      <c r="U400" s="75"/>
    </row>
    <row r="401" spans="16:21">
      <c r="P401" s="73"/>
      <c r="Q401" s="74"/>
      <c r="R401" s="74"/>
      <c r="S401" s="74"/>
      <c r="T401" s="74"/>
      <c r="U401" s="75"/>
    </row>
    <row r="402" spans="16:21">
      <c r="P402" s="73"/>
      <c r="Q402" s="74"/>
      <c r="R402" s="74"/>
      <c r="S402" s="74"/>
      <c r="T402" s="74"/>
      <c r="U402" s="75"/>
    </row>
    <row r="403" spans="16:21">
      <c r="P403" s="73"/>
      <c r="Q403" s="74"/>
      <c r="R403" s="74"/>
      <c r="S403" s="74"/>
      <c r="T403" s="74"/>
      <c r="U403" s="75"/>
    </row>
    <row r="404" spans="16:21">
      <c r="P404" s="73"/>
      <c r="Q404" s="74"/>
      <c r="R404" s="74"/>
      <c r="S404" s="74"/>
      <c r="T404" s="74"/>
      <c r="U404" s="75"/>
    </row>
    <row r="405" spans="16:21">
      <c r="P405" s="73"/>
      <c r="Q405" s="74"/>
      <c r="R405" s="74"/>
      <c r="S405" s="74"/>
      <c r="T405" s="74"/>
      <c r="U405" s="75"/>
    </row>
    <row r="406" spans="16:21">
      <c r="P406" s="73"/>
      <c r="Q406" s="74"/>
      <c r="R406" s="74"/>
      <c r="S406" s="74"/>
      <c r="T406" s="74"/>
      <c r="U406" s="75"/>
    </row>
    <row r="407" spans="16:21">
      <c r="P407" s="73"/>
      <c r="Q407" s="74"/>
      <c r="R407" s="74"/>
      <c r="S407" s="74"/>
      <c r="T407" s="74"/>
      <c r="U407" s="75"/>
    </row>
    <row r="408" spans="16:21">
      <c r="P408" s="73"/>
      <c r="Q408" s="74"/>
      <c r="R408" s="74"/>
      <c r="S408" s="74"/>
      <c r="T408" s="74"/>
      <c r="U408" s="75"/>
    </row>
    <row r="409" spans="16:21">
      <c r="P409" s="73"/>
      <c r="Q409" s="74"/>
      <c r="R409" s="74"/>
      <c r="S409" s="74"/>
      <c r="T409" s="74"/>
      <c r="U409" s="75"/>
    </row>
    <row r="410" spans="16:21">
      <c r="P410" s="73"/>
      <c r="Q410" s="74"/>
      <c r="R410" s="74"/>
      <c r="S410" s="74"/>
      <c r="T410" s="74"/>
      <c r="U410" s="75"/>
    </row>
    <row r="411" spans="16:21">
      <c r="P411" s="73"/>
      <c r="Q411" s="74"/>
      <c r="R411" s="74"/>
      <c r="S411" s="74"/>
      <c r="T411" s="74"/>
      <c r="U411" s="75"/>
    </row>
    <row r="412" spans="16:21">
      <c r="P412" s="73"/>
      <c r="Q412" s="74"/>
      <c r="R412" s="74"/>
      <c r="S412" s="74"/>
      <c r="T412" s="74"/>
      <c r="U412" s="75"/>
    </row>
    <row r="413" spans="16:21">
      <c r="P413" s="73"/>
      <c r="Q413" s="74"/>
      <c r="R413" s="74"/>
      <c r="S413" s="74"/>
      <c r="T413" s="74"/>
      <c r="U413" s="75"/>
    </row>
    <row r="414" spans="16:21">
      <c r="P414" s="73"/>
      <c r="Q414" s="74"/>
      <c r="R414" s="74"/>
      <c r="S414" s="74"/>
      <c r="T414" s="74"/>
      <c r="U414" s="75"/>
    </row>
    <row r="415" spans="16:21">
      <c r="P415" s="73"/>
      <c r="Q415" s="74"/>
      <c r="R415" s="74"/>
      <c r="S415" s="74"/>
      <c r="T415" s="74"/>
      <c r="U415" s="75"/>
    </row>
    <row r="416" spans="16:21">
      <c r="P416" s="73"/>
      <c r="Q416" s="74"/>
      <c r="R416" s="74"/>
      <c r="S416" s="74"/>
      <c r="T416" s="74"/>
      <c r="U416" s="75"/>
    </row>
    <row r="417" spans="16:21">
      <c r="P417" s="73"/>
      <c r="Q417" s="74"/>
      <c r="R417" s="74"/>
      <c r="S417" s="74"/>
      <c r="T417" s="74"/>
      <c r="U417" s="75"/>
    </row>
    <row r="418" spans="16:21">
      <c r="P418" s="73"/>
      <c r="Q418" s="74"/>
      <c r="R418" s="74"/>
      <c r="S418" s="74"/>
      <c r="T418" s="74"/>
      <c r="U418" s="75"/>
    </row>
    <row r="419" spans="16:21">
      <c r="P419" s="73"/>
      <c r="Q419" s="74"/>
      <c r="R419" s="74"/>
      <c r="S419" s="74"/>
      <c r="T419" s="74"/>
      <c r="U419" s="75"/>
    </row>
    <row r="420" spans="16:21">
      <c r="P420" s="73"/>
      <c r="Q420" s="74"/>
      <c r="R420" s="74"/>
      <c r="S420" s="74"/>
      <c r="T420" s="74"/>
      <c r="U420" s="75"/>
    </row>
    <row r="421" spans="16:21">
      <c r="P421" s="73"/>
      <c r="Q421" s="74"/>
      <c r="R421" s="74"/>
      <c r="S421" s="74"/>
      <c r="T421" s="74"/>
      <c r="U421" s="75"/>
    </row>
    <row r="422" spans="16:21">
      <c r="P422" s="73"/>
      <c r="Q422" s="74"/>
      <c r="R422" s="74"/>
      <c r="S422" s="74"/>
      <c r="T422" s="74"/>
      <c r="U422" s="75"/>
    </row>
    <row r="423" spans="16:21">
      <c r="P423" s="73"/>
      <c r="Q423" s="74"/>
      <c r="R423" s="74"/>
      <c r="S423" s="74"/>
      <c r="T423" s="74"/>
      <c r="U423" s="75"/>
    </row>
    <row r="424" spans="16:21">
      <c r="P424" s="73"/>
      <c r="Q424" s="74"/>
      <c r="R424" s="74"/>
      <c r="S424" s="74"/>
      <c r="T424" s="74"/>
      <c r="U424" s="75"/>
    </row>
    <row r="425" spans="16:21">
      <c r="P425" s="73"/>
      <c r="Q425" s="74"/>
      <c r="R425" s="74"/>
      <c r="S425" s="74"/>
      <c r="T425" s="74"/>
      <c r="U425" s="75"/>
    </row>
    <row r="426" spans="16:21">
      <c r="P426" s="73"/>
      <c r="Q426" s="74"/>
      <c r="R426" s="74"/>
      <c r="S426" s="74"/>
      <c r="T426" s="74"/>
      <c r="U426" s="75"/>
    </row>
    <row r="427" spans="16:21">
      <c r="P427" s="73"/>
      <c r="Q427" s="74"/>
      <c r="R427" s="74"/>
      <c r="S427" s="74"/>
      <c r="T427" s="74"/>
      <c r="U427" s="75"/>
    </row>
    <row r="428" spans="16:21">
      <c r="P428" s="73"/>
      <c r="Q428" s="74"/>
      <c r="R428" s="74"/>
      <c r="S428" s="74"/>
      <c r="T428" s="74"/>
      <c r="U428" s="75"/>
    </row>
    <row r="429" spans="16:21">
      <c r="P429" s="73"/>
      <c r="Q429" s="74"/>
      <c r="R429" s="74"/>
      <c r="S429" s="74"/>
      <c r="T429" s="74"/>
      <c r="U429" s="75"/>
    </row>
    <row r="430" spans="16:21">
      <c r="P430" s="73"/>
      <c r="Q430" s="74"/>
      <c r="R430" s="74"/>
      <c r="S430" s="74"/>
      <c r="T430" s="74"/>
      <c r="U430" s="75"/>
    </row>
    <row r="431" spans="16:21">
      <c r="P431" s="73"/>
      <c r="Q431" s="74"/>
      <c r="R431" s="74"/>
      <c r="S431" s="74"/>
      <c r="T431" s="74"/>
      <c r="U431" s="75"/>
    </row>
    <row r="432" spans="16:21">
      <c r="P432" s="73"/>
      <c r="Q432" s="74"/>
      <c r="R432" s="74"/>
      <c r="S432" s="74"/>
      <c r="T432" s="74"/>
      <c r="U432" s="75"/>
    </row>
    <row r="433" spans="16:21">
      <c r="P433" s="73"/>
      <c r="Q433" s="74"/>
      <c r="R433" s="74"/>
      <c r="S433" s="74"/>
      <c r="T433" s="74"/>
      <c r="U433" s="75"/>
    </row>
    <row r="434" spans="16:21">
      <c r="P434" s="73"/>
      <c r="Q434" s="74"/>
      <c r="R434" s="74"/>
      <c r="S434" s="74"/>
      <c r="T434" s="74"/>
      <c r="U434" s="75"/>
    </row>
    <row r="435" spans="16:21">
      <c r="P435" s="73"/>
      <c r="Q435" s="74"/>
      <c r="R435" s="74"/>
      <c r="S435" s="74"/>
      <c r="T435" s="74"/>
      <c r="U435" s="75"/>
    </row>
    <row r="436" spans="16:21">
      <c r="P436" s="73"/>
      <c r="Q436" s="74"/>
      <c r="R436" s="74"/>
      <c r="S436" s="74"/>
      <c r="T436" s="74"/>
      <c r="U436" s="75"/>
    </row>
    <row r="437" spans="16:21">
      <c r="P437" s="73"/>
      <c r="Q437" s="74"/>
      <c r="R437" s="74"/>
      <c r="S437" s="74"/>
      <c r="T437" s="74"/>
      <c r="U437" s="75"/>
    </row>
    <row r="438" spans="16:21">
      <c r="P438" s="73"/>
      <c r="Q438" s="74"/>
      <c r="R438" s="74"/>
      <c r="S438" s="74"/>
      <c r="T438" s="74"/>
      <c r="U438" s="75"/>
    </row>
    <row r="439" spans="16:21">
      <c r="P439" s="73"/>
      <c r="Q439" s="74"/>
      <c r="R439" s="74"/>
      <c r="S439" s="74"/>
      <c r="T439" s="74"/>
      <c r="U439" s="75"/>
    </row>
    <row r="440" spans="16:21">
      <c r="P440" s="73"/>
      <c r="Q440" s="74"/>
      <c r="R440" s="74"/>
      <c r="S440" s="74"/>
      <c r="T440" s="74"/>
      <c r="U440" s="75"/>
    </row>
    <row r="441" spans="16:21">
      <c r="P441" s="73"/>
      <c r="Q441" s="74"/>
      <c r="R441" s="74"/>
      <c r="S441" s="74"/>
      <c r="T441" s="74"/>
      <c r="U441" s="75"/>
    </row>
    <row r="442" spans="16:21">
      <c r="P442" s="73"/>
      <c r="Q442" s="74"/>
      <c r="R442" s="74"/>
      <c r="S442" s="74"/>
      <c r="T442" s="74"/>
      <c r="U442" s="75"/>
    </row>
    <row r="443" spans="16:21">
      <c r="P443" s="73"/>
      <c r="Q443" s="74"/>
      <c r="R443" s="74"/>
      <c r="S443" s="74"/>
      <c r="T443" s="74"/>
      <c r="U443" s="75"/>
    </row>
    <row r="444" spans="16:21">
      <c r="P444" s="73"/>
      <c r="Q444" s="74"/>
      <c r="R444" s="74"/>
      <c r="S444" s="74"/>
      <c r="T444" s="74"/>
      <c r="U444" s="75"/>
    </row>
    <row r="445" spans="16:21">
      <c r="P445" s="73"/>
      <c r="Q445" s="74"/>
      <c r="R445" s="74"/>
      <c r="S445" s="74"/>
      <c r="T445" s="74"/>
      <c r="U445" s="75"/>
    </row>
    <row r="446" spans="16:21">
      <c r="P446" s="73"/>
      <c r="Q446" s="74"/>
      <c r="R446" s="74"/>
      <c r="S446" s="74"/>
      <c r="T446" s="74"/>
      <c r="U446" s="75"/>
    </row>
    <row r="447" spans="16:21">
      <c r="P447" s="73"/>
      <c r="Q447" s="74"/>
      <c r="R447" s="74"/>
      <c r="S447" s="74"/>
      <c r="T447" s="74"/>
      <c r="U447" s="75"/>
    </row>
    <row r="448" spans="16:21">
      <c r="P448" s="73"/>
      <c r="Q448" s="74"/>
      <c r="R448" s="74"/>
      <c r="S448" s="74"/>
      <c r="T448" s="74"/>
      <c r="U448" s="75"/>
    </row>
    <row r="449" spans="16:21">
      <c r="P449" s="73"/>
      <c r="Q449" s="74"/>
      <c r="R449" s="74"/>
      <c r="S449" s="74"/>
      <c r="T449" s="74"/>
      <c r="U449" s="75"/>
    </row>
    <row r="450" spans="16:21">
      <c r="P450" s="73"/>
      <c r="Q450" s="74"/>
      <c r="R450" s="74"/>
      <c r="S450" s="74"/>
      <c r="T450" s="74"/>
      <c r="U450" s="75"/>
    </row>
    <row r="451" spans="16:21">
      <c r="P451" s="73"/>
      <c r="Q451" s="74"/>
      <c r="R451" s="74"/>
      <c r="S451" s="74"/>
      <c r="T451" s="74"/>
      <c r="U451" s="75"/>
    </row>
    <row r="452" spans="16:21">
      <c r="P452" s="73"/>
      <c r="Q452" s="74"/>
      <c r="R452" s="74"/>
      <c r="S452" s="74"/>
      <c r="T452" s="74"/>
      <c r="U452" s="75"/>
    </row>
    <row r="453" spans="16:21">
      <c r="P453" s="73"/>
      <c r="Q453" s="74"/>
      <c r="R453" s="74"/>
      <c r="S453" s="74"/>
      <c r="T453" s="74"/>
      <c r="U453" s="75"/>
    </row>
    <row r="454" spans="16:21">
      <c r="P454" s="73"/>
      <c r="Q454" s="74"/>
      <c r="R454" s="74"/>
      <c r="S454" s="74"/>
      <c r="T454" s="74"/>
      <c r="U454" s="75"/>
    </row>
    <row r="455" spans="16:21">
      <c r="P455" s="73"/>
      <c r="Q455" s="74"/>
      <c r="R455" s="74"/>
      <c r="S455" s="74"/>
      <c r="T455" s="74"/>
      <c r="U455" s="75"/>
    </row>
    <row r="456" spans="16:21">
      <c r="P456" s="73"/>
      <c r="Q456" s="74"/>
      <c r="R456" s="74"/>
      <c r="S456" s="74"/>
      <c r="T456" s="74"/>
      <c r="U456" s="75"/>
    </row>
    <row r="457" spans="16:21">
      <c r="P457" s="73"/>
      <c r="Q457" s="74"/>
      <c r="R457" s="74"/>
      <c r="S457" s="74"/>
      <c r="T457" s="74"/>
      <c r="U457" s="75"/>
    </row>
    <row r="458" spans="16:21">
      <c r="P458" s="73"/>
      <c r="Q458" s="74"/>
      <c r="R458" s="74"/>
      <c r="S458" s="74"/>
      <c r="T458" s="74"/>
      <c r="U458" s="75"/>
    </row>
    <row r="459" spans="16:21">
      <c r="P459" s="73"/>
      <c r="Q459" s="74"/>
      <c r="R459" s="74"/>
      <c r="S459" s="74"/>
      <c r="T459" s="74"/>
      <c r="U459" s="75"/>
    </row>
    <row r="460" spans="16:21">
      <c r="P460" s="73"/>
      <c r="Q460" s="74"/>
      <c r="R460" s="74"/>
      <c r="S460" s="74"/>
      <c r="T460" s="74"/>
      <c r="U460" s="75"/>
    </row>
    <row r="461" spans="16:21">
      <c r="P461" s="73"/>
      <c r="Q461" s="74"/>
      <c r="R461" s="74"/>
      <c r="S461" s="74"/>
      <c r="T461" s="74"/>
      <c r="U461" s="75"/>
    </row>
    <row r="462" spans="16:21">
      <c r="P462" s="73"/>
      <c r="Q462" s="74"/>
      <c r="R462" s="74"/>
      <c r="S462" s="74"/>
      <c r="T462" s="74"/>
      <c r="U462" s="75"/>
    </row>
    <row r="463" spans="16:21">
      <c r="P463" s="73"/>
      <c r="Q463" s="74"/>
      <c r="R463" s="74"/>
      <c r="S463" s="74"/>
      <c r="T463" s="74"/>
      <c r="U463" s="75"/>
    </row>
    <row r="464" spans="16:21">
      <c r="P464" s="73"/>
      <c r="Q464" s="74"/>
      <c r="R464" s="74"/>
      <c r="S464" s="74"/>
      <c r="T464" s="74"/>
      <c r="U464" s="75"/>
    </row>
    <row r="465" spans="16:21">
      <c r="P465" s="73"/>
      <c r="Q465" s="74"/>
      <c r="R465" s="74"/>
      <c r="S465" s="74"/>
      <c r="T465" s="74"/>
      <c r="U465" s="75"/>
    </row>
    <row r="466" spans="16:21">
      <c r="P466" s="73"/>
      <c r="Q466" s="74"/>
      <c r="R466" s="74"/>
      <c r="S466" s="74"/>
      <c r="T466" s="74"/>
      <c r="U466" s="75"/>
    </row>
    <row r="467" spans="16:21">
      <c r="P467" s="73"/>
      <c r="Q467" s="74"/>
      <c r="R467" s="74"/>
      <c r="S467" s="74"/>
      <c r="T467" s="74"/>
      <c r="U467" s="75"/>
    </row>
    <row r="468" spans="16:21">
      <c r="P468" s="73"/>
      <c r="Q468" s="74"/>
      <c r="R468" s="74"/>
      <c r="S468" s="74"/>
      <c r="T468" s="74"/>
      <c r="U468" s="75"/>
    </row>
    <row r="469" spans="16:21">
      <c r="P469" s="73"/>
      <c r="Q469" s="74"/>
      <c r="R469" s="74"/>
      <c r="S469" s="74"/>
      <c r="T469" s="74"/>
      <c r="U469" s="75"/>
    </row>
    <row r="470" spans="16:21">
      <c r="P470" s="73"/>
      <c r="Q470" s="74"/>
      <c r="R470" s="74"/>
      <c r="S470" s="74"/>
      <c r="T470" s="74"/>
      <c r="U470" s="75"/>
    </row>
    <row r="471" spans="16:21">
      <c r="P471" s="73"/>
      <c r="Q471" s="74"/>
      <c r="R471" s="74"/>
      <c r="S471" s="74"/>
      <c r="T471" s="74"/>
      <c r="U471" s="75"/>
    </row>
    <row r="472" spans="16:21">
      <c r="P472" s="73"/>
      <c r="Q472" s="74"/>
      <c r="R472" s="74"/>
      <c r="S472" s="74"/>
      <c r="T472" s="74"/>
      <c r="U472" s="75"/>
    </row>
    <row r="473" spans="16:21">
      <c r="P473" s="73"/>
      <c r="Q473" s="74"/>
      <c r="R473" s="74"/>
      <c r="S473" s="74"/>
      <c r="T473" s="74"/>
      <c r="U473" s="75"/>
    </row>
    <row r="474" spans="16:21">
      <c r="P474" s="73"/>
      <c r="Q474" s="74"/>
      <c r="R474" s="74"/>
      <c r="S474" s="74"/>
      <c r="T474" s="74"/>
      <c r="U474" s="75"/>
    </row>
    <row r="475" spans="16:21">
      <c r="P475" s="73"/>
      <c r="Q475" s="74"/>
      <c r="R475" s="74"/>
      <c r="S475" s="74"/>
      <c r="T475" s="74"/>
      <c r="U475" s="75"/>
    </row>
    <row r="476" spans="16:21">
      <c r="P476" s="73"/>
      <c r="Q476" s="74"/>
      <c r="R476" s="74"/>
      <c r="S476" s="74"/>
      <c r="T476" s="74"/>
      <c r="U476" s="75"/>
    </row>
    <row r="477" spans="16:21">
      <c r="P477" s="73"/>
      <c r="Q477" s="74"/>
      <c r="R477" s="74"/>
      <c r="S477" s="74"/>
      <c r="T477" s="74"/>
      <c r="U477" s="75"/>
    </row>
    <row r="478" spans="16:21">
      <c r="P478" s="73"/>
      <c r="Q478" s="74"/>
      <c r="R478" s="74"/>
      <c r="S478" s="74"/>
      <c r="T478" s="74"/>
      <c r="U478" s="75"/>
    </row>
    <row r="479" spans="16:21">
      <c r="P479" s="73"/>
      <c r="Q479" s="74"/>
      <c r="R479" s="74"/>
      <c r="S479" s="74"/>
      <c r="T479" s="74"/>
      <c r="U479" s="75"/>
    </row>
    <row r="480" spans="16:21">
      <c r="P480" s="73"/>
      <c r="Q480" s="74"/>
      <c r="R480" s="74"/>
      <c r="S480" s="74"/>
      <c r="T480" s="74"/>
      <c r="U480" s="75"/>
    </row>
    <row r="481" spans="16:21">
      <c r="P481" s="73"/>
      <c r="Q481" s="74"/>
      <c r="R481" s="74"/>
      <c r="S481" s="74"/>
      <c r="T481" s="74"/>
      <c r="U481" s="75"/>
    </row>
    <row r="482" spans="16:21">
      <c r="P482" s="73"/>
      <c r="Q482" s="74"/>
      <c r="R482" s="74"/>
      <c r="S482" s="74"/>
      <c r="T482" s="74"/>
      <c r="U482" s="75"/>
    </row>
    <row r="483" spans="16:21">
      <c r="P483" s="73"/>
      <c r="Q483" s="74"/>
      <c r="R483" s="74"/>
      <c r="S483" s="74"/>
      <c r="T483" s="74"/>
      <c r="U483" s="75"/>
    </row>
    <row r="484" spans="16:21">
      <c r="P484" s="73"/>
      <c r="Q484" s="74"/>
      <c r="R484" s="74"/>
      <c r="S484" s="74"/>
      <c r="T484" s="74"/>
      <c r="U484" s="75"/>
    </row>
    <row r="485" spans="16:21">
      <c r="P485" s="73"/>
      <c r="Q485" s="74"/>
      <c r="R485" s="74"/>
      <c r="S485" s="74"/>
      <c r="T485" s="74"/>
      <c r="U485" s="75"/>
    </row>
    <row r="486" spans="16:21">
      <c r="P486" s="73"/>
      <c r="Q486" s="74"/>
      <c r="R486" s="74"/>
      <c r="S486" s="74"/>
      <c r="T486" s="74"/>
      <c r="U486" s="75"/>
    </row>
    <row r="487" spans="16:21">
      <c r="P487" s="73"/>
      <c r="Q487" s="74"/>
      <c r="R487" s="74"/>
      <c r="S487" s="74"/>
      <c r="T487" s="74"/>
      <c r="U487" s="75"/>
    </row>
    <row r="488" spans="16:21">
      <c r="P488" s="73"/>
      <c r="Q488" s="74"/>
      <c r="R488" s="74"/>
      <c r="S488" s="74"/>
      <c r="T488" s="74"/>
      <c r="U488" s="75"/>
    </row>
    <row r="489" spans="16:21">
      <c r="P489" s="73"/>
      <c r="Q489" s="74"/>
      <c r="R489" s="74"/>
      <c r="S489" s="74"/>
      <c r="T489" s="74"/>
      <c r="U489" s="75"/>
    </row>
    <row r="490" spans="16:21">
      <c r="P490" s="73"/>
      <c r="Q490" s="74"/>
      <c r="R490" s="74"/>
      <c r="S490" s="74"/>
      <c r="T490" s="74"/>
      <c r="U490" s="75"/>
    </row>
    <row r="491" spans="16:21">
      <c r="P491" s="73"/>
      <c r="Q491" s="74"/>
      <c r="R491" s="74"/>
      <c r="S491" s="74"/>
      <c r="T491" s="74"/>
      <c r="U491" s="75"/>
    </row>
    <row r="492" spans="16:21">
      <c r="P492" s="73"/>
      <c r="Q492" s="74"/>
      <c r="R492" s="74"/>
      <c r="S492" s="74"/>
      <c r="T492" s="74"/>
      <c r="U492" s="75"/>
    </row>
    <row r="493" spans="16:21">
      <c r="P493" s="73"/>
      <c r="Q493" s="74"/>
      <c r="R493" s="74"/>
      <c r="S493" s="74"/>
      <c r="T493" s="74"/>
      <c r="U493" s="75"/>
    </row>
    <row r="494" spans="16:21">
      <c r="P494" s="73"/>
      <c r="Q494" s="74"/>
      <c r="R494" s="74"/>
      <c r="S494" s="74"/>
      <c r="T494" s="74"/>
      <c r="U494" s="75"/>
    </row>
    <row r="495" spans="16:21">
      <c r="P495" s="73"/>
      <c r="Q495" s="74"/>
      <c r="R495" s="74"/>
      <c r="S495" s="74"/>
      <c r="T495" s="74"/>
      <c r="U495" s="75"/>
    </row>
    <row r="496" spans="16:21">
      <c r="P496" s="73"/>
      <c r="Q496" s="74"/>
      <c r="R496" s="74"/>
      <c r="S496" s="74"/>
      <c r="T496" s="74"/>
      <c r="U496" s="75"/>
    </row>
    <row r="497" spans="16:21">
      <c r="P497" s="73"/>
      <c r="Q497" s="74"/>
      <c r="R497" s="74"/>
      <c r="S497" s="74"/>
      <c r="T497" s="74"/>
      <c r="U497" s="75"/>
    </row>
    <row r="498" spans="16:21">
      <c r="P498" s="73"/>
      <c r="Q498" s="74"/>
      <c r="R498" s="74"/>
      <c r="S498" s="74"/>
      <c r="T498" s="74"/>
      <c r="U498" s="75"/>
    </row>
    <row r="499" spans="16:21">
      <c r="P499" s="73"/>
      <c r="Q499" s="74"/>
      <c r="R499" s="74"/>
      <c r="S499" s="74"/>
      <c r="T499" s="74"/>
      <c r="U499" s="75"/>
    </row>
    <row r="500" spans="16:21">
      <c r="P500" s="73"/>
      <c r="Q500" s="74"/>
      <c r="R500" s="74"/>
      <c r="S500" s="74"/>
      <c r="T500" s="74"/>
      <c r="U500" s="75"/>
    </row>
    <row r="501" spans="16:21">
      <c r="P501" s="73"/>
      <c r="Q501" s="74"/>
      <c r="R501" s="74"/>
      <c r="S501" s="74"/>
      <c r="T501" s="74"/>
      <c r="U501" s="75"/>
    </row>
    <row r="502" spans="16:21">
      <c r="P502" s="73"/>
      <c r="Q502" s="74"/>
      <c r="R502" s="74"/>
      <c r="S502" s="74"/>
      <c r="T502" s="74"/>
      <c r="U502" s="75"/>
    </row>
    <row r="503" spans="16:21">
      <c r="P503" s="73"/>
      <c r="Q503" s="74"/>
      <c r="R503" s="74"/>
      <c r="S503" s="74"/>
      <c r="T503" s="74"/>
      <c r="U503" s="75"/>
    </row>
    <row r="504" spans="16:21">
      <c r="P504" s="73"/>
      <c r="Q504" s="74"/>
      <c r="R504" s="74"/>
      <c r="S504" s="74"/>
      <c r="T504" s="74"/>
      <c r="U504" s="75"/>
    </row>
    <row r="505" spans="16:21">
      <c r="P505" s="73"/>
      <c r="Q505" s="74"/>
      <c r="R505" s="74"/>
      <c r="S505" s="74"/>
      <c r="T505" s="74"/>
      <c r="U505" s="75"/>
    </row>
    <row r="506" spans="16:21">
      <c r="P506" s="73"/>
      <c r="Q506" s="74"/>
      <c r="R506" s="74"/>
      <c r="S506" s="74"/>
      <c r="T506" s="74"/>
      <c r="U506" s="75"/>
    </row>
    <row r="507" spans="16:21">
      <c r="P507" s="73"/>
      <c r="Q507" s="74"/>
      <c r="R507" s="74"/>
      <c r="S507" s="74"/>
      <c r="T507" s="74"/>
      <c r="U507" s="75"/>
    </row>
    <row r="508" spans="16:21">
      <c r="P508" s="73"/>
      <c r="Q508" s="74"/>
      <c r="R508" s="74"/>
      <c r="S508" s="74"/>
      <c r="T508" s="74"/>
      <c r="U508" s="75"/>
    </row>
    <row r="509" spans="16:21">
      <c r="P509" s="73"/>
      <c r="Q509" s="74"/>
      <c r="R509" s="74"/>
      <c r="S509" s="74"/>
      <c r="T509" s="74"/>
      <c r="U509" s="75"/>
    </row>
    <row r="510" spans="16:21">
      <c r="P510" s="73"/>
      <c r="Q510" s="74"/>
      <c r="R510" s="74"/>
      <c r="S510" s="74"/>
      <c r="T510" s="74"/>
      <c r="U510" s="75"/>
    </row>
    <row r="511" spans="16:21">
      <c r="P511" s="73"/>
      <c r="Q511" s="74"/>
      <c r="R511" s="74"/>
      <c r="S511" s="74"/>
      <c r="T511" s="74"/>
      <c r="U511" s="75"/>
    </row>
    <row r="512" spans="16:21">
      <c r="P512" s="73"/>
      <c r="Q512" s="74"/>
      <c r="R512" s="74"/>
      <c r="S512" s="74"/>
      <c r="T512" s="74"/>
      <c r="U512" s="75"/>
    </row>
    <row r="513" spans="16:21">
      <c r="P513" s="73"/>
      <c r="Q513" s="74"/>
      <c r="R513" s="74"/>
      <c r="S513" s="74"/>
      <c r="T513" s="74"/>
      <c r="U513" s="75"/>
    </row>
    <row r="514" spans="16:21">
      <c r="P514" s="73"/>
      <c r="Q514" s="74"/>
      <c r="R514" s="74"/>
      <c r="S514" s="74"/>
      <c r="T514" s="74"/>
      <c r="U514" s="75"/>
    </row>
    <row r="515" spans="16:21">
      <c r="P515" s="73"/>
      <c r="Q515" s="74"/>
      <c r="R515" s="74"/>
      <c r="S515" s="74"/>
      <c r="T515" s="74"/>
      <c r="U515" s="75"/>
    </row>
    <row r="516" spans="16:21">
      <c r="P516" s="73"/>
      <c r="Q516" s="74"/>
      <c r="R516" s="74"/>
      <c r="S516" s="74"/>
      <c r="T516" s="74"/>
      <c r="U516" s="75"/>
    </row>
    <row r="517" spans="16:21">
      <c r="P517" s="73"/>
      <c r="Q517" s="74"/>
      <c r="R517" s="74"/>
      <c r="S517" s="74"/>
      <c r="T517" s="74"/>
      <c r="U517" s="75"/>
    </row>
    <row r="518" spans="16:21">
      <c r="P518" s="73"/>
      <c r="Q518" s="74"/>
      <c r="R518" s="74"/>
      <c r="S518" s="74"/>
      <c r="T518" s="74"/>
      <c r="U518" s="75"/>
    </row>
    <row r="519" spans="16:21">
      <c r="P519" s="73"/>
      <c r="Q519" s="74"/>
      <c r="R519" s="74"/>
      <c r="S519" s="74"/>
      <c r="T519" s="74"/>
      <c r="U519" s="75"/>
    </row>
    <row r="520" spans="16:21">
      <c r="P520" s="73"/>
      <c r="Q520" s="74"/>
      <c r="R520" s="74"/>
      <c r="S520" s="74"/>
      <c r="T520" s="74"/>
      <c r="U520" s="75"/>
    </row>
    <row r="521" spans="16:21">
      <c r="P521" s="73"/>
      <c r="Q521" s="74"/>
      <c r="R521" s="74"/>
      <c r="S521" s="74"/>
      <c r="T521" s="74"/>
      <c r="U521" s="75"/>
    </row>
    <row r="522" spans="16:21">
      <c r="P522" s="73"/>
      <c r="Q522" s="74"/>
      <c r="R522" s="74"/>
      <c r="S522" s="74"/>
      <c r="T522" s="74"/>
      <c r="U522" s="75"/>
    </row>
    <row r="523" spans="16:21">
      <c r="P523" s="73"/>
      <c r="Q523" s="74"/>
      <c r="R523" s="74"/>
      <c r="S523" s="74"/>
      <c r="T523" s="74"/>
      <c r="U523" s="75"/>
    </row>
    <row r="524" spans="16:21">
      <c r="P524" s="73"/>
      <c r="Q524" s="74"/>
      <c r="R524" s="74"/>
      <c r="S524" s="74"/>
      <c r="T524" s="74"/>
      <c r="U524" s="75"/>
    </row>
    <row r="525" spans="16:21">
      <c r="P525" s="73"/>
      <c r="Q525" s="74"/>
      <c r="R525" s="74"/>
      <c r="S525" s="74"/>
      <c r="T525" s="74"/>
      <c r="U525" s="75"/>
    </row>
    <row r="526" spans="16:21">
      <c r="P526" s="73"/>
      <c r="Q526" s="74"/>
      <c r="R526" s="74"/>
      <c r="S526" s="74"/>
      <c r="T526" s="74"/>
      <c r="U526" s="75"/>
    </row>
    <row r="527" spans="16:21">
      <c r="P527" s="73"/>
      <c r="Q527" s="74"/>
      <c r="R527" s="74"/>
      <c r="S527" s="74"/>
      <c r="T527" s="74"/>
      <c r="U527" s="75"/>
    </row>
    <row r="528" spans="16:21">
      <c r="P528" s="73"/>
      <c r="Q528" s="74"/>
      <c r="R528" s="74"/>
      <c r="S528" s="74"/>
      <c r="T528" s="74"/>
      <c r="U528" s="75"/>
    </row>
    <row r="529" spans="16:21">
      <c r="P529" s="73"/>
      <c r="Q529" s="74"/>
      <c r="R529" s="74"/>
      <c r="S529" s="74"/>
      <c r="T529" s="74"/>
      <c r="U529" s="75"/>
    </row>
    <row r="530" spans="16:21">
      <c r="P530" s="73"/>
      <c r="Q530" s="74"/>
      <c r="R530" s="74"/>
      <c r="S530" s="74"/>
      <c r="T530" s="74"/>
      <c r="U530" s="75"/>
    </row>
    <row r="531" spans="16:21">
      <c r="P531" s="73"/>
      <c r="Q531" s="74"/>
      <c r="R531" s="74"/>
      <c r="S531" s="74"/>
      <c r="T531" s="74"/>
      <c r="U531" s="75"/>
    </row>
    <row r="532" spans="16:21">
      <c r="P532" s="73"/>
      <c r="Q532" s="74"/>
      <c r="R532" s="74"/>
      <c r="S532" s="74"/>
      <c r="T532" s="74"/>
      <c r="U532" s="75"/>
    </row>
    <row r="533" spans="16:21">
      <c r="P533" s="73"/>
      <c r="Q533" s="74"/>
      <c r="R533" s="74"/>
      <c r="S533" s="74"/>
      <c r="T533" s="74"/>
      <c r="U533" s="75"/>
    </row>
    <row r="534" spans="16:21">
      <c r="P534" s="73"/>
      <c r="Q534" s="74"/>
      <c r="R534" s="74"/>
      <c r="S534" s="74"/>
      <c r="T534" s="74"/>
      <c r="U534" s="75"/>
    </row>
    <row r="535" spans="16:21">
      <c r="P535" s="73"/>
      <c r="Q535" s="74"/>
      <c r="R535" s="74"/>
      <c r="S535" s="74"/>
      <c r="T535" s="74"/>
      <c r="U535" s="75"/>
    </row>
    <row r="536" spans="16:21">
      <c r="P536" s="73"/>
      <c r="Q536" s="74"/>
      <c r="R536" s="74"/>
      <c r="S536" s="74"/>
      <c r="T536" s="74"/>
      <c r="U536" s="75"/>
    </row>
    <row r="537" spans="16:21">
      <c r="P537" s="73"/>
      <c r="Q537" s="74"/>
      <c r="R537" s="74"/>
      <c r="S537" s="74"/>
      <c r="T537" s="74"/>
      <c r="U537" s="75"/>
    </row>
    <row r="538" spans="16:21">
      <c r="P538" s="73"/>
      <c r="Q538" s="74"/>
      <c r="R538" s="74"/>
      <c r="S538" s="74"/>
      <c r="T538" s="74"/>
      <c r="U538" s="75"/>
    </row>
    <row r="539" spans="16:21">
      <c r="P539" s="73"/>
      <c r="Q539" s="74"/>
      <c r="R539" s="74"/>
      <c r="S539" s="74"/>
      <c r="T539" s="74"/>
      <c r="U539" s="75"/>
    </row>
    <row r="540" spans="16:21">
      <c r="P540" s="73"/>
      <c r="Q540" s="74"/>
      <c r="R540" s="74"/>
      <c r="S540" s="74"/>
      <c r="T540" s="74"/>
      <c r="U540" s="75"/>
    </row>
    <row r="541" spans="16:21">
      <c r="P541" s="73"/>
      <c r="Q541" s="74"/>
      <c r="R541" s="74"/>
      <c r="S541" s="74"/>
      <c r="T541" s="74"/>
      <c r="U541" s="75"/>
    </row>
    <row r="542" spans="16:21">
      <c r="P542" s="73"/>
      <c r="Q542" s="74"/>
      <c r="R542" s="74"/>
      <c r="S542" s="74"/>
      <c r="T542" s="74"/>
      <c r="U542" s="75"/>
    </row>
    <row r="543" spans="16:21">
      <c r="P543" s="73"/>
      <c r="Q543" s="74"/>
      <c r="R543" s="74"/>
      <c r="S543" s="74"/>
      <c r="T543" s="74"/>
      <c r="U543" s="75"/>
    </row>
    <row r="544" spans="16:21">
      <c r="P544" s="73"/>
      <c r="Q544" s="74"/>
      <c r="R544" s="74"/>
      <c r="S544" s="74"/>
      <c r="T544" s="74"/>
      <c r="U544" s="75"/>
    </row>
    <row r="545" spans="16:21">
      <c r="P545" s="73"/>
      <c r="Q545" s="74"/>
      <c r="R545" s="74"/>
      <c r="S545" s="74"/>
      <c r="T545" s="74"/>
      <c r="U545" s="75"/>
    </row>
    <row r="546" spans="16:21">
      <c r="P546" s="73"/>
      <c r="Q546" s="74"/>
      <c r="R546" s="74"/>
      <c r="S546" s="74"/>
      <c r="T546" s="74"/>
      <c r="U546" s="75"/>
    </row>
    <row r="547" spans="16:21">
      <c r="P547" s="73"/>
      <c r="Q547" s="74"/>
      <c r="R547" s="74"/>
      <c r="S547" s="74"/>
      <c r="T547" s="74"/>
      <c r="U547" s="75"/>
    </row>
    <row r="548" spans="16:21">
      <c r="P548" s="73"/>
      <c r="Q548" s="74"/>
      <c r="R548" s="74"/>
      <c r="S548" s="74"/>
      <c r="T548" s="74"/>
      <c r="U548" s="75"/>
    </row>
    <row r="549" spans="16:21">
      <c r="P549" s="73"/>
      <c r="Q549" s="74"/>
      <c r="R549" s="74"/>
      <c r="S549" s="74"/>
      <c r="T549" s="74"/>
      <c r="U549" s="75"/>
    </row>
    <row r="550" spans="16:21">
      <c r="P550" s="73"/>
      <c r="Q550" s="74"/>
      <c r="R550" s="74"/>
      <c r="S550" s="74"/>
      <c r="T550" s="74"/>
      <c r="U550" s="75"/>
    </row>
    <row r="551" spans="16:21">
      <c r="P551" s="73"/>
      <c r="Q551" s="74"/>
      <c r="R551" s="74"/>
      <c r="S551" s="74"/>
      <c r="T551" s="74"/>
      <c r="U551" s="75"/>
    </row>
    <row r="552" spans="16:21">
      <c r="P552" s="73"/>
      <c r="Q552" s="74"/>
      <c r="R552" s="74"/>
      <c r="S552" s="74"/>
      <c r="T552" s="74"/>
      <c r="U552" s="75"/>
    </row>
    <row r="553" spans="16:21">
      <c r="P553" s="73"/>
      <c r="Q553" s="74"/>
      <c r="R553" s="74"/>
      <c r="S553" s="74"/>
      <c r="T553" s="74"/>
      <c r="U553" s="75"/>
    </row>
    <row r="554" spans="16:21">
      <c r="P554" s="73"/>
      <c r="Q554" s="74"/>
      <c r="R554" s="74"/>
      <c r="S554" s="74"/>
      <c r="T554" s="74"/>
      <c r="U554" s="75"/>
    </row>
    <row r="555" spans="16:21">
      <c r="P555" s="73"/>
      <c r="Q555" s="74"/>
      <c r="R555" s="74"/>
      <c r="S555" s="74"/>
      <c r="T555" s="74"/>
      <c r="U555" s="75"/>
    </row>
    <row r="556" spans="16:21">
      <c r="P556" s="73"/>
      <c r="Q556" s="74"/>
      <c r="R556" s="74"/>
      <c r="S556" s="74"/>
      <c r="T556" s="74"/>
      <c r="U556" s="75"/>
    </row>
    <row r="557" spans="16:21">
      <c r="P557" s="73"/>
      <c r="Q557" s="74"/>
      <c r="R557" s="74"/>
      <c r="S557" s="74"/>
      <c r="T557" s="74"/>
      <c r="U557" s="75"/>
    </row>
    <row r="558" spans="16:21">
      <c r="P558" s="73"/>
      <c r="Q558" s="74"/>
      <c r="R558" s="74"/>
      <c r="S558" s="74"/>
      <c r="T558" s="74"/>
      <c r="U558" s="75"/>
    </row>
    <row r="559" spans="16:21">
      <c r="P559" s="73"/>
      <c r="Q559" s="74"/>
      <c r="R559" s="74"/>
      <c r="S559" s="74"/>
      <c r="T559" s="74"/>
      <c r="U559" s="75"/>
    </row>
    <row r="560" spans="16:21">
      <c r="P560" s="73"/>
      <c r="Q560" s="74"/>
      <c r="R560" s="74"/>
      <c r="S560" s="74"/>
      <c r="T560" s="74"/>
      <c r="U560" s="75"/>
    </row>
    <row r="561" spans="16:21">
      <c r="P561" s="73"/>
      <c r="Q561" s="74"/>
      <c r="R561" s="74"/>
      <c r="S561" s="74"/>
      <c r="T561" s="74"/>
      <c r="U561" s="75"/>
    </row>
    <row r="562" spans="16:21">
      <c r="P562" s="73"/>
      <c r="Q562" s="74"/>
      <c r="R562" s="74"/>
      <c r="S562" s="74"/>
      <c r="T562" s="74"/>
      <c r="U562" s="75"/>
    </row>
    <row r="563" spans="16:21">
      <c r="P563" s="73"/>
      <c r="Q563" s="74"/>
      <c r="R563" s="74"/>
      <c r="S563" s="74"/>
      <c r="T563" s="74"/>
      <c r="U563" s="75"/>
    </row>
    <row r="564" spans="16:21">
      <c r="P564" s="73"/>
      <c r="Q564" s="74"/>
      <c r="R564" s="74"/>
      <c r="S564" s="74"/>
      <c r="T564" s="74"/>
      <c r="U564" s="75"/>
    </row>
    <row r="565" spans="16:21">
      <c r="P565" s="73"/>
      <c r="Q565" s="74"/>
      <c r="R565" s="74"/>
      <c r="S565" s="74"/>
      <c r="T565" s="74"/>
      <c r="U565" s="75"/>
    </row>
    <row r="566" spans="16:21">
      <c r="P566" s="73"/>
      <c r="Q566" s="74"/>
      <c r="R566" s="74"/>
      <c r="S566" s="74"/>
      <c r="T566" s="74"/>
      <c r="U566" s="75"/>
    </row>
    <row r="567" spans="16:21">
      <c r="P567" s="73"/>
      <c r="Q567" s="74"/>
      <c r="R567" s="74"/>
      <c r="S567" s="74"/>
      <c r="T567" s="74"/>
      <c r="U567" s="75"/>
    </row>
    <row r="568" spans="16:21">
      <c r="P568" s="73"/>
      <c r="Q568" s="74"/>
      <c r="R568" s="74"/>
      <c r="S568" s="74"/>
      <c r="T568" s="74"/>
      <c r="U568" s="75"/>
    </row>
    <row r="569" spans="16:21">
      <c r="P569" s="73"/>
      <c r="Q569" s="74"/>
      <c r="R569" s="74"/>
      <c r="S569" s="74"/>
      <c r="T569" s="74"/>
      <c r="U569" s="75"/>
    </row>
    <row r="570" spans="16:21">
      <c r="P570" s="73"/>
      <c r="Q570" s="74"/>
      <c r="R570" s="74"/>
      <c r="S570" s="74"/>
      <c r="T570" s="74"/>
      <c r="U570" s="75"/>
    </row>
    <row r="571" spans="16:21">
      <c r="P571" s="73"/>
      <c r="Q571" s="74"/>
      <c r="R571" s="74"/>
      <c r="S571" s="74"/>
      <c r="T571" s="74"/>
      <c r="U571" s="75"/>
    </row>
    <row r="572" spans="16:21">
      <c r="P572" s="73"/>
      <c r="Q572" s="74"/>
      <c r="R572" s="74"/>
      <c r="S572" s="74"/>
      <c r="T572" s="74"/>
      <c r="U572" s="75"/>
    </row>
    <row r="573" spans="16:21">
      <c r="P573" s="73"/>
      <c r="Q573" s="74"/>
      <c r="R573" s="74"/>
      <c r="S573" s="74"/>
      <c r="T573" s="74"/>
      <c r="U573" s="75"/>
    </row>
    <row r="574" spans="16:21">
      <c r="P574" s="73"/>
      <c r="Q574" s="74"/>
      <c r="R574" s="74"/>
      <c r="S574" s="74"/>
      <c r="T574" s="74"/>
      <c r="U574" s="75"/>
    </row>
    <row r="575" spans="16:21">
      <c r="P575" s="73"/>
      <c r="Q575" s="74"/>
      <c r="R575" s="74"/>
      <c r="S575" s="74"/>
      <c r="T575" s="74"/>
      <c r="U575" s="75"/>
    </row>
    <row r="576" spans="16:21">
      <c r="P576" s="73"/>
      <c r="Q576" s="74"/>
      <c r="R576" s="74"/>
      <c r="S576" s="74"/>
      <c r="T576" s="74"/>
      <c r="U576" s="75"/>
    </row>
    <row r="577" spans="16:21">
      <c r="P577" s="73"/>
      <c r="Q577" s="74"/>
      <c r="R577" s="74"/>
      <c r="S577" s="74"/>
      <c r="T577" s="74"/>
      <c r="U577" s="75"/>
    </row>
    <row r="578" spans="16:21">
      <c r="P578" s="73"/>
      <c r="Q578" s="74"/>
      <c r="R578" s="74"/>
      <c r="S578" s="74"/>
      <c r="T578" s="74"/>
      <c r="U578" s="75"/>
    </row>
    <row r="579" spans="16:21">
      <c r="P579" s="73"/>
      <c r="Q579" s="74"/>
      <c r="R579" s="74"/>
      <c r="S579" s="74"/>
      <c r="T579" s="74"/>
      <c r="U579" s="75"/>
    </row>
    <row r="580" spans="16:21">
      <c r="P580" s="73"/>
      <c r="Q580" s="74"/>
      <c r="R580" s="74"/>
      <c r="S580" s="74"/>
      <c r="T580" s="74"/>
      <c r="U580" s="75"/>
    </row>
    <row r="581" spans="16:21">
      <c r="P581" s="73"/>
      <c r="Q581" s="74"/>
      <c r="R581" s="74"/>
      <c r="S581" s="74"/>
      <c r="T581" s="74"/>
      <c r="U581" s="75"/>
    </row>
    <row r="582" spans="16:21">
      <c r="P582" s="73"/>
      <c r="Q582" s="74"/>
      <c r="R582" s="74"/>
      <c r="S582" s="74"/>
      <c r="T582" s="74"/>
      <c r="U582" s="75"/>
    </row>
    <row r="583" spans="16:21">
      <c r="P583" s="73"/>
      <c r="Q583" s="74"/>
      <c r="R583" s="74"/>
      <c r="S583" s="74"/>
      <c r="T583" s="74"/>
      <c r="U583" s="75"/>
    </row>
    <row r="584" spans="16:21">
      <c r="P584" s="73"/>
      <c r="Q584" s="74"/>
      <c r="R584" s="74"/>
      <c r="S584" s="74"/>
      <c r="T584" s="74"/>
      <c r="U584" s="75"/>
    </row>
    <row r="585" spans="16:21">
      <c r="P585" s="73"/>
      <c r="Q585" s="74"/>
      <c r="R585" s="74"/>
      <c r="S585" s="74"/>
      <c r="T585" s="74"/>
      <c r="U585" s="75"/>
    </row>
    <row r="586" spans="16:21">
      <c r="P586" s="73"/>
      <c r="Q586" s="74"/>
      <c r="R586" s="74"/>
      <c r="S586" s="74"/>
      <c r="T586" s="74"/>
      <c r="U586" s="75"/>
    </row>
    <row r="587" spans="16:21">
      <c r="P587" s="73"/>
      <c r="Q587" s="74"/>
      <c r="R587" s="74"/>
      <c r="S587" s="74"/>
      <c r="T587" s="74"/>
      <c r="U587" s="75"/>
    </row>
    <row r="588" spans="16:21">
      <c r="P588" s="73"/>
      <c r="Q588" s="74"/>
      <c r="R588" s="74"/>
      <c r="S588" s="74"/>
      <c r="T588" s="74"/>
      <c r="U588" s="75"/>
    </row>
    <row r="589" spans="16:21">
      <c r="P589" s="73"/>
      <c r="Q589" s="74"/>
      <c r="R589" s="74"/>
      <c r="S589" s="74"/>
      <c r="T589" s="74"/>
      <c r="U589" s="75"/>
    </row>
    <row r="590" spans="16:21">
      <c r="P590" s="73"/>
      <c r="Q590" s="74"/>
      <c r="R590" s="74"/>
      <c r="S590" s="74"/>
      <c r="T590" s="74"/>
      <c r="U590" s="75"/>
    </row>
    <row r="591" spans="16:21">
      <c r="P591" s="73"/>
      <c r="Q591" s="74"/>
      <c r="R591" s="74"/>
      <c r="S591" s="74"/>
      <c r="T591" s="74"/>
      <c r="U591" s="75"/>
    </row>
    <row r="592" spans="16:21">
      <c r="P592" s="73"/>
      <c r="Q592" s="74"/>
      <c r="R592" s="74"/>
      <c r="S592" s="74"/>
      <c r="T592" s="74"/>
      <c r="U592" s="75"/>
    </row>
    <row r="593" spans="16:21">
      <c r="P593" s="73"/>
      <c r="Q593" s="74"/>
      <c r="R593" s="74"/>
      <c r="S593" s="74"/>
      <c r="T593" s="74"/>
      <c r="U593" s="75"/>
    </row>
    <row r="594" spans="16:21">
      <c r="P594" s="73"/>
      <c r="Q594" s="74"/>
      <c r="R594" s="74"/>
      <c r="S594" s="74"/>
      <c r="T594" s="74"/>
      <c r="U594" s="75"/>
    </row>
    <row r="595" spans="16:21">
      <c r="P595" s="73"/>
      <c r="Q595" s="74"/>
      <c r="R595" s="74"/>
      <c r="S595" s="74"/>
      <c r="T595" s="74"/>
      <c r="U595" s="75"/>
    </row>
    <row r="596" spans="16:21">
      <c r="P596" s="73"/>
      <c r="Q596" s="74"/>
      <c r="R596" s="74"/>
      <c r="S596" s="74"/>
      <c r="T596" s="74"/>
      <c r="U596" s="75"/>
    </row>
    <row r="597" spans="16:21">
      <c r="P597" s="73"/>
      <c r="Q597" s="74"/>
      <c r="R597" s="74"/>
      <c r="S597" s="74"/>
      <c r="T597" s="74"/>
      <c r="U597" s="75"/>
    </row>
    <row r="598" spans="16:21">
      <c r="P598" s="73"/>
      <c r="Q598" s="74"/>
      <c r="R598" s="74"/>
      <c r="S598" s="74"/>
      <c r="T598" s="74"/>
      <c r="U598" s="75"/>
    </row>
    <row r="599" spans="16:21">
      <c r="P599" s="73"/>
      <c r="Q599" s="74"/>
      <c r="R599" s="74"/>
      <c r="S599" s="74"/>
      <c r="T599" s="74"/>
      <c r="U599" s="75"/>
    </row>
    <row r="600" spans="16:21">
      <c r="P600" s="73"/>
      <c r="Q600" s="74"/>
      <c r="R600" s="74"/>
      <c r="S600" s="74"/>
      <c r="T600" s="74"/>
      <c r="U600" s="75"/>
    </row>
    <row r="601" spans="16:21">
      <c r="P601" s="73"/>
      <c r="Q601" s="74"/>
      <c r="R601" s="74"/>
      <c r="S601" s="74"/>
      <c r="T601" s="74"/>
      <c r="U601" s="75"/>
    </row>
    <row r="602" spans="16:21">
      <c r="P602" s="73"/>
      <c r="Q602" s="74"/>
      <c r="R602" s="74"/>
      <c r="S602" s="74"/>
      <c r="T602" s="74"/>
      <c r="U602" s="75"/>
    </row>
    <row r="603" spans="16:21">
      <c r="P603" s="73"/>
      <c r="Q603" s="74"/>
      <c r="R603" s="74"/>
      <c r="S603" s="74"/>
      <c r="T603" s="74"/>
      <c r="U603" s="75"/>
    </row>
    <row r="604" spans="16:21">
      <c r="P604" s="73"/>
      <c r="Q604" s="74"/>
      <c r="R604" s="74"/>
      <c r="S604" s="74"/>
      <c r="T604" s="74"/>
      <c r="U604" s="75"/>
    </row>
    <row r="605" spans="16:21">
      <c r="P605" s="73"/>
      <c r="Q605" s="74"/>
      <c r="R605" s="74"/>
      <c r="S605" s="74"/>
      <c r="T605" s="74"/>
      <c r="U605" s="75"/>
    </row>
    <row r="606" spans="16:21">
      <c r="P606" s="73"/>
      <c r="Q606" s="74"/>
      <c r="R606" s="74"/>
      <c r="S606" s="74"/>
      <c r="T606" s="74"/>
      <c r="U606" s="75"/>
    </row>
    <row r="607" spans="16:21">
      <c r="P607" s="73"/>
      <c r="Q607" s="74"/>
      <c r="R607" s="74"/>
      <c r="S607" s="74"/>
      <c r="T607" s="74"/>
      <c r="U607" s="75"/>
    </row>
    <row r="608" spans="16:21">
      <c r="P608" s="73"/>
      <c r="Q608" s="74"/>
      <c r="R608" s="74"/>
      <c r="S608" s="74"/>
      <c r="T608" s="74"/>
      <c r="U608" s="75"/>
    </row>
    <row r="609" spans="16:21">
      <c r="P609" s="73"/>
      <c r="Q609" s="74"/>
      <c r="R609" s="74"/>
      <c r="S609" s="74"/>
      <c r="T609" s="74"/>
      <c r="U609" s="75"/>
    </row>
    <row r="610" spans="16:21">
      <c r="P610" s="73"/>
      <c r="Q610" s="74"/>
      <c r="R610" s="74"/>
      <c r="S610" s="74"/>
      <c r="T610" s="74"/>
      <c r="U610" s="75"/>
    </row>
    <row r="611" spans="16:21">
      <c r="P611" s="73"/>
      <c r="Q611" s="74"/>
      <c r="R611" s="74"/>
      <c r="S611" s="74"/>
      <c r="T611" s="74"/>
      <c r="U611" s="75"/>
    </row>
    <row r="612" spans="16:21">
      <c r="P612" s="73"/>
      <c r="Q612" s="74"/>
      <c r="R612" s="74"/>
      <c r="S612" s="74"/>
      <c r="T612" s="74"/>
      <c r="U612" s="75"/>
    </row>
    <row r="613" spans="16:21">
      <c r="P613" s="73"/>
      <c r="Q613" s="74"/>
      <c r="R613" s="74"/>
      <c r="S613" s="74"/>
      <c r="T613" s="74"/>
      <c r="U613" s="75"/>
    </row>
    <row r="614" spans="16:21">
      <c r="P614" s="73"/>
      <c r="Q614" s="74"/>
      <c r="R614" s="74"/>
      <c r="S614" s="74"/>
      <c r="T614" s="74"/>
      <c r="U614" s="75"/>
    </row>
    <row r="615" spans="16:21">
      <c r="P615" s="73"/>
      <c r="Q615" s="74"/>
      <c r="R615" s="74"/>
      <c r="S615" s="74"/>
      <c r="T615" s="74"/>
      <c r="U615" s="75"/>
    </row>
    <row r="616" spans="16:21">
      <c r="P616" s="73"/>
      <c r="Q616" s="74"/>
      <c r="R616" s="74"/>
      <c r="S616" s="74"/>
      <c r="T616" s="74"/>
      <c r="U616" s="75"/>
    </row>
    <row r="617" spans="16:21">
      <c r="P617" s="73"/>
      <c r="Q617" s="74"/>
      <c r="R617" s="74"/>
      <c r="S617" s="74"/>
      <c r="T617" s="74"/>
      <c r="U617" s="75"/>
    </row>
    <row r="618" spans="16:21">
      <c r="P618" s="73"/>
      <c r="Q618" s="74"/>
      <c r="R618" s="74"/>
      <c r="S618" s="74"/>
      <c r="T618" s="74"/>
      <c r="U618" s="75"/>
    </row>
    <row r="619" spans="16:21">
      <c r="P619" s="73"/>
      <c r="Q619" s="74"/>
      <c r="R619" s="74"/>
      <c r="S619" s="74"/>
      <c r="T619" s="74"/>
      <c r="U619" s="75"/>
    </row>
    <row r="620" spans="16:21">
      <c r="P620" s="73"/>
      <c r="Q620" s="74"/>
      <c r="R620" s="74"/>
      <c r="S620" s="74"/>
      <c r="T620" s="74"/>
      <c r="U620" s="75"/>
    </row>
    <row r="621" spans="16:21">
      <c r="P621" s="73"/>
      <c r="Q621" s="74"/>
      <c r="R621" s="74"/>
      <c r="S621" s="74"/>
      <c r="T621" s="74"/>
      <c r="U621" s="75"/>
    </row>
    <row r="622" spans="16:21">
      <c r="P622" s="73"/>
      <c r="Q622" s="74"/>
      <c r="R622" s="74"/>
      <c r="S622" s="74"/>
      <c r="T622" s="74"/>
      <c r="U622" s="75"/>
    </row>
    <row r="623" spans="16:21">
      <c r="P623" s="73"/>
      <c r="Q623" s="74"/>
      <c r="R623" s="74"/>
      <c r="S623" s="74"/>
      <c r="T623" s="74"/>
      <c r="U623" s="75"/>
    </row>
    <row r="624" spans="16:21">
      <c r="P624" s="73"/>
      <c r="Q624" s="74"/>
      <c r="R624" s="74"/>
      <c r="S624" s="74"/>
      <c r="T624" s="74"/>
      <c r="U624" s="75"/>
    </row>
    <row r="625" spans="16:21">
      <c r="P625" s="73"/>
      <c r="Q625" s="74"/>
      <c r="R625" s="74"/>
      <c r="S625" s="74"/>
      <c r="T625" s="74"/>
      <c r="U625" s="75"/>
    </row>
    <row r="626" spans="16:21">
      <c r="P626" s="73"/>
      <c r="Q626" s="74"/>
      <c r="R626" s="74"/>
      <c r="S626" s="74"/>
      <c r="T626" s="74"/>
      <c r="U626" s="75"/>
    </row>
    <row r="627" spans="16:21">
      <c r="P627" s="73"/>
      <c r="Q627" s="74"/>
      <c r="R627" s="74"/>
      <c r="S627" s="74"/>
      <c r="T627" s="74"/>
      <c r="U627" s="75"/>
    </row>
    <row r="628" spans="16:21">
      <c r="P628" s="73"/>
      <c r="Q628" s="74"/>
      <c r="R628" s="74"/>
      <c r="S628" s="74"/>
      <c r="T628" s="74"/>
      <c r="U628" s="75"/>
    </row>
    <row r="629" spans="16:21">
      <c r="P629" s="73"/>
      <c r="Q629" s="74"/>
      <c r="R629" s="74"/>
      <c r="S629" s="74"/>
      <c r="T629" s="74"/>
      <c r="U629" s="75"/>
    </row>
    <row r="630" spans="16:21">
      <c r="P630" s="73"/>
      <c r="Q630" s="74"/>
      <c r="R630" s="74"/>
      <c r="S630" s="74"/>
      <c r="T630" s="74"/>
      <c r="U630" s="75"/>
    </row>
    <row r="631" spans="16:21">
      <c r="P631" s="73"/>
      <c r="Q631" s="74"/>
      <c r="R631" s="74"/>
      <c r="S631" s="74"/>
      <c r="T631" s="74"/>
      <c r="U631" s="75"/>
    </row>
    <row r="632" spans="16:21">
      <c r="P632" s="73"/>
      <c r="Q632" s="74"/>
      <c r="R632" s="74"/>
      <c r="S632" s="74"/>
      <c r="T632" s="74"/>
      <c r="U632" s="75"/>
    </row>
    <row r="633" spans="16:21">
      <c r="P633" s="73"/>
      <c r="Q633" s="74"/>
      <c r="R633" s="74"/>
      <c r="S633" s="74"/>
      <c r="T633" s="74"/>
      <c r="U633" s="75"/>
    </row>
    <row r="634" spans="16:21">
      <c r="P634" s="73"/>
      <c r="Q634" s="74"/>
      <c r="R634" s="74"/>
      <c r="S634" s="74"/>
      <c r="T634" s="74"/>
      <c r="U634" s="75"/>
    </row>
    <row r="635" spans="16:21">
      <c r="P635" s="73"/>
      <c r="Q635" s="74"/>
      <c r="R635" s="74"/>
      <c r="S635" s="74"/>
      <c r="T635" s="74"/>
      <c r="U635" s="75"/>
    </row>
    <row r="636" spans="16:21">
      <c r="P636" s="73"/>
      <c r="Q636" s="74"/>
      <c r="R636" s="74"/>
      <c r="S636" s="74"/>
      <c r="T636" s="74"/>
      <c r="U636" s="75"/>
    </row>
    <row r="637" spans="16:21">
      <c r="P637" s="73"/>
      <c r="Q637" s="74"/>
      <c r="R637" s="74"/>
      <c r="S637" s="74"/>
      <c r="T637" s="74"/>
      <c r="U637" s="75"/>
    </row>
    <row r="638" spans="16:21">
      <c r="P638" s="73"/>
      <c r="Q638" s="74"/>
      <c r="R638" s="74"/>
      <c r="S638" s="74"/>
      <c r="T638" s="74"/>
      <c r="U638" s="75"/>
    </row>
    <row r="639" spans="16:21">
      <c r="P639" s="73"/>
      <c r="Q639" s="74"/>
      <c r="R639" s="74"/>
      <c r="S639" s="74"/>
      <c r="T639" s="74"/>
      <c r="U639" s="75"/>
    </row>
    <row r="640" spans="16:21">
      <c r="P640" s="73"/>
      <c r="Q640" s="74"/>
      <c r="R640" s="74"/>
      <c r="S640" s="74"/>
      <c r="T640" s="74"/>
      <c r="U640" s="75"/>
    </row>
    <row r="641" spans="16:21">
      <c r="P641" s="73"/>
      <c r="Q641" s="74"/>
      <c r="R641" s="74"/>
      <c r="S641" s="74"/>
      <c r="T641" s="74"/>
      <c r="U641" s="75"/>
    </row>
    <row r="642" spans="16:21">
      <c r="P642" s="73"/>
      <c r="Q642" s="74"/>
      <c r="R642" s="74"/>
      <c r="S642" s="74"/>
      <c r="T642" s="74"/>
      <c r="U642" s="75"/>
    </row>
    <row r="643" spans="16:21">
      <c r="P643" s="73"/>
      <c r="Q643" s="74"/>
      <c r="R643" s="74"/>
      <c r="S643" s="74"/>
      <c r="T643" s="74"/>
      <c r="U643" s="75"/>
    </row>
    <row r="644" spans="16:21">
      <c r="P644" s="73"/>
      <c r="Q644" s="74"/>
      <c r="R644" s="74"/>
      <c r="S644" s="74"/>
      <c r="T644" s="74"/>
      <c r="U644" s="75"/>
    </row>
    <row r="645" spans="16:21">
      <c r="P645" s="73"/>
      <c r="Q645" s="74"/>
      <c r="R645" s="74"/>
      <c r="S645" s="74"/>
      <c r="T645" s="74"/>
      <c r="U645" s="75"/>
    </row>
    <row r="646" spans="16:21">
      <c r="P646" s="73"/>
      <c r="Q646" s="74"/>
      <c r="R646" s="74"/>
      <c r="S646" s="74"/>
      <c r="T646" s="74"/>
      <c r="U646" s="75"/>
    </row>
    <row r="647" spans="16:21">
      <c r="P647" s="73"/>
      <c r="Q647" s="74"/>
      <c r="R647" s="74"/>
      <c r="S647" s="74"/>
      <c r="T647" s="74"/>
      <c r="U647" s="75"/>
    </row>
    <row r="648" spans="16:21">
      <c r="P648" s="73"/>
      <c r="Q648" s="74"/>
      <c r="R648" s="74"/>
      <c r="S648" s="74"/>
      <c r="T648" s="74"/>
      <c r="U648" s="75"/>
    </row>
    <row r="649" spans="16:21">
      <c r="P649" s="73"/>
      <c r="Q649" s="74"/>
      <c r="R649" s="74"/>
      <c r="S649" s="74"/>
      <c r="T649" s="74"/>
      <c r="U649" s="75"/>
    </row>
    <row r="650" spans="16:21">
      <c r="P650" s="73"/>
      <c r="Q650" s="74"/>
      <c r="R650" s="74"/>
      <c r="S650" s="74"/>
      <c r="T650" s="74"/>
      <c r="U650" s="75"/>
    </row>
    <row r="651" spans="16:21">
      <c r="P651" s="73"/>
      <c r="Q651" s="74"/>
      <c r="R651" s="74"/>
      <c r="S651" s="74"/>
      <c r="T651" s="74"/>
      <c r="U651" s="75"/>
    </row>
    <row r="652" spans="16:21">
      <c r="P652" s="73"/>
      <c r="Q652" s="74"/>
      <c r="R652" s="74"/>
      <c r="S652" s="74"/>
      <c r="T652" s="74"/>
      <c r="U652" s="75"/>
    </row>
    <row r="653" spans="16:21">
      <c r="P653" s="73"/>
      <c r="Q653" s="74"/>
      <c r="R653" s="74"/>
      <c r="S653" s="74"/>
      <c r="T653" s="74"/>
      <c r="U653" s="75"/>
    </row>
    <row r="654" spans="16:21">
      <c r="P654" s="73"/>
      <c r="Q654" s="74"/>
      <c r="R654" s="74"/>
      <c r="S654" s="74"/>
      <c r="T654" s="74"/>
      <c r="U654" s="75"/>
    </row>
    <row r="655" spans="16:21">
      <c r="P655" s="73"/>
      <c r="Q655" s="74"/>
      <c r="R655" s="74"/>
      <c r="S655" s="74"/>
      <c r="T655" s="74"/>
      <c r="U655" s="75"/>
    </row>
    <row r="656" spans="16:21">
      <c r="P656" s="73"/>
      <c r="Q656" s="74"/>
      <c r="R656" s="74"/>
      <c r="S656" s="74"/>
      <c r="T656" s="74"/>
      <c r="U656" s="75"/>
    </row>
    <row r="657" spans="16:21">
      <c r="P657" s="73"/>
      <c r="Q657" s="74"/>
      <c r="R657" s="74"/>
      <c r="S657" s="74"/>
      <c r="T657" s="74"/>
      <c r="U657" s="75"/>
    </row>
    <row r="658" spans="16:21">
      <c r="P658" s="73"/>
      <c r="Q658" s="74"/>
      <c r="R658" s="74"/>
      <c r="S658" s="74"/>
      <c r="T658" s="74"/>
      <c r="U658" s="75"/>
    </row>
    <row r="659" spans="16:21">
      <c r="P659" s="73"/>
      <c r="Q659" s="74"/>
      <c r="R659" s="74"/>
      <c r="S659" s="74"/>
      <c r="T659" s="74"/>
      <c r="U659" s="75"/>
    </row>
    <row r="660" spans="16:21">
      <c r="P660" s="73"/>
      <c r="Q660" s="74"/>
      <c r="R660" s="74"/>
      <c r="S660" s="74"/>
      <c r="T660" s="74"/>
      <c r="U660" s="75"/>
    </row>
    <row r="661" spans="16:21">
      <c r="P661" s="73"/>
      <c r="Q661" s="74"/>
      <c r="R661" s="74"/>
      <c r="S661" s="74"/>
      <c r="T661" s="74"/>
      <c r="U661" s="75"/>
    </row>
    <row r="662" spans="16:21">
      <c r="P662" s="73"/>
      <c r="Q662" s="74"/>
      <c r="R662" s="74"/>
      <c r="S662" s="74"/>
      <c r="T662" s="74"/>
      <c r="U662" s="75"/>
    </row>
    <row r="663" spans="16:21">
      <c r="P663" s="73"/>
      <c r="Q663" s="74"/>
      <c r="R663" s="74"/>
      <c r="S663" s="74"/>
      <c r="T663" s="74"/>
      <c r="U663" s="75"/>
    </row>
    <row r="664" spans="16:21">
      <c r="P664" s="73"/>
      <c r="Q664" s="74"/>
      <c r="R664" s="74"/>
      <c r="S664" s="74"/>
      <c r="T664" s="74"/>
      <c r="U664" s="75"/>
    </row>
    <row r="665" spans="16:21">
      <c r="P665" s="73"/>
      <c r="Q665" s="74"/>
      <c r="R665" s="74"/>
      <c r="S665" s="74"/>
      <c r="T665" s="74"/>
      <c r="U665" s="75"/>
    </row>
    <row r="666" spans="16:21">
      <c r="P666" s="73"/>
      <c r="Q666" s="74"/>
      <c r="R666" s="74"/>
      <c r="S666" s="74"/>
      <c r="T666" s="74"/>
      <c r="U666" s="75"/>
    </row>
    <row r="667" spans="16:21">
      <c r="P667" s="73"/>
      <c r="Q667" s="74"/>
      <c r="R667" s="74"/>
      <c r="S667" s="74"/>
      <c r="T667" s="74"/>
      <c r="U667" s="75"/>
    </row>
    <row r="668" spans="16:21">
      <c r="P668" s="73"/>
      <c r="Q668" s="74"/>
      <c r="R668" s="74"/>
      <c r="S668" s="74"/>
      <c r="T668" s="74"/>
      <c r="U668" s="75"/>
    </row>
    <row r="669" spans="16:21">
      <c r="P669" s="73"/>
      <c r="Q669" s="74"/>
      <c r="R669" s="74"/>
      <c r="S669" s="74"/>
      <c r="T669" s="74"/>
      <c r="U669" s="75"/>
    </row>
    <row r="670" spans="16:21">
      <c r="P670" s="73"/>
      <c r="Q670" s="74"/>
      <c r="R670" s="74"/>
      <c r="S670" s="74"/>
      <c r="T670" s="74"/>
      <c r="U670" s="75"/>
    </row>
    <row r="671" spans="16:21">
      <c r="P671" s="73"/>
      <c r="Q671" s="74"/>
      <c r="R671" s="74"/>
      <c r="S671" s="74"/>
      <c r="T671" s="74"/>
      <c r="U671" s="75"/>
    </row>
    <row r="672" spans="16:21">
      <c r="P672" s="73"/>
      <c r="Q672" s="74"/>
      <c r="R672" s="74"/>
      <c r="S672" s="74"/>
      <c r="T672" s="74"/>
      <c r="U672" s="75"/>
    </row>
    <row r="673" spans="16:21">
      <c r="P673" s="73"/>
      <c r="Q673" s="74"/>
      <c r="R673" s="74"/>
      <c r="S673" s="74"/>
      <c r="T673" s="74"/>
      <c r="U673" s="75"/>
    </row>
    <row r="674" spans="16:21">
      <c r="P674" s="73"/>
      <c r="Q674" s="74"/>
      <c r="R674" s="74"/>
      <c r="S674" s="74"/>
      <c r="T674" s="74"/>
      <c r="U674" s="75"/>
    </row>
    <row r="675" spans="16:21">
      <c r="P675" s="73"/>
      <c r="Q675" s="74"/>
      <c r="R675" s="74"/>
      <c r="S675" s="74"/>
      <c r="T675" s="74"/>
      <c r="U675" s="75"/>
    </row>
    <row r="676" spans="16:21">
      <c r="P676" s="73"/>
      <c r="Q676" s="74"/>
      <c r="R676" s="74"/>
      <c r="S676" s="74"/>
      <c r="T676" s="74"/>
      <c r="U676" s="75"/>
    </row>
    <row r="677" spans="16:21">
      <c r="P677" s="73"/>
      <c r="Q677" s="74"/>
      <c r="R677" s="74"/>
      <c r="S677" s="74"/>
      <c r="T677" s="74"/>
      <c r="U677" s="75"/>
    </row>
    <row r="678" spans="16:21">
      <c r="P678" s="73"/>
      <c r="Q678" s="74"/>
      <c r="R678" s="74"/>
      <c r="S678" s="74"/>
      <c r="T678" s="74"/>
      <c r="U678" s="75"/>
    </row>
    <row r="679" spans="16:21">
      <c r="P679" s="73"/>
      <c r="Q679" s="74"/>
      <c r="R679" s="74"/>
      <c r="S679" s="74"/>
      <c r="T679" s="74"/>
      <c r="U679" s="75"/>
    </row>
    <row r="680" spans="16:21">
      <c r="P680" s="73"/>
      <c r="Q680" s="74"/>
      <c r="R680" s="74"/>
      <c r="S680" s="74"/>
      <c r="T680" s="74"/>
      <c r="U680" s="75"/>
    </row>
    <row r="681" spans="16:21">
      <c r="P681" s="73"/>
      <c r="Q681" s="74"/>
      <c r="R681" s="74"/>
      <c r="S681" s="74"/>
      <c r="T681" s="74"/>
      <c r="U681" s="75"/>
    </row>
    <row r="682" spans="16:21">
      <c r="P682" s="73"/>
      <c r="Q682" s="74"/>
      <c r="R682" s="74"/>
      <c r="S682" s="74"/>
      <c r="T682" s="74"/>
      <c r="U682" s="75"/>
    </row>
    <row r="683" spans="16:21">
      <c r="P683" s="73"/>
      <c r="Q683" s="74"/>
      <c r="R683" s="74"/>
      <c r="S683" s="74"/>
      <c r="T683" s="74"/>
      <c r="U683" s="75"/>
    </row>
    <row r="684" spans="16:21">
      <c r="P684" s="73"/>
      <c r="Q684" s="74"/>
      <c r="R684" s="74"/>
      <c r="S684" s="74"/>
      <c r="T684" s="74"/>
      <c r="U684" s="75"/>
    </row>
    <row r="685" spans="16:21">
      <c r="P685" s="73"/>
      <c r="Q685" s="74"/>
      <c r="R685" s="74"/>
      <c r="S685" s="74"/>
      <c r="T685" s="74"/>
      <c r="U685" s="75"/>
    </row>
    <row r="686" spans="16:21">
      <c r="P686" s="73"/>
      <c r="Q686" s="74"/>
      <c r="R686" s="74"/>
      <c r="S686" s="74"/>
      <c r="T686" s="74"/>
      <c r="U686" s="75"/>
    </row>
    <row r="687" spans="16:21">
      <c r="P687" s="73"/>
      <c r="Q687" s="74"/>
      <c r="R687" s="74"/>
      <c r="S687" s="74"/>
      <c r="T687" s="74"/>
      <c r="U687" s="75"/>
    </row>
    <row r="688" spans="16:21">
      <c r="P688" s="73"/>
      <c r="Q688" s="74"/>
      <c r="R688" s="74"/>
      <c r="S688" s="74"/>
      <c r="T688" s="74"/>
      <c r="U688" s="75"/>
    </row>
    <row r="689" spans="16:21">
      <c r="P689" s="73"/>
      <c r="Q689" s="74"/>
      <c r="R689" s="74"/>
      <c r="S689" s="74"/>
      <c r="T689" s="74"/>
      <c r="U689" s="75"/>
    </row>
    <row r="690" spans="16:21">
      <c r="P690" s="73"/>
      <c r="Q690" s="74"/>
      <c r="R690" s="74"/>
      <c r="S690" s="74"/>
      <c r="T690" s="74"/>
      <c r="U690" s="75"/>
    </row>
    <row r="691" spans="16:21">
      <c r="P691" s="73"/>
      <c r="Q691" s="74"/>
      <c r="R691" s="74"/>
      <c r="S691" s="74"/>
      <c r="T691" s="74"/>
      <c r="U691" s="75"/>
    </row>
    <row r="692" spans="16:21">
      <c r="P692" s="73"/>
      <c r="Q692" s="74"/>
      <c r="R692" s="74"/>
      <c r="S692" s="74"/>
      <c r="T692" s="74"/>
      <c r="U692" s="75"/>
    </row>
    <row r="693" spans="16:21">
      <c r="P693" s="73"/>
      <c r="Q693" s="74"/>
      <c r="R693" s="74"/>
      <c r="S693" s="74"/>
      <c r="T693" s="74"/>
      <c r="U693" s="75"/>
    </row>
    <row r="694" spans="16:21">
      <c r="P694" s="73"/>
      <c r="Q694" s="74"/>
      <c r="R694" s="74"/>
      <c r="S694" s="74"/>
      <c r="T694" s="74"/>
      <c r="U694" s="75"/>
    </row>
    <row r="695" spans="16:21">
      <c r="P695" s="73"/>
      <c r="Q695" s="74"/>
      <c r="R695" s="74"/>
      <c r="S695" s="74"/>
      <c r="T695" s="74"/>
      <c r="U695" s="75"/>
    </row>
    <row r="696" spans="16:21">
      <c r="P696" s="73"/>
      <c r="Q696" s="74"/>
      <c r="R696" s="74"/>
      <c r="S696" s="74"/>
      <c r="T696" s="74"/>
      <c r="U696" s="75"/>
    </row>
    <row r="697" spans="16:21">
      <c r="P697" s="73"/>
      <c r="Q697" s="74"/>
      <c r="R697" s="74"/>
      <c r="S697" s="74"/>
      <c r="T697" s="74"/>
      <c r="U697" s="75"/>
    </row>
    <row r="698" spans="16:21">
      <c r="P698" s="73"/>
      <c r="Q698" s="74"/>
      <c r="R698" s="74"/>
      <c r="S698" s="74"/>
      <c r="T698" s="74"/>
      <c r="U698" s="75"/>
    </row>
    <row r="699" spans="16:21">
      <c r="P699" s="73"/>
      <c r="Q699" s="74"/>
      <c r="R699" s="74"/>
      <c r="S699" s="74"/>
      <c r="T699" s="74"/>
      <c r="U699" s="75"/>
    </row>
    <row r="700" spans="16:21">
      <c r="P700" s="73"/>
      <c r="Q700" s="74"/>
      <c r="R700" s="74"/>
      <c r="S700" s="74"/>
      <c r="T700" s="74"/>
      <c r="U700" s="75"/>
    </row>
    <row r="701" spans="16:21">
      <c r="P701" s="73"/>
      <c r="Q701" s="74"/>
      <c r="R701" s="74"/>
      <c r="S701" s="74"/>
      <c r="T701" s="74"/>
      <c r="U701" s="75"/>
    </row>
    <row r="702" spans="16:21">
      <c r="P702" s="73"/>
      <c r="Q702" s="74"/>
      <c r="R702" s="74"/>
      <c r="S702" s="74"/>
      <c r="T702" s="74"/>
      <c r="U702" s="75"/>
    </row>
    <row r="703" spans="16:21">
      <c r="P703" s="73"/>
      <c r="Q703" s="74"/>
      <c r="R703" s="74"/>
      <c r="S703" s="74"/>
      <c r="T703" s="74"/>
      <c r="U703" s="75"/>
    </row>
    <row r="704" spans="16:21">
      <c r="P704" s="73"/>
      <c r="Q704" s="74"/>
      <c r="R704" s="74"/>
      <c r="S704" s="74"/>
      <c r="T704" s="74"/>
      <c r="U704" s="75"/>
    </row>
    <row r="705" spans="16:21">
      <c r="P705" s="73"/>
      <c r="Q705" s="74"/>
      <c r="R705" s="74"/>
      <c r="S705" s="74"/>
      <c r="T705" s="74"/>
      <c r="U705" s="75"/>
    </row>
    <row r="706" spans="16:21">
      <c r="P706" s="73"/>
      <c r="Q706" s="74"/>
      <c r="R706" s="74"/>
      <c r="S706" s="74"/>
      <c r="T706" s="74"/>
      <c r="U706" s="75"/>
    </row>
    <row r="707" spans="16:21">
      <c r="P707" s="73"/>
      <c r="Q707" s="74"/>
      <c r="R707" s="74"/>
      <c r="S707" s="74"/>
      <c r="T707" s="74"/>
      <c r="U707" s="75"/>
    </row>
    <row r="708" spans="16:21">
      <c r="P708" s="73"/>
      <c r="Q708" s="74"/>
      <c r="R708" s="74"/>
      <c r="S708" s="74"/>
      <c r="T708" s="74"/>
      <c r="U708" s="75"/>
    </row>
    <row r="709" spans="16:21">
      <c r="P709" s="73"/>
      <c r="Q709" s="74"/>
      <c r="R709" s="74"/>
      <c r="S709" s="74"/>
      <c r="T709" s="74"/>
      <c r="U709" s="75"/>
    </row>
    <row r="710" spans="16:21">
      <c r="P710" s="73"/>
      <c r="Q710" s="74"/>
      <c r="R710" s="74"/>
      <c r="S710" s="74"/>
      <c r="T710" s="74"/>
      <c r="U710" s="75"/>
    </row>
    <row r="711" spans="16:21">
      <c r="P711" s="73"/>
      <c r="Q711" s="74"/>
      <c r="R711" s="74"/>
      <c r="S711" s="74"/>
      <c r="T711" s="74"/>
      <c r="U711" s="75"/>
    </row>
    <row r="712" spans="16:21">
      <c r="P712" s="73"/>
      <c r="Q712" s="74"/>
      <c r="R712" s="74"/>
      <c r="S712" s="74"/>
      <c r="T712" s="74"/>
      <c r="U712" s="75"/>
    </row>
    <row r="713" spans="16:21">
      <c r="P713" s="73"/>
      <c r="Q713" s="74"/>
      <c r="R713" s="74"/>
      <c r="S713" s="74"/>
      <c r="T713" s="74"/>
      <c r="U713" s="75"/>
    </row>
    <row r="714" spans="16:21">
      <c r="P714" s="73"/>
      <c r="Q714" s="74"/>
      <c r="R714" s="74"/>
      <c r="S714" s="74"/>
      <c r="T714" s="74"/>
      <c r="U714" s="75"/>
    </row>
    <row r="715" spans="16:21">
      <c r="P715" s="73"/>
      <c r="Q715" s="74"/>
      <c r="R715" s="74"/>
      <c r="S715" s="74"/>
      <c r="T715" s="74"/>
      <c r="U715" s="75"/>
    </row>
    <row r="716" spans="16:21">
      <c r="P716" s="73"/>
      <c r="Q716" s="74"/>
      <c r="R716" s="74"/>
      <c r="S716" s="74"/>
      <c r="T716" s="74"/>
      <c r="U716" s="75"/>
    </row>
    <row r="717" spans="16:21">
      <c r="P717" s="73"/>
      <c r="Q717" s="74"/>
      <c r="R717" s="74"/>
      <c r="S717" s="74"/>
      <c r="T717" s="74"/>
      <c r="U717" s="75"/>
    </row>
    <row r="718" spans="16:21">
      <c r="P718" s="73"/>
      <c r="Q718" s="74"/>
      <c r="R718" s="74"/>
      <c r="S718" s="74"/>
      <c r="T718" s="74"/>
      <c r="U718" s="75"/>
    </row>
    <row r="719" spans="16:21">
      <c r="P719" s="73"/>
      <c r="Q719" s="74"/>
      <c r="R719" s="74"/>
      <c r="S719" s="74"/>
      <c r="T719" s="74"/>
      <c r="U719" s="75"/>
    </row>
    <row r="720" spans="16:21">
      <c r="P720" s="73"/>
      <c r="Q720" s="74"/>
      <c r="R720" s="74"/>
      <c r="S720" s="74"/>
      <c r="T720" s="74"/>
      <c r="U720" s="75"/>
    </row>
    <row r="721" spans="16:21">
      <c r="P721" s="73"/>
      <c r="Q721" s="74"/>
      <c r="R721" s="74"/>
      <c r="S721" s="74"/>
      <c r="T721" s="74"/>
      <c r="U721" s="75"/>
    </row>
    <row r="722" spans="16:21">
      <c r="P722" s="73"/>
      <c r="Q722" s="74"/>
      <c r="R722" s="74"/>
      <c r="S722" s="74"/>
      <c r="T722" s="74"/>
      <c r="U722" s="75"/>
    </row>
    <row r="723" spans="16:21">
      <c r="P723" s="73"/>
      <c r="Q723" s="74"/>
      <c r="R723" s="74"/>
      <c r="S723" s="74"/>
      <c r="T723" s="74"/>
      <c r="U723" s="75"/>
    </row>
    <row r="724" spans="16:21">
      <c r="P724" s="73"/>
      <c r="Q724" s="74"/>
      <c r="R724" s="74"/>
      <c r="S724" s="74"/>
      <c r="T724" s="74"/>
      <c r="U724" s="75"/>
    </row>
    <row r="725" spans="16:21">
      <c r="P725" s="73"/>
      <c r="Q725" s="74"/>
      <c r="R725" s="74"/>
      <c r="S725" s="74"/>
      <c r="T725" s="74"/>
      <c r="U725" s="75"/>
    </row>
    <row r="726" spans="16:21">
      <c r="P726" s="73"/>
      <c r="Q726" s="74"/>
      <c r="R726" s="74"/>
      <c r="S726" s="74"/>
      <c r="T726" s="74"/>
      <c r="U726" s="75"/>
    </row>
    <row r="727" spans="16:21">
      <c r="P727" s="73"/>
      <c r="Q727" s="74"/>
      <c r="R727" s="74"/>
      <c r="S727" s="74"/>
      <c r="T727" s="74"/>
      <c r="U727" s="75"/>
    </row>
    <row r="728" spans="16:21">
      <c r="P728" s="73"/>
      <c r="Q728" s="74"/>
      <c r="R728" s="74"/>
      <c r="S728" s="74"/>
      <c r="T728" s="74"/>
      <c r="U728" s="75"/>
    </row>
    <row r="729" spans="16:21">
      <c r="P729" s="73"/>
      <c r="Q729" s="74"/>
      <c r="R729" s="74"/>
      <c r="S729" s="74"/>
      <c r="T729" s="74"/>
      <c r="U729" s="75"/>
    </row>
    <row r="730" spans="16:21">
      <c r="P730" s="73"/>
      <c r="Q730" s="74"/>
      <c r="R730" s="74"/>
      <c r="S730" s="74"/>
      <c r="T730" s="74"/>
      <c r="U730" s="75"/>
    </row>
    <row r="731" spans="16:21">
      <c r="P731" s="73"/>
      <c r="Q731" s="74"/>
      <c r="R731" s="74"/>
      <c r="S731" s="74"/>
      <c r="T731" s="74"/>
      <c r="U731" s="75"/>
    </row>
    <row r="732" spans="16:21">
      <c r="P732" s="73"/>
      <c r="Q732" s="74"/>
      <c r="R732" s="74"/>
      <c r="S732" s="74"/>
      <c r="T732" s="74"/>
      <c r="U732" s="75"/>
    </row>
    <row r="733" spans="16:21">
      <c r="P733" s="73"/>
      <c r="Q733" s="74"/>
      <c r="R733" s="74"/>
      <c r="S733" s="74"/>
      <c r="T733" s="74"/>
      <c r="U733" s="75"/>
    </row>
    <row r="734" spans="16:21">
      <c r="P734" s="73"/>
      <c r="Q734" s="74"/>
      <c r="R734" s="74"/>
      <c r="S734" s="74"/>
      <c r="T734" s="74"/>
      <c r="U734" s="75"/>
    </row>
    <row r="735" spans="16:21">
      <c r="P735" s="73"/>
      <c r="Q735" s="74"/>
      <c r="R735" s="74"/>
      <c r="S735" s="74"/>
      <c r="T735" s="74"/>
      <c r="U735" s="75"/>
    </row>
    <row r="736" spans="16:21">
      <c r="P736" s="73"/>
      <c r="Q736" s="74"/>
      <c r="R736" s="74"/>
      <c r="S736" s="74"/>
      <c r="T736" s="74"/>
      <c r="U736" s="75"/>
    </row>
    <row r="737" spans="16:21">
      <c r="P737" s="73"/>
      <c r="Q737" s="74"/>
      <c r="R737" s="74"/>
      <c r="S737" s="74"/>
      <c r="T737" s="74"/>
      <c r="U737" s="75"/>
    </row>
    <row r="738" spans="16:21">
      <c r="P738" s="73"/>
      <c r="Q738" s="74"/>
      <c r="R738" s="74"/>
      <c r="S738" s="74"/>
      <c r="T738" s="74"/>
      <c r="U738" s="75"/>
    </row>
    <row r="739" spans="16:21">
      <c r="P739" s="73"/>
      <c r="Q739" s="74"/>
      <c r="R739" s="74"/>
      <c r="S739" s="74"/>
      <c r="T739" s="74"/>
      <c r="U739" s="75"/>
    </row>
    <row r="740" spans="16:21">
      <c r="P740" s="73"/>
      <c r="Q740" s="74"/>
      <c r="R740" s="74"/>
      <c r="S740" s="74"/>
      <c r="T740" s="74"/>
      <c r="U740" s="75"/>
    </row>
    <row r="741" spans="16:21">
      <c r="P741" s="73"/>
      <c r="Q741" s="74"/>
      <c r="R741" s="74"/>
      <c r="S741" s="74"/>
      <c r="T741" s="74"/>
      <c r="U741" s="75"/>
    </row>
    <row r="742" spans="16:21">
      <c r="P742" s="73"/>
      <c r="Q742" s="74"/>
      <c r="R742" s="74"/>
      <c r="S742" s="74"/>
      <c r="T742" s="74"/>
      <c r="U742" s="75"/>
    </row>
    <row r="743" spans="16:21">
      <c r="P743" s="73"/>
      <c r="Q743" s="74"/>
      <c r="R743" s="74"/>
      <c r="S743" s="74"/>
      <c r="T743" s="74"/>
      <c r="U743" s="75"/>
    </row>
    <row r="744" spans="16:21">
      <c r="P744" s="73"/>
      <c r="Q744" s="74"/>
      <c r="R744" s="74"/>
      <c r="S744" s="74"/>
      <c r="T744" s="74"/>
      <c r="U744" s="75"/>
    </row>
    <row r="745" spans="16:21">
      <c r="P745" s="73"/>
      <c r="Q745" s="74"/>
      <c r="R745" s="74"/>
      <c r="S745" s="74"/>
      <c r="T745" s="74"/>
      <c r="U745" s="75"/>
    </row>
    <row r="746" spans="16:21">
      <c r="P746" s="73"/>
      <c r="Q746" s="74"/>
      <c r="R746" s="74"/>
      <c r="S746" s="74"/>
      <c r="T746" s="74"/>
      <c r="U746" s="75"/>
    </row>
    <row r="747" spans="16:21">
      <c r="P747" s="73"/>
      <c r="Q747" s="74"/>
      <c r="R747" s="74"/>
      <c r="S747" s="74"/>
      <c r="T747" s="74"/>
      <c r="U747" s="75"/>
    </row>
    <row r="748" spans="16:21">
      <c r="P748" s="73"/>
      <c r="Q748" s="74"/>
      <c r="R748" s="74"/>
      <c r="S748" s="74"/>
      <c r="T748" s="74"/>
      <c r="U748" s="75"/>
    </row>
    <row r="749" spans="16:21">
      <c r="P749" s="73"/>
      <c r="Q749" s="74"/>
      <c r="R749" s="74"/>
      <c r="S749" s="74"/>
      <c r="T749" s="74"/>
      <c r="U749" s="75"/>
    </row>
    <row r="750" spans="16:21">
      <c r="P750" s="73"/>
      <c r="Q750" s="74"/>
      <c r="R750" s="74"/>
      <c r="S750" s="74"/>
      <c r="T750" s="74"/>
      <c r="U750" s="75"/>
    </row>
    <row r="751" spans="16:21">
      <c r="P751" s="73"/>
      <c r="Q751" s="74"/>
      <c r="R751" s="74"/>
      <c r="S751" s="74"/>
      <c r="T751" s="74"/>
      <c r="U751" s="75"/>
    </row>
    <row r="752" spans="16:21">
      <c r="P752" s="73"/>
      <c r="Q752" s="74"/>
      <c r="R752" s="74"/>
      <c r="S752" s="74"/>
      <c r="T752" s="74"/>
      <c r="U752" s="75"/>
    </row>
    <row r="753" spans="16:21">
      <c r="P753" s="73"/>
      <c r="Q753" s="74"/>
      <c r="R753" s="74"/>
      <c r="S753" s="74"/>
      <c r="T753" s="74"/>
      <c r="U753" s="75"/>
    </row>
    <row r="754" spans="16:21">
      <c r="P754" s="73"/>
      <c r="Q754" s="74"/>
      <c r="R754" s="74"/>
      <c r="S754" s="74"/>
      <c r="T754" s="74"/>
      <c r="U754" s="75"/>
    </row>
    <row r="755" spans="16:21">
      <c r="P755" s="73"/>
      <c r="Q755" s="74"/>
      <c r="R755" s="74"/>
      <c r="S755" s="74"/>
      <c r="T755" s="74"/>
      <c r="U755" s="75"/>
    </row>
    <row r="756" spans="16:21">
      <c r="P756" s="73"/>
      <c r="Q756" s="74"/>
      <c r="R756" s="74"/>
      <c r="S756" s="74"/>
      <c r="T756" s="74"/>
      <c r="U756" s="75"/>
    </row>
    <row r="757" spans="16:21">
      <c r="P757" s="73"/>
      <c r="Q757" s="74"/>
      <c r="R757" s="74"/>
      <c r="S757" s="74"/>
      <c r="T757" s="74"/>
      <c r="U757" s="75"/>
    </row>
    <row r="758" spans="16:21">
      <c r="P758" s="73"/>
      <c r="Q758" s="74"/>
      <c r="R758" s="74"/>
      <c r="S758" s="74"/>
      <c r="T758" s="74"/>
      <c r="U758" s="75"/>
    </row>
    <row r="759" spans="16:21">
      <c r="P759" s="73"/>
      <c r="Q759" s="74"/>
      <c r="R759" s="74"/>
      <c r="S759" s="74"/>
      <c r="T759" s="74"/>
      <c r="U759" s="75"/>
    </row>
    <row r="760" spans="16:21">
      <c r="P760" s="73"/>
      <c r="Q760" s="74"/>
      <c r="R760" s="74"/>
      <c r="S760" s="74"/>
      <c r="T760" s="74"/>
      <c r="U760" s="75"/>
    </row>
    <row r="761" spans="16:21">
      <c r="P761" s="73"/>
      <c r="Q761" s="74"/>
      <c r="R761" s="74"/>
      <c r="S761" s="74"/>
      <c r="T761" s="74"/>
      <c r="U761" s="75"/>
    </row>
    <row r="762" spans="16:21">
      <c r="P762" s="73"/>
      <c r="Q762" s="74"/>
      <c r="R762" s="74"/>
      <c r="S762" s="74"/>
      <c r="T762" s="74"/>
      <c r="U762" s="75"/>
    </row>
    <row r="763" spans="16:21">
      <c r="P763" s="73"/>
      <c r="Q763" s="74"/>
      <c r="R763" s="74"/>
      <c r="S763" s="74"/>
      <c r="T763" s="74"/>
      <c r="U763" s="75"/>
    </row>
    <row r="764" spans="16:21">
      <c r="P764" s="73"/>
      <c r="Q764" s="74"/>
      <c r="R764" s="74"/>
      <c r="S764" s="74"/>
      <c r="T764" s="74"/>
      <c r="U764" s="75"/>
    </row>
    <row r="765" spans="16:21">
      <c r="P765" s="73"/>
      <c r="Q765" s="74"/>
      <c r="R765" s="74"/>
      <c r="S765" s="74"/>
      <c r="T765" s="74"/>
      <c r="U765" s="75"/>
    </row>
    <row r="766" spans="16:21">
      <c r="P766" s="73"/>
      <c r="Q766" s="74"/>
      <c r="R766" s="74"/>
      <c r="S766" s="74"/>
      <c r="T766" s="74"/>
      <c r="U766" s="75"/>
    </row>
    <row r="767" spans="16:21">
      <c r="P767" s="73"/>
      <c r="Q767" s="74"/>
      <c r="R767" s="74"/>
      <c r="S767" s="74"/>
      <c r="T767" s="74"/>
      <c r="U767" s="75"/>
    </row>
    <row r="768" spans="16:21">
      <c r="P768" s="73"/>
      <c r="Q768" s="74"/>
      <c r="R768" s="74"/>
      <c r="S768" s="74"/>
      <c r="T768" s="74"/>
      <c r="U768" s="75"/>
    </row>
    <row r="769" spans="16:21">
      <c r="P769" s="73"/>
      <c r="Q769" s="74"/>
      <c r="R769" s="74"/>
      <c r="S769" s="74"/>
      <c r="T769" s="74"/>
      <c r="U769" s="75"/>
    </row>
    <row r="770" spans="16:21">
      <c r="P770" s="73"/>
      <c r="Q770" s="74"/>
      <c r="R770" s="74"/>
      <c r="S770" s="74"/>
      <c r="T770" s="74"/>
      <c r="U770" s="75"/>
    </row>
    <row r="771" spans="16:21">
      <c r="P771" s="73"/>
      <c r="Q771" s="74"/>
      <c r="R771" s="74"/>
      <c r="S771" s="74"/>
      <c r="T771" s="74"/>
      <c r="U771" s="75"/>
    </row>
    <row r="772" spans="16:21">
      <c r="P772" s="73"/>
      <c r="Q772" s="74"/>
      <c r="R772" s="74"/>
      <c r="S772" s="74"/>
      <c r="T772" s="74"/>
      <c r="U772" s="75"/>
    </row>
    <row r="773" spans="16:21">
      <c r="P773" s="73"/>
      <c r="Q773" s="74"/>
      <c r="R773" s="74"/>
      <c r="S773" s="74"/>
      <c r="T773" s="74"/>
      <c r="U773" s="75"/>
    </row>
    <row r="774" spans="16:21">
      <c r="P774" s="73"/>
      <c r="Q774" s="74"/>
      <c r="R774" s="74"/>
      <c r="S774" s="74"/>
      <c r="T774" s="74"/>
      <c r="U774" s="75"/>
    </row>
    <row r="775" spans="16:21">
      <c r="P775" s="73"/>
      <c r="Q775" s="74"/>
      <c r="R775" s="74"/>
      <c r="S775" s="74"/>
      <c r="T775" s="74"/>
      <c r="U775" s="75"/>
    </row>
    <row r="776" spans="16:21">
      <c r="P776" s="73"/>
      <c r="Q776" s="74"/>
      <c r="R776" s="74"/>
      <c r="S776" s="74"/>
      <c r="T776" s="74"/>
      <c r="U776" s="75"/>
    </row>
    <row r="777" spans="16:21">
      <c r="P777" s="73"/>
      <c r="Q777" s="74"/>
      <c r="R777" s="74"/>
      <c r="S777" s="74"/>
      <c r="T777" s="74"/>
      <c r="U777" s="75"/>
    </row>
    <row r="778" spans="16:21">
      <c r="P778" s="73"/>
      <c r="Q778" s="74"/>
      <c r="R778" s="74"/>
      <c r="S778" s="74"/>
      <c r="T778" s="74"/>
      <c r="U778" s="75"/>
    </row>
    <row r="779" spans="16:21">
      <c r="P779" s="73"/>
      <c r="Q779" s="74"/>
      <c r="R779" s="74"/>
      <c r="S779" s="74"/>
      <c r="T779" s="74"/>
      <c r="U779" s="75"/>
    </row>
    <row r="780" spans="16:21">
      <c r="P780" s="73"/>
      <c r="Q780" s="74"/>
      <c r="R780" s="74"/>
      <c r="S780" s="74"/>
      <c r="T780" s="74"/>
      <c r="U780" s="75"/>
    </row>
    <row r="781" spans="16:21">
      <c r="P781" s="73"/>
      <c r="Q781" s="74"/>
      <c r="R781" s="74"/>
      <c r="S781" s="74"/>
      <c r="T781" s="74"/>
      <c r="U781" s="75"/>
    </row>
    <row r="782" spans="16:21">
      <c r="P782" s="73"/>
      <c r="Q782" s="74"/>
      <c r="R782" s="74"/>
      <c r="S782" s="74"/>
      <c r="T782" s="74"/>
      <c r="U782" s="75"/>
    </row>
    <row r="783" spans="16:21">
      <c r="P783" s="73"/>
      <c r="Q783" s="74"/>
      <c r="R783" s="74"/>
      <c r="S783" s="74"/>
      <c r="T783" s="74"/>
      <c r="U783" s="75"/>
    </row>
    <row r="784" spans="16:21">
      <c r="P784" s="73"/>
      <c r="Q784" s="74"/>
      <c r="R784" s="74"/>
      <c r="S784" s="74"/>
      <c r="T784" s="74"/>
      <c r="U784" s="75"/>
    </row>
    <row r="785" spans="16:21">
      <c r="P785" s="73"/>
      <c r="Q785" s="74"/>
      <c r="R785" s="74"/>
      <c r="S785" s="74"/>
      <c r="T785" s="74"/>
      <c r="U785" s="75"/>
    </row>
    <row r="786" spans="16:21">
      <c r="P786" s="73"/>
      <c r="Q786" s="74"/>
      <c r="R786" s="74"/>
      <c r="S786" s="74"/>
      <c r="T786" s="74"/>
      <c r="U786" s="75"/>
    </row>
    <row r="787" spans="16:21">
      <c r="P787" s="73"/>
      <c r="Q787" s="74"/>
      <c r="R787" s="74"/>
      <c r="S787" s="74"/>
      <c r="T787" s="74"/>
      <c r="U787" s="75"/>
    </row>
    <row r="788" spans="16:21">
      <c r="P788" s="73"/>
      <c r="Q788" s="74"/>
      <c r="R788" s="74"/>
      <c r="S788" s="74"/>
      <c r="T788" s="74"/>
      <c r="U788" s="75"/>
    </row>
    <row r="789" spans="16:21">
      <c r="P789" s="73"/>
      <c r="Q789" s="74"/>
      <c r="R789" s="74"/>
      <c r="S789" s="74"/>
      <c r="T789" s="74"/>
      <c r="U789" s="75"/>
    </row>
    <row r="790" spans="16:21">
      <c r="P790" s="73"/>
      <c r="Q790" s="74"/>
      <c r="R790" s="74"/>
      <c r="S790" s="74"/>
      <c r="T790" s="74"/>
      <c r="U790" s="75"/>
    </row>
    <row r="791" spans="16:21">
      <c r="P791" s="73"/>
      <c r="Q791" s="74"/>
      <c r="R791" s="74"/>
      <c r="S791" s="74"/>
      <c r="T791" s="74"/>
      <c r="U791" s="75"/>
    </row>
    <row r="792" spans="16:21">
      <c r="P792" s="73"/>
      <c r="Q792" s="74"/>
      <c r="R792" s="74"/>
      <c r="S792" s="74"/>
      <c r="T792" s="74"/>
      <c r="U792" s="75"/>
    </row>
    <row r="793" spans="16:21">
      <c r="P793" s="73"/>
      <c r="Q793" s="74"/>
      <c r="R793" s="74"/>
      <c r="S793" s="74"/>
      <c r="T793" s="74"/>
      <c r="U793" s="75"/>
    </row>
    <row r="794" spans="16:21">
      <c r="P794" s="73"/>
      <c r="Q794" s="74"/>
      <c r="R794" s="74"/>
      <c r="S794" s="74"/>
      <c r="T794" s="74"/>
      <c r="U794" s="75"/>
    </row>
    <row r="795" spans="16:21">
      <c r="P795" s="73"/>
      <c r="Q795" s="74"/>
      <c r="R795" s="74"/>
      <c r="S795" s="74"/>
      <c r="T795" s="74"/>
      <c r="U795" s="75"/>
    </row>
    <row r="796" spans="16:21">
      <c r="P796" s="73"/>
      <c r="Q796" s="74"/>
      <c r="R796" s="74"/>
      <c r="S796" s="74"/>
      <c r="T796" s="74"/>
      <c r="U796" s="75"/>
    </row>
    <row r="797" spans="16:21">
      <c r="P797" s="73"/>
      <c r="Q797" s="74"/>
      <c r="R797" s="74"/>
      <c r="S797" s="74"/>
      <c r="T797" s="74"/>
      <c r="U797" s="75"/>
    </row>
    <row r="798" spans="16:21">
      <c r="P798" s="73"/>
      <c r="Q798" s="74"/>
      <c r="R798" s="74"/>
      <c r="S798" s="74"/>
      <c r="T798" s="74"/>
      <c r="U798" s="75"/>
    </row>
    <row r="799" spans="16:21">
      <c r="P799" s="73"/>
      <c r="Q799" s="74"/>
      <c r="R799" s="74"/>
      <c r="S799" s="74"/>
      <c r="T799" s="74"/>
      <c r="U799" s="75"/>
    </row>
    <row r="800" spans="16:21">
      <c r="P800" s="73"/>
      <c r="Q800" s="74"/>
      <c r="R800" s="74"/>
      <c r="S800" s="74"/>
      <c r="T800" s="74"/>
      <c r="U800" s="75"/>
    </row>
    <row r="801" spans="16:21">
      <c r="P801" s="73"/>
      <c r="Q801" s="74"/>
      <c r="R801" s="74"/>
      <c r="S801" s="74"/>
      <c r="T801" s="74"/>
      <c r="U801" s="75"/>
    </row>
    <row r="802" spans="16:21">
      <c r="P802" s="73"/>
      <c r="Q802" s="74"/>
      <c r="R802" s="74"/>
      <c r="S802" s="74"/>
      <c r="T802" s="74"/>
      <c r="U802" s="75"/>
    </row>
    <row r="803" spans="16:21">
      <c r="P803" s="73"/>
      <c r="Q803" s="74"/>
      <c r="R803" s="74"/>
      <c r="S803" s="74"/>
      <c r="T803" s="74"/>
      <c r="U803" s="75"/>
    </row>
    <row r="804" spans="16:21">
      <c r="P804" s="73"/>
      <c r="Q804" s="74"/>
      <c r="R804" s="74"/>
      <c r="S804" s="74"/>
      <c r="T804" s="74"/>
      <c r="U804" s="75"/>
    </row>
    <row r="805" spans="16:21">
      <c r="P805" s="73"/>
      <c r="Q805" s="74"/>
      <c r="R805" s="74"/>
      <c r="S805" s="74"/>
      <c r="T805" s="74"/>
      <c r="U805" s="75"/>
    </row>
    <row r="806" spans="16:21">
      <c r="P806" s="73"/>
      <c r="Q806" s="74"/>
      <c r="R806" s="74"/>
      <c r="S806" s="74"/>
      <c r="T806" s="74"/>
      <c r="U806" s="75"/>
    </row>
    <row r="807" spans="16:21">
      <c r="P807" s="73"/>
      <c r="Q807" s="74"/>
      <c r="R807" s="74"/>
      <c r="S807" s="74"/>
      <c r="T807" s="74"/>
      <c r="U807" s="75"/>
    </row>
    <row r="808" spans="16:21">
      <c r="P808" s="73"/>
      <c r="Q808" s="74"/>
      <c r="R808" s="74"/>
      <c r="S808" s="74"/>
      <c r="T808" s="74"/>
      <c r="U808" s="75"/>
    </row>
    <row r="809" spans="16:21">
      <c r="P809" s="73"/>
      <c r="Q809" s="74"/>
      <c r="R809" s="74"/>
      <c r="S809" s="74"/>
      <c r="T809" s="74"/>
      <c r="U809" s="75"/>
    </row>
    <row r="810" spans="16:21">
      <c r="P810" s="73"/>
      <c r="Q810" s="74"/>
      <c r="R810" s="74"/>
      <c r="S810" s="74"/>
      <c r="T810" s="74"/>
      <c r="U810" s="75"/>
    </row>
    <row r="811" spans="16:21">
      <c r="P811" s="73"/>
      <c r="Q811" s="74"/>
      <c r="R811" s="74"/>
      <c r="S811" s="74"/>
      <c r="T811" s="74"/>
      <c r="U811" s="75"/>
    </row>
    <row r="812" spans="16:21">
      <c r="P812" s="73"/>
      <c r="Q812" s="74"/>
      <c r="R812" s="74"/>
      <c r="S812" s="74"/>
      <c r="T812" s="74"/>
      <c r="U812" s="75"/>
    </row>
    <row r="813" spans="16:21">
      <c r="P813" s="73"/>
      <c r="Q813" s="74"/>
      <c r="R813" s="74"/>
      <c r="S813" s="74"/>
      <c r="T813" s="74"/>
      <c r="U813" s="75"/>
    </row>
    <row r="814" spans="16:21">
      <c r="P814" s="73"/>
      <c r="Q814" s="74"/>
      <c r="R814" s="74"/>
      <c r="S814" s="74"/>
      <c r="T814" s="74"/>
      <c r="U814" s="75"/>
    </row>
    <row r="815" spans="16:21">
      <c r="P815" s="73"/>
      <c r="Q815" s="74"/>
      <c r="R815" s="74"/>
      <c r="S815" s="74"/>
      <c r="T815" s="74"/>
      <c r="U815" s="75"/>
    </row>
    <row r="816" spans="16:21">
      <c r="P816" s="73"/>
      <c r="Q816" s="74"/>
      <c r="R816" s="74"/>
      <c r="S816" s="74"/>
      <c r="T816" s="74"/>
      <c r="U816" s="75"/>
    </row>
    <row r="817" spans="16:21">
      <c r="P817" s="73"/>
      <c r="Q817" s="74"/>
      <c r="R817" s="74"/>
      <c r="S817" s="74"/>
      <c r="T817" s="74"/>
      <c r="U817" s="75"/>
    </row>
    <row r="818" spans="16:21">
      <c r="P818" s="73"/>
      <c r="Q818" s="74"/>
      <c r="R818" s="74"/>
      <c r="S818" s="74"/>
      <c r="T818" s="74"/>
      <c r="U818" s="75"/>
    </row>
    <row r="819" spans="16:21">
      <c r="P819" s="73"/>
      <c r="Q819" s="74"/>
      <c r="R819" s="74"/>
      <c r="S819" s="74"/>
      <c r="T819" s="74"/>
      <c r="U819" s="75"/>
    </row>
    <row r="820" spans="16:21">
      <c r="P820" s="73"/>
      <c r="Q820" s="74"/>
      <c r="R820" s="74"/>
      <c r="S820" s="74"/>
      <c r="T820" s="74"/>
      <c r="U820" s="75"/>
    </row>
    <row r="821" spans="16:21">
      <c r="P821" s="73"/>
      <c r="Q821" s="74"/>
      <c r="R821" s="74"/>
      <c r="S821" s="74"/>
      <c r="T821" s="74"/>
      <c r="U821" s="75"/>
    </row>
    <row r="822" spans="16:21">
      <c r="P822" s="73"/>
      <c r="Q822" s="74"/>
      <c r="R822" s="74"/>
      <c r="S822" s="74"/>
      <c r="T822" s="74"/>
      <c r="U822" s="75"/>
    </row>
    <row r="823" spans="16:21">
      <c r="P823" s="73"/>
      <c r="Q823" s="74"/>
      <c r="R823" s="74"/>
      <c r="S823" s="74"/>
      <c r="T823" s="74"/>
      <c r="U823" s="75"/>
    </row>
    <row r="824" spans="16:21">
      <c r="P824" s="73"/>
      <c r="Q824" s="74"/>
      <c r="R824" s="74"/>
      <c r="S824" s="74"/>
      <c r="T824" s="74"/>
      <c r="U824" s="75"/>
    </row>
    <row r="825" spans="16:21">
      <c r="P825" s="73"/>
      <c r="Q825" s="74"/>
      <c r="R825" s="74"/>
      <c r="S825" s="74"/>
      <c r="T825" s="74"/>
      <c r="U825" s="75"/>
    </row>
    <row r="826" spans="16:21">
      <c r="P826" s="73"/>
      <c r="Q826" s="74"/>
      <c r="R826" s="74"/>
      <c r="S826" s="74"/>
      <c r="T826" s="74"/>
      <c r="U826" s="75"/>
    </row>
    <row r="827" spans="16:21">
      <c r="P827" s="73"/>
      <c r="Q827" s="74"/>
      <c r="R827" s="74"/>
      <c r="S827" s="74"/>
      <c r="T827" s="74"/>
      <c r="U827" s="75"/>
    </row>
    <row r="828" spans="16:21">
      <c r="P828" s="73"/>
      <c r="Q828" s="74"/>
      <c r="R828" s="74"/>
      <c r="S828" s="74"/>
      <c r="T828" s="74"/>
      <c r="U828" s="75"/>
    </row>
    <row r="829" spans="16:21">
      <c r="P829" s="73"/>
      <c r="Q829" s="74"/>
      <c r="R829" s="74"/>
      <c r="S829" s="74"/>
      <c r="T829" s="74"/>
      <c r="U829" s="75"/>
    </row>
    <row r="830" spans="16:21">
      <c r="P830" s="73"/>
      <c r="Q830" s="74"/>
      <c r="R830" s="74"/>
      <c r="S830" s="74"/>
      <c r="T830" s="74"/>
      <c r="U830" s="75"/>
    </row>
    <row r="831" spans="16:21">
      <c r="P831" s="73"/>
      <c r="Q831" s="74"/>
      <c r="R831" s="74"/>
      <c r="S831" s="74"/>
      <c r="T831" s="74"/>
      <c r="U831" s="75"/>
    </row>
    <row r="832" spans="16:21">
      <c r="P832" s="73"/>
      <c r="Q832" s="74"/>
      <c r="R832" s="74"/>
      <c r="S832" s="74"/>
      <c r="T832" s="74"/>
      <c r="U832" s="75"/>
    </row>
    <row r="833" spans="16:21">
      <c r="P833" s="73"/>
      <c r="Q833" s="74"/>
      <c r="R833" s="74"/>
      <c r="S833" s="74"/>
      <c r="T833" s="74"/>
      <c r="U833" s="75"/>
    </row>
    <row r="834" spans="16:21">
      <c r="P834" s="73"/>
      <c r="Q834" s="74"/>
      <c r="R834" s="74"/>
      <c r="S834" s="74"/>
      <c r="T834" s="74"/>
      <c r="U834" s="75"/>
    </row>
    <row r="835" spans="16:21">
      <c r="P835" s="73"/>
      <c r="Q835" s="74"/>
      <c r="R835" s="74"/>
      <c r="S835" s="74"/>
      <c r="T835" s="74"/>
      <c r="U835" s="75"/>
    </row>
    <row r="836" spans="16:21">
      <c r="P836" s="73"/>
      <c r="Q836" s="74"/>
      <c r="R836" s="74"/>
      <c r="S836" s="74"/>
      <c r="T836" s="74"/>
      <c r="U836" s="75"/>
    </row>
    <row r="837" spans="16:21">
      <c r="P837" s="73"/>
      <c r="Q837" s="74"/>
      <c r="R837" s="74"/>
      <c r="S837" s="74"/>
      <c r="T837" s="74"/>
      <c r="U837" s="75"/>
    </row>
    <row r="838" spans="16:21">
      <c r="P838" s="73"/>
      <c r="Q838" s="74"/>
      <c r="R838" s="74"/>
      <c r="S838" s="74"/>
      <c r="T838" s="74"/>
      <c r="U838" s="75"/>
    </row>
    <row r="839" spans="16:21">
      <c r="P839" s="73"/>
      <c r="Q839" s="74"/>
      <c r="R839" s="74"/>
      <c r="S839" s="74"/>
      <c r="T839" s="74"/>
      <c r="U839" s="75"/>
    </row>
    <row r="840" spans="16:21">
      <c r="P840" s="73"/>
      <c r="Q840" s="74"/>
      <c r="R840" s="74"/>
      <c r="S840" s="74"/>
      <c r="T840" s="74"/>
      <c r="U840" s="75"/>
    </row>
    <row r="841" spans="16:21">
      <c r="P841" s="73"/>
      <c r="Q841" s="74"/>
      <c r="R841" s="74"/>
      <c r="S841" s="74"/>
      <c r="T841" s="74"/>
      <c r="U841" s="75"/>
    </row>
    <row r="842" spans="16:21">
      <c r="P842" s="73"/>
      <c r="Q842" s="74"/>
      <c r="R842" s="74"/>
      <c r="S842" s="74"/>
      <c r="T842" s="74"/>
      <c r="U842" s="75"/>
    </row>
    <row r="843" spans="16:21">
      <c r="P843" s="73"/>
      <c r="Q843" s="74"/>
      <c r="R843" s="74"/>
      <c r="S843" s="74"/>
      <c r="T843" s="74"/>
      <c r="U843" s="75"/>
    </row>
    <row r="844" spans="16:21">
      <c r="P844" s="73"/>
      <c r="Q844" s="74"/>
      <c r="R844" s="74"/>
      <c r="S844" s="74"/>
      <c r="T844" s="74"/>
      <c r="U844" s="75"/>
    </row>
    <row r="845" spans="16:21">
      <c r="P845" s="73"/>
      <c r="Q845" s="74"/>
      <c r="R845" s="74"/>
      <c r="S845" s="74"/>
      <c r="T845" s="74"/>
      <c r="U845" s="75"/>
    </row>
    <row r="846" spans="16:21">
      <c r="P846" s="73"/>
      <c r="Q846" s="74"/>
      <c r="R846" s="74"/>
      <c r="S846" s="74"/>
      <c r="T846" s="74"/>
      <c r="U846" s="75"/>
    </row>
    <row r="847" spans="16:21">
      <c r="P847" s="73"/>
      <c r="Q847" s="74"/>
      <c r="R847" s="74"/>
      <c r="S847" s="74"/>
      <c r="T847" s="74"/>
      <c r="U847" s="75"/>
    </row>
    <row r="848" spans="16:21">
      <c r="P848" s="73"/>
      <c r="Q848" s="74"/>
      <c r="R848" s="74"/>
      <c r="S848" s="74"/>
      <c r="T848" s="74"/>
      <c r="U848" s="75"/>
    </row>
    <row r="849" spans="16:21">
      <c r="P849" s="73"/>
      <c r="Q849" s="74"/>
      <c r="R849" s="74"/>
      <c r="S849" s="74"/>
      <c r="T849" s="74"/>
      <c r="U849" s="75"/>
    </row>
    <row r="850" spans="16:21">
      <c r="P850" s="73"/>
      <c r="Q850" s="74"/>
      <c r="R850" s="74"/>
      <c r="S850" s="74"/>
      <c r="T850" s="74"/>
      <c r="U850" s="75"/>
    </row>
    <row r="851" spans="16:21">
      <c r="P851" s="73"/>
      <c r="Q851" s="74"/>
      <c r="R851" s="74"/>
      <c r="S851" s="74"/>
      <c r="T851" s="74"/>
      <c r="U851" s="75"/>
    </row>
    <row r="852" spans="16:21">
      <c r="P852" s="73"/>
      <c r="Q852" s="74"/>
      <c r="R852" s="74"/>
      <c r="S852" s="74"/>
      <c r="T852" s="74"/>
      <c r="U852" s="75"/>
    </row>
    <row r="853" spans="16:21">
      <c r="P853" s="73"/>
      <c r="Q853" s="74"/>
      <c r="R853" s="74"/>
      <c r="S853" s="74"/>
      <c r="T853" s="74"/>
      <c r="U853" s="75"/>
    </row>
    <row r="854" spans="16:21">
      <c r="P854" s="73"/>
      <c r="Q854" s="74"/>
      <c r="R854" s="74"/>
      <c r="S854" s="74"/>
      <c r="T854" s="74"/>
      <c r="U854" s="75"/>
    </row>
    <row r="855" spans="16:21">
      <c r="P855" s="73"/>
      <c r="Q855" s="74"/>
      <c r="R855" s="74"/>
      <c r="S855" s="74"/>
      <c r="T855" s="74"/>
      <c r="U855" s="75"/>
    </row>
    <row r="856" spans="16:21">
      <c r="P856" s="73"/>
      <c r="Q856" s="74"/>
      <c r="R856" s="74"/>
      <c r="S856" s="74"/>
      <c r="T856" s="74"/>
      <c r="U856" s="75"/>
    </row>
    <row r="857" spans="16:21">
      <c r="P857" s="73"/>
      <c r="Q857" s="74"/>
      <c r="R857" s="74"/>
      <c r="S857" s="74"/>
      <c r="T857" s="74"/>
      <c r="U857" s="75"/>
    </row>
    <row r="858" spans="16:21">
      <c r="P858" s="73"/>
      <c r="Q858" s="74"/>
      <c r="R858" s="74"/>
      <c r="S858" s="74"/>
      <c r="T858" s="74"/>
      <c r="U858" s="75"/>
    </row>
    <row r="859" spans="16:21">
      <c r="P859" s="73"/>
      <c r="Q859" s="74"/>
      <c r="R859" s="74"/>
      <c r="S859" s="74"/>
      <c r="T859" s="74"/>
      <c r="U859" s="75"/>
    </row>
    <row r="860" spans="16:21">
      <c r="P860" s="73"/>
      <c r="Q860" s="74"/>
      <c r="R860" s="74"/>
      <c r="S860" s="74"/>
      <c r="T860" s="74"/>
      <c r="U860" s="75"/>
    </row>
    <row r="861" spans="16:21">
      <c r="P861" s="73"/>
      <c r="Q861" s="74"/>
      <c r="R861" s="74"/>
      <c r="S861" s="74"/>
      <c r="T861" s="74"/>
      <c r="U861" s="75"/>
    </row>
    <row r="862" spans="16:21">
      <c r="P862" s="73"/>
      <c r="Q862" s="74"/>
      <c r="R862" s="74"/>
      <c r="S862" s="74"/>
      <c r="T862" s="74"/>
      <c r="U862" s="75"/>
    </row>
    <row r="863" spans="16:21">
      <c r="P863" s="73"/>
      <c r="Q863" s="74"/>
      <c r="R863" s="74"/>
      <c r="S863" s="74"/>
      <c r="T863" s="74"/>
      <c r="U863" s="75"/>
    </row>
    <row r="864" spans="16:21">
      <c r="P864" s="73"/>
      <c r="Q864" s="74"/>
      <c r="R864" s="74"/>
      <c r="S864" s="74"/>
      <c r="T864" s="74"/>
      <c r="U864" s="75"/>
    </row>
    <row r="865" spans="16:21">
      <c r="P865" s="73"/>
      <c r="Q865" s="74"/>
      <c r="R865" s="74"/>
      <c r="S865" s="74"/>
      <c r="T865" s="74"/>
      <c r="U865" s="75"/>
    </row>
    <row r="866" spans="16:21">
      <c r="P866" s="73"/>
      <c r="Q866" s="74"/>
      <c r="R866" s="74"/>
      <c r="S866" s="74"/>
      <c r="T866" s="74"/>
      <c r="U866" s="75"/>
    </row>
    <row r="867" spans="16:21">
      <c r="P867" s="73"/>
      <c r="Q867" s="74"/>
      <c r="R867" s="74"/>
      <c r="S867" s="74"/>
      <c r="T867" s="74"/>
      <c r="U867" s="75"/>
    </row>
    <row r="868" spans="16:21">
      <c r="P868" s="73"/>
      <c r="Q868" s="74"/>
      <c r="R868" s="74"/>
      <c r="S868" s="74"/>
      <c r="T868" s="74"/>
      <c r="U868" s="75"/>
    </row>
    <row r="869" spans="16:21">
      <c r="P869" s="73"/>
      <c r="Q869" s="74"/>
      <c r="R869" s="74"/>
      <c r="S869" s="74"/>
      <c r="T869" s="74"/>
      <c r="U869" s="75"/>
    </row>
    <row r="870" spans="16:21">
      <c r="P870" s="73"/>
      <c r="Q870" s="74"/>
      <c r="R870" s="74"/>
      <c r="S870" s="74"/>
      <c r="T870" s="74"/>
      <c r="U870" s="75"/>
    </row>
    <row r="871" spans="16:21">
      <c r="P871" s="73"/>
      <c r="Q871" s="74"/>
      <c r="R871" s="74"/>
      <c r="S871" s="74"/>
      <c r="T871" s="74"/>
      <c r="U871" s="75"/>
    </row>
    <row r="872" spans="16:21">
      <c r="P872" s="73"/>
      <c r="Q872" s="74"/>
      <c r="R872" s="74"/>
      <c r="S872" s="74"/>
      <c r="T872" s="74"/>
      <c r="U872" s="75"/>
    </row>
    <row r="873" spans="16:21">
      <c r="P873" s="73"/>
      <c r="Q873" s="74"/>
      <c r="R873" s="74"/>
      <c r="S873" s="74"/>
      <c r="T873" s="74"/>
      <c r="U873" s="75"/>
    </row>
    <row r="874" spans="16:21">
      <c r="P874" s="73"/>
      <c r="Q874" s="74"/>
      <c r="R874" s="74"/>
      <c r="S874" s="74"/>
      <c r="T874" s="74"/>
      <c r="U874" s="75"/>
    </row>
    <row r="875" spans="16:21">
      <c r="P875" s="73"/>
      <c r="Q875" s="74"/>
      <c r="R875" s="74"/>
      <c r="S875" s="74"/>
      <c r="T875" s="74"/>
      <c r="U875" s="75"/>
    </row>
    <row r="876" spans="16:21">
      <c r="P876" s="73"/>
      <c r="Q876" s="74"/>
      <c r="R876" s="74"/>
      <c r="S876" s="74"/>
      <c r="T876" s="74"/>
      <c r="U876" s="75"/>
    </row>
    <row r="877" spans="16:21">
      <c r="P877" s="73"/>
      <c r="Q877" s="74"/>
      <c r="R877" s="74"/>
      <c r="S877" s="74"/>
      <c r="T877" s="74"/>
      <c r="U877" s="75"/>
    </row>
    <row r="878" spans="16:21">
      <c r="P878" s="73"/>
      <c r="Q878" s="74"/>
      <c r="R878" s="74"/>
      <c r="S878" s="74"/>
      <c r="T878" s="74"/>
      <c r="U878" s="75"/>
    </row>
    <row r="879" spans="16:21">
      <c r="P879" s="73"/>
      <c r="Q879" s="74"/>
      <c r="R879" s="74"/>
      <c r="S879" s="74"/>
      <c r="T879" s="74"/>
      <c r="U879" s="75"/>
    </row>
    <row r="880" spans="16:21">
      <c r="P880" s="73"/>
      <c r="Q880" s="74"/>
      <c r="R880" s="74"/>
      <c r="S880" s="74"/>
      <c r="T880" s="74"/>
      <c r="U880" s="75"/>
    </row>
    <row r="881" spans="16:21">
      <c r="P881" s="73"/>
      <c r="Q881" s="74"/>
      <c r="R881" s="74"/>
      <c r="S881" s="74"/>
      <c r="T881" s="74"/>
      <c r="U881" s="75"/>
    </row>
    <row r="882" spans="16:21">
      <c r="P882" s="73"/>
      <c r="Q882" s="74"/>
      <c r="R882" s="74"/>
      <c r="S882" s="74"/>
      <c r="T882" s="74"/>
      <c r="U882" s="75"/>
    </row>
    <row r="883" spans="16:21">
      <c r="P883" s="73"/>
      <c r="Q883" s="74"/>
      <c r="R883" s="74"/>
      <c r="S883" s="74"/>
      <c r="T883" s="74"/>
      <c r="U883" s="75"/>
    </row>
    <row r="884" spans="16:21">
      <c r="P884" s="73"/>
      <c r="Q884" s="74"/>
      <c r="R884" s="74"/>
      <c r="S884" s="74"/>
      <c r="T884" s="74"/>
      <c r="U884" s="75"/>
    </row>
    <row r="885" spans="16:21">
      <c r="P885" s="73"/>
      <c r="Q885" s="74"/>
      <c r="R885" s="74"/>
      <c r="S885" s="74"/>
      <c r="T885" s="74"/>
      <c r="U885" s="75"/>
    </row>
    <row r="886" spans="16:21">
      <c r="P886" s="73"/>
      <c r="Q886" s="74"/>
      <c r="R886" s="74"/>
      <c r="S886" s="74"/>
      <c r="T886" s="74"/>
      <c r="U886" s="75"/>
    </row>
    <row r="887" spans="16:21">
      <c r="P887" s="73"/>
      <c r="Q887" s="74"/>
      <c r="R887" s="74"/>
      <c r="S887" s="74"/>
      <c r="T887" s="74"/>
      <c r="U887" s="75"/>
    </row>
    <row r="888" spans="16:21">
      <c r="P888" s="73"/>
      <c r="Q888" s="74"/>
      <c r="R888" s="74"/>
      <c r="S888" s="74"/>
      <c r="T888" s="74"/>
      <c r="U888" s="75"/>
    </row>
    <row r="889" spans="16:21">
      <c r="P889" s="73"/>
      <c r="Q889" s="74"/>
      <c r="R889" s="74"/>
      <c r="S889" s="74"/>
      <c r="T889" s="74"/>
      <c r="U889" s="75"/>
    </row>
    <row r="890" spans="16:21">
      <c r="P890" s="73"/>
      <c r="Q890" s="74"/>
      <c r="R890" s="74"/>
      <c r="S890" s="74"/>
      <c r="T890" s="74"/>
      <c r="U890" s="75"/>
    </row>
    <row r="891" spans="16:21">
      <c r="P891" s="73"/>
      <c r="Q891" s="74"/>
      <c r="R891" s="74"/>
      <c r="S891" s="74"/>
      <c r="T891" s="74"/>
      <c r="U891" s="75"/>
    </row>
    <row r="892" spans="16:21">
      <c r="P892" s="73"/>
      <c r="Q892" s="74"/>
      <c r="R892" s="74"/>
      <c r="S892" s="74"/>
      <c r="T892" s="74"/>
      <c r="U892" s="75"/>
    </row>
    <row r="893" spans="16:21">
      <c r="P893" s="73"/>
      <c r="Q893" s="74"/>
      <c r="R893" s="74"/>
      <c r="S893" s="74"/>
      <c r="T893" s="74"/>
      <c r="U893" s="75"/>
    </row>
    <row r="894" spans="16:21">
      <c r="P894" s="73"/>
      <c r="Q894" s="74"/>
      <c r="R894" s="74"/>
      <c r="S894" s="74"/>
      <c r="T894" s="74"/>
      <c r="U894" s="75"/>
    </row>
    <row r="895" spans="16:21">
      <c r="P895" s="73"/>
      <c r="Q895" s="74"/>
      <c r="R895" s="74"/>
      <c r="S895" s="74"/>
      <c r="T895" s="74"/>
      <c r="U895" s="75"/>
    </row>
    <row r="896" spans="16:21">
      <c r="P896" s="73"/>
      <c r="Q896" s="74"/>
      <c r="R896" s="74"/>
      <c r="S896" s="74"/>
      <c r="T896" s="74"/>
      <c r="U896" s="75"/>
    </row>
    <row r="897" spans="16:21">
      <c r="P897" s="73"/>
      <c r="Q897" s="74"/>
      <c r="R897" s="74"/>
      <c r="S897" s="74"/>
      <c r="T897" s="74"/>
      <c r="U897" s="75"/>
    </row>
    <row r="898" spans="16:21">
      <c r="P898" s="73"/>
      <c r="Q898" s="74"/>
      <c r="R898" s="74"/>
      <c r="S898" s="74"/>
      <c r="T898" s="74"/>
      <c r="U898" s="75"/>
    </row>
    <row r="899" spans="16:21">
      <c r="P899" s="73"/>
      <c r="Q899" s="74"/>
      <c r="R899" s="74"/>
      <c r="S899" s="74"/>
      <c r="T899" s="74"/>
      <c r="U899" s="75"/>
    </row>
    <row r="900" spans="16:21">
      <c r="P900" s="73"/>
      <c r="Q900" s="74"/>
      <c r="R900" s="74"/>
      <c r="S900" s="74"/>
      <c r="T900" s="74"/>
      <c r="U900" s="75"/>
    </row>
    <row r="901" spans="16:21">
      <c r="P901" s="73"/>
      <c r="Q901" s="74"/>
      <c r="R901" s="74"/>
      <c r="S901" s="74"/>
      <c r="T901" s="74"/>
      <c r="U901" s="75"/>
    </row>
    <row r="902" spans="16:21">
      <c r="P902" s="73"/>
      <c r="Q902" s="74"/>
      <c r="R902" s="74"/>
      <c r="S902" s="74"/>
      <c r="T902" s="74"/>
      <c r="U902" s="75"/>
    </row>
    <row r="903" spans="16:21">
      <c r="P903" s="73"/>
      <c r="Q903" s="74"/>
      <c r="R903" s="74"/>
      <c r="S903" s="74"/>
      <c r="T903" s="74"/>
      <c r="U903" s="75"/>
    </row>
    <row r="904" spans="16:21">
      <c r="P904" s="73"/>
      <c r="Q904" s="74"/>
      <c r="R904" s="74"/>
      <c r="S904" s="74"/>
      <c r="T904" s="74"/>
      <c r="U904" s="75"/>
    </row>
    <row r="905" spans="16:21">
      <c r="P905" s="73"/>
      <c r="Q905" s="74"/>
      <c r="R905" s="74"/>
      <c r="S905" s="74"/>
      <c r="T905" s="74"/>
      <c r="U905" s="75"/>
    </row>
    <row r="906" spans="16:21">
      <c r="P906" s="73"/>
      <c r="Q906" s="74"/>
      <c r="R906" s="74"/>
      <c r="S906" s="74"/>
      <c r="T906" s="74"/>
      <c r="U906" s="75"/>
    </row>
    <row r="907" spans="16:21">
      <c r="P907" s="73"/>
      <c r="Q907" s="74"/>
      <c r="R907" s="74"/>
      <c r="S907" s="74"/>
      <c r="T907" s="74"/>
      <c r="U907" s="75"/>
    </row>
    <row r="908" spans="16:21">
      <c r="P908" s="73"/>
      <c r="Q908" s="74"/>
      <c r="R908" s="74"/>
      <c r="S908" s="74"/>
      <c r="T908" s="74"/>
      <c r="U908" s="75"/>
    </row>
    <row r="909" spans="16:21">
      <c r="P909" s="73"/>
      <c r="Q909" s="74"/>
      <c r="R909" s="74"/>
      <c r="S909" s="74"/>
      <c r="T909" s="74"/>
      <c r="U909" s="75"/>
    </row>
    <row r="910" spans="16:21">
      <c r="P910" s="73"/>
      <c r="Q910" s="74"/>
      <c r="R910" s="74"/>
      <c r="S910" s="74"/>
      <c r="T910" s="74"/>
      <c r="U910" s="75"/>
    </row>
    <row r="911" spans="16:21">
      <c r="P911" s="73"/>
      <c r="Q911" s="74"/>
      <c r="R911" s="74"/>
      <c r="S911" s="74"/>
      <c r="T911" s="74"/>
      <c r="U911" s="75"/>
    </row>
    <row r="912" spans="16:21">
      <c r="P912" s="73"/>
      <c r="Q912" s="74"/>
      <c r="R912" s="74"/>
      <c r="S912" s="74"/>
      <c r="T912" s="74"/>
      <c r="U912" s="75"/>
    </row>
    <row r="913" spans="16:21">
      <c r="P913" s="73"/>
      <c r="Q913" s="74"/>
      <c r="R913" s="74"/>
      <c r="S913" s="74"/>
      <c r="T913" s="74"/>
      <c r="U913" s="75"/>
    </row>
    <row r="914" spans="16:21">
      <c r="P914" s="73"/>
      <c r="Q914" s="74"/>
      <c r="R914" s="74"/>
      <c r="S914" s="74"/>
      <c r="T914" s="74"/>
      <c r="U914" s="75"/>
    </row>
    <row r="915" spans="16:21">
      <c r="P915" s="73"/>
      <c r="Q915" s="74"/>
      <c r="R915" s="74"/>
      <c r="S915" s="74"/>
      <c r="T915" s="74"/>
      <c r="U915" s="75"/>
    </row>
    <row r="916" spans="16:21">
      <c r="P916" s="73"/>
      <c r="Q916" s="74"/>
      <c r="R916" s="74"/>
      <c r="S916" s="74"/>
      <c r="T916" s="74"/>
      <c r="U916" s="75"/>
    </row>
    <row r="917" spans="16:21">
      <c r="P917" s="73"/>
      <c r="Q917" s="74"/>
      <c r="R917" s="74"/>
      <c r="S917" s="74"/>
      <c r="T917" s="74"/>
      <c r="U917" s="75"/>
    </row>
    <row r="918" spans="16:21">
      <c r="P918" s="73"/>
      <c r="Q918" s="74"/>
      <c r="R918" s="74"/>
      <c r="S918" s="74"/>
      <c r="T918" s="74"/>
      <c r="U918" s="75"/>
    </row>
    <row r="919" spans="16:21">
      <c r="P919" s="73"/>
      <c r="Q919" s="74"/>
      <c r="R919" s="74"/>
      <c r="S919" s="74"/>
      <c r="T919" s="74"/>
      <c r="U919" s="75"/>
    </row>
    <row r="920" spans="16:21">
      <c r="P920" s="73"/>
      <c r="Q920" s="74"/>
      <c r="R920" s="74"/>
      <c r="S920" s="74"/>
      <c r="T920" s="74"/>
      <c r="U920" s="75"/>
    </row>
    <row r="921" spans="16:21">
      <c r="P921" s="73"/>
      <c r="Q921" s="74"/>
      <c r="R921" s="74"/>
      <c r="S921" s="74"/>
      <c r="T921" s="74"/>
      <c r="U921" s="75"/>
    </row>
    <row r="922" spans="16:21">
      <c r="P922" s="73"/>
      <c r="Q922" s="74"/>
      <c r="R922" s="74"/>
      <c r="S922" s="74"/>
      <c r="T922" s="74"/>
      <c r="U922" s="75"/>
    </row>
    <row r="923" spans="16:21">
      <c r="P923" s="73"/>
      <c r="Q923" s="74"/>
      <c r="R923" s="74"/>
      <c r="S923" s="74"/>
      <c r="T923" s="74"/>
      <c r="U923" s="75"/>
    </row>
    <row r="924" spans="16:21">
      <c r="P924" s="73"/>
      <c r="Q924" s="74"/>
      <c r="R924" s="74"/>
      <c r="S924" s="74"/>
      <c r="T924" s="74"/>
      <c r="U924" s="75"/>
    </row>
    <row r="925" spans="16:21">
      <c r="P925" s="73"/>
      <c r="Q925" s="74"/>
      <c r="R925" s="74"/>
      <c r="S925" s="74"/>
      <c r="T925" s="74"/>
      <c r="U925" s="75"/>
    </row>
    <row r="926" spans="16:21">
      <c r="P926" s="73"/>
      <c r="Q926" s="74"/>
      <c r="R926" s="74"/>
      <c r="S926" s="74"/>
      <c r="T926" s="74"/>
      <c r="U926" s="75"/>
    </row>
    <row r="927" spans="16:21">
      <c r="P927" s="73"/>
      <c r="Q927" s="74"/>
      <c r="R927" s="74"/>
      <c r="S927" s="74"/>
      <c r="T927" s="74"/>
      <c r="U927" s="75"/>
    </row>
    <row r="928" spans="16:21">
      <c r="P928" s="73"/>
      <c r="Q928" s="74"/>
      <c r="R928" s="74"/>
      <c r="S928" s="74"/>
      <c r="T928" s="74"/>
      <c r="U928" s="75"/>
    </row>
    <row r="929" spans="16:21">
      <c r="P929" s="73"/>
      <c r="Q929" s="74"/>
      <c r="R929" s="74"/>
      <c r="S929" s="74"/>
      <c r="T929" s="74"/>
      <c r="U929" s="75"/>
    </row>
    <row r="930" spans="16:21">
      <c r="P930" s="73"/>
      <c r="Q930" s="74"/>
      <c r="R930" s="74"/>
      <c r="S930" s="74"/>
      <c r="T930" s="74"/>
      <c r="U930" s="75"/>
    </row>
    <row r="931" spans="16:21">
      <c r="P931" s="73"/>
      <c r="Q931" s="74"/>
      <c r="R931" s="74"/>
      <c r="S931" s="74"/>
      <c r="T931" s="74"/>
      <c r="U931" s="75"/>
    </row>
    <row r="932" spans="16:21">
      <c r="P932" s="73"/>
      <c r="Q932" s="74"/>
      <c r="R932" s="74"/>
      <c r="S932" s="74"/>
      <c r="T932" s="74"/>
      <c r="U932" s="75"/>
    </row>
    <row r="933" spans="16:21">
      <c r="P933" s="73"/>
      <c r="Q933" s="74"/>
      <c r="R933" s="74"/>
      <c r="S933" s="74"/>
      <c r="T933" s="74"/>
      <c r="U933" s="75"/>
    </row>
    <row r="934" spans="16:21">
      <c r="P934" s="73"/>
      <c r="Q934" s="74"/>
      <c r="R934" s="74"/>
      <c r="S934" s="74"/>
      <c r="T934" s="74"/>
      <c r="U934" s="75"/>
    </row>
    <row r="935" spans="16:21">
      <c r="P935" s="73"/>
      <c r="Q935" s="74"/>
      <c r="R935" s="74"/>
      <c r="S935" s="74"/>
      <c r="T935" s="74"/>
      <c r="U935" s="75"/>
    </row>
    <row r="936" spans="16:21">
      <c r="P936" s="73"/>
      <c r="Q936" s="74"/>
      <c r="R936" s="74"/>
      <c r="S936" s="74"/>
      <c r="T936" s="74"/>
      <c r="U936" s="75"/>
    </row>
    <row r="937" spans="16:21">
      <c r="P937" s="73"/>
      <c r="Q937" s="74"/>
      <c r="R937" s="74"/>
      <c r="S937" s="74"/>
      <c r="T937" s="74"/>
      <c r="U937" s="75"/>
    </row>
    <row r="938" spans="16:21">
      <c r="P938" s="73"/>
      <c r="Q938" s="74"/>
      <c r="R938" s="74"/>
      <c r="S938" s="74"/>
      <c r="T938" s="74"/>
      <c r="U938" s="75"/>
    </row>
    <row r="939" spans="16:21">
      <c r="P939" s="73"/>
      <c r="Q939" s="74"/>
      <c r="R939" s="74"/>
      <c r="S939" s="74"/>
      <c r="T939" s="74"/>
      <c r="U939" s="75"/>
    </row>
    <row r="940" spans="16:21">
      <c r="P940" s="73"/>
      <c r="Q940" s="74"/>
      <c r="R940" s="74"/>
      <c r="S940" s="74"/>
      <c r="T940" s="74"/>
      <c r="U940" s="75"/>
    </row>
    <row r="941" spans="16:21">
      <c r="P941" s="73"/>
      <c r="Q941" s="74"/>
      <c r="R941" s="74"/>
      <c r="S941" s="74"/>
      <c r="T941" s="74"/>
      <c r="U941" s="75"/>
    </row>
    <row r="942" spans="16:21">
      <c r="P942" s="73"/>
      <c r="Q942" s="74"/>
      <c r="R942" s="74"/>
      <c r="S942" s="74"/>
      <c r="T942" s="74"/>
      <c r="U942" s="75"/>
    </row>
    <row r="943" spans="16:21">
      <c r="P943" s="73"/>
      <c r="Q943" s="74"/>
      <c r="R943" s="74"/>
      <c r="S943" s="74"/>
      <c r="T943" s="74"/>
      <c r="U943" s="75"/>
    </row>
    <row r="944" spans="16:21">
      <c r="P944" s="73"/>
      <c r="Q944" s="74"/>
      <c r="R944" s="74"/>
      <c r="S944" s="74"/>
      <c r="T944" s="74"/>
      <c r="U944" s="75"/>
    </row>
    <row r="945" spans="16:21">
      <c r="P945" s="73"/>
      <c r="Q945" s="74"/>
      <c r="R945" s="74"/>
      <c r="S945" s="74"/>
      <c r="T945" s="74"/>
      <c r="U945" s="75"/>
    </row>
    <row r="946" spans="16:21">
      <c r="P946" s="73"/>
      <c r="Q946" s="74"/>
      <c r="R946" s="74"/>
      <c r="S946" s="74"/>
      <c r="T946" s="74"/>
      <c r="U946" s="75"/>
    </row>
    <row r="947" spans="16:21">
      <c r="P947" s="73"/>
      <c r="Q947" s="74"/>
      <c r="R947" s="74"/>
      <c r="S947" s="74"/>
      <c r="T947" s="74"/>
      <c r="U947" s="75"/>
    </row>
    <row r="948" spans="16:21">
      <c r="P948" s="73"/>
      <c r="Q948" s="74"/>
      <c r="R948" s="74"/>
      <c r="S948" s="74"/>
      <c r="T948" s="74"/>
      <c r="U948" s="75"/>
    </row>
    <row r="949" spans="16:21">
      <c r="P949" s="73"/>
      <c r="Q949" s="74"/>
      <c r="R949" s="74"/>
      <c r="S949" s="74"/>
      <c r="T949" s="74"/>
      <c r="U949" s="75"/>
    </row>
    <row r="950" spans="16:21">
      <c r="P950" s="73"/>
      <c r="Q950" s="74"/>
      <c r="R950" s="74"/>
      <c r="S950" s="74"/>
      <c r="T950" s="74"/>
      <c r="U950" s="75"/>
    </row>
    <row r="951" spans="16:21">
      <c r="P951" s="73"/>
      <c r="Q951" s="74"/>
      <c r="R951" s="74"/>
      <c r="S951" s="74"/>
      <c r="T951" s="74"/>
      <c r="U951" s="75"/>
    </row>
    <row r="952" spans="16:21">
      <c r="P952" s="73"/>
      <c r="Q952" s="74"/>
      <c r="R952" s="74"/>
      <c r="S952" s="74"/>
      <c r="T952" s="74"/>
      <c r="U952" s="75"/>
    </row>
    <row r="953" spans="16:21">
      <c r="P953" s="73"/>
      <c r="Q953" s="74"/>
      <c r="R953" s="74"/>
      <c r="S953" s="74"/>
      <c r="T953" s="74"/>
      <c r="U953" s="75"/>
    </row>
    <row r="954" spans="16:21">
      <c r="P954" s="73"/>
      <c r="Q954" s="74"/>
      <c r="R954" s="74"/>
      <c r="S954" s="74"/>
      <c r="T954" s="74"/>
      <c r="U954" s="75"/>
    </row>
    <row r="955" spans="16:21">
      <c r="P955" s="73"/>
      <c r="Q955" s="74"/>
      <c r="R955" s="74"/>
      <c r="S955" s="74"/>
      <c r="T955" s="74"/>
      <c r="U955" s="75"/>
    </row>
    <row r="956" spans="16:21">
      <c r="P956" s="73"/>
      <c r="Q956" s="74"/>
      <c r="R956" s="74"/>
      <c r="S956" s="74"/>
      <c r="T956" s="74"/>
      <c r="U956" s="75"/>
    </row>
    <row r="957" spans="16:21">
      <c r="P957" s="73"/>
      <c r="Q957" s="74"/>
      <c r="R957" s="74"/>
      <c r="S957" s="74"/>
      <c r="T957" s="74"/>
      <c r="U957" s="75"/>
    </row>
    <row r="958" spans="16:21">
      <c r="P958" s="73"/>
      <c r="Q958" s="74"/>
      <c r="R958" s="74"/>
      <c r="S958" s="74"/>
      <c r="T958" s="74"/>
      <c r="U958" s="75"/>
    </row>
    <row r="959" spans="16:21">
      <c r="P959" s="73"/>
      <c r="Q959" s="74"/>
      <c r="R959" s="74"/>
      <c r="S959" s="74"/>
      <c r="T959" s="74"/>
      <c r="U959" s="75"/>
    </row>
    <row r="960" spans="16:21">
      <c r="P960" s="73"/>
      <c r="Q960" s="74"/>
      <c r="R960" s="74"/>
      <c r="S960" s="74"/>
      <c r="T960" s="74"/>
      <c r="U960" s="75"/>
    </row>
    <row r="961" spans="16:21">
      <c r="P961" s="73"/>
      <c r="Q961" s="74"/>
      <c r="R961" s="74"/>
      <c r="S961" s="74"/>
      <c r="T961" s="74"/>
      <c r="U961" s="75"/>
    </row>
    <row r="962" spans="16:21">
      <c r="P962" s="73"/>
      <c r="Q962" s="74"/>
      <c r="R962" s="74"/>
      <c r="S962" s="74"/>
      <c r="T962" s="74"/>
      <c r="U962" s="75"/>
    </row>
    <row r="963" spans="16:21">
      <c r="P963" s="73"/>
      <c r="Q963" s="74"/>
      <c r="R963" s="74"/>
      <c r="S963" s="74"/>
      <c r="T963" s="74"/>
      <c r="U963" s="75"/>
    </row>
    <row r="964" spans="16:21">
      <c r="P964" s="73"/>
      <c r="Q964" s="74"/>
      <c r="R964" s="74"/>
      <c r="S964" s="74"/>
      <c r="T964" s="74"/>
      <c r="U964" s="75"/>
    </row>
    <row r="965" spans="16:21">
      <c r="P965" s="73"/>
      <c r="Q965" s="74"/>
      <c r="R965" s="74"/>
      <c r="S965" s="74"/>
      <c r="T965" s="74"/>
      <c r="U965" s="75"/>
    </row>
    <row r="966" spans="16:21">
      <c r="P966" s="73"/>
      <c r="Q966" s="74"/>
      <c r="R966" s="74"/>
      <c r="S966" s="74"/>
      <c r="T966" s="74"/>
      <c r="U966" s="75"/>
    </row>
    <row r="967" spans="16:21">
      <c r="P967" s="73"/>
      <c r="Q967" s="74"/>
      <c r="R967" s="74"/>
      <c r="S967" s="74"/>
      <c r="T967" s="74"/>
      <c r="U967" s="75"/>
    </row>
    <row r="968" spans="16:21">
      <c r="P968" s="73"/>
      <c r="Q968" s="74"/>
      <c r="R968" s="74"/>
      <c r="S968" s="74"/>
      <c r="T968" s="74"/>
      <c r="U968" s="75"/>
    </row>
    <row r="969" spans="16:21">
      <c r="P969" s="73"/>
      <c r="Q969" s="74"/>
      <c r="R969" s="74"/>
      <c r="S969" s="74"/>
      <c r="T969" s="74"/>
      <c r="U969" s="75"/>
    </row>
    <row r="970" spans="16:21">
      <c r="P970" s="73"/>
      <c r="Q970" s="74"/>
      <c r="R970" s="74"/>
      <c r="S970" s="74"/>
      <c r="T970" s="74"/>
      <c r="U970" s="75"/>
    </row>
    <row r="971" spans="16:21">
      <c r="P971" s="73"/>
      <c r="Q971" s="74"/>
      <c r="R971" s="74"/>
      <c r="S971" s="74"/>
      <c r="T971" s="74"/>
      <c r="U971" s="75"/>
    </row>
    <row r="972" spans="16:21">
      <c r="P972" s="73"/>
      <c r="Q972" s="74"/>
      <c r="R972" s="74"/>
      <c r="S972" s="74"/>
      <c r="T972" s="74"/>
      <c r="U972" s="75"/>
    </row>
    <row r="973" spans="16:21">
      <c r="P973" s="73"/>
      <c r="Q973" s="74"/>
      <c r="R973" s="74"/>
      <c r="S973" s="74"/>
      <c r="T973" s="74"/>
      <c r="U973" s="75"/>
    </row>
    <row r="974" spans="16:21">
      <c r="P974" s="73"/>
      <c r="Q974" s="74"/>
      <c r="R974" s="74"/>
      <c r="S974" s="74"/>
      <c r="T974" s="74"/>
      <c r="U974" s="75"/>
    </row>
    <row r="975" spans="16:21">
      <c r="P975" s="73"/>
      <c r="Q975" s="74"/>
      <c r="R975" s="74"/>
      <c r="S975" s="74"/>
      <c r="T975" s="74"/>
      <c r="U975" s="75"/>
    </row>
    <row r="976" spans="16:21">
      <c r="P976" s="73"/>
      <c r="Q976" s="74"/>
      <c r="R976" s="74"/>
      <c r="S976" s="74"/>
      <c r="T976" s="74"/>
      <c r="U976" s="75"/>
    </row>
    <row r="977" spans="16:21">
      <c r="P977" s="73"/>
      <c r="Q977" s="74"/>
      <c r="R977" s="74"/>
      <c r="S977" s="74"/>
      <c r="T977" s="74"/>
      <c r="U977" s="75"/>
    </row>
    <row r="978" spans="16:21">
      <c r="P978" s="73"/>
      <c r="Q978" s="74"/>
      <c r="R978" s="74"/>
      <c r="S978" s="74"/>
      <c r="T978" s="74"/>
      <c r="U978" s="75"/>
    </row>
    <row r="979" spans="16:21">
      <c r="P979" s="73"/>
      <c r="Q979" s="74"/>
      <c r="R979" s="74"/>
      <c r="S979" s="74"/>
      <c r="T979" s="74"/>
      <c r="U979" s="75"/>
    </row>
    <row r="980" spans="16:21">
      <c r="P980" s="73"/>
      <c r="Q980" s="74"/>
      <c r="R980" s="74"/>
      <c r="S980" s="74"/>
      <c r="T980" s="74"/>
      <c r="U980" s="75"/>
    </row>
    <row r="981" spans="16:21">
      <c r="P981" s="73"/>
      <c r="Q981" s="74"/>
      <c r="R981" s="74"/>
      <c r="S981" s="74"/>
      <c r="T981" s="74"/>
      <c r="U981" s="75"/>
    </row>
    <row r="982" spans="16:21">
      <c r="P982" s="73"/>
      <c r="Q982" s="74"/>
      <c r="R982" s="74"/>
      <c r="S982" s="74"/>
      <c r="T982" s="74"/>
      <c r="U982" s="75"/>
    </row>
    <row r="983" spans="16:21">
      <c r="P983" s="73"/>
      <c r="Q983" s="74"/>
      <c r="R983" s="74"/>
      <c r="S983" s="74"/>
      <c r="T983" s="74"/>
      <c r="U983" s="75"/>
    </row>
    <row r="984" spans="16:21">
      <c r="P984" s="73"/>
      <c r="Q984" s="74"/>
      <c r="R984" s="74"/>
      <c r="S984" s="74"/>
      <c r="T984" s="74"/>
      <c r="U984" s="75"/>
    </row>
    <row r="985" spans="16:21">
      <c r="P985" s="73"/>
      <c r="Q985" s="74"/>
      <c r="R985" s="74"/>
      <c r="S985" s="74"/>
      <c r="T985" s="74"/>
      <c r="U985" s="75"/>
    </row>
    <row r="986" spans="16:21">
      <c r="P986" s="73"/>
      <c r="Q986" s="74"/>
      <c r="R986" s="74"/>
      <c r="S986" s="74"/>
      <c r="T986" s="74"/>
      <c r="U986" s="75"/>
    </row>
    <row r="987" spans="16:21">
      <c r="P987" s="73"/>
      <c r="Q987" s="74"/>
      <c r="R987" s="74"/>
      <c r="S987" s="74"/>
      <c r="T987" s="74"/>
      <c r="U987" s="75"/>
    </row>
    <row r="988" spans="16:21">
      <c r="P988" s="73"/>
      <c r="Q988" s="74"/>
      <c r="R988" s="74"/>
      <c r="S988" s="74"/>
      <c r="T988" s="74"/>
      <c r="U988" s="75"/>
    </row>
    <row r="989" spans="16:21">
      <c r="P989" s="73"/>
      <c r="Q989" s="74"/>
      <c r="R989" s="74"/>
      <c r="S989" s="74"/>
      <c r="T989" s="74"/>
      <c r="U989" s="75"/>
    </row>
    <row r="990" spans="16:21">
      <c r="P990" s="73"/>
      <c r="Q990" s="74"/>
      <c r="R990" s="74"/>
      <c r="S990" s="74"/>
      <c r="T990" s="74"/>
      <c r="U990" s="75"/>
    </row>
    <row r="991" spans="16:21">
      <c r="P991" s="73"/>
      <c r="Q991" s="74"/>
      <c r="R991" s="74"/>
      <c r="S991" s="74"/>
      <c r="T991" s="74"/>
      <c r="U991" s="75"/>
    </row>
    <row r="992" spans="16:21">
      <c r="P992" s="73"/>
      <c r="Q992" s="74"/>
      <c r="R992" s="74"/>
      <c r="S992" s="74"/>
      <c r="T992" s="74"/>
      <c r="U992" s="75"/>
    </row>
    <row r="993" spans="16:21">
      <c r="P993" s="73"/>
      <c r="Q993" s="74"/>
      <c r="R993" s="74"/>
      <c r="S993" s="74"/>
      <c r="T993" s="74"/>
      <c r="U993" s="75"/>
    </row>
    <row r="994" spans="16:21">
      <c r="P994" s="73"/>
      <c r="Q994" s="74"/>
      <c r="R994" s="74"/>
      <c r="S994" s="74"/>
      <c r="T994" s="74"/>
      <c r="U994" s="75"/>
    </row>
    <row r="995" spans="16:21">
      <c r="P995" s="73"/>
      <c r="Q995" s="74"/>
      <c r="R995" s="74"/>
      <c r="S995" s="74"/>
      <c r="T995" s="74"/>
      <c r="U995" s="75"/>
    </row>
    <row r="996" spans="16:21">
      <c r="P996" s="73"/>
      <c r="Q996" s="74"/>
      <c r="R996" s="74"/>
      <c r="S996" s="74"/>
      <c r="T996" s="74"/>
      <c r="U996" s="75"/>
    </row>
    <row r="997" spans="16:21">
      <c r="P997" s="73"/>
      <c r="Q997" s="74"/>
      <c r="R997" s="74"/>
      <c r="S997" s="74"/>
      <c r="T997" s="74"/>
      <c r="U997" s="75"/>
    </row>
    <row r="998" spans="16:21">
      <c r="P998" s="73"/>
      <c r="Q998" s="74"/>
      <c r="R998" s="74"/>
      <c r="S998" s="74"/>
      <c r="T998" s="74"/>
      <c r="U998" s="75"/>
    </row>
    <row r="999" spans="16:21">
      <c r="P999" s="73"/>
      <c r="Q999" s="74"/>
      <c r="R999" s="74"/>
      <c r="S999" s="74"/>
      <c r="T999" s="74"/>
      <c r="U999" s="75"/>
    </row>
    <row r="1000" spans="16:21">
      <c r="P1000" s="73"/>
      <c r="Q1000" s="74"/>
      <c r="R1000" s="74"/>
      <c r="S1000" s="74"/>
      <c r="T1000" s="74"/>
      <c r="U1000" s="75"/>
    </row>
    <row r="1001" spans="16:21">
      <c r="P1001" s="73"/>
      <c r="Q1001" s="74"/>
      <c r="R1001" s="74"/>
      <c r="S1001" s="74"/>
      <c r="T1001" s="74"/>
      <c r="U1001" s="75"/>
    </row>
    <row r="1002" spans="16:21">
      <c r="P1002" s="73"/>
      <c r="Q1002" s="74"/>
      <c r="R1002" s="74"/>
      <c r="S1002" s="74"/>
      <c r="T1002" s="74"/>
      <c r="U1002" s="75"/>
    </row>
    <row r="1003" spans="16:21">
      <c r="P1003" s="73"/>
      <c r="Q1003" s="74"/>
      <c r="R1003" s="74"/>
      <c r="S1003" s="74"/>
      <c r="T1003" s="74"/>
      <c r="U1003" s="75"/>
    </row>
    <row r="1004" spans="16:21">
      <c r="P1004" s="73"/>
      <c r="Q1004" s="74"/>
      <c r="R1004" s="74"/>
      <c r="S1004" s="74"/>
      <c r="T1004" s="74"/>
      <c r="U1004" s="75"/>
    </row>
    <row r="1005" spans="16:21">
      <c r="P1005" s="73"/>
      <c r="Q1005" s="74"/>
      <c r="R1005" s="74"/>
      <c r="S1005" s="74"/>
      <c r="T1005" s="74"/>
      <c r="U1005" s="75"/>
    </row>
    <row r="1006" spans="16:21">
      <c r="P1006" s="76"/>
    </row>
    <row r="1007" spans="16:21">
      <c r="P1007" s="76"/>
    </row>
    <row r="1008" spans="16:21">
      <c r="P1008" s="76"/>
    </row>
    <row r="1009" spans="16:16">
      <c r="P1009" s="76"/>
    </row>
    <row r="1010" spans="16:16">
      <c r="P1010" s="76"/>
    </row>
    <row r="1011" spans="16:16">
      <c r="P1011" s="76"/>
    </row>
    <row r="1012" spans="16:16">
      <c r="P1012" s="76"/>
    </row>
    <row r="1013" spans="16:16">
      <c r="P1013" s="76"/>
    </row>
    <row r="1014" spans="16:16">
      <c r="P1014" s="76"/>
    </row>
    <row r="1015" spans="16:16">
      <c r="P1015" s="76"/>
    </row>
    <row r="1016" spans="16:16">
      <c r="P1016" s="76"/>
    </row>
    <row r="1017" spans="16:16">
      <c r="P1017" s="76"/>
    </row>
    <row r="1018" spans="16:16">
      <c r="P1018" s="76"/>
    </row>
    <row r="1019" spans="16:16">
      <c r="P1019" s="76"/>
    </row>
    <row r="1020" spans="16:16">
      <c r="P1020" s="76"/>
    </row>
    <row r="1021" spans="16:16">
      <c r="P1021" s="76"/>
    </row>
    <row r="1022" spans="16:16">
      <c r="P1022" s="76"/>
    </row>
    <row r="1023" spans="16:16">
      <c r="P1023" s="76"/>
    </row>
    <row r="1024" spans="16:16">
      <c r="P1024" s="76"/>
    </row>
    <row r="1025" spans="16:16">
      <c r="P1025" s="76"/>
    </row>
    <row r="1026" spans="16:16">
      <c r="P1026" s="76"/>
    </row>
    <row r="1027" spans="16:16">
      <c r="P1027" s="76"/>
    </row>
    <row r="1028" spans="16:16">
      <c r="P1028" s="76"/>
    </row>
    <row r="1029" spans="16:16">
      <c r="P1029" s="76"/>
    </row>
    <row r="1030" spans="16:16">
      <c r="P1030" s="76"/>
    </row>
    <row r="1031" spans="16:16">
      <c r="P1031" s="76"/>
    </row>
    <row r="1032" spans="16:16">
      <c r="P1032" s="76"/>
    </row>
    <row r="1033" spans="16:16">
      <c r="P1033" s="76"/>
    </row>
    <row r="1034" spans="16:16">
      <c r="P1034" s="76"/>
    </row>
    <row r="1035" spans="16:16">
      <c r="P1035" s="76"/>
    </row>
    <row r="1036" spans="16:16">
      <c r="P1036" s="76"/>
    </row>
    <row r="1037" spans="16:16">
      <c r="P1037" s="76"/>
    </row>
    <row r="1038" spans="16:16">
      <c r="P1038" s="76"/>
    </row>
    <row r="1039" spans="16:16">
      <c r="P1039" s="76"/>
    </row>
    <row r="1040" spans="16:16">
      <c r="P1040" s="76"/>
    </row>
    <row r="1041" spans="16:16">
      <c r="P1041" s="76"/>
    </row>
    <row r="1042" spans="16:16">
      <c r="P1042" s="76"/>
    </row>
    <row r="1043" spans="16:16">
      <c r="P1043" s="76"/>
    </row>
    <row r="1044" spans="16:16">
      <c r="P1044" s="76"/>
    </row>
    <row r="1045" spans="16:16">
      <c r="P1045" s="76"/>
    </row>
    <row r="1046" spans="16:16">
      <c r="P1046" s="76"/>
    </row>
    <row r="1047" spans="16:16">
      <c r="P1047" s="76"/>
    </row>
    <row r="1048" spans="16:16">
      <c r="P1048" s="76"/>
    </row>
    <row r="1049" spans="16:16">
      <c r="P1049" s="76"/>
    </row>
    <row r="1050" spans="16:16">
      <c r="P1050" s="76"/>
    </row>
    <row r="1051" spans="16:16">
      <c r="P1051" s="76"/>
    </row>
    <row r="1052" spans="16:16">
      <c r="P1052" s="76"/>
    </row>
    <row r="1053" spans="16:16">
      <c r="P1053" s="76"/>
    </row>
    <row r="1054" spans="16:16">
      <c r="P1054" s="76"/>
    </row>
    <row r="1055" spans="16:16">
      <c r="P1055" s="76"/>
    </row>
    <row r="1056" spans="16:16">
      <c r="P1056" s="76"/>
    </row>
    <row r="1057" spans="16:16">
      <c r="P1057" s="76"/>
    </row>
    <row r="1058" spans="16:16">
      <c r="P1058" s="76"/>
    </row>
    <row r="1059" spans="16:16">
      <c r="P1059" s="76"/>
    </row>
    <row r="1060" spans="16:16">
      <c r="P1060" s="76"/>
    </row>
    <row r="1061" spans="16:16">
      <c r="P1061" s="76"/>
    </row>
    <row r="1062" spans="16:16">
      <c r="P1062" s="76"/>
    </row>
    <row r="1063" spans="16:16">
      <c r="P1063" s="76"/>
    </row>
    <row r="1064" spans="16:16">
      <c r="P1064" s="76"/>
    </row>
    <row r="1065" spans="16:16">
      <c r="P1065" s="76"/>
    </row>
    <row r="1066" spans="16:16">
      <c r="P1066" s="76"/>
    </row>
    <row r="1067" spans="16:16">
      <c r="P1067" s="76"/>
    </row>
    <row r="1068" spans="16:16">
      <c r="P1068" s="76"/>
    </row>
    <row r="1069" spans="16:16">
      <c r="P1069" s="76"/>
    </row>
    <row r="1070" spans="16:16">
      <c r="P1070" s="76"/>
    </row>
    <row r="1071" spans="16:16">
      <c r="P1071" s="76"/>
    </row>
    <row r="1072" spans="16:16">
      <c r="P1072" s="76"/>
    </row>
    <row r="1073" spans="16:16">
      <c r="P1073" s="76"/>
    </row>
    <row r="1074" spans="16:16">
      <c r="P1074" s="76"/>
    </row>
    <row r="1075" spans="16:16">
      <c r="P1075" s="76"/>
    </row>
    <row r="1076" spans="16:16">
      <c r="P1076" s="76"/>
    </row>
    <row r="1077" spans="16:16">
      <c r="P1077" s="76"/>
    </row>
    <row r="1078" spans="16:16">
      <c r="P1078" s="76"/>
    </row>
    <row r="1079" spans="16:16">
      <c r="P1079" s="76"/>
    </row>
    <row r="1080" spans="16:16">
      <c r="P1080" s="76"/>
    </row>
    <row r="1081" spans="16:16">
      <c r="P1081" s="76"/>
    </row>
    <row r="1082" spans="16:16">
      <c r="P1082" s="76"/>
    </row>
    <row r="1083" spans="16:16">
      <c r="P1083" s="76"/>
    </row>
    <row r="1084" spans="16:16">
      <c r="P1084" s="76"/>
    </row>
    <row r="1085" spans="16:16">
      <c r="P1085" s="76"/>
    </row>
    <row r="1086" spans="16:16">
      <c r="P1086" s="76"/>
    </row>
    <row r="1087" spans="16:16">
      <c r="P1087" s="76"/>
    </row>
    <row r="1088" spans="16:16">
      <c r="P1088" s="76"/>
    </row>
    <row r="1089" spans="16:16">
      <c r="P1089" s="76"/>
    </row>
    <row r="1090" spans="16:16">
      <c r="P1090" s="76"/>
    </row>
    <row r="1091" spans="16:16">
      <c r="P1091" s="76"/>
    </row>
    <row r="1092" spans="16:16">
      <c r="P1092" s="76"/>
    </row>
    <row r="1093" spans="16:16">
      <c r="P1093" s="76"/>
    </row>
    <row r="1094" spans="16:16">
      <c r="P1094" s="76"/>
    </row>
    <row r="1095" spans="16:16">
      <c r="P1095" s="76"/>
    </row>
    <row r="1096" spans="16:16">
      <c r="P1096" s="76"/>
    </row>
    <row r="1097" spans="16:16">
      <c r="P1097" s="76"/>
    </row>
    <row r="1098" spans="16:16">
      <c r="P1098" s="76"/>
    </row>
    <row r="1099" spans="16:16">
      <c r="P1099" s="76"/>
    </row>
    <row r="1100" spans="16:16">
      <c r="P1100" s="76"/>
    </row>
    <row r="1101" spans="16:16">
      <c r="P1101" s="76"/>
    </row>
    <row r="1102" spans="16:16">
      <c r="P1102" s="76"/>
    </row>
    <row r="1103" spans="16:16">
      <c r="P1103" s="76"/>
    </row>
    <row r="1104" spans="16:16">
      <c r="P1104" s="76"/>
    </row>
    <row r="1105" spans="16:16">
      <c r="P1105" s="76"/>
    </row>
    <row r="1106" spans="16:16">
      <c r="P1106" s="76"/>
    </row>
    <row r="1107" spans="16:16">
      <c r="P1107" s="76"/>
    </row>
    <row r="1108" spans="16:16">
      <c r="P1108" s="76"/>
    </row>
    <row r="1109" spans="16:16">
      <c r="P1109" s="76"/>
    </row>
    <row r="1110" spans="16:16">
      <c r="P1110" s="76"/>
    </row>
    <row r="1111" spans="16:16">
      <c r="P1111" s="76"/>
    </row>
    <row r="1112" spans="16:16">
      <c r="P1112" s="76"/>
    </row>
    <row r="1113" spans="16:16">
      <c r="P1113" s="76"/>
    </row>
    <row r="1114" spans="16:16">
      <c r="P1114" s="76"/>
    </row>
    <row r="1115" spans="16:16">
      <c r="P1115" s="76"/>
    </row>
    <row r="1116" spans="16:16">
      <c r="P1116" s="76"/>
    </row>
    <row r="1117" spans="16:16">
      <c r="P1117" s="76"/>
    </row>
    <row r="1118" spans="16:16">
      <c r="P1118" s="76"/>
    </row>
    <row r="1119" spans="16:16">
      <c r="P1119" s="76"/>
    </row>
    <row r="1120" spans="16:16">
      <c r="P1120" s="76"/>
    </row>
    <row r="1121" spans="16:16">
      <c r="P1121" s="76"/>
    </row>
    <row r="1122" spans="16:16">
      <c r="P1122" s="76"/>
    </row>
    <row r="1123" spans="16:16">
      <c r="P1123" s="76"/>
    </row>
    <row r="1124" spans="16:16">
      <c r="P1124" s="76"/>
    </row>
    <row r="1125" spans="16:16">
      <c r="P1125" s="76"/>
    </row>
    <row r="1126" spans="16:16">
      <c r="P1126" s="76"/>
    </row>
    <row r="1127" spans="16:16">
      <c r="P1127" s="76"/>
    </row>
    <row r="1128" spans="16:16">
      <c r="P1128" s="76"/>
    </row>
    <row r="1129" spans="16:16">
      <c r="P1129" s="76"/>
    </row>
    <row r="1130" spans="16:16">
      <c r="P1130" s="76"/>
    </row>
    <row r="1131" spans="16:16">
      <c r="P1131" s="76"/>
    </row>
    <row r="1132" spans="16:16">
      <c r="P1132" s="76"/>
    </row>
    <row r="1133" spans="16:16">
      <c r="P1133" s="76"/>
    </row>
    <row r="1134" spans="16:16">
      <c r="P1134" s="76"/>
    </row>
    <row r="1135" spans="16:16">
      <c r="P1135" s="76"/>
    </row>
    <row r="1136" spans="16:16">
      <c r="P1136" s="76"/>
    </row>
    <row r="1137" spans="16:16">
      <c r="P1137" s="76"/>
    </row>
    <row r="1138" spans="16:16">
      <c r="P1138" s="76"/>
    </row>
    <row r="1139" spans="16:16">
      <c r="P1139" s="76"/>
    </row>
    <row r="1140" spans="16:16">
      <c r="P1140" s="76"/>
    </row>
    <row r="1141" spans="16:16">
      <c r="P1141" s="76"/>
    </row>
    <row r="1142" spans="16:16">
      <c r="P1142" s="76"/>
    </row>
    <row r="1143" spans="16:16">
      <c r="P1143" s="76"/>
    </row>
    <row r="1144" spans="16:16">
      <c r="P1144" s="76"/>
    </row>
    <row r="1145" spans="16:16">
      <c r="P1145" s="76"/>
    </row>
    <row r="1146" spans="16:16">
      <c r="P1146" s="76"/>
    </row>
    <row r="1147" spans="16:16">
      <c r="P1147" s="76"/>
    </row>
    <row r="1148" spans="16:16">
      <c r="P1148" s="76"/>
    </row>
    <row r="1149" spans="16:16">
      <c r="P1149" s="76"/>
    </row>
    <row r="1150" spans="16:16">
      <c r="P1150" s="76"/>
    </row>
    <row r="1151" spans="16:16">
      <c r="P1151" s="76"/>
    </row>
    <row r="1152" spans="16:16">
      <c r="P1152" s="76"/>
    </row>
    <row r="1153" spans="16:16">
      <c r="P1153" s="76"/>
    </row>
    <row r="1154" spans="16:16">
      <c r="P1154" s="76"/>
    </row>
    <row r="1155" spans="16:16">
      <c r="P1155" s="76"/>
    </row>
    <row r="1156" spans="16:16">
      <c r="P1156" s="76"/>
    </row>
    <row r="1157" spans="16:16">
      <c r="P1157" s="76"/>
    </row>
    <row r="1158" spans="16:16">
      <c r="P1158" s="76"/>
    </row>
    <row r="1159" spans="16:16">
      <c r="P1159" s="76"/>
    </row>
    <row r="1160" spans="16:16">
      <c r="P1160" s="76"/>
    </row>
    <row r="1161" spans="16:16">
      <c r="P1161" s="76"/>
    </row>
    <row r="1162" spans="16:16">
      <c r="P1162" s="76"/>
    </row>
    <row r="1163" spans="16:16">
      <c r="P1163" s="76"/>
    </row>
    <row r="1164" spans="16:16">
      <c r="P1164" s="76"/>
    </row>
    <row r="1165" spans="16:16">
      <c r="P1165" s="76"/>
    </row>
    <row r="1166" spans="16:16">
      <c r="P1166" s="76"/>
    </row>
    <row r="1167" spans="16:16">
      <c r="P1167" s="76"/>
    </row>
    <row r="1168" spans="16:16">
      <c r="P1168" s="76"/>
    </row>
    <row r="1169" spans="16:16">
      <c r="P1169" s="76"/>
    </row>
    <row r="1170" spans="16:16">
      <c r="P1170" s="76"/>
    </row>
    <row r="1171" spans="16:16">
      <c r="P1171" s="76"/>
    </row>
    <row r="1172" spans="16:16">
      <c r="P1172" s="76"/>
    </row>
    <row r="1173" spans="16:16">
      <c r="P1173" s="76"/>
    </row>
    <row r="1174" spans="16:16">
      <c r="P1174" s="76"/>
    </row>
    <row r="1175" spans="16:16">
      <c r="P1175" s="76"/>
    </row>
    <row r="1176" spans="16:16">
      <c r="P1176" s="76"/>
    </row>
    <row r="1177" spans="16:16">
      <c r="P1177" s="76"/>
    </row>
    <row r="1178" spans="16:16">
      <c r="P1178" s="76"/>
    </row>
    <row r="1179" spans="16:16">
      <c r="P1179" s="76"/>
    </row>
    <row r="1180" spans="16:16">
      <c r="P1180" s="76"/>
    </row>
    <row r="1181" spans="16:16">
      <c r="P1181" s="76"/>
    </row>
    <row r="1182" spans="16:16">
      <c r="P1182" s="76"/>
    </row>
    <row r="1183" spans="16:16">
      <c r="P1183" s="76"/>
    </row>
    <row r="1184" spans="16:16">
      <c r="P1184" s="76"/>
    </row>
    <row r="1185" spans="16:16">
      <c r="P1185" s="76"/>
    </row>
    <row r="1186" spans="16:16">
      <c r="P1186" s="76"/>
    </row>
    <row r="1187" spans="16:16">
      <c r="P1187" s="76"/>
    </row>
    <row r="1188" spans="16:16">
      <c r="P1188" s="76"/>
    </row>
    <row r="1189" spans="16:16">
      <c r="P1189" s="76"/>
    </row>
    <row r="1190" spans="16:16">
      <c r="P1190" s="76"/>
    </row>
    <row r="1191" spans="16:16">
      <c r="P1191" s="76"/>
    </row>
    <row r="1192" spans="16:16">
      <c r="P1192" s="76"/>
    </row>
    <row r="1193" spans="16:16">
      <c r="P1193" s="76"/>
    </row>
    <row r="1194" spans="16:16">
      <c r="P1194" s="76"/>
    </row>
    <row r="1195" spans="16:16">
      <c r="P1195" s="76"/>
    </row>
    <row r="1196" spans="16:16">
      <c r="P1196" s="76"/>
    </row>
    <row r="1197" spans="16:16">
      <c r="P1197" s="76"/>
    </row>
    <row r="1198" spans="16:16">
      <c r="P1198" s="76"/>
    </row>
    <row r="1199" spans="16:16">
      <c r="P1199" s="76"/>
    </row>
    <row r="1200" spans="16:16">
      <c r="P1200" s="76"/>
    </row>
    <row r="1201" spans="16:16">
      <c r="P1201" s="76"/>
    </row>
    <row r="1202" spans="16:16">
      <c r="P1202" s="76"/>
    </row>
    <row r="1203" spans="16:16">
      <c r="P1203" s="76"/>
    </row>
    <row r="1204" spans="16:16">
      <c r="P1204" s="76"/>
    </row>
    <row r="1205" spans="16:16">
      <c r="P1205" s="76"/>
    </row>
    <row r="1206" spans="16:16">
      <c r="P1206" s="76"/>
    </row>
    <row r="1207" spans="16:16">
      <c r="P1207" s="76"/>
    </row>
    <row r="1208" spans="16:16">
      <c r="P1208" s="76"/>
    </row>
    <row r="1209" spans="16:16">
      <c r="P1209" s="76"/>
    </row>
    <row r="1210" spans="16:16">
      <c r="P1210" s="76"/>
    </row>
    <row r="1211" spans="16:16">
      <c r="P1211" s="76"/>
    </row>
    <row r="1212" spans="16:16">
      <c r="P1212" s="76"/>
    </row>
    <row r="1213" spans="16:16">
      <c r="P1213" s="76"/>
    </row>
    <row r="1214" spans="16:16">
      <c r="P1214" s="76"/>
    </row>
    <row r="1215" spans="16:16">
      <c r="P1215" s="76"/>
    </row>
    <row r="1216" spans="16:16">
      <c r="P1216" s="76"/>
    </row>
    <row r="1217" spans="16:16">
      <c r="P1217" s="76"/>
    </row>
    <row r="1218" spans="16:16">
      <c r="P1218" s="76"/>
    </row>
    <row r="1219" spans="16:16">
      <c r="P1219" s="76"/>
    </row>
    <row r="1220" spans="16:16">
      <c r="P1220" s="76"/>
    </row>
    <row r="1221" spans="16:16">
      <c r="P1221" s="76"/>
    </row>
    <row r="1222" spans="16:16">
      <c r="P1222" s="76"/>
    </row>
    <row r="1223" spans="16:16">
      <c r="P1223" s="76"/>
    </row>
    <row r="1224" spans="16:16">
      <c r="P1224" s="76"/>
    </row>
    <row r="1225" spans="16:16">
      <c r="P1225" s="76"/>
    </row>
    <row r="1226" spans="16:16">
      <c r="P1226" s="76"/>
    </row>
    <row r="1227" spans="16:16">
      <c r="P1227" s="76"/>
    </row>
    <row r="1228" spans="16:16">
      <c r="P1228" s="76"/>
    </row>
    <row r="1229" spans="16:16">
      <c r="P1229" s="76"/>
    </row>
    <row r="1230" spans="16:16">
      <c r="P1230" s="76"/>
    </row>
    <row r="1231" spans="16:16">
      <c r="P1231" s="76"/>
    </row>
    <row r="1232" spans="16:16">
      <c r="P1232" s="76"/>
    </row>
    <row r="1233" spans="16:16">
      <c r="P1233" s="76"/>
    </row>
    <row r="1234" spans="16:16">
      <c r="P1234" s="76"/>
    </row>
    <row r="1235" spans="16:16">
      <c r="P1235" s="76"/>
    </row>
    <row r="1236" spans="16:16">
      <c r="P1236" s="76"/>
    </row>
    <row r="1237" spans="16:16">
      <c r="P1237" s="76"/>
    </row>
    <row r="1238" spans="16:16">
      <c r="P1238" s="76"/>
    </row>
    <row r="1239" spans="16:16">
      <c r="P1239" s="76"/>
    </row>
    <row r="1240" spans="16:16">
      <c r="P1240" s="76"/>
    </row>
    <row r="1241" spans="16:16">
      <c r="P1241" s="76"/>
    </row>
    <row r="1242" spans="16:16">
      <c r="P1242" s="76"/>
    </row>
    <row r="1243" spans="16:16">
      <c r="P1243" s="76"/>
    </row>
    <row r="1244" spans="16:16">
      <c r="P1244" s="76"/>
    </row>
    <row r="1245" spans="16:16">
      <c r="P1245" s="76"/>
    </row>
    <row r="1246" spans="16:16">
      <c r="P1246" s="76"/>
    </row>
    <row r="1247" spans="16:16">
      <c r="P1247" s="76"/>
    </row>
    <row r="1248" spans="16:16">
      <c r="P1248" s="76"/>
    </row>
    <row r="1249" spans="16:16">
      <c r="P1249" s="76"/>
    </row>
    <row r="1250" spans="16:16">
      <c r="P1250" s="76"/>
    </row>
    <row r="1251" spans="16:16">
      <c r="P1251" s="76"/>
    </row>
    <row r="1252" spans="16:16">
      <c r="P1252" s="76"/>
    </row>
    <row r="1253" spans="16:16">
      <c r="P1253" s="76"/>
    </row>
    <row r="1254" spans="16:16">
      <c r="P1254" s="76"/>
    </row>
    <row r="1255" spans="16:16">
      <c r="P1255" s="76"/>
    </row>
    <row r="1256" spans="16:16">
      <c r="P1256" s="76"/>
    </row>
    <row r="1257" spans="16:16">
      <c r="P1257" s="76"/>
    </row>
    <row r="1258" spans="16:16">
      <c r="P1258" s="76"/>
    </row>
    <row r="1259" spans="16:16">
      <c r="P1259" s="76"/>
    </row>
    <row r="1260" spans="16:16">
      <c r="P1260" s="76"/>
    </row>
    <row r="1261" spans="16:16">
      <c r="P1261" s="76"/>
    </row>
    <row r="1262" spans="16:16">
      <c r="P1262" s="76"/>
    </row>
    <row r="1263" spans="16:16">
      <c r="P1263" s="76"/>
    </row>
    <row r="1264" spans="16:16">
      <c r="P1264" s="76"/>
    </row>
    <row r="1265" spans="16:16">
      <c r="P1265" s="76"/>
    </row>
    <row r="1266" spans="16:16">
      <c r="P1266" s="76"/>
    </row>
    <row r="1267" spans="16:16">
      <c r="P1267" s="76"/>
    </row>
    <row r="1268" spans="16:16">
      <c r="P1268" s="76"/>
    </row>
    <row r="1269" spans="16:16">
      <c r="P1269" s="76"/>
    </row>
    <row r="1270" spans="16:16">
      <c r="P1270" s="76"/>
    </row>
    <row r="1271" spans="16:16">
      <c r="P1271" s="76"/>
    </row>
    <row r="1272" spans="16:16">
      <c r="P1272" s="76"/>
    </row>
    <row r="1273" spans="16:16">
      <c r="P1273" s="76"/>
    </row>
    <row r="1274" spans="16:16">
      <c r="P1274" s="76"/>
    </row>
    <row r="1275" spans="16:16">
      <c r="P1275" s="76"/>
    </row>
    <row r="1276" spans="16:16">
      <c r="P1276" s="76"/>
    </row>
    <row r="1277" spans="16:16">
      <c r="P1277" s="76"/>
    </row>
    <row r="1278" spans="16:16">
      <c r="P1278" s="76"/>
    </row>
    <row r="1279" spans="16:16">
      <c r="P1279" s="76"/>
    </row>
    <row r="1280" spans="16:16">
      <c r="P1280" s="76"/>
    </row>
    <row r="1281" spans="16:16">
      <c r="P1281" s="76"/>
    </row>
    <row r="1282" spans="16:16">
      <c r="P1282" s="76"/>
    </row>
    <row r="1283" spans="16:16">
      <c r="P1283" s="76"/>
    </row>
    <row r="1284" spans="16:16">
      <c r="P1284" s="76"/>
    </row>
    <row r="1285" spans="16:16">
      <c r="P1285" s="76"/>
    </row>
    <row r="1286" spans="16:16">
      <c r="P1286" s="76"/>
    </row>
    <row r="1287" spans="16:16">
      <c r="P1287" s="76"/>
    </row>
    <row r="1288" spans="16:16">
      <c r="P1288" s="76"/>
    </row>
    <row r="1289" spans="16:16">
      <c r="P1289" s="76"/>
    </row>
    <row r="1290" spans="16:16">
      <c r="P1290" s="76"/>
    </row>
    <row r="1291" spans="16:16">
      <c r="P1291" s="76"/>
    </row>
    <row r="1292" spans="16:16">
      <c r="P1292" s="76"/>
    </row>
    <row r="1293" spans="16:16">
      <c r="P1293" s="76"/>
    </row>
    <row r="1294" spans="16:16">
      <c r="P1294" s="76"/>
    </row>
    <row r="1295" spans="16:16">
      <c r="P1295" s="76"/>
    </row>
    <row r="1296" spans="16:16">
      <c r="P1296" s="76"/>
    </row>
    <row r="1297" spans="16:16">
      <c r="P1297" s="76"/>
    </row>
    <row r="1298" spans="16:16">
      <c r="P1298" s="76"/>
    </row>
    <row r="1299" spans="16:16">
      <c r="P1299" s="76"/>
    </row>
    <row r="1300" spans="16:16">
      <c r="P1300" s="76"/>
    </row>
    <row r="1301" spans="16:16">
      <c r="P1301" s="76"/>
    </row>
    <row r="1302" spans="16:16">
      <c r="P1302" s="76"/>
    </row>
    <row r="1303" spans="16:16">
      <c r="P1303" s="76"/>
    </row>
    <row r="1304" spans="16:16">
      <c r="P1304" s="76"/>
    </row>
    <row r="1305" spans="16:16">
      <c r="P1305" s="76"/>
    </row>
    <row r="1306" spans="16:16">
      <c r="P1306" s="76"/>
    </row>
    <row r="1307" spans="16:16">
      <c r="P1307" s="76"/>
    </row>
    <row r="1308" spans="16:16">
      <c r="P1308" s="76"/>
    </row>
    <row r="1309" spans="16:16">
      <c r="P1309" s="76"/>
    </row>
    <row r="1310" spans="16:16">
      <c r="P1310" s="76"/>
    </row>
    <row r="1311" spans="16:16">
      <c r="P1311" s="76"/>
    </row>
    <row r="1312" spans="16:16">
      <c r="P1312" s="76"/>
    </row>
    <row r="1313" spans="16:16">
      <c r="P1313" s="76"/>
    </row>
    <row r="1314" spans="16:16">
      <c r="P1314" s="76"/>
    </row>
    <row r="1315" spans="16:16">
      <c r="P1315" s="76"/>
    </row>
    <row r="1316" spans="16:16">
      <c r="P1316" s="76"/>
    </row>
    <row r="1317" spans="16:16">
      <c r="P1317" s="76"/>
    </row>
    <row r="1318" spans="16:16">
      <c r="P1318" s="76"/>
    </row>
    <row r="1319" spans="16:16">
      <c r="P1319" s="76"/>
    </row>
    <row r="1320" spans="16:16">
      <c r="P1320" s="76"/>
    </row>
    <row r="1321" spans="16:16">
      <c r="P1321" s="76"/>
    </row>
    <row r="1322" spans="16:16">
      <c r="P1322" s="76"/>
    </row>
    <row r="1323" spans="16:16">
      <c r="P1323" s="76"/>
    </row>
    <row r="1324" spans="16:16">
      <c r="P1324" s="76"/>
    </row>
    <row r="1325" spans="16:16">
      <c r="P1325" s="76"/>
    </row>
    <row r="1326" spans="16:16">
      <c r="P1326" s="76"/>
    </row>
    <row r="1327" spans="16:16">
      <c r="P1327" s="76"/>
    </row>
    <row r="1328" spans="16:16">
      <c r="P1328" s="76"/>
    </row>
    <row r="1329" spans="16:16">
      <c r="P1329" s="76"/>
    </row>
    <row r="1330" spans="16:16">
      <c r="P1330" s="76"/>
    </row>
    <row r="1331" spans="16:16">
      <c r="P1331" s="76"/>
    </row>
    <row r="1332" spans="16:16">
      <c r="P1332" s="76"/>
    </row>
    <row r="1333" spans="16:16">
      <c r="P1333" s="76"/>
    </row>
    <row r="1334" spans="16:16">
      <c r="P1334" s="76"/>
    </row>
    <row r="1335" spans="16:16">
      <c r="P1335" s="76"/>
    </row>
    <row r="1336" spans="16:16">
      <c r="P1336" s="76"/>
    </row>
    <row r="1337" spans="16:16">
      <c r="P1337" s="76"/>
    </row>
    <row r="1338" spans="16:16">
      <c r="P1338" s="76"/>
    </row>
    <row r="1339" spans="16:16">
      <c r="P1339" s="76"/>
    </row>
    <row r="1340" spans="16:16">
      <c r="P1340" s="76"/>
    </row>
    <row r="1341" spans="16:16">
      <c r="P1341" s="76"/>
    </row>
    <row r="1342" spans="16:16">
      <c r="P1342" s="76"/>
    </row>
    <row r="1343" spans="16:16">
      <c r="P1343" s="76"/>
    </row>
    <row r="1344" spans="16:16">
      <c r="P1344" s="76"/>
    </row>
    <row r="1345" spans="16:16">
      <c r="P1345" s="76"/>
    </row>
    <row r="1346" spans="16:16">
      <c r="P1346" s="76"/>
    </row>
    <row r="1347" spans="16:16">
      <c r="P1347" s="76"/>
    </row>
    <row r="1348" spans="16:16">
      <c r="P1348" s="76"/>
    </row>
    <row r="1349" spans="16:16">
      <c r="P1349" s="76"/>
    </row>
    <row r="1350" spans="16:16">
      <c r="P1350" s="76"/>
    </row>
    <row r="1351" spans="16:16">
      <c r="P1351" s="76"/>
    </row>
    <row r="1352" spans="16:16">
      <c r="P1352" s="76"/>
    </row>
    <row r="1353" spans="16:16">
      <c r="P1353" s="76"/>
    </row>
    <row r="1354" spans="16:16">
      <c r="P1354" s="76"/>
    </row>
    <row r="1355" spans="16:16">
      <c r="P1355" s="76"/>
    </row>
    <row r="1356" spans="16:16">
      <c r="P1356" s="76"/>
    </row>
    <row r="1357" spans="16:16">
      <c r="P1357" s="76"/>
    </row>
    <row r="1358" spans="16:16">
      <c r="P1358" s="76"/>
    </row>
    <row r="1359" spans="16:16">
      <c r="P1359" s="76"/>
    </row>
    <row r="1360" spans="16:16">
      <c r="P1360" s="76"/>
    </row>
    <row r="1361" spans="16:16">
      <c r="P1361" s="76"/>
    </row>
    <row r="1362" spans="16:16">
      <c r="P1362" s="76"/>
    </row>
    <row r="1363" spans="16:16">
      <c r="P1363" s="76"/>
    </row>
    <row r="1364" spans="16:16">
      <c r="P1364" s="76"/>
    </row>
    <row r="1365" spans="16:16">
      <c r="P1365" s="76"/>
    </row>
    <row r="1366" spans="16:16">
      <c r="P1366" s="76"/>
    </row>
    <row r="1367" spans="16:16">
      <c r="P1367" s="76"/>
    </row>
    <row r="1368" spans="16:16">
      <c r="P1368" s="76"/>
    </row>
    <row r="1369" spans="16:16">
      <c r="P1369" s="76"/>
    </row>
    <row r="1370" spans="16:16">
      <c r="P1370" s="76"/>
    </row>
    <row r="1371" spans="16:16">
      <c r="P1371" s="76"/>
    </row>
    <row r="1372" spans="16:16">
      <c r="P1372" s="76"/>
    </row>
    <row r="1373" spans="16:16">
      <c r="P1373" s="76"/>
    </row>
    <row r="1374" spans="16:16">
      <c r="P1374" s="76"/>
    </row>
    <row r="1375" spans="16:16">
      <c r="P1375" s="76"/>
    </row>
    <row r="1376" spans="16:16">
      <c r="P1376" s="76"/>
    </row>
    <row r="1377" spans="16:16">
      <c r="P1377" s="76"/>
    </row>
    <row r="1378" spans="16:16">
      <c r="P1378" s="76"/>
    </row>
    <row r="1379" spans="16:16">
      <c r="P1379" s="76"/>
    </row>
    <row r="1380" spans="16:16">
      <c r="P1380" s="76"/>
    </row>
    <row r="1381" spans="16:16">
      <c r="P1381" s="76"/>
    </row>
    <row r="1382" spans="16:16">
      <c r="P1382" s="76"/>
    </row>
    <row r="1383" spans="16:16">
      <c r="P1383" s="76"/>
    </row>
    <row r="1384" spans="16:16">
      <c r="P1384" s="76"/>
    </row>
    <row r="1385" spans="16:16">
      <c r="P1385" s="76"/>
    </row>
    <row r="1386" spans="16:16">
      <c r="P1386" s="76"/>
    </row>
    <row r="1387" spans="16:16">
      <c r="P1387" s="76"/>
    </row>
    <row r="1388" spans="16:16">
      <c r="P1388" s="76"/>
    </row>
    <row r="1389" spans="16:16">
      <c r="P1389" s="76"/>
    </row>
    <row r="1390" spans="16:16">
      <c r="P1390" s="76"/>
    </row>
    <row r="1391" spans="16:16">
      <c r="P1391" s="76"/>
    </row>
    <row r="1392" spans="16:16">
      <c r="P1392" s="76"/>
    </row>
    <row r="1393" spans="16:16">
      <c r="P1393" s="76"/>
    </row>
    <row r="1394" spans="16:16">
      <c r="P1394" s="76"/>
    </row>
    <row r="1395" spans="16:16">
      <c r="P1395" s="76"/>
    </row>
    <row r="1396" spans="16:16">
      <c r="P1396" s="76"/>
    </row>
    <row r="1397" spans="16:16">
      <c r="P1397" s="76"/>
    </row>
    <row r="1398" spans="16:16">
      <c r="P1398" s="76"/>
    </row>
    <row r="1399" spans="16:16">
      <c r="P1399" s="76"/>
    </row>
    <row r="1400" spans="16:16">
      <c r="P1400" s="76"/>
    </row>
    <row r="1401" spans="16:16">
      <c r="P1401" s="76"/>
    </row>
    <row r="1402" spans="16:16">
      <c r="P1402" s="76"/>
    </row>
    <row r="1403" spans="16:16">
      <c r="P1403" s="76"/>
    </row>
    <row r="1404" spans="16:16">
      <c r="P1404" s="76"/>
    </row>
    <row r="1405" spans="16:16">
      <c r="P1405" s="76"/>
    </row>
    <row r="1406" spans="16:16">
      <c r="P1406" s="76"/>
    </row>
    <row r="1407" spans="16:16">
      <c r="P1407" s="76"/>
    </row>
    <row r="1408" spans="16:16">
      <c r="P1408" s="76"/>
    </row>
    <row r="1409" spans="16:16">
      <c r="P1409" s="76"/>
    </row>
    <row r="1410" spans="16:16">
      <c r="P1410" s="76"/>
    </row>
    <row r="1411" spans="16:16">
      <c r="P1411" s="76"/>
    </row>
    <row r="1412" spans="16:16">
      <c r="P1412" s="76"/>
    </row>
    <row r="1413" spans="16:16">
      <c r="P1413" s="76"/>
    </row>
    <row r="1414" spans="16:16">
      <c r="P1414" s="76"/>
    </row>
    <row r="1415" spans="16:16">
      <c r="P1415" s="76"/>
    </row>
    <row r="1416" spans="16:16">
      <c r="P1416" s="76"/>
    </row>
    <row r="1417" spans="16:16">
      <c r="P1417" s="76"/>
    </row>
    <row r="1418" spans="16:16">
      <c r="P1418" s="76"/>
    </row>
    <row r="1419" spans="16:16">
      <c r="P1419" s="76"/>
    </row>
    <row r="1420" spans="16:16">
      <c r="P1420" s="76"/>
    </row>
    <row r="1421" spans="16:16">
      <c r="P1421" s="76"/>
    </row>
    <row r="1422" spans="16:16">
      <c r="P1422" s="76"/>
    </row>
    <row r="1423" spans="16:16">
      <c r="P1423" s="76"/>
    </row>
    <row r="1424" spans="16:16">
      <c r="P1424" s="76"/>
    </row>
    <row r="1425" spans="16:16">
      <c r="P1425" s="76"/>
    </row>
    <row r="1426" spans="16:16">
      <c r="P1426" s="76"/>
    </row>
    <row r="1427" spans="16:16">
      <c r="P1427" s="76"/>
    </row>
    <row r="1428" spans="16:16">
      <c r="P1428" s="76"/>
    </row>
    <row r="1429" spans="16:16">
      <c r="P1429" s="76"/>
    </row>
    <row r="1430" spans="16:16">
      <c r="P1430" s="76"/>
    </row>
    <row r="1431" spans="16:16">
      <c r="P1431" s="76"/>
    </row>
    <row r="1432" spans="16:16">
      <c r="P1432" s="76"/>
    </row>
    <row r="1433" spans="16:16">
      <c r="P1433" s="76"/>
    </row>
    <row r="1434" spans="16:16">
      <c r="P1434" s="76"/>
    </row>
    <row r="1435" spans="16:16">
      <c r="P1435" s="76"/>
    </row>
    <row r="1436" spans="16:16">
      <c r="P1436" s="76"/>
    </row>
    <row r="1437" spans="16:16">
      <c r="P1437" s="76"/>
    </row>
    <row r="1438" spans="16:16">
      <c r="P1438" s="76"/>
    </row>
    <row r="1439" spans="16:16">
      <c r="P1439" s="76"/>
    </row>
    <row r="1440" spans="16:16">
      <c r="P1440" s="76"/>
    </row>
    <row r="1441" spans="16:16">
      <c r="P1441" s="76"/>
    </row>
    <row r="1442" spans="16:16">
      <c r="P1442" s="76"/>
    </row>
    <row r="1443" spans="16:16">
      <c r="P1443" s="76"/>
    </row>
    <row r="1444" spans="16:16">
      <c r="P1444" s="76"/>
    </row>
    <row r="1445" spans="16:16">
      <c r="P1445" s="76"/>
    </row>
    <row r="1446" spans="16:16">
      <c r="P1446" s="76"/>
    </row>
    <row r="1447" spans="16:16">
      <c r="P1447" s="76"/>
    </row>
    <row r="1448" spans="16:16">
      <c r="P1448" s="76"/>
    </row>
    <row r="1449" spans="16:16">
      <c r="P1449" s="76"/>
    </row>
    <row r="1450" spans="16:16">
      <c r="P1450" s="76"/>
    </row>
    <row r="1451" spans="16:16">
      <c r="P1451" s="76"/>
    </row>
    <row r="1452" spans="16:16">
      <c r="P1452" s="76"/>
    </row>
    <row r="1453" spans="16:16">
      <c r="P1453" s="76"/>
    </row>
    <row r="1454" spans="16:16">
      <c r="P1454" s="76"/>
    </row>
    <row r="1455" spans="16:16">
      <c r="P1455" s="76"/>
    </row>
    <row r="1456" spans="16:16">
      <c r="P1456" s="76"/>
    </row>
    <row r="1457" spans="16:16">
      <c r="P1457" s="76"/>
    </row>
    <row r="1458" spans="16:16">
      <c r="P1458" s="76"/>
    </row>
    <row r="1459" spans="16:16">
      <c r="P1459" s="76"/>
    </row>
    <row r="1460" spans="16:16">
      <c r="P1460" s="76"/>
    </row>
    <row r="1461" spans="16:16">
      <c r="P1461" s="76"/>
    </row>
    <row r="1462" spans="16:16">
      <c r="P1462" s="76"/>
    </row>
    <row r="1463" spans="16:16">
      <c r="P1463" s="76"/>
    </row>
    <row r="1464" spans="16:16">
      <c r="P1464" s="76"/>
    </row>
    <row r="1465" spans="16:16">
      <c r="P1465" s="76"/>
    </row>
    <row r="1466" spans="16:16">
      <c r="P1466" s="76"/>
    </row>
    <row r="1467" spans="16:16">
      <c r="P1467" s="76"/>
    </row>
    <row r="1468" spans="16:16">
      <c r="P1468" s="76"/>
    </row>
    <row r="1469" spans="16:16">
      <c r="P1469" s="76"/>
    </row>
    <row r="1470" spans="16:16">
      <c r="P1470" s="76"/>
    </row>
    <row r="1471" spans="16:16">
      <c r="P1471" s="76"/>
    </row>
    <row r="1472" spans="16:16">
      <c r="P1472" s="76"/>
    </row>
    <row r="1473" spans="16:16">
      <c r="P1473" s="76"/>
    </row>
    <row r="1474" spans="16:16">
      <c r="P1474" s="76"/>
    </row>
    <row r="1475" spans="16:16">
      <c r="P1475" s="76"/>
    </row>
    <row r="1476" spans="16:16">
      <c r="P1476" s="76"/>
    </row>
    <row r="1477" spans="16:16">
      <c r="P1477" s="76"/>
    </row>
    <row r="1478" spans="16:16">
      <c r="P1478" s="76"/>
    </row>
    <row r="1479" spans="16:16">
      <c r="P1479" s="76"/>
    </row>
    <row r="1480" spans="16:16">
      <c r="P1480" s="76"/>
    </row>
    <row r="1481" spans="16:16">
      <c r="P1481" s="76"/>
    </row>
    <row r="1482" spans="16:16">
      <c r="P1482" s="76"/>
    </row>
    <row r="1483" spans="16:16">
      <c r="P1483" s="76"/>
    </row>
    <row r="1484" spans="16:16">
      <c r="P1484" s="76"/>
    </row>
    <row r="1485" spans="16:16">
      <c r="P1485" s="76"/>
    </row>
    <row r="1486" spans="16:16">
      <c r="P1486" s="76"/>
    </row>
    <row r="1487" spans="16:16">
      <c r="P1487" s="76"/>
    </row>
    <row r="1488" spans="16:16">
      <c r="P1488" s="76"/>
    </row>
    <row r="1489" spans="16:16">
      <c r="P1489" s="76"/>
    </row>
    <row r="1490" spans="16:16">
      <c r="P1490" s="76"/>
    </row>
    <row r="1491" spans="16:16">
      <c r="P1491" s="76"/>
    </row>
    <row r="1492" spans="16:16">
      <c r="P1492" s="76"/>
    </row>
    <row r="1493" spans="16:16">
      <c r="P1493" s="76"/>
    </row>
    <row r="1494" spans="16:16">
      <c r="P1494" s="76"/>
    </row>
    <row r="1495" spans="16:16">
      <c r="P1495" s="76"/>
    </row>
    <row r="1496" spans="16:16">
      <c r="P1496" s="76"/>
    </row>
    <row r="1497" spans="16:16">
      <c r="P1497" s="76"/>
    </row>
    <row r="1498" spans="16:16">
      <c r="P1498" s="76"/>
    </row>
    <row r="1499" spans="16:16">
      <c r="P1499" s="76"/>
    </row>
    <row r="1500" spans="16:16">
      <c r="P1500" s="76"/>
    </row>
    <row r="1501" spans="16:16">
      <c r="P1501" s="76"/>
    </row>
    <row r="1502" spans="16:16">
      <c r="P1502" s="76"/>
    </row>
    <row r="1503" spans="16:16">
      <c r="P1503" s="76"/>
    </row>
    <row r="1504" spans="16:16">
      <c r="P1504" s="76"/>
    </row>
    <row r="1505" spans="16:16">
      <c r="P1505" s="76"/>
    </row>
    <row r="1506" spans="16:16">
      <c r="P1506" s="76"/>
    </row>
    <row r="1507" spans="16:16">
      <c r="P1507" s="76"/>
    </row>
    <row r="1508" spans="16:16">
      <c r="P1508" s="76"/>
    </row>
    <row r="1509" spans="16:16">
      <c r="P1509" s="76"/>
    </row>
    <row r="1510" spans="16:16">
      <c r="P1510" s="76"/>
    </row>
    <row r="1511" spans="16:16">
      <c r="P1511" s="76"/>
    </row>
    <row r="1512" spans="16:16">
      <c r="P1512" s="76"/>
    </row>
    <row r="1513" spans="16:16">
      <c r="P1513" s="76"/>
    </row>
    <row r="1514" spans="16:16">
      <c r="P1514" s="76"/>
    </row>
    <row r="1515" spans="16:16">
      <c r="P1515" s="76"/>
    </row>
    <row r="1516" spans="16:16">
      <c r="P1516" s="76"/>
    </row>
    <row r="1517" spans="16:16">
      <c r="P1517" s="76"/>
    </row>
    <row r="1518" spans="16:16">
      <c r="P1518" s="76"/>
    </row>
    <row r="1519" spans="16:16">
      <c r="P1519" s="76"/>
    </row>
    <row r="1520" spans="16:16">
      <c r="P1520" s="76"/>
    </row>
    <row r="1521" spans="16:16">
      <c r="P1521" s="76"/>
    </row>
    <row r="1522" spans="16:16">
      <c r="P1522" s="76"/>
    </row>
    <row r="1523" spans="16:16">
      <c r="P1523" s="76"/>
    </row>
    <row r="1524" spans="16:16">
      <c r="P1524" s="76"/>
    </row>
    <row r="1525" spans="16:16">
      <c r="P1525" s="76"/>
    </row>
    <row r="1526" spans="16:16">
      <c r="P1526" s="76"/>
    </row>
    <row r="1527" spans="16:16">
      <c r="P1527" s="76"/>
    </row>
    <row r="1528" spans="16:16">
      <c r="P1528" s="76"/>
    </row>
    <row r="1529" spans="16:16">
      <c r="P1529" s="76"/>
    </row>
    <row r="1530" spans="16:16">
      <c r="P1530" s="76"/>
    </row>
    <row r="1531" spans="16:16">
      <c r="P1531" s="76"/>
    </row>
    <row r="1532" spans="16:16">
      <c r="P1532" s="76"/>
    </row>
    <row r="1533" spans="16:16">
      <c r="P1533" s="76"/>
    </row>
    <row r="1534" spans="16:16">
      <c r="P1534" s="76"/>
    </row>
    <row r="1535" spans="16:16">
      <c r="P1535" s="76"/>
    </row>
    <row r="1536" spans="16:16">
      <c r="P1536" s="76"/>
    </row>
    <row r="1537" spans="16:16">
      <c r="P1537" s="76"/>
    </row>
    <row r="1538" spans="16:16">
      <c r="P1538" s="76"/>
    </row>
    <row r="1539" spans="16:16">
      <c r="P1539" s="76"/>
    </row>
    <row r="1540" spans="16:16">
      <c r="P1540" s="76"/>
    </row>
    <row r="1541" spans="16:16">
      <c r="P1541" s="76"/>
    </row>
    <row r="1542" spans="16:16">
      <c r="P1542" s="76"/>
    </row>
    <row r="1543" spans="16:16">
      <c r="P1543" s="76"/>
    </row>
    <row r="1544" spans="16:16">
      <c r="P1544" s="76"/>
    </row>
    <row r="1545" spans="16:16">
      <c r="P1545" s="76"/>
    </row>
    <row r="1546" spans="16:16">
      <c r="P1546" s="76"/>
    </row>
    <row r="1547" spans="16:16">
      <c r="P1547" s="76"/>
    </row>
    <row r="1548" spans="16:16">
      <c r="P1548" s="76"/>
    </row>
    <row r="1549" spans="16:16">
      <c r="P1549" s="76"/>
    </row>
    <row r="1550" spans="16:16">
      <c r="P1550" s="76"/>
    </row>
    <row r="1551" spans="16:16">
      <c r="P1551" s="76"/>
    </row>
    <row r="1552" spans="16:16">
      <c r="P1552" s="76"/>
    </row>
    <row r="1553" spans="16:16">
      <c r="P1553" s="76"/>
    </row>
    <row r="1554" spans="16:16">
      <c r="P1554" s="76"/>
    </row>
    <row r="1555" spans="16:16">
      <c r="P1555" s="76"/>
    </row>
    <row r="1556" spans="16:16">
      <c r="P1556" s="76"/>
    </row>
    <row r="1557" spans="16:16">
      <c r="P1557" s="76"/>
    </row>
    <row r="1558" spans="16:16">
      <c r="P1558" s="76"/>
    </row>
    <row r="1559" spans="16:16">
      <c r="P1559" s="76"/>
    </row>
    <row r="1560" spans="16:16">
      <c r="P1560" s="76"/>
    </row>
    <row r="1561" spans="16:16">
      <c r="P1561" s="76"/>
    </row>
    <row r="1562" spans="16:16">
      <c r="P1562" s="76"/>
    </row>
    <row r="1563" spans="16:16">
      <c r="P1563" s="76"/>
    </row>
    <row r="1564" spans="16:16">
      <c r="P1564" s="76"/>
    </row>
    <row r="1565" spans="16:16">
      <c r="P1565" s="76"/>
    </row>
    <row r="1566" spans="16:16">
      <c r="P1566" s="76"/>
    </row>
    <row r="1567" spans="16:16">
      <c r="P1567" s="76"/>
    </row>
    <row r="1568" spans="16:16">
      <c r="P1568" s="76"/>
    </row>
    <row r="1569" spans="16:16">
      <c r="P1569" s="76"/>
    </row>
    <row r="1570" spans="16:16">
      <c r="P1570" s="76"/>
    </row>
    <row r="1571" spans="16:16">
      <c r="P1571" s="76"/>
    </row>
    <row r="1572" spans="16:16">
      <c r="P1572" s="76"/>
    </row>
    <row r="1573" spans="16:16">
      <c r="P1573" s="76"/>
    </row>
    <row r="1574" spans="16:16">
      <c r="P1574" s="76"/>
    </row>
    <row r="1575" spans="16:16">
      <c r="P1575" s="76"/>
    </row>
    <row r="1576" spans="16:16">
      <c r="P1576" s="76"/>
    </row>
    <row r="1577" spans="16:16">
      <c r="P1577" s="76"/>
    </row>
    <row r="1578" spans="16:16">
      <c r="P1578" s="76"/>
    </row>
    <row r="1579" spans="16:16">
      <c r="P1579" s="76"/>
    </row>
    <row r="1580" spans="16:16">
      <c r="P1580" s="76"/>
    </row>
    <row r="1581" spans="16:16">
      <c r="P1581" s="76"/>
    </row>
    <row r="1582" spans="16:16">
      <c r="P1582" s="76"/>
    </row>
    <row r="1583" spans="16:16">
      <c r="P1583" s="76"/>
    </row>
    <row r="1584" spans="16:16">
      <c r="P1584" s="76"/>
    </row>
    <row r="1585" spans="16:16">
      <c r="P1585" s="76"/>
    </row>
    <row r="1586" spans="16:16">
      <c r="P1586" s="76"/>
    </row>
    <row r="1587" spans="16:16">
      <c r="P1587" s="76"/>
    </row>
    <row r="1588" spans="16:16">
      <c r="P1588" s="76"/>
    </row>
    <row r="1589" spans="16:16">
      <c r="P1589" s="76"/>
    </row>
    <row r="1590" spans="16:16">
      <c r="P1590" s="76"/>
    </row>
    <row r="1591" spans="16:16">
      <c r="P1591" s="76"/>
    </row>
    <row r="1592" spans="16:16">
      <c r="P1592" s="76"/>
    </row>
    <row r="1593" spans="16:16">
      <c r="P1593" s="76"/>
    </row>
    <row r="1594" spans="16:16">
      <c r="P1594" s="76"/>
    </row>
    <row r="1595" spans="16:16">
      <c r="P1595" s="76"/>
    </row>
    <row r="1596" spans="16:16">
      <c r="P1596" s="76"/>
    </row>
    <row r="1597" spans="16:16">
      <c r="P1597" s="76"/>
    </row>
    <row r="1598" spans="16:16">
      <c r="P1598" s="76"/>
    </row>
    <row r="1599" spans="16:16">
      <c r="P1599" s="76"/>
    </row>
    <row r="1600" spans="16:16">
      <c r="P1600" s="76"/>
    </row>
    <row r="1601" spans="16:16">
      <c r="P1601" s="76"/>
    </row>
    <row r="1602" spans="16:16">
      <c r="P1602" s="76"/>
    </row>
    <row r="1603" spans="16:16">
      <c r="P1603" s="76"/>
    </row>
    <row r="1604" spans="16:16">
      <c r="P1604" s="76"/>
    </row>
    <row r="1605" spans="16:16">
      <c r="P1605" s="76"/>
    </row>
    <row r="1606" spans="16:16">
      <c r="P1606" s="76"/>
    </row>
    <row r="1607" spans="16:16">
      <c r="P1607" s="76"/>
    </row>
    <row r="1608" spans="16:16">
      <c r="P1608" s="76"/>
    </row>
    <row r="1609" spans="16:16">
      <c r="P1609" s="76"/>
    </row>
    <row r="1610" spans="16:16">
      <c r="P1610" s="76"/>
    </row>
    <row r="1611" spans="16:16">
      <c r="P1611" s="76"/>
    </row>
    <row r="1612" spans="16:16">
      <c r="P1612" s="76"/>
    </row>
    <row r="1613" spans="16:16">
      <c r="P1613" s="76"/>
    </row>
    <row r="1614" spans="16:16">
      <c r="P1614" s="76"/>
    </row>
    <row r="1615" spans="16:16">
      <c r="P1615" s="76"/>
    </row>
    <row r="1616" spans="16:16">
      <c r="P1616" s="76"/>
    </row>
    <row r="1617" spans="16:16">
      <c r="P1617" s="76"/>
    </row>
    <row r="1618" spans="16:16">
      <c r="P1618" s="76"/>
    </row>
    <row r="1619" spans="16:16">
      <c r="P1619" s="76"/>
    </row>
    <row r="1620" spans="16:16">
      <c r="P1620" s="76"/>
    </row>
    <row r="1621" spans="16:16">
      <c r="P1621" s="76"/>
    </row>
    <row r="1622" spans="16:16">
      <c r="P1622" s="76"/>
    </row>
    <row r="1623" spans="16:16">
      <c r="P1623" s="76"/>
    </row>
    <row r="1624" spans="16:16">
      <c r="P1624" s="76"/>
    </row>
    <row r="1625" spans="16:16">
      <c r="P1625" s="76"/>
    </row>
    <row r="1626" spans="16:16">
      <c r="P1626" s="76"/>
    </row>
    <row r="1627" spans="16:16">
      <c r="P1627" s="76"/>
    </row>
    <row r="1628" spans="16:16">
      <c r="P1628" s="76"/>
    </row>
    <row r="1629" spans="16:16">
      <c r="P1629" s="76"/>
    </row>
    <row r="1630" spans="16:16">
      <c r="P1630" s="76"/>
    </row>
    <row r="1631" spans="16:16">
      <c r="P1631" s="76"/>
    </row>
    <row r="1632" spans="16:16">
      <c r="P1632" s="76"/>
    </row>
    <row r="1633" spans="16:16">
      <c r="P1633" s="76"/>
    </row>
    <row r="1634" spans="16:16">
      <c r="P1634" s="76"/>
    </row>
    <row r="1635" spans="16:16">
      <c r="P1635" s="76"/>
    </row>
    <row r="1636" spans="16:16">
      <c r="P1636" s="76"/>
    </row>
    <row r="1637" spans="16:16">
      <c r="P1637" s="76"/>
    </row>
    <row r="1638" spans="16:16">
      <c r="P1638" s="76"/>
    </row>
    <row r="1639" spans="16:16">
      <c r="P1639" s="76"/>
    </row>
    <row r="1640" spans="16:16">
      <c r="P1640" s="76"/>
    </row>
    <row r="1641" spans="16:16">
      <c r="P1641" s="76"/>
    </row>
    <row r="1642" spans="16:16">
      <c r="P1642" s="76"/>
    </row>
    <row r="1643" spans="16:16">
      <c r="P1643" s="76"/>
    </row>
    <row r="1644" spans="16:16">
      <c r="P1644" s="76"/>
    </row>
    <row r="1645" spans="16:16">
      <c r="P1645" s="76"/>
    </row>
    <row r="1646" spans="16:16">
      <c r="P1646" s="76"/>
    </row>
    <row r="1647" spans="16:16">
      <c r="P1647" s="76"/>
    </row>
    <row r="1648" spans="16:16">
      <c r="P1648" s="76"/>
    </row>
    <row r="1649" spans="16:16">
      <c r="P1649" s="76"/>
    </row>
    <row r="1650" spans="16:16">
      <c r="P1650" s="76"/>
    </row>
    <row r="1651" spans="16:16">
      <c r="P1651" s="76"/>
    </row>
    <row r="1652" spans="16:16">
      <c r="P1652" s="76"/>
    </row>
    <row r="1653" spans="16:16">
      <c r="P1653" s="76"/>
    </row>
    <row r="1654" spans="16:16">
      <c r="P1654" s="76"/>
    </row>
    <row r="1655" spans="16:16">
      <c r="P1655" s="76"/>
    </row>
    <row r="1656" spans="16:16">
      <c r="P1656" s="76"/>
    </row>
    <row r="1657" spans="16:16">
      <c r="P1657" s="76"/>
    </row>
    <row r="1658" spans="16:16">
      <c r="P1658" s="76"/>
    </row>
    <row r="1659" spans="16:16">
      <c r="P1659" s="76"/>
    </row>
    <row r="1660" spans="16:16">
      <c r="P1660" s="76"/>
    </row>
    <row r="1661" spans="16:16">
      <c r="P1661" s="76"/>
    </row>
    <row r="1662" spans="16:16">
      <c r="P1662" s="76"/>
    </row>
    <row r="1663" spans="16:16">
      <c r="P1663" s="76"/>
    </row>
    <row r="1664" spans="16:16">
      <c r="P1664" s="76"/>
    </row>
    <row r="1665" spans="16:16">
      <c r="P1665" s="76"/>
    </row>
    <row r="1666" spans="16:16">
      <c r="P1666" s="76"/>
    </row>
    <row r="1667" spans="16:16">
      <c r="P1667" s="76"/>
    </row>
    <row r="1668" spans="16:16">
      <c r="P1668" s="76"/>
    </row>
    <row r="1669" spans="16:16">
      <c r="P1669" s="76"/>
    </row>
    <row r="1670" spans="16:16">
      <c r="P1670" s="76"/>
    </row>
    <row r="1671" spans="16:16">
      <c r="P1671" s="76"/>
    </row>
    <row r="1672" spans="16:16">
      <c r="P1672" s="76"/>
    </row>
    <row r="1673" spans="16:16">
      <c r="P1673" s="76"/>
    </row>
    <row r="1674" spans="16:16">
      <c r="P1674" s="76"/>
    </row>
    <row r="1675" spans="16:16">
      <c r="P1675" s="76"/>
    </row>
    <row r="1676" spans="16:16">
      <c r="P1676" s="76"/>
    </row>
    <row r="1677" spans="16:16">
      <c r="P1677" s="76"/>
    </row>
    <row r="1678" spans="16:16">
      <c r="P1678" s="76"/>
    </row>
    <row r="1679" spans="16:16">
      <c r="P1679" s="76"/>
    </row>
    <row r="1680" spans="16:16">
      <c r="P1680" s="76"/>
    </row>
    <row r="1681" spans="16:16">
      <c r="P1681" s="76"/>
    </row>
    <row r="1682" spans="16:16">
      <c r="P1682" s="76"/>
    </row>
    <row r="1683" spans="16:16">
      <c r="P1683" s="76"/>
    </row>
    <row r="1684" spans="16:16">
      <c r="P1684" s="76"/>
    </row>
    <row r="1685" spans="16:16">
      <c r="P1685" s="76"/>
    </row>
    <row r="1686" spans="16:16">
      <c r="P1686" s="76"/>
    </row>
    <row r="1687" spans="16:16">
      <c r="P1687" s="76"/>
    </row>
    <row r="1688" spans="16:16">
      <c r="P1688" s="76"/>
    </row>
    <row r="1689" spans="16:16">
      <c r="P1689" s="76"/>
    </row>
    <row r="1690" spans="16:16">
      <c r="P1690" s="76"/>
    </row>
    <row r="1691" spans="16:16">
      <c r="P1691" s="76"/>
    </row>
    <row r="1692" spans="16:16">
      <c r="P1692" s="76"/>
    </row>
    <row r="1693" spans="16:16">
      <c r="P1693" s="76"/>
    </row>
    <row r="1694" spans="16:16">
      <c r="P1694" s="76"/>
    </row>
    <row r="1695" spans="16:16">
      <c r="P1695" s="76"/>
    </row>
    <row r="1696" spans="16:16">
      <c r="P1696" s="76"/>
    </row>
    <row r="1697" spans="16:16">
      <c r="P1697" s="76"/>
    </row>
    <row r="1698" spans="16:16">
      <c r="P1698" s="76"/>
    </row>
    <row r="1699" spans="16:16">
      <c r="P1699" s="76"/>
    </row>
    <row r="1700" spans="16:16">
      <c r="P1700" s="76"/>
    </row>
    <row r="1701" spans="16:16">
      <c r="P1701" s="76"/>
    </row>
    <row r="1702" spans="16:16">
      <c r="P1702" s="76"/>
    </row>
    <row r="1703" spans="16:16">
      <c r="P1703" s="76"/>
    </row>
    <row r="1704" spans="16:16">
      <c r="P1704" s="76"/>
    </row>
    <row r="1705" spans="16:16">
      <c r="P1705" s="76"/>
    </row>
    <row r="1706" spans="16:16">
      <c r="P1706" s="76"/>
    </row>
    <row r="1707" spans="16:16">
      <c r="P1707" s="76"/>
    </row>
    <row r="1708" spans="16:16">
      <c r="P1708" s="76"/>
    </row>
    <row r="1709" spans="16:16">
      <c r="P1709" s="76"/>
    </row>
    <row r="1710" spans="16:16">
      <c r="P1710" s="76"/>
    </row>
    <row r="1711" spans="16:16">
      <c r="P1711" s="76"/>
    </row>
    <row r="1712" spans="16:16">
      <c r="P1712" s="76"/>
    </row>
    <row r="1713" spans="16:16">
      <c r="P1713" s="76"/>
    </row>
    <row r="1714" spans="16:16">
      <c r="P1714" s="76"/>
    </row>
    <row r="1715" spans="16:16">
      <c r="P1715" s="76"/>
    </row>
    <row r="1716" spans="16:16">
      <c r="P1716" s="76"/>
    </row>
    <row r="1717" spans="16:16">
      <c r="P1717" s="76"/>
    </row>
    <row r="1718" spans="16:16">
      <c r="P1718" s="76"/>
    </row>
    <row r="1719" spans="16:16">
      <c r="P1719" s="76"/>
    </row>
    <row r="1720" spans="16:16">
      <c r="P1720" s="76"/>
    </row>
    <row r="1721" spans="16:16">
      <c r="P1721" s="76"/>
    </row>
    <row r="1722" spans="16:16">
      <c r="P1722" s="76"/>
    </row>
    <row r="1723" spans="16:16">
      <c r="P1723" s="76"/>
    </row>
    <row r="1724" spans="16:16">
      <c r="P1724" s="76"/>
    </row>
    <row r="1725" spans="16:16">
      <c r="P1725" s="76"/>
    </row>
    <row r="1726" spans="16:16">
      <c r="P1726" s="76"/>
    </row>
    <row r="1727" spans="16:16">
      <c r="P1727" s="76"/>
    </row>
    <row r="1728" spans="16:16">
      <c r="P1728" s="76"/>
    </row>
    <row r="1729" spans="16:16">
      <c r="P1729" s="76"/>
    </row>
    <row r="1730" spans="16:16">
      <c r="P1730" s="76"/>
    </row>
    <row r="1731" spans="16:16">
      <c r="P1731" s="76"/>
    </row>
    <row r="1732" spans="16:16">
      <c r="P1732" s="76"/>
    </row>
    <row r="1733" spans="16:16">
      <c r="P1733" s="76"/>
    </row>
    <row r="1734" spans="16:16">
      <c r="P1734" s="76"/>
    </row>
    <row r="1735" spans="16:16">
      <c r="P1735" s="76"/>
    </row>
    <row r="1736" spans="16:16">
      <c r="P1736" s="76"/>
    </row>
    <row r="1737" spans="16:16">
      <c r="P1737" s="76"/>
    </row>
    <row r="1738" spans="16:16">
      <c r="P1738" s="76"/>
    </row>
    <row r="1739" spans="16:16">
      <c r="P1739" s="76"/>
    </row>
    <row r="1740" spans="16:16">
      <c r="P1740" s="76"/>
    </row>
    <row r="1741" spans="16:16">
      <c r="P1741" s="76"/>
    </row>
    <row r="1742" spans="16:16">
      <c r="P1742" s="76"/>
    </row>
    <row r="1743" spans="16:16">
      <c r="P1743" s="76"/>
    </row>
    <row r="1744" spans="16:16">
      <c r="P1744" s="76"/>
    </row>
    <row r="1745" spans="16:16">
      <c r="P1745" s="76"/>
    </row>
    <row r="1746" spans="16:16">
      <c r="P1746" s="76"/>
    </row>
    <row r="1747" spans="16:16">
      <c r="P1747" s="76"/>
    </row>
    <row r="1748" spans="16:16">
      <c r="P1748" s="76"/>
    </row>
    <row r="1749" spans="16:16">
      <c r="P1749" s="76"/>
    </row>
    <row r="1750" spans="16:16">
      <c r="P1750" s="76"/>
    </row>
    <row r="1751" spans="16:16">
      <c r="P1751" s="76"/>
    </row>
    <row r="1752" spans="16:16">
      <c r="P1752" s="76"/>
    </row>
    <row r="1753" spans="16:16">
      <c r="P1753" s="76"/>
    </row>
    <row r="1754" spans="16:16">
      <c r="P1754" s="76"/>
    </row>
    <row r="1755" spans="16:16">
      <c r="P1755" s="76"/>
    </row>
    <row r="1756" spans="16:16">
      <c r="P1756" s="76"/>
    </row>
    <row r="1757" spans="16:16">
      <c r="P1757" s="76"/>
    </row>
    <row r="1758" spans="16:16">
      <c r="P1758" s="76"/>
    </row>
    <row r="1759" spans="16:16">
      <c r="P1759" s="76"/>
    </row>
    <row r="1760" spans="16:16">
      <c r="P1760" s="76"/>
    </row>
    <row r="1761" spans="16:16">
      <c r="P1761" s="76"/>
    </row>
    <row r="1762" spans="16:16">
      <c r="P1762" s="76"/>
    </row>
    <row r="1763" spans="16:16">
      <c r="P1763" s="76"/>
    </row>
    <row r="1764" spans="16:16">
      <c r="P1764" s="76"/>
    </row>
    <row r="1765" spans="16:16">
      <c r="P1765" s="76"/>
    </row>
    <row r="1766" spans="16:16">
      <c r="P1766" s="76"/>
    </row>
    <row r="1767" spans="16:16">
      <c r="P1767" s="76"/>
    </row>
    <row r="1768" spans="16:16">
      <c r="P1768" s="76"/>
    </row>
    <row r="1769" spans="16:16">
      <c r="P1769" s="76"/>
    </row>
    <row r="1770" spans="16:16">
      <c r="P1770" s="76"/>
    </row>
    <row r="1771" spans="16:16">
      <c r="P1771" s="76"/>
    </row>
    <row r="1772" spans="16:16">
      <c r="P1772" s="76"/>
    </row>
    <row r="1773" spans="16:16">
      <c r="P1773" s="76"/>
    </row>
    <row r="1774" spans="16:16">
      <c r="P1774" s="76"/>
    </row>
    <row r="1775" spans="16:16">
      <c r="P1775" s="76"/>
    </row>
    <row r="1776" spans="16:16">
      <c r="P1776" s="76"/>
    </row>
    <row r="1777" spans="16:16">
      <c r="P1777" s="76"/>
    </row>
    <row r="1778" spans="16:16">
      <c r="P1778" s="76"/>
    </row>
    <row r="1779" spans="16:16">
      <c r="P1779" s="76"/>
    </row>
    <row r="1780" spans="16:16">
      <c r="P1780" s="76"/>
    </row>
    <row r="1781" spans="16:16">
      <c r="P1781" s="76"/>
    </row>
    <row r="1782" spans="16:16">
      <c r="P1782" s="76"/>
    </row>
    <row r="1783" spans="16:16">
      <c r="P1783" s="76"/>
    </row>
    <row r="1784" spans="16:16">
      <c r="P1784" s="76"/>
    </row>
    <row r="1785" spans="16:16">
      <c r="P1785" s="76"/>
    </row>
    <row r="1786" spans="16:16">
      <c r="P1786" s="76"/>
    </row>
    <row r="1787" spans="16:16">
      <c r="P1787" s="76"/>
    </row>
    <row r="1788" spans="16:16">
      <c r="P1788" s="76"/>
    </row>
    <row r="1789" spans="16:16">
      <c r="P1789" s="76"/>
    </row>
    <row r="1790" spans="16:16">
      <c r="P1790" s="76"/>
    </row>
    <row r="1791" spans="16:16">
      <c r="P1791" s="76"/>
    </row>
    <row r="1792" spans="16:16">
      <c r="P1792" s="76"/>
    </row>
    <row r="1793" spans="16:16">
      <c r="P1793" s="76"/>
    </row>
    <row r="1794" spans="16:16">
      <c r="P1794" s="76"/>
    </row>
    <row r="1795" spans="16:16">
      <c r="P1795" s="76"/>
    </row>
    <row r="1796" spans="16:16">
      <c r="P1796" s="76"/>
    </row>
    <row r="1797" spans="16:16">
      <c r="P1797" s="76"/>
    </row>
    <row r="1798" spans="16:16">
      <c r="P1798" s="76"/>
    </row>
    <row r="1799" spans="16:16">
      <c r="P1799" s="76"/>
    </row>
    <row r="1800" spans="16:16">
      <c r="P1800" s="76"/>
    </row>
    <row r="1801" spans="16:16">
      <c r="P1801" s="76"/>
    </row>
    <row r="1802" spans="16:16">
      <c r="P1802" s="76"/>
    </row>
    <row r="1803" spans="16:16">
      <c r="P1803" s="76"/>
    </row>
    <row r="1804" spans="16:16">
      <c r="P1804" s="76"/>
    </row>
    <row r="1805" spans="16:16">
      <c r="P1805" s="76"/>
    </row>
    <row r="1806" spans="16:16">
      <c r="P1806" s="76"/>
    </row>
    <row r="1807" spans="16:16">
      <c r="P1807" s="76"/>
    </row>
    <row r="1808" spans="16:16">
      <c r="P1808" s="76"/>
    </row>
    <row r="1809" spans="16:16">
      <c r="P1809" s="76"/>
    </row>
    <row r="1810" spans="16:16">
      <c r="P1810" s="76"/>
    </row>
    <row r="1811" spans="16:16">
      <c r="P1811" s="76"/>
    </row>
    <row r="1812" spans="16:16">
      <c r="P1812" s="76"/>
    </row>
    <row r="1813" spans="16:16">
      <c r="P1813" s="76"/>
    </row>
    <row r="1814" spans="16:16">
      <c r="P1814" s="76"/>
    </row>
    <row r="1815" spans="16:16">
      <c r="P1815" s="76"/>
    </row>
    <row r="1816" spans="16:16">
      <c r="P1816" s="76"/>
    </row>
    <row r="1817" spans="16:16">
      <c r="P1817" s="76"/>
    </row>
    <row r="1818" spans="16:16">
      <c r="P1818" s="76"/>
    </row>
    <row r="1819" spans="16:16">
      <c r="P1819" s="76"/>
    </row>
    <row r="1820" spans="16:16">
      <c r="P1820" s="76"/>
    </row>
    <row r="1821" spans="16:16">
      <c r="P1821" s="76"/>
    </row>
    <row r="1822" spans="16:16">
      <c r="P1822" s="76"/>
    </row>
    <row r="1823" spans="16:16">
      <c r="P1823" s="76"/>
    </row>
    <row r="1824" spans="16:16">
      <c r="P1824" s="76"/>
    </row>
    <row r="1825" spans="16:16">
      <c r="P1825" s="76"/>
    </row>
    <row r="1826" spans="16:16">
      <c r="P1826" s="76"/>
    </row>
    <row r="1827" spans="16:16">
      <c r="P1827" s="76"/>
    </row>
    <row r="1828" spans="16:16">
      <c r="P1828" s="76"/>
    </row>
    <row r="1829" spans="16:16">
      <c r="P1829" s="76"/>
    </row>
    <row r="1830" spans="16:16">
      <c r="P1830" s="76"/>
    </row>
    <row r="1831" spans="16:16">
      <c r="P1831" s="76"/>
    </row>
    <row r="1832" spans="16:16">
      <c r="P1832" s="76"/>
    </row>
    <row r="1833" spans="16:16">
      <c r="P1833" s="76"/>
    </row>
    <row r="1834" spans="16:16">
      <c r="P1834" s="76"/>
    </row>
    <row r="1835" spans="16:16">
      <c r="P1835" s="76"/>
    </row>
    <row r="1836" spans="16:16">
      <c r="P1836" s="76"/>
    </row>
    <row r="1837" spans="16:16">
      <c r="P1837" s="76"/>
    </row>
    <row r="1838" spans="16:16">
      <c r="P1838" s="76"/>
    </row>
    <row r="1839" spans="16:16">
      <c r="P1839" s="76"/>
    </row>
    <row r="1840" spans="16:16">
      <c r="P1840" s="76"/>
    </row>
    <row r="1841" spans="16:16">
      <c r="P1841" s="76"/>
    </row>
    <row r="1842" spans="16:16">
      <c r="P1842" s="76"/>
    </row>
    <row r="1843" spans="16:16">
      <c r="P1843" s="76"/>
    </row>
    <row r="1844" spans="16:16">
      <c r="P1844" s="76"/>
    </row>
    <row r="1845" spans="16:16">
      <c r="P1845" s="76"/>
    </row>
    <row r="1846" spans="16:16">
      <c r="P1846" s="76"/>
    </row>
    <row r="1847" spans="16:16">
      <c r="P1847" s="76"/>
    </row>
    <row r="1848" spans="16:16">
      <c r="P1848" s="76"/>
    </row>
    <row r="1849" spans="16:16">
      <c r="P1849" s="76"/>
    </row>
    <row r="1850" spans="16:16">
      <c r="P1850" s="76"/>
    </row>
    <row r="1851" spans="16:16">
      <c r="P1851" s="76"/>
    </row>
    <row r="1852" spans="16:16">
      <c r="P1852" s="76"/>
    </row>
    <row r="1853" spans="16:16">
      <c r="P1853" s="76"/>
    </row>
    <row r="1854" spans="16:16">
      <c r="P1854" s="76"/>
    </row>
    <row r="1855" spans="16:16">
      <c r="P1855" s="76"/>
    </row>
    <row r="1856" spans="16:16">
      <c r="P1856" s="76"/>
    </row>
    <row r="1857" spans="16:16">
      <c r="P1857" s="76"/>
    </row>
    <row r="1858" spans="16:16">
      <c r="P1858" s="76"/>
    </row>
    <row r="1859" spans="16:16">
      <c r="P1859" s="76"/>
    </row>
    <row r="1860" spans="16:16">
      <c r="P1860" s="76"/>
    </row>
    <row r="1861" spans="16:16">
      <c r="P1861" s="76"/>
    </row>
    <row r="1862" spans="16:16">
      <c r="P1862" s="76"/>
    </row>
    <row r="1863" spans="16:16">
      <c r="P1863" s="76"/>
    </row>
    <row r="1864" spans="16:16">
      <c r="P1864" s="76"/>
    </row>
    <row r="1865" spans="16:16">
      <c r="P1865" s="76"/>
    </row>
    <row r="1866" spans="16:16">
      <c r="P1866" s="76"/>
    </row>
    <row r="1867" spans="16:16">
      <c r="P1867" s="76"/>
    </row>
    <row r="1868" spans="16:16">
      <c r="P1868" s="76"/>
    </row>
    <row r="1869" spans="16:16">
      <c r="P1869" s="76"/>
    </row>
    <row r="1870" spans="16:16">
      <c r="P1870" s="76"/>
    </row>
    <row r="1871" spans="16:16">
      <c r="P1871" s="76"/>
    </row>
    <row r="1872" spans="16:16">
      <c r="P1872" s="76"/>
    </row>
    <row r="1873" spans="16:16">
      <c r="P1873" s="76"/>
    </row>
    <row r="1874" spans="16:16">
      <c r="P1874" s="76"/>
    </row>
    <row r="1875" spans="16:16">
      <c r="P1875" s="76"/>
    </row>
    <row r="1876" spans="16:16">
      <c r="P1876" s="76"/>
    </row>
    <row r="1877" spans="16:16">
      <c r="P1877" s="76"/>
    </row>
    <row r="1878" spans="16:16">
      <c r="P1878" s="76"/>
    </row>
    <row r="1879" spans="16:16">
      <c r="P1879" s="76"/>
    </row>
    <row r="1880" spans="16:16">
      <c r="P1880" s="76"/>
    </row>
    <row r="1881" spans="16:16">
      <c r="P1881" s="76"/>
    </row>
    <row r="1882" spans="16:16">
      <c r="P1882" s="76"/>
    </row>
    <row r="1883" spans="16:16">
      <c r="P1883" s="76"/>
    </row>
    <row r="1884" spans="16:16">
      <c r="P1884" s="76"/>
    </row>
    <row r="1885" spans="16:16">
      <c r="P1885" s="76"/>
    </row>
    <row r="1886" spans="16:16">
      <c r="P1886" s="76"/>
    </row>
    <row r="1887" spans="16:16">
      <c r="P1887" s="76"/>
    </row>
    <row r="1888" spans="16:16">
      <c r="P1888" s="76"/>
    </row>
    <row r="1889" spans="16:16">
      <c r="P1889" s="76"/>
    </row>
    <row r="1890" spans="16:16">
      <c r="P1890" s="76"/>
    </row>
    <row r="1891" spans="16:16">
      <c r="P1891" s="76"/>
    </row>
    <row r="1892" spans="16:16">
      <c r="P1892" s="76"/>
    </row>
    <row r="1893" spans="16:16">
      <c r="P1893" s="76"/>
    </row>
    <row r="1894" spans="16:16">
      <c r="P1894" s="76"/>
    </row>
    <row r="1895" spans="16:16">
      <c r="P1895" s="76"/>
    </row>
    <row r="1896" spans="16:16">
      <c r="P1896" s="76"/>
    </row>
    <row r="1897" spans="16:16">
      <c r="P1897" s="76"/>
    </row>
    <row r="1898" spans="16:16">
      <c r="P1898" s="76"/>
    </row>
    <row r="1899" spans="16:16">
      <c r="P1899" s="76"/>
    </row>
    <row r="1900" spans="16:16">
      <c r="P1900" s="76"/>
    </row>
    <row r="1901" spans="16:16">
      <c r="P1901" s="76"/>
    </row>
    <row r="1902" spans="16:16">
      <c r="P1902" s="76"/>
    </row>
    <row r="1903" spans="16:16">
      <c r="P1903" s="76"/>
    </row>
    <row r="1904" spans="16:16">
      <c r="P1904" s="76"/>
    </row>
    <row r="1905" spans="16:16">
      <c r="P1905" s="76"/>
    </row>
    <row r="1906" spans="16:16">
      <c r="P1906" s="76"/>
    </row>
    <row r="1907" spans="16:16">
      <c r="P1907" s="76"/>
    </row>
    <row r="1908" spans="16:16">
      <c r="P1908" s="76"/>
    </row>
    <row r="1909" spans="16:16">
      <c r="P1909" s="76"/>
    </row>
    <row r="1910" spans="16:16">
      <c r="P1910" s="76"/>
    </row>
    <row r="1911" spans="16:16">
      <c r="P1911" s="76"/>
    </row>
    <row r="1912" spans="16:16">
      <c r="P1912" s="76"/>
    </row>
    <row r="1913" spans="16:16">
      <c r="P1913" s="76"/>
    </row>
    <row r="1914" spans="16:16">
      <c r="P1914" s="76"/>
    </row>
    <row r="1915" spans="16:16">
      <c r="P1915" s="76"/>
    </row>
    <row r="1916" spans="16:16">
      <c r="P1916" s="76"/>
    </row>
    <row r="1917" spans="16:16">
      <c r="P1917" s="76"/>
    </row>
    <row r="1918" spans="16:16">
      <c r="P1918" s="76"/>
    </row>
    <row r="1919" spans="16:16">
      <c r="P1919" s="76"/>
    </row>
    <row r="1920" spans="16:16">
      <c r="P1920" s="76"/>
    </row>
    <row r="1921" spans="16:16">
      <c r="P1921" s="76"/>
    </row>
    <row r="1922" spans="16:16">
      <c r="P1922" s="76"/>
    </row>
    <row r="1923" spans="16:16">
      <c r="P1923" s="76"/>
    </row>
    <row r="1924" spans="16:16">
      <c r="P1924" s="76"/>
    </row>
    <row r="1925" spans="16:16">
      <c r="P1925" s="76"/>
    </row>
    <row r="1926" spans="16:16">
      <c r="P1926" s="76"/>
    </row>
    <row r="1927" spans="16:16">
      <c r="P1927" s="76"/>
    </row>
    <row r="1928" spans="16:16">
      <c r="P1928" s="76"/>
    </row>
    <row r="1929" spans="16:16">
      <c r="P1929" s="76"/>
    </row>
    <row r="1930" spans="16:16">
      <c r="P1930" s="76"/>
    </row>
    <row r="1931" spans="16:16">
      <c r="P1931" s="76"/>
    </row>
    <row r="1932" spans="16:16">
      <c r="P1932" s="76"/>
    </row>
    <row r="1933" spans="16:16">
      <c r="P1933" s="76"/>
    </row>
    <row r="1934" spans="16:16">
      <c r="P1934" s="76"/>
    </row>
    <row r="1935" spans="16:16">
      <c r="P1935" s="76"/>
    </row>
    <row r="1936" spans="16:16">
      <c r="P1936" s="76"/>
    </row>
    <row r="1937" spans="16:16">
      <c r="P1937" s="76"/>
    </row>
    <row r="1938" spans="16:16">
      <c r="P1938" s="76"/>
    </row>
    <row r="1939" spans="16:16">
      <c r="P1939" s="76"/>
    </row>
    <row r="1940" spans="16:16">
      <c r="P1940" s="76"/>
    </row>
    <row r="1941" spans="16:16">
      <c r="P1941" s="76"/>
    </row>
    <row r="1942" spans="16:16">
      <c r="P1942" s="76"/>
    </row>
    <row r="1943" spans="16:16">
      <c r="P1943" s="76"/>
    </row>
    <row r="1944" spans="16:16">
      <c r="P1944" s="76"/>
    </row>
    <row r="1945" spans="16:16">
      <c r="P1945" s="76"/>
    </row>
    <row r="1946" spans="16:16">
      <c r="P1946" s="76"/>
    </row>
    <row r="1947" spans="16:16">
      <c r="P1947" s="76"/>
    </row>
    <row r="1948" spans="16:16">
      <c r="P1948" s="76"/>
    </row>
    <row r="1949" spans="16:16">
      <c r="P1949" s="76"/>
    </row>
    <row r="1950" spans="16:16">
      <c r="P1950" s="76"/>
    </row>
    <row r="1951" spans="16:16">
      <c r="P1951" s="76"/>
    </row>
    <row r="1952" spans="16:16">
      <c r="P1952" s="76"/>
    </row>
    <row r="1953" spans="16:16">
      <c r="P1953" s="76"/>
    </row>
    <row r="1954" spans="16:16">
      <c r="P1954" s="76"/>
    </row>
    <row r="1955" spans="16:16">
      <c r="P1955" s="76"/>
    </row>
    <row r="1956" spans="16:16">
      <c r="P1956" s="76"/>
    </row>
    <row r="1957" spans="16:16">
      <c r="P1957" s="76"/>
    </row>
    <row r="1958" spans="16:16">
      <c r="P1958" s="76"/>
    </row>
    <row r="1959" spans="16:16">
      <c r="P1959" s="76"/>
    </row>
    <row r="1960" spans="16:16">
      <c r="P1960" s="76"/>
    </row>
    <row r="1961" spans="16:16">
      <c r="P1961" s="76"/>
    </row>
    <row r="1962" spans="16:16">
      <c r="P1962" s="76"/>
    </row>
    <row r="1963" spans="16:16">
      <c r="P1963" s="76"/>
    </row>
    <row r="1964" spans="16:16">
      <c r="P1964" s="76"/>
    </row>
    <row r="1965" spans="16:16">
      <c r="P1965" s="76"/>
    </row>
    <row r="1966" spans="16:16">
      <c r="P1966" s="76"/>
    </row>
    <row r="1967" spans="16:16">
      <c r="P1967" s="76"/>
    </row>
    <row r="1968" spans="16:16">
      <c r="P1968" s="76"/>
    </row>
    <row r="1969" spans="16:16">
      <c r="P1969" s="76"/>
    </row>
    <row r="1970" spans="16:16">
      <c r="P1970" s="76"/>
    </row>
    <row r="1971" spans="16:16">
      <c r="P1971" s="76"/>
    </row>
    <row r="1972" spans="16:16">
      <c r="P1972" s="76"/>
    </row>
    <row r="1973" spans="16:16">
      <c r="P1973" s="76"/>
    </row>
    <row r="1974" spans="16:16">
      <c r="P1974" s="76"/>
    </row>
    <row r="1975" spans="16:16">
      <c r="P1975" s="76"/>
    </row>
    <row r="1976" spans="16:16">
      <c r="P1976" s="76"/>
    </row>
    <row r="1977" spans="16:16">
      <c r="P1977" s="76"/>
    </row>
    <row r="1978" spans="16:16">
      <c r="P1978" s="76"/>
    </row>
    <row r="1979" spans="16:16">
      <c r="P1979" s="76"/>
    </row>
    <row r="1980" spans="16:16">
      <c r="P1980" s="76"/>
    </row>
    <row r="1981" spans="16:16">
      <c r="P1981" s="76"/>
    </row>
    <row r="1982" spans="16:16">
      <c r="P1982" s="76"/>
    </row>
    <row r="1983" spans="16:16">
      <c r="P1983" s="76"/>
    </row>
    <row r="1984" spans="16:16">
      <c r="P1984" s="76"/>
    </row>
    <row r="1985" spans="16:16">
      <c r="P1985" s="76"/>
    </row>
    <row r="1986" spans="16:16">
      <c r="P1986" s="76"/>
    </row>
    <row r="1987" spans="16:16">
      <c r="P1987" s="76"/>
    </row>
    <row r="1988" spans="16:16">
      <c r="P1988" s="76"/>
    </row>
    <row r="1989" spans="16:16">
      <c r="P1989" s="76"/>
    </row>
    <row r="1990" spans="16:16">
      <c r="P1990" s="76"/>
    </row>
    <row r="1991" spans="16:16">
      <c r="P1991" s="76"/>
    </row>
    <row r="1992" spans="16:16">
      <c r="P1992" s="76"/>
    </row>
    <row r="1993" spans="16:16">
      <c r="P1993" s="76"/>
    </row>
    <row r="1994" spans="16:16">
      <c r="P1994" s="76"/>
    </row>
    <row r="1995" spans="16:16">
      <c r="P1995" s="76"/>
    </row>
    <row r="1996" spans="16:16">
      <c r="P1996" s="76"/>
    </row>
    <row r="1997" spans="16:16">
      <c r="P1997" s="76"/>
    </row>
    <row r="1998" spans="16:16">
      <c r="P1998" s="76"/>
    </row>
    <row r="1999" spans="16:16">
      <c r="P1999" s="76"/>
    </row>
    <row r="2000" spans="16:16">
      <c r="P2000" s="76"/>
    </row>
    <row r="2001" spans="16:16">
      <c r="P2001" s="76"/>
    </row>
    <row r="2002" spans="16:16">
      <c r="P2002" s="76"/>
    </row>
    <row r="2003" spans="16:16">
      <c r="P2003" s="76"/>
    </row>
    <row r="2004" spans="16:16">
      <c r="P2004" s="76"/>
    </row>
    <row r="2005" spans="16:16">
      <c r="P2005" s="76"/>
    </row>
    <row r="2006" spans="16:16">
      <c r="P2006" s="76"/>
    </row>
    <row r="2007" spans="16:16">
      <c r="P2007" s="76"/>
    </row>
    <row r="2008" spans="16:16">
      <c r="P2008" s="76"/>
    </row>
    <row r="2009" spans="16:16">
      <c r="P2009" s="76"/>
    </row>
    <row r="2010" spans="16:16">
      <c r="P2010" s="76"/>
    </row>
    <row r="2011" spans="16:16">
      <c r="P2011" s="76"/>
    </row>
    <row r="2012" spans="16:16">
      <c r="P2012" s="76"/>
    </row>
    <row r="2013" spans="16:16">
      <c r="P2013" s="76"/>
    </row>
    <row r="2014" spans="16:16">
      <c r="P2014" s="76"/>
    </row>
    <row r="2015" spans="16:16">
      <c r="P2015" s="76"/>
    </row>
    <row r="2016" spans="16:16">
      <c r="P2016" s="76"/>
    </row>
    <row r="2017" spans="16:16">
      <c r="P2017" s="76"/>
    </row>
    <row r="2018" spans="16:16">
      <c r="P2018" s="76"/>
    </row>
    <row r="2019" spans="16:16">
      <c r="P2019" s="76"/>
    </row>
    <row r="2020" spans="16:16">
      <c r="P2020" s="76"/>
    </row>
    <row r="2021" spans="16:16">
      <c r="P2021" s="76"/>
    </row>
    <row r="2022" spans="16:16">
      <c r="P2022" s="76"/>
    </row>
    <row r="2023" spans="16:16">
      <c r="P2023" s="76"/>
    </row>
    <row r="2024" spans="16:16">
      <c r="P2024" s="76"/>
    </row>
    <row r="2025" spans="16:16">
      <c r="P2025" s="76"/>
    </row>
    <row r="2026" spans="16:16">
      <c r="P2026" s="76"/>
    </row>
    <row r="2027" spans="16:16">
      <c r="P2027" s="76"/>
    </row>
    <row r="2028" spans="16:16">
      <c r="P2028" s="76"/>
    </row>
    <row r="2029" spans="16:16">
      <c r="P2029" s="76"/>
    </row>
    <row r="2030" spans="16:16">
      <c r="P2030" s="76"/>
    </row>
    <row r="2031" spans="16:16">
      <c r="P2031" s="76"/>
    </row>
    <row r="2032" spans="16:16">
      <c r="P2032" s="76"/>
    </row>
    <row r="2033" spans="16:16">
      <c r="P2033" s="76"/>
    </row>
    <row r="2034" spans="16:16">
      <c r="P2034" s="76"/>
    </row>
    <row r="2035" spans="16:16">
      <c r="P2035" s="76"/>
    </row>
    <row r="2036" spans="16:16">
      <c r="P2036" s="76"/>
    </row>
    <row r="2037" spans="16:16">
      <c r="P2037" s="76"/>
    </row>
    <row r="2038" spans="16:16">
      <c r="P2038" s="76"/>
    </row>
    <row r="2039" spans="16:16">
      <c r="P2039" s="76"/>
    </row>
    <row r="2040" spans="16:16">
      <c r="P2040" s="76"/>
    </row>
    <row r="2041" spans="16:16">
      <c r="P2041" s="76"/>
    </row>
    <row r="2042" spans="16:16">
      <c r="P2042" s="76"/>
    </row>
    <row r="2043" spans="16:16">
      <c r="P2043" s="76"/>
    </row>
    <row r="2044" spans="16:16">
      <c r="P2044" s="76"/>
    </row>
    <row r="2045" spans="16:16">
      <c r="P2045" s="76"/>
    </row>
    <row r="2046" spans="16:16">
      <c r="P2046" s="76"/>
    </row>
    <row r="2047" spans="16:16">
      <c r="P2047" s="76"/>
    </row>
    <row r="2048" spans="16:16">
      <c r="P2048" s="76"/>
    </row>
    <row r="2049" spans="16:16">
      <c r="P2049" s="76"/>
    </row>
    <row r="2050" spans="16:16">
      <c r="P2050" s="76"/>
    </row>
    <row r="2051" spans="16:16">
      <c r="P2051" s="76"/>
    </row>
    <row r="2052" spans="16:16">
      <c r="P2052" s="76"/>
    </row>
    <row r="2053" spans="16:16">
      <c r="P2053" s="76"/>
    </row>
    <row r="2054" spans="16:16">
      <c r="P2054" s="76"/>
    </row>
    <row r="2055" spans="16:16">
      <c r="P2055" s="76"/>
    </row>
    <row r="2056" spans="16:16">
      <c r="P2056" s="76"/>
    </row>
    <row r="2057" spans="16:16">
      <c r="P2057" s="76"/>
    </row>
    <row r="2058" spans="16:16">
      <c r="P2058" s="76"/>
    </row>
    <row r="2059" spans="16:16">
      <c r="P2059" s="76"/>
    </row>
    <row r="2060" spans="16:16">
      <c r="P2060" s="76"/>
    </row>
    <row r="2061" spans="16:16">
      <c r="P2061" s="76"/>
    </row>
    <row r="2062" spans="16:16">
      <c r="P2062" s="76"/>
    </row>
    <row r="2063" spans="16:16">
      <c r="P2063" s="76"/>
    </row>
    <row r="2064" spans="16:16">
      <c r="P2064" s="76"/>
    </row>
    <row r="2065" spans="16:16">
      <c r="P2065" s="76"/>
    </row>
    <row r="2066" spans="16:16">
      <c r="P2066" s="76"/>
    </row>
    <row r="2067" spans="16:16">
      <c r="P2067" s="76"/>
    </row>
    <row r="2068" spans="16:16">
      <c r="P2068" s="76"/>
    </row>
    <row r="2069" spans="16:16">
      <c r="P2069" s="76"/>
    </row>
    <row r="2070" spans="16:16">
      <c r="P2070" s="76"/>
    </row>
    <row r="2071" spans="16:16">
      <c r="P2071" s="76"/>
    </row>
    <row r="2072" spans="16:16">
      <c r="P2072" s="76"/>
    </row>
    <row r="2073" spans="16:16">
      <c r="P2073" s="76"/>
    </row>
    <row r="2074" spans="16:16">
      <c r="P2074" s="76"/>
    </row>
    <row r="2075" spans="16:16">
      <c r="P2075" s="76"/>
    </row>
    <row r="2076" spans="16:16">
      <c r="P2076" s="76"/>
    </row>
    <row r="2077" spans="16:16">
      <c r="P2077" s="76"/>
    </row>
    <row r="2078" spans="16:16">
      <c r="P2078" s="76"/>
    </row>
    <row r="2079" spans="16:16">
      <c r="P2079" s="76"/>
    </row>
    <row r="2080" spans="16:16">
      <c r="P2080" s="76"/>
    </row>
    <row r="2081" spans="16:16">
      <c r="P2081" s="76"/>
    </row>
    <row r="2082" spans="16:16">
      <c r="P2082" s="76"/>
    </row>
    <row r="2083" spans="16:16">
      <c r="P2083" s="76"/>
    </row>
    <row r="2084" spans="16:16">
      <c r="P2084" s="76"/>
    </row>
    <row r="2085" spans="16:16">
      <c r="P2085" s="76"/>
    </row>
    <row r="2086" spans="16:16">
      <c r="P2086" s="76"/>
    </row>
    <row r="2087" spans="16:16">
      <c r="P2087" s="76"/>
    </row>
    <row r="2088" spans="16:16">
      <c r="P2088" s="76"/>
    </row>
    <row r="2089" spans="16:16">
      <c r="P2089" s="76"/>
    </row>
    <row r="2090" spans="16:16">
      <c r="P2090" s="76"/>
    </row>
    <row r="2091" spans="16:16">
      <c r="P2091" s="76"/>
    </row>
    <row r="2092" spans="16:16">
      <c r="P2092" s="76"/>
    </row>
    <row r="2093" spans="16:16">
      <c r="P2093" s="76"/>
    </row>
    <row r="2094" spans="16:16">
      <c r="P2094" s="76"/>
    </row>
    <row r="2095" spans="16:16">
      <c r="P2095" s="76"/>
    </row>
    <row r="2096" spans="16:16">
      <c r="P2096" s="76"/>
    </row>
    <row r="2097" spans="16:16">
      <c r="P2097" s="76"/>
    </row>
    <row r="2098" spans="16:16">
      <c r="P2098" s="76"/>
    </row>
    <row r="2099" spans="16:16">
      <c r="P2099" s="76"/>
    </row>
    <row r="2100" spans="16:16">
      <c r="P2100" s="76"/>
    </row>
    <row r="2101" spans="16:16">
      <c r="P2101" s="76"/>
    </row>
    <row r="2102" spans="16:16">
      <c r="P2102" s="76"/>
    </row>
    <row r="2103" spans="16:16">
      <c r="P2103" s="76"/>
    </row>
    <row r="2104" spans="16:16">
      <c r="P2104" s="76"/>
    </row>
    <row r="2105" spans="16:16">
      <c r="P2105" s="76"/>
    </row>
    <row r="2106" spans="16:16">
      <c r="P2106" s="76"/>
    </row>
    <row r="2107" spans="16:16">
      <c r="P2107" s="76"/>
    </row>
    <row r="2108" spans="16:16">
      <c r="P2108" s="76"/>
    </row>
    <row r="2109" spans="16:16">
      <c r="P2109" s="76"/>
    </row>
    <row r="2110" spans="16:16">
      <c r="P2110" s="76"/>
    </row>
    <row r="2111" spans="16:16">
      <c r="P2111" s="76"/>
    </row>
    <row r="2112" spans="16:16">
      <c r="P2112" s="76"/>
    </row>
    <row r="2113" spans="16:16">
      <c r="P2113" s="76"/>
    </row>
    <row r="2114" spans="16:16">
      <c r="P2114" s="76"/>
    </row>
    <row r="2115" spans="16:16">
      <c r="P2115" s="76"/>
    </row>
    <row r="2116" spans="16:16">
      <c r="P2116" s="76"/>
    </row>
    <row r="2117" spans="16:16">
      <c r="P2117" s="76"/>
    </row>
    <row r="2118" spans="16:16">
      <c r="P2118" s="76"/>
    </row>
    <row r="2119" spans="16:16">
      <c r="P2119" s="76"/>
    </row>
    <row r="2120" spans="16:16">
      <c r="P2120" s="76"/>
    </row>
    <row r="2121" spans="16:16">
      <c r="P2121" s="76"/>
    </row>
    <row r="2122" spans="16:16">
      <c r="P2122" s="76"/>
    </row>
    <row r="2123" spans="16:16">
      <c r="P2123" s="76"/>
    </row>
    <row r="2124" spans="16:16">
      <c r="P2124" s="76"/>
    </row>
    <row r="2125" spans="16:16">
      <c r="P2125" s="76"/>
    </row>
    <row r="2126" spans="16:16">
      <c r="P2126" s="76"/>
    </row>
    <row r="2127" spans="16:16">
      <c r="P2127" s="76"/>
    </row>
    <row r="2128" spans="16:16">
      <c r="P2128" s="76"/>
    </row>
    <row r="2129" spans="16:16">
      <c r="P2129" s="76"/>
    </row>
    <row r="2130" spans="16:16">
      <c r="P2130" s="76"/>
    </row>
    <row r="2131" spans="16:16">
      <c r="P2131" s="76"/>
    </row>
    <row r="2132" spans="16:16">
      <c r="P2132" s="76"/>
    </row>
    <row r="2133" spans="16:16">
      <c r="P2133" s="76"/>
    </row>
    <row r="2134" spans="16:16">
      <c r="P2134" s="76"/>
    </row>
    <row r="2135" spans="16:16">
      <c r="P2135" s="76"/>
    </row>
    <row r="2136" spans="16:16">
      <c r="P2136" s="76"/>
    </row>
    <row r="2137" spans="16:16">
      <c r="P2137" s="76"/>
    </row>
    <row r="2138" spans="16:16">
      <c r="P2138" s="76"/>
    </row>
    <row r="2139" spans="16:16">
      <c r="P2139" s="76"/>
    </row>
    <row r="2140" spans="16:16">
      <c r="P2140" s="76"/>
    </row>
    <row r="2141" spans="16:16">
      <c r="P2141" s="76"/>
    </row>
    <row r="2142" spans="16:16">
      <c r="P2142" s="76"/>
    </row>
    <row r="2143" spans="16:16">
      <c r="P2143" s="76"/>
    </row>
    <row r="2144" spans="16:16">
      <c r="P2144" s="76"/>
    </row>
    <row r="2145" spans="16:16">
      <c r="P2145" s="76"/>
    </row>
    <row r="2146" spans="16:16">
      <c r="P2146" s="76"/>
    </row>
    <row r="2147" spans="16:16">
      <c r="P2147" s="76"/>
    </row>
    <row r="2148" spans="16:16">
      <c r="P2148" s="76"/>
    </row>
    <row r="2149" spans="16:16">
      <c r="P2149" s="76"/>
    </row>
    <row r="2150" spans="16:16">
      <c r="P2150" s="76"/>
    </row>
    <row r="2151" spans="16:16">
      <c r="P2151" s="76"/>
    </row>
    <row r="2152" spans="16:16">
      <c r="P2152" s="76"/>
    </row>
    <row r="2153" spans="16:16">
      <c r="P2153" s="76"/>
    </row>
    <row r="2154" spans="16:16">
      <c r="P2154" s="76"/>
    </row>
    <row r="2155" spans="16:16">
      <c r="P2155" s="76"/>
    </row>
    <row r="2156" spans="16:16">
      <c r="P2156" s="76"/>
    </row>
    <row r="2157" spans="16:16">
      <c r="P2157" s="76"/>
    </row>
    <row r="2158" spans="16:16">
      <c r="P2158" s="76"/>
    </row>
    <row r="2159" spans="16:16">
      <c r="P2159" s="76"/>
    </row>
    <row r="2160" spans="16:16">
      <c r="P2160" s="76"/>
    </row>
    <row r="2161" spans="16:16">
      <c r="P2161" s="76"/>
    </row>
    <row r="2162" spans="16:16">
      <c r="P2162" s="76"/>
    </row>
    <row r="2163" spans="16:16">
      <c r="P2163" s="76"/>
    </row>
    <row r="2164" spans="16:16">
      <c r="P2164" s="76"/>
    </row>
    <row r="2165" spans="16:16">
      <c r="P2165" s="76"/>
    </row>
    <row r="2166" spans="16:16">
      <c r="P2166" s="76"/>
    </row>
    <row r="2167" spans="16:16">
      <c r="P2167" s="76"/>
    </row>
    <row r="2168" spans="16:16">
      <c r="P2168" s="76"/>
    </row>
    <row r="2169" spans="16:16">
      <c r="P2169" s="76"/>
    </row>
    <row r="2170" spans="16:16">
      <c r="P2170" s="76"/>
    </row>
    <row r="2171" spans="16:16">
      <c r="P2171" s="76"/>
    </row>
    <row r="2172" spans="16:16">
      <c r="P2172" s="76"/>
    </row>
    <row r="2173" spans="16:16">
      <c r="P2173" s="76"/>
    </row>
    <row r="2174" spans="16:16">
      <c r="P2174" s="76"/>
    </row>
    <row r="2175" spans="16:16">
      <c r="P2175" s="76"/>
    </row>
    <row r="2176" spans="16:16">
      <c r="P2176" s="76"/>
    </row>
    <row r="2177" spans="16:16">
      <c r="P2177" s="76"/>
    </row>
    <row r="2178" spans="16:16">
      <c r="P2178" s="76"/>
    </row>
    <row r="2179" spans="16:16">
      <c r="P2179" s="76"/>
    </row>
    <row r="2180" spans="16:16">
      <c r="P2180" s="76"/>
    </row>
    <row r="2181" spans="16:16">
      <c r="P2181" s="76"/>
    </row>
    <row r="2182" spans="16:16">
      <c r="P2182" s="76"/>
    </row>
    <row r="2183" spans="16:16">
      <c r="P2183" s="76"/>
    </row>
  </sheetData>
  <mergeCells count="3">
    <mergeCell ref="AK5:AN9"/>
    <mergeCell ref="G111:L111"/>
    <mergeCell ref="R111:W111"/>
  </mergeCells>
  <phoneticPr fontId="4" type="noConversion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F72D-02AB-4481-B41B-36889993E9B5}">
  <sheetPr codeName="Sheet4">
    <tabColor rgb="FF92D050"/>
  </sheetPr>
  <dimension ref="A1:AT2183"/>
  <sheetViews>
    <sheetView zoomScale="25" zoomScaleNormal="25" workbookViewId="0">
      <selection activeCell="BN75" sqref="BN75"/>
    </sheetView>
  </sheetViews>
  <sheetFormatPr defaultColWidth="8.25" defaultRowHeight="16.5"/>
  <cols>
    <col min="1" max="4" width="8.25" style="55"/>
    <col min="5" max="5" width="5.625" style="55" customWidth="1"/>
    <col min="6" max="6" width="6.875" style="55" customWidth="1"/>
    <col min="7" max="7" width="10.875" style="55" customWidth="1"/>
    <col min="8" max="8" width="12.875" style="55" customWidth="1"/>
    <col min="9" max="9" width="11.75" style="55" customWidth="1"/>
    <col min="10" max="10" width="13.375" style="55" customWidth="1"/>
    <col min="11" max="11" width="15" style="55" customWidth="1"/>
    <col min="12" max="12" width="17.5" style="55" customWidth="1"/>
    <col min="13" max="14" width="8.25" style="55"/>
    <col min="15" max="15" width="6.25" style="55" customWidth="1"/>
    <col min="16" max="16" width="9.875" style="55" bestFit="1" customWidth="1"/>
    <col min="17" max="17" width="13.75" style="55" customWidth="1"/>
    <col min="18" max="18" width="20.5" style="55" customWidth="1"/>
    <col min="19" max="19" width="15.75" style="55" customWidth="1"/>
    <col min="20" max="20" width="17.5" style="55" customWidth="1"/>
    <col min="21" max="21" width="15.375" style="55" customWidth="1"/>
    <col min="22" max="22" width="7.125" style="55" customWidth="1"/>
    <col min="23" max="23" width="8.25" style="55"/>
    <col min="24" max="24" width="9.25" style="55" bestFit="1" customWidth="1"/>
    <col min="25" max="25" width="3.125" style="55" customWidth="1"/>
    <col min="26" max="16384" width="8.25" style="55"/>
  </cols>
  <sheetData>
    <row r="1" spans="1:46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ht="75.75" customHeight="1">
      <c r="A2" s="54"/>
      <c r="B2" s="54"/>
      <c r="C2" s="56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</row>
    <row r="3" spans="1:46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</row>
    <row r="4" spans="1:46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7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</row>
    <row r="5" spans="1:46" ht="17.45" customHeight="1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7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</row>
    <row r="6" spans="1:46" ht="3.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7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</row>
    <row r="7" spans="1:46" ht="17.45" customHeight="1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7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</row>
    <row r="8" spans="1:46" ht="17.45" customHeight="1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7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</row>
    <row r="9" spans="1:46" ht="17.45" customHeight="1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7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</row>
    <row r="10" spans="1:46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7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</row>
    <row r="11" spans="1:46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</row>
    <row r="12" spans="1:46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</row>
    <row r="13" spans="1:46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</row>
    <row r="14" spans="1:46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</row>
    <row r="15" spans="1:46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</row>
    <row r="16" spans="1:46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</row>
    <row r="17" spans="1:4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</row>
    <row r="18" spans="1:45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</row>
    <row r="19" spans="1:45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</row>
    <row r="20" spans="1:45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</row>
    <row r="21" spans="1:45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</row>
    <row r="22" spans="1:45" ht="17.45" customHeight="1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</row>
    <row r="23" spans="1:45" ht="17.45" customHeight="1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</row>
    <row r="24" spans="1:45" ht="17.45" customHeight="1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</row>
    <row r="25" spans="1:45" ht="17.45" customHeight="1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</row>
    <row r="26" spans="1:4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</row>
    <row r="27" spans="1:4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</row>
    <row r="28" spans="1:4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</row>
    <row r="29" spans="1:4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</row>
    <row r="30" spans="1:4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</row>
    <row r="31" spans="1:4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</row>
    <row r="32" spans="1:45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</row>
    <row r="33" spans="1:4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</row>
    <row r="34" spans="1:4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</row>
    <row r="35" spans="1:4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</row>
    <row r="36" spans="1:4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</row>
    <row r="37" spans="1:4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</row>
    <row r="38" spans="1:4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</row>
    <row r="39" spans="1:4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</row>
    <row r="40" spans="1:45">
      <c r="A40" s="54"/>
      <c r="B40" s="54"/>
      <c r="C40" s="54"/>
      <c r="D40" s="54"/>
      <c r="E40" s="54"/>
      <c r="F40" s="58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</row>
    <row r="41" spans="1:45">
      <c r="A41" s="54"/>
      <c r="B41" s="54"/>
      <c r="C41" s="54"/>
      <c r="D41" s="54"/>
      <c r="E41" s="54"/>
      <c r="F41" s="54"/>
      <c r="G41" s="54"/>
      <c r="H41" s="54"/>
      <c r="I41" s="58"/>
      <c r="J41" s="58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</row>
    <row r="42" spans="1:45">
      <c r="A42" s="54"/>
      <c r="B42" s="54"/>
      <c r="C42" s="54"/>
      <c r="D42" s="54"/>
      <c r="E42" s="54"/>
      <c r="F42" s="54"/>
      <c r="G42" s="54"/>
      <c r="H42" s="54"/>
      <c r="I42" s="62"/>
      <c r="J42" s="63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</row>
    <row r="43" spans="1:45">
      <c r="A43" s="54"/>
      <c r="B43" s="54"/>
      <c r="C43" s="54"/>
      <c r="D43" s="54"/>
      <c r="E43" s="54"/>
      <c r="F43" s="54"/>
      <c r="G43" s="54"/>
      <c r="H43" s="54"/>
      <c r="I43" s="62"/>
      <c r="J43" s="63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</row>
    <row r="44" spans="1:45">
      <c r="A44" s="54"/>
      <c r="B44" s="54"/>
      <c r="C44" s="54"/>
      <c r="D44" s="54"/>
      <c r="E44" s="54"/>
      <c r="F44" s="54"/>
      <c r="G44" s="54"/>
      <c r="H44" s="54"/>
      <c r="I44" s="62"/>
      <c r="J44" s="63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</row>
    <row r="45" spans="1:45">
      <c r="A45" s="54"/>
      <c r="B45" s="54"/>
      <c r="C45" s="54"/>
      <c r="D45" s="54"/>
      <c r="E45" s="54"/>
      <c r="F45" s="54"/>
      <c r="G45" s="54"/>
      <c r="H45" s="54"/>
      <c r="I45" s="62"/>
      <c r="J45" s="63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</row>
    <row r="46" spans="1:45">
      <c r="A46" s="54"/>
      <c r="B46" s="54"/>
      <c r="C46" s="54"/>
      <c r="D46" s="54"/>
      <c r="E46" s="54"/>
      <c r="F46" s="54"/>
      <c r="G46" s="54"/>
      <c r="H46" s="54"/>
      <c r="I46" s="62"/>
      <c r="J46" s="63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</row>
    <row r="47" spans="1:45">
      <c r="A47" s="54"/>
      <c r="B47" s="54"/>
      <c r="C47" s="54"/>
      <c r="D47" s="54"/>
      <c r="E47" s="54"/>
      <c r="F47" s="54"/>
      <c r="G47" s="54"/>
      <c r="H47" s="54"/>
      <c r="I47" s="54"/>
      <c r="J47" s="63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</row>
    <row r="48" spans="1:4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</row>
    <row r="49" spans="1:4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</row>
    <row r="50" spans="1:45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</row>
    <row r="51" spans="1:45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</row>
    <row r="52" spans="1:45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</row>
    <row r="53" spans="1:45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</row>
    <row r="54" spans="1:4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</row>
    <row r="55" spans="1:4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</row>
    <row r="56" spans="1:4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</row>
    <row r="57" spans="1:4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</row>
    <row r="58" spans="1:4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</row>
    <row r="59" spans="1:4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</row>
    <row r="60" spans="1:4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</row>
    <row r="61" spans="1:4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</row>
    <row r="62" spans="1:4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</row>
    <row r="63" spans="1:4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</row>
    <row r="64" spans="1:45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</row>
    <row r="65" spans="1:45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</row>
    <row r="66" spans="1:45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</row>
    <row r="67" spans="1:4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</row>
    <row r="68" spans="1:4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</row>
    <row r="69" spans="1:4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</row>
    <row r="70" spans="1:45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</row>
    <row r="71" spans="1:45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</row>
    <row r="72" spans="1:4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</row>
    <row r="73" spans="1:4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</row>
    <row r="74" spans="1:4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</row>
    <row r="75" spans="1:4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</row>
    <row r="76" spans="1:4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</row>
    <row r="77" spans="1:4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</row>
    <row r="78" spans="1:4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</row>
    <row r="79" spans="1:4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</row>
    <row r="80" spans="1:4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</row>
    <row r="81" spans="1:4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</row>
    <row r="82" spans="1:4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</row>
    <row r="83" spans="1:4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</row>
    <row r="84" spans="1:4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</row>
    <row r="85" spans="1:4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</row>
    <row r="86" spans="1:4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</row>
    <row r="87" spans="1:4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</row>
    <row r="88" spans="1:4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</row>
    <row r="89" spans="1:4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</row>
    <row r="90" spans="1:4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</row>
    <row r="91" spans="1:4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</row>
    <row r="92" spans="1:4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</row>
    <row r="93" spans="1:4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</row>
    <row r="94" spans="1:4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</row>
    <row r="95" spans="1:4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</row>
    <row r="96" spans="1:4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</row>
    <row r="97" spans="1:4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</row>
    <row r="98" spans="1:4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</row>
    <row r="99" spans="1:4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</row>
    <row r="100" spans="1:4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</row>
    <row r="101" spans="1:4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66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</row>
    <row r="102" spans="1:4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</row>
    <row r="103" spans="1:4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</row>
    <row r="104" spans="1:4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</row>
    <row r="105" spans="1:4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</row>
    <row r="106" spans="1:4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</row>
    <row r="107" spans="1:4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</row>
    <row r="108" spans="1:4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</row>
    <row r="109" spans="1:45">
      <c r="A109" s="54"/>
      <c r="B109" s="54"/>
      <c r="C109" s="54"/>
      <c r="D109" s="54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</row>
    <row r="110" spans="1:45">
      <c r="A110" s="54"/>
      <c r="B110" s="54"/>
      <c r="C110" s="54"/>
      <c r="D110" s="54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</row>
    <row r="111" spans="1:45">
      <c r="A111" s="54"/>
      <c r="B111" s="54"/>
      <c r="C111" s="54"/>
      <c r="D111" s="54"/>
      <c r="E111" s="68"/>
      <c r="F111" s="67"/>
      <c r="G111" s="138" t="s">
        <v>839</v>
      </c>
      <c r="H111" s="138"/>
      <c r="I111" s="138"/>
      <c r="J111" s="138"/>
      <c r="K111" s="138"/>
      <c r="L111" s="138"/>
      <c r="M111" s="67"/>
      <c r="N111" s="67"/>
      <c r="O111" s="67"/>
      <c r="P111" s="67"/>
      <c r="Q111" s="67"/>
      <c r="R111" s="138" t="s">
        <v>839</v>
      </c>
      <c r="S111" s="138"/>
      <c r="T111" s="138"/>
      <c r="U111" s="138"/>
      <c r="V111" s="138"/>
      <c r="W111" s="138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</row>
    <row r="112" spans="1:45">
      <c r="A112" s="54"/>
      <c r="B112" s="54"/>
      <c r="C112" s="54"/>
      <c r="D112" s="54"/>
      <c r="E112" s="67"/>
      <c r="F112" s="67"/>
      <c r="G112" s="69" t="s">
        <v>829</v>
      </c>
      <c r="H112" s="69" t="s">
        <v>822</v>
      </c>
      <c r="I112" s="69" t="s">
        <v>831</v>
      </c>
      <c r="J112" s="69" t="s">
        <v>832</v>
      </c>
      <c r="K112" s="67"/>
      <c r="L112" s="67"/>
      <c r="M112" s="67"/>
      <c r="N112" s="67"/>
      <c r="O112" s="67"/>
      <c r="P112" s="67"/>
      <c r="Q112" s="67"/>
      <c r="R112" s="69" t="s">
        <v>829</v>
      </c>
      <c r="S112" s="69" t="s">
        <v>822</v>
      </c>
      <c r="T112" s="69" t="s">
        <v>831</v>
      </c>
      <c r="U112" s="69" t="s">
        <v>832</v>
      </c>
      <c r="V112" s="67"/>
      <c r="W112" s="67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</row>
    <row r="113" spans="1:45">
      <c r="A113" s="54"/>
      <c r="B113" s="54"/>
      <c r="C113" s="54"/>
      <c r="D113" s="54"/>
      <c r="E113" s="67"/>
      <c r="F113" s="67">
        <v>1</v>
      </c>
      <c r="G113" s="67" t="str">
        <f>[1]pv_지출!N6</f>
        <v>식비</v>
      </c>
      <c r="H113" s="70">
        <f>[1]pv_지출!O6</f>
        <v>5037019</v>
      </c>
      <c r="I113" s="71">
        <f>$H$113*0.1</f>
        <v>503701.9</v>
      </c>
      <c r="J113" s="72" t="e">
        <f>H113/#REF!</f>
        <v>#REF!</v>
      </c>
      <c r="K113" s="67"/>
      <c r="L113" s="67"/>
      <c r="M113" s="67"/>
      <c r="N113" s="67"/>
      <c r="O113" s="67"/>
      <c r="P113" s="67"/>
      <c r="Q113" s="67">
        <v>1</v>
      </c>
      <c r="R113" s="67" t="str">
        <f>[1]pv_지출!X8</f>
        <v>JETSTAR AIRWAYS</v>
      </c>
      <c r="S113" s="70">
        <f>[1]pv_지출!Y8</f>
        <v>3085036</v>
      </c>
      <c r="T113" s="71">
        <f>$S$113*0.1</f>
        <v>308503.60000000003</v>
      </c>
      <c r="U113" s="72" t="e">
        <f>S113/#REF!</f>
        <v>#REF!</v>
      </c>
      <c r="V113" s="67"/>
      <c r="W113" s="67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</row>
    <row r="114" spans="1:45">
      <c r="A114" s="54"/>
      <c r="B114" s="54"/>
      <c r="C114" s="54"/>
      <c r="D114" s="54"/>
      <c r="E114" s="67"/>
      <c r="F114" s="67">
        <f>F113+1</f>
        <v>2</v>
      </c>
      <c r="G114" s="67" t="str">
        <f>[1]pv_지출!N7</f>
        <v>여행</v>
      </c>
      <c r="H114" s="70">
        <f>[1]pv_지출!O7</f>
        <v>3730734</v>
      </c>
      <c r="I114" s="71">
        <f t="shared" ref="I114:I116" si="0">$H$113*0.1</f>
        <v>503701.9</v>
      </c>
      <c r="J114" s="72" t="e">
        <f>H114/#REF!</f>
        <v>#REF!</v>
      </c>
      <c r="K114" s="67"/>
      <c r="L114" s="67"/>
      <c r="M114" s="67"/>
      <c r="N114" s="67"/>
      <c r="O114" s="67"/>
      <c r="P114" s="67"/>
      <c r="Q114" s="67">
        <f t="shared" ref="Q114:Q116" si="1">Q113+1</f>
        <v>2</v>
      </c>
      <c r="R114" s="67" t="str">
        <f>[1]pv_지출!X9</f>
        <v>JETSTAR0000000YL6KJM</v>
      </c>
      <c r="S114" s="70">
        <f>[1]pv_지출!Y9</f>
        <v>3077398</v>
      </c>
      <c r="T114" s="71">
        <f t="shared" ref="T114:T116" si="2">$S$113*0.1</f>
        <v>308503.60000000003</v>
      </c>
      <c r="U114" s="72" t="e">
        <f>S114/#REF!</f>
        <v>#REF!</v>
      </c>
      <c r="V114" s="67"/>
      <c r="W114" s="67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</row>
    <row r="115" spans="1:45">
      <c r="A115" s="54"/>
      <c r="B115" s="54"/>
      <c r="C115" s="54"/>
      <c r="D115" s="54"/>
      <c r="E115" s="67"/>
      <c r="F115" s="67">
        <f t="shared" ref="F115:F116" si="3">F114+1</f>
        <v>3</v>
      </c>
      <c r="G115" s="67" t="str">
        <f>[1]pv_지출!N8</f>
        <v>꾸밈비</v>
      </c>
      <c r="H115" s="70">
        <f>[1]pv_지출!O8</f>
        <v>3673040</v>
      </c>
      <c r="I115" s="71">
        <f t="shared" si="0"/>
        <v>503701.9</v>
      </c>
      <c r="J115" s="72" t="e">
        <f>H115/#REF!</f>
        <v>#REF!</v>
      </c>
      <c r="K115" s="67"/>
      <c r="L115" s="67"/>
      <c r="M115" s="67"/>
      <c r="N115" s="67"/>
      <c r="O115" s="67"/>
      <c r="P115" s="67"/>
      <c r="Q115" s="67">
        <f t="shared" si="1"/>
        <v>3</v>
      </c>
      <c r="R115" s="67" t="str">
        <f>[1]pv_지출!X10</f>
        <v>주식회사 카카오스타일</v>
      </c>
      <c r="S115" s="70">
        <f>[1]pv_지출!Y10</f>
        <v>546180</v>
      </c>
      <c r="T115" s="71">
        <f t="shared" si="2"/>
        <v>308503.60000000003</v>
      </c>
      <c r="U115" s="72" t="e">
        <f>S115/#REF!</f>
        <v>#REF!</v>
      </c>
      <c r="V115" s="67"/>
      <c r="W115" s="67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</row>
    <row r="116" spans="1:45">
      <c r="A116" s="54"/>
      <c r="B116" s="54"/>
      <c r="C116" s="54"/>
      <c r="D116" s="54"/>
      <c r="E116" s="67"/>
      <c r="F116" s="67">
        <f t="shared" si="3"/>
        <v>4</v>
      </c>
      <c r="G116" s="67" t="str">
        <f>[1]pv_지출!N9</f>
        <v>금융</v>
      </c>
      <c r="H116" s="70">
        <f>[1]pv_지출!O9</f>
        <v>3348188</v>
      </c>
      <c r="I116" s="71">
        <f t="shared" si="0"/>
        <v>503701.9</v>
      </c>
      <c r="J116" s="72" t="e">
        <f>H116/#REF!</f>
        <v>#REF!</v>
      </c>
      <c r="K116" s="67"/>
      <c r="L116" s="67"/>
      <c r="M116" s="67"/>
      <c r="N116" s="67"/>
      <c r="O116" s="67"/>
      <c r="P116" s="67"/>
      <c r="Q116" s="67">
        <f t="shared" si="1"/>
        <v>4</v>
      </c>
      <c r="R116" s="67" t="str">
        <f>[1]pv_지출!X11</f>
        <v>SK텔레콤(자동납부)</v>
      </c>
      <c r="S116" s="70">
        <f>[1]pv_지출!Y11</f>
        <v>529150</v>
      </c>
      <c r="T116" s="71">
        <f t="shared" si="2"/>
        <v>308503.60000000003</v>
      </c>
      <c r="U116" s="72" t="e">
        <f>S116/#REF!</f>
        <v>#REF!</v>
      </c>
      <c r="V116" s="67"/>
      <c r="W116" s="67"/>
      <c r="X116" s="67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</row>
    <row r="117" spans="1:4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</row>
    <row r="118" spans="1:4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</row>
    <row r="119" spans="1:4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</row>
    <row r="120" spans="1:4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</row>
    <row r="121" spans="1:4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</row>
    <row r="122" spans="1:4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</row>
    <row r="123" spans="1:4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</row>
    <row r="124" spans="1:4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</row>
    <row r="125" spans="1:4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</row>
    <row r="126" spans="1:4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</row>
    <row r="127" spans="1:4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</row>
    <row r="128" spans="1:4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</row>
    <row r="129" spans="1:4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</row>
    <row r="130" spans="1:4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</row>
    <row r="131" spans="1:4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</row>
    <row r="132" spans="1:4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</row>
    <row r="133" spans="1:4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</row>
    <row r="223" spans="16:21">
      <c r="P223" s="73"/>
      <c r="Q223" s="74"/>
      <c r="R223" s="74"/>
      <c r="S223" s="74"/>
      <c r="T223" s="74"/>
      <c r="U223" s="75"/>
    </row>
    <row r="224" spans="16:21">
      <c r="P224" s="73"/>
      <c r="Q224" s="74"/>
      <c r="R224" s="74"/>
      <c r="S224" s="74"/>
      <c r="T224" s="74"/>
      <c r="U224" s="75"/>
    </row>
    <row r="225" spans="16:21">
      <c r="P225" s="73"/>
      <c r="Q225" s="74"/>
      <c r="R225" s="74"/>
      <c r="S225" s="74"/>
      <c r="T225" s="74"/>
      <c r="U225" s="75"/>
    </row>
    <row r="226" spans="16:21">
      <c r="P226" s="73"/>
      <c r="Q226" s="74"/>
      <c r="R226" s="74"/>
      <c r="S226" s="74"/>
      <c r="T226" s="74"/>
      <c r="U226" s="75"/>
    </row>
    <row r="227" spans="16:21">
      <c r="P227" s="73"/>
      <c r="Q227" s="74"/>
      <c r="R227" s="74"/>
      <c r="S227" s="74"/>
      <c r="T227" s="74"/>
      <c r="U227" s="75"/>
    </row>
    <row r="228" spans="16:21">
      <c r="P228" s="73"/>
      <c r="Q228" s="74"/>
      <c r="R228" s="74"/>
      <c r="S228" s="74"/>
      <c r="T228" s="74"/>
      <c r="U228" s="75"/>
    </row>
    <row r="229" spans="16:21">
      <c r="P229" s="73"/>
      <c r="Q229" s="74"/>
      <c r="R229" s="74"/>
      <c r="S229" s="74"/>
      <c r="T229" s="74"/>
      <c r="U229" s="75"/>
    </row>
    <row r="230" spans="16:21">
      <c r="P230" s="73"/>
      <c r="Q230" s="74"/>
      <c r="R230" s="74"/>
      <c r="S230" s="74"/>
      <c r="T230" s="74"/>
      <c r="U230" s="75"/>
    </row>
    <row r="231" spans="16:21">
      <c r="P231" s="73"/>
      <c r="Q231" s="74"/>
      <c r="R231" s="74"/>
      <c r="S231" s="74"/>
      <c r="T231" s="74"/>
      <c r="U231" s="75"/>
    </row>
    <row r="232" spans="16:21">
      <c r="P232" s="73"/>
      <c r="Q232" s="74"/>
      <c r="R232" s="74"/>
      <c r="S232" s="74"/>
      <c r="T232" s="74"/>
      <c r="U232" s="75"/>
    </row>
    <row r="233" spans="16:21">
      <c r="P233" s="73"/>
      <c r="Q233" s="74"/>
      <c r="R233" s="74"/>
      <c r="S233" s="74"/>
      <c r="T233" s="74"/>
      <c r="U233" s="75"/>
    </row>
    <row r="234" spans="16:21">
      <c r="P234" s="73"/>
      <c r="Q234" s="74"/>
      <c r="R234" s="74"/>
      <c r="S234" s="74"/>
      <c r="T234" s="74"/>
      <c r="U234" s="75"/>
    </row>
    <row r="235" spans="16:21">
      <c r="P235" s="73"/>
      <c r="Q235" s="74"/>
      <c r="R235" s="74"/>
      <c r="S235" s="74"/>
      <c r="T235" s="74"/>
      <c r="U235" s="75"/>
    </row>
    <row r="236" spans="16:21">
      <c r="P236" s="73"/>
      <c r="Q236" s="74"/>
      <c r="R236" s="74"/>
      <c r="S236" s="74"/>
      <c r="T236" s="74"/>
      <c r="U236" s="75"/>
    </row>
    <row r="237" spans="16:21">
      <c r="P237" s="73"/>
      <c r="Q237" s="74"/>
      <c r="R237" s="74"/>
      <c r="S237" s="74"/>
      <c r="T237" s="74"/>
      <c r="U237" s="75"/>
    </row>
    <row r="238" spans="16:21">
      <c r="P238" s="73"/>
      <c r="Q238" s="74"/>
      <c r="R238" s="74"/>
      <c r="S238" s="74"/>
      <c r="T238" s="74"/>
      <c r="U238" s="75"/>
    </row>
    <row r="239" spans="16:21">
      <c r="P239" s="73"/>
      <c r="Q239" s="74"/>
      <c r="R239" s="74"/>
      <c r="S239" s="74"/>
      <c r="T239" s="74"/>
      <c r="U239" s="75"/>
    </row>
    <row r="240" spans="16:21">
      <c r="P240" s="73"/>
      <c r="Q240" s="74"/>
      <c r="R240" s="74"/>
      <c r="S240" s="74"/>
      <c r="T240" s="74"/>
      <c r="U240" s="75"/>
    </row>
    <row r="241" spans="16:21">
      <c r="P241" s="73"/>
      <c r="Q241" s="74"/>
      <c r="R241" s="74"/>
      <c r="S241" s="74"/>
      <c r="T241" s="74"/>
      <c r="U241" s="75"/>
    </row>
    <row r="242" spans="16:21">
      <c r="P242" s="73"/>
      <c r="Q242" s="74"/>
      <c r="R242" s="74"/>
      <c r="S242" s="74"/>
      <c r="T242" s="74"/>
      <c r="U242" s="75"/>
    </row>
    <row r="243" spans="16:21">
      <c r="P243" s="73"/>
      <c r="Q243" s="74"/>
      <c r="R243" s="74"/>
      <c r="S243" s="74"/>
      <c r="T243" s="74"/>
      <c r="U243" s="75"/>
    </row>
    <row r="244" spans="16:21">
      <c r="P244" s="73"/>
      <c r="Q244" s="74"/>
      <c r="R244" s="74"/>
      <c r="S244" s="74"/>
      <c r="T244" s="74"/>
      <c r="U244" s="75"/>
    </row>
    <row r="245" spans="16:21">
      <c r="P245" s="73"/>
      <c r="Q245" s="74"/>
      <c r="R245" s="74"/>
      <c r="S245" s="74"/>
      <c r="T245" s="74"/>
      <c r="U245" s="75"/>
    </row>
    <row r="246" spans="16:21">
      <c r="P246" s="73"/>
      <c r="Q246" s="74"/>
      <c r="R246" s="74"/>
      <c r="S246" s="74"/>
      <c r="T246" s="74"/>
      <c r="U246" s="75"/>
    </row>
    <row r="247" spans="16:21">
      <c r="P247" s="73"/>
      <c r="Q247" s="74"/>
      <c r="R247" s="74"/>
      <c r="S247" s="74"/>
      <c r="T247" s="74"/>
      <c r="U247" s="75"/>
    </row>
    <row r="248" spans="16:21">
      <c r="P248" s="73"/>
      <c r="Q248" s="74"/>
      <c r="R248" s="74"/>
      <c r="S248" s="74"/>
      <c r="T248" s="74"/>
      <c r="U248" s="75"/>
    </row>
    <row r="249" spans="16:21">
      <c r="P249" s="73"/>
      <c r="Q249" s="74"/>
      <c r="R249" s="74"/>
      <c r="S249" s="74"/>
      <c r="T249" s="74"/>
      <c r="U249" s="75"/>
    </row>
    <row r="250" spans="16:21">
      <c r="P250" s="73"/>
      <c r="Q250" s="74"/>
      <c r="R250" s="74"/>
      <c r="S250" s="74"/>
      <c r="T250" s="74"/>
      <c r="U250" s="75"/>
    </row>
    <row r="251" spans="16:21">
      <c r="P251" s="73"/>
      <c r="Q251" s="74"/>
      <c r="R251" s="74"/>
      <c r="S251" s="74"/>
      <c r="T251" s="74"/>
      <c r="U251" s="75"/>
    </row>
    <row r="252" spans="16:21">
      <c r="P252" s="73"/>
      <c r="Q252" s="74"/>
      <c r="R252" s="74"/>
      <c r="S252" s="74"/>
      <c r="T252" s="74"/>
      <c r="U252" s="75"/>
    </row>
    <row r="253" spans="16:21">
      <c r="P253" s="73"/>
      <c r="Q253" s="74"/>
      <c r="R253" s="74"/>
      <c r="S253" s="74"/>
      <c r="T253" s="74"/>
      <c r="U253" s="75"/>
    </row>
    <row r="254" spans="16:21">
      <c r="P254" s="73"/>
      <c r="Q254" s="74"/>
      <c r="R254" s="74"/>
      <c r="S254" s="74"/>
      <c r="T254" s="74"/>
      <c r="U254" s="75"/>
    </row>
    <row r="255" spans="16:21">
      <c r="P255" s="73"/>
      <c r="Q255" s="74"/>
      <c r="R255" s="74"/>
      <c r="S255" s="74"/>
      <c r="T255" s="74"/>
      <c r="U255" s="75"/>
    </row>
    <row r="256" spans="16:21">
      <c r="P256" s="73"/>
      <c r="Q256" s="74"/>
      <c r="R256" s="74"/>
      <c r="S256" s="74"/>
      <c r="T256" s="74"/>
      <c r="U256" s="75"/>
    </row>
    <row r="257" spans="16:21">
      <c r="P257" s="73"/>
      <c r="Q257" s="74"/>
      <c r="R257" s="74"/>
      <c r="S257" s="74"/>
      <c r="T257" s="74"/>
      <c r="U257" s="75"/>
    </row>
    <row r="258" spans="16:21">
      <c r="P258" s="73"/>
      <c r="Q258" s="74"/>
      <c r="R258" s="74"/>
      <c r="S258" s="74"/>
      <c r="T258" s="74"/>
      <c r="U258" s="75"/>
    </row>
    <row r="259" spans="16:21">
      <c r="P259" s="73"/>
      <c r="Q259" s="74"/>
      <c r="R259" s="74"/>
      <c r="S259" s="74"/>
      <c r="T259" s="74"/>
      <c r="U259" s="75"/>
    </row>
    <row r="260" spans="16:21">
      <c r="P260" s="73"/>
      <c r="Q260" s="74"/>
      <c r="R260" s="74"/>
      <c r="S260" s="74"/>
      <c r="T260" s="74"/>
      <c r="U260" s="75"/>
    </row>
    <row r="261" spans="16:21">
      <c r="P261" s="73"/>
      <c r="Q261" s="74"/>
      <c r="R261" s="74"/>
      <c r="S261" s="74"/>
      <c r="T261" s="74"/>
      <c r="U261" s="75"/>
    </row>
    <row r="262" spans="16:21">
      <c r="P262" s="73"/>
      <c r="Q262" s="74"/>
      <c r="R262" s="74"/>
      <c r="S262" s="74"/>
      <c r="T262" s="74"/>
      <c r="U262" s="75"/>
    </row>
    <row r="263" spans="16:21">
      <c r="P263" s="73"/>
      <c r="Q263" s="74"/>
      <c r="R263" s="74"/>
      <c r="S263" s="74"/>
      <c r="T263" s="74"/>
      <c r="U263" s="75"/>
    </row>
    <row r="264" spans="16:21">
      <c r="P264" s="73"/>
      <c r="Q264" s="74"/>
      <c r="R264" s="74"/>
      <c r="S264" s="74"/>
      <c r="T264" s="74"/>
      <c r="U264" s="75"/>
    </row>
    <row r="265" spans="16:21">
      <c r="P265" s="73"/>
      <c r="Q265" s="74"/>
      <c r="R265" s="74"/>
      <c r="S265" s="74"/>
      <c r="T265" s="74"/>
      <c r="U265" s="75"/>
    </row>
    <row r="266" spans="16:21">
      <c r="P266" s="73"/>
      <c r="Q266" s="74"/>
      <c r="R266" s="74"/>
      <c r="S266" s="74"/>
      <c r="T266" s="74"/>
      <c r="U266" s="75"/>
    </row>
    <row r="267" spans="16:21">
      <c r="P267" s="73"/>
      <c r="Q267" s="74"/>
      <c r="R267" s="74"/>
      <c r="S267" s="74"/>
      <c r="T267" s="74"/>
      <c r="U267" s="75"/>
    </row>
    <row r="268" spans="16:21">
      <c r="P268" s="73"/>
      <c r="Q268" s="74"/>
      <c r="R268" s="74"/>
      <c r="S268" s="74"/>
      <c r="T268" s="74"/>
      <c r="U268" s="75"/>
    </row>
    <row r="269" spans="16:21">
      <c r="P269" s="73"/>
      <c r="Q269" s="74"/>
      <c r="R269" s="74"/>
      <c r="S269" s="74"/>
      <c r="T269" s="74"/>
      <c r="U269" s="75"/>
    </row>
    <row r="270" spans="16:21">
      <c r="P270" s="73"/>
      <c r="Q270" s="74"/>
      <c r="R270" s="74"/>
      <c r="S270" s="74"/>
      <c r="T270" s="74"/>
      <c r="U270" s="75"/>
    </row>
    <row r="271" spans="16:21">
      <c r="P271" s="73"/>
      <c r="Q271" s="74"/>
      <c r="R271" s="74"/>
      <c r="S271" s="74"/>
      <c r="T271" s="74"/>
      <c r="U271" s="75"/>
    </row>
    <row r="272" spans="16:21">
      <c r="P272" s="73"/>
      <c r="Q272" s="74"/>
      <c r="R272" s="74"/>
      <c r="S272" s="74"/>
      <c r="T272" s="74"/>
      <c r="U272" s="75"/>
    </row>
    <row r="273" spans="16:21">
      <c r="P273" s="73"/>
      <c r="Q273" s="74"/>
      <c r="R273" s="74"/>
      <c r="S273" s="74"/>
      <c r="T273" s="74"/>
      <c r="U273" s="75"/>
    </row>
    <row r="274" spans="16:21">
      <c r="P274" s="73"/>
      <c r="Q274" s="74"/>
      <c r="R274" s="74"/>
      <c r="S274" s="74"/>
      <c r="T274" s="74"/>
      <c r="U274" s="75"/>
    </row>
    <row r="275" spans="16:21">
      <c r="P275" s="73"/>
      <c r="Q275" s="74"/>
      <c r="R275" s="74"/>
      <c r="S275" s="74"/>
      <c r="T275" s="74"/>
      <c r="U275" s="75"/>
    </row>
    <row r="276" spans="16:21">
      <c r="P276" s="73"/>
      <c r="Q276" s="74"/>
      <c r="R276" s="74"/>
      <c r="S276" s="74"/>
      <c r="T276" s="74"/>
      <c r="U276" s="75"/>
    </row>
    <row r="277" spans="16:21">
      <c r="P277" s="73"/>
      <c r="Q277" s="74"/>
      <c r="R277" s="74"/>
      <c r="S277" s="74"/>
      <c r="T277" s="74"/>
      <c r="U277" s="75"/>
    </row>
    <row r="278" spans="16:21">
      <c r="P278" s="73"/>
      <c r="Q278" s="74"/>
      <c r="R278" s="74"/>
      <c r="S278" s="74"/>
      <c r="T278" s="74"/>
      <c r="U278" s="75"/>
    </row>
    <row r="279" spans="16:21">
      <c r="P279" s="73"/>
      <c r="Q279" s="74"/>
      <c r="R279" s="74"/>
      <c r="S279" s="74"/>
      <c r="T279" s="74"/>
      <c r="U279" s="75"/>
    </row>
    <row r="280" spans="16:21">
      <c r="P280" s="73"/>
      <c r="Q280" s="74"/>
      <c r="R280" s="74"/>
      <c r="S280" s="74"/>
      <c r="T280" s="74"/>
      <c r="U280" s="75"/>
    </row>
    <row r="281" spans="16:21">
      <c r="P281" s="73"/>
      <c r="Q281" s="74"/>
      <c r="R281" s="74"/>
      <c r="S281" s="74"/>
      <c r="T281" s="74"/>
      <c r="U281" s="75"/>
    </row>
    <row r="282" spans="16:21">
      <c r="P282" s="73"/>
      <c r="Q282" s="74"/>
      <c r="R282" s="74"/>
      <c r="S282" s="74"/>
      <c r="T282" s="74"/>
      <c r="U282" s="75"/>
    </row>
    <row r="283" spans="16:21">
      <c r="P283" s="73"/>
      <c r="Q283" s="74"/>
      <c r="R283" s="74"/>
      <c r="S283" s="74"/>
      <c r="T283" s="74"/>
      <c r="U283" s="75"/>
    </row>
    <row r="284" spans="16:21">
      <c r="P284" s="73"/>
      <c r="Q284" s="74"/>
      <c r="R284" s="74"/>
      <c r="S284" s="74"/>
      <c r="T284" s="74"/>
      <c r="U284" s="75"/>
    </row>
    <row r="285" spans="16:21">
      <c r="P285" s="73"/>
      <c r="Q285" s="74"/>
      <c r="R285" s="74"/>
      <c r="S285" s="74"/>
      <c r="T285" s="74"/>
      <c r="U285" s="75"/>
    </row>
    <row r="286" spans="16:21">
      <c r="P286" s="73"/>
      <c r="Q286" s="74"/>
      <c r="R286" s="74"/>
      <c r="S286" s="74"/>
      <c r="T286" s="74"/>
      <c r="U286" s="75"/>
    </row>
    <row r="287" spans="16:21">
      <c r="P287" s="73"/>
      <c r="Q287" s="74"/>
      <c r="R287" s="74"/>
      <c r="S287" s="74"/>
      <c r="T287" s="74"/>
      <c r="U287" s="75"/>
    </row>
    <row r="288" spans="16:21">
      <c r="P288" s="73"/>
      <c r="Q288" s="74"/>
      <c r="R288" s="74"/>
      <c r="S288" s="74"/>
      <c r="T288" s="74"/>
      <c r="U288" s="75"/>
    </row>
    <row r="289" spans="16:21">
      <c r="P289" s="73"/>
      <c r="Q289" s="74"/>
      <c r="R289" s="74"/>
      <c r="S289" s="74"/>
      <c r="T289" s="74"/>
      <c r="U289" s="75"/>
    </row>
    <row r="290" spans="16:21">
      <c r="P290" s="73"/>
      <c r="Q290" s="74"/>
      <c r="R290" s="74"/>
      <c r="S290" s="74"/>
      <c r="T290" s="74"/>
      <c r="U290" s="75"/>
    </row>
    <row r="291" spans="16:21">
      <c r="P291" s="73"/>
      <c r="Q291" s="74"/>
      <c r="R291" s="74"/>
      <c r="S291" s="74"/>
      <c r="T291" s="74"/>
      <c r="U291" s="75"/>
    </row>
    <row r="292" spans="16:21">
      <c r="P292" s="73"/>
      <c r="Q292" s="74"/>
      <c r="R292" s="74"/>
      <c r="S292" s="74"/>
      <c r="T292" s="74"/>
      <c r="U292" s="75"/>
    </row>
    <row r="293" spans="16:21">
      <c r="P293" s="73"/>
      <c r="Q293" s="74"/>
      <c r="R293" s="74"/>
      <c r="S293" s="74"/>
      <c r="T293" s="74"/>
      <c r="U293" s="75"/>
    </row>
    <row r="294" spans="16:21">
      <c r="P294" s="73"/>
      <c r="Q294" s="74"/>
      <c r="R294" s="74"/>
      <c r="S294" s="74"/>
      <c r="T294" s="74"/>
      <c r="U294" s="75"/>
    </row>
    <row r="295" spans="16:21">
      <c r="P295" s="73"/>
      <c r="Q295" s="74"/>
      <c r="R295" s="74"/>
      <c r="S295" s="74"/>
      <c r="T295" s="74"/>
      <c r="U295" s="75"/>
    </row>
    <row r="296" spans="16:21">
      <c r="P296" s="73"/>
      <c r="Q296" s="74"/>
      <c r="R296" s="74"/>
      <c r="S296" s="74"/>
      <c r="T296" s="74"/>
      <c r="U296" s="75"/>
    </row>
    <row r="297" spans="16:21">
      <c r="P297" s="73"/>
      <c r="Q297" s="74"/>
      <c r="R297" s="74"/>
      <c r="S297" s="74"/>
      <c r="T297" s="74"/>
      <c r="U297" s="75"/>
    </row>
    <row r="298" spans="16:21">
      <c r="P298" s="73"/>
      <c r="Q298" s="74"/>
      <c r="R298" s="74"/>
      <c r="S298" s="74"/>
      <c r="T298" s="74"/>
      <c r="U298" s="75"/>
    </row>
    <row r="299" spans="16:21">
      <c r="P299" s="73"/>
      <c r="Q299" s="74"/>
      <c r="R299" s="74"/>
      <c r="S299" s="74"/>
      <c r="T299" s="74"/>
      <c r="U299" s="75"/>
    </row>
    <row r="300" spans="16:21">
      <c r="P300" s="73"/>
      <c r="Q300" s="74"/>
      <c r="R300" s="74"/>
      <c r="S300" s="74"/>
      <c r="T300" s="74"/>
      <c r="U300" s="75"/>
    </row>
    <row r="301" spans="16:21">
      <c r="P301" s="73"/>
      <c r="Q301" s="74"/>
      <c r="R301" s="74"/>
      <c r="S301" s="74"/>
      <c r="T301" s="74"/>
      <c r="U301" s="75"/>
    </row>
    <row r="302" spans="16:21">
      <c r="P302" s="73"/>
      <c r="Q302" s="74"/>
      <c r="R302" s="74"/>
      <c r="S302" s="74"/>
      <c r="T302" s="74"/>
      <c r="U302" s="75"/>
    </row>
    <row r="303" spans="16:21">
      <c r="P303" s="73"/>
      <c r="Q303" s="74"/>
      <c r="R303" s="74"/>
      <c r="S303" s="74"/>
      <c r="T303" s="74"/>
      <c r="U303" s="75"/>
    </row>
    <row r="304" spans="16:21">
      <c r="P304" s="73"/>
      <c r="Q304" s="74"/>
      <c r="R304" s="74"/>
      <c r="S304" s="74"/>
      <c r="T304" s="74"/>
      <c r="U304" s="75"/>
    </row>
    <row r="305" spans="16:21">
      <c r="P305" s="73"/>
      <c r="Q305" s="74"/>
      <c r="R305" s="74"/>
      <c r="S305" s="74"/>
      <c r="T305" s="74"/>
      <c r="U305" s="75"/>
    </row>
    <row r="306" spans="16:21">
      <c r="P306" s="73"/>
      <c r="Q306" s="74"/>
      <c r="R306" s="74"/>
      <c r="S306" s="74"/>
      <c r="T306" s="74"/>
      <c r="U306" s="75"/>
    </row>
    <row r="307" spans="16:21">
      <c r="P307" s="73"/>
      <c r="Q307" s="74"/>
      <c r="R307" s="74"/>
      <c r="S307" s="74"/>
      <c r="T307" s="74"/>
      <c r="U307" s="75"/>
    </row>
    <row r="308" spans="16:21">
      <c r="P308" s="73"/>
      <c r="Q308" s="74"/>
      <c r="R308" s="74"/>
      <c r="S308" s="74"/>
      <c r="T308" s="74"/>
      <c r="U308" s="75"/>
    </row>
    <row r="309" spans="16:21">
      <c r="P309" s="73"/>
      <c r="Q309" s="74"/>
      <c r="R309" s="74"/>
      <c r="S309" s="74"/>
      <c r="T309" s="74"/>
      <c r="U309" s="75"/>
    </row>
    <row r="310" spans="16:21">
      <c r="P310" s="73"/>
      <c r="Q310" s="74"/>
      <c r="R310" s="74"/>
      <c r="S310" s="74"/>
      <c r="T310" s="74"/>
      <c r="U310" s="75"/>
    </row>
    <row r="311" spans="16:21">
      <c r="P311" s="73"/>
      <c r="Q311" s="74"/>
      <c r="R311" s="74"/>
      <c r="S311" s="74"/>
      <c r="T311" s="74"/>
      <c r="U311" s="75"/>
    </row>
    <row r="312" spans="16:21">
      <c r="P312" s="73"/>
      <c r="Q312" s="74"/>
      <c r="R312" s="74"/>
      <c r="S312" s="74"/>
      <c r="T312" s="74"/>
      <c r="U312" s="75"/>
    </row>
    <row r="313" spans="16:21">
      <c r="P313" s="73"/>
      <c r="Q313" s="74"/>
      <c r="R313" s="74"/>
      <c r="S313" s="74"/>
      <c r="T313" s="74"/>
      <c r="U313" s="75"/>
    </row>
    <row r="314" spans="16:21">
      <c r="P314" s="73"/>
      <c r="Q314" s="74"/>
      <c r="R314" s="74"/>
      <c r="S314" s="74"/>
      <c r="T314" s="74"/>
      <c r="U314" s="75"/>
    </row>
    <row r="315" spans="16:21">
      <c r="P315" s="73"/>
      <c r="Q315" s="74"/>
      <c r="R315" s="74"/>
      <c r="S315" s="74"/>
      <c r="T315" s="74"/>
      <c r="U315" s="75"/>
    </row>
    <row r="316" spans="16:21">
      <c r="P316" s="73"/>
      <c r="Q316" s="74"/>
      <c r="R316" s="74"/>
      <c r="S316" s="74"/>
      <c r="T316" s="74"/>
      <c r="U316" s="75"/>
    </row>
    <row r="317" spans="16:21">
      <c r="P317" s="73"/>
      <c r="Q317" s="74"/>
      <c r="R317" s="74"/>
      <c r="S317" s="74"/>
      <c r="T317" s="74"/>
      <c r="U317" s="75"/>
    </row>
    <row r="318" spans="16:21">
      <c r="P318" s="73"/>
      <c r="Q318" s="74"/>
      <c r="R318" s="74"/>
      <c r="S318" s="74"/>
      <c r="T318" s="74"/>
      <c r="U318" s="75"/>
    </row>
    <row r="319" spans="16:21">
      <c r="P319" s="73"/>
      <c r="Q319" s="74"/>
      <c r="R319" s="74"/>
      <c r="S319" s="74"/>
      <c r="T319" s="74"/>
      <c r="U319" s="75"/>
    </row>
    <row r="320" spans="16:21">
      <c r="P320" s="73"/>
      <c r="Q320" s="74"/>
      <c r="R320" s="74"/>
      <c r="S320" s="74"/>
      <c r="T320" s="74"/>
      <c r="U320" s="75"/>
    </row>
    <row r="321" spans="16:21">
      <c r="P321" s="73"/>
      <c r="Q321" s="74"/>
      <c r="R321" s="74"/>
      <c r="S321" s="74"/>
      <c r="T321" s="74"/>
      <c r="U321" s="75"/>
    </row>
    <row r="322" spans="16:21">
      <c r="P322" s="73"/>
      <c r="Q322" s="74"/>
      <c r="R322" s="74"/>
      <c r="S322" s="74"/>
      <c r="T322" s="74"/>
      <c r="U322" s="75"/>
    </row>
    <row r="323" spans="16:21">
      <c r="P323" s="73"/>
      <c r="Q323" s="74"/>
      <c r="R323" s="74"/>
      <c r="S323" s="74"/>
      <c r="T323" s="74"/>
      <c r="U323" s="75"/>
    </row>
    <row r="324" spans="16:21">
      <c r="P324" s="73"/>
      <c r="Q324" s="74"/>
      <c r="R324" s="74"/>
      <c r="S324" s="74"/>
      <c r="T324" s="74"/>
      <c r="U324" s="75"/>
    </row>
    <row r="325" spans="16:21">
      <c r="P325" s="73"/>
      <c r="Q325" s="74"/>
      <c r="R325" s="74"/>
      <c r="S325" s="74"/>
      <c r="T325" s="74"/>
      <c r="U325" s="75"/>
    </row>
    <row r="326" spans="16:21">
      <c r="P326" s="73"/>
      <c r="Q326" s="74"/>
      <c r="R326" s="74"/>
      <c r="S326" s="74"/>
      <c r="T326" s="74"/>
      <c r="U326" s="75"/>
    </row>
    <row r="327" spans="16:21">
      <c r="P327" s="73"/>
      <c r="Q327" s="74"/>
      <c r="R327" s="74"/>
      <c r="S327" s="74"/>
      <c r="T327" s="74"/>
      <c r="U327" s="75"/>
    </row>
    <row r="328" spans="16:21">
      <c r="P328" s="73"/>
      <c r="Q328" s="74"/>
      <c r="R328" s="74"/>
      <c r="S328" s="74"/>
      <c r="T328" s="74"/>
      <c r="U328" s="75"/>
    </row>
    <row r="329" spans="16:21">
      <c r="P329" s="73"/>
      <c r="Q329" s="74"/>
      <c r="R329" s="74"/>
      <c r="S329" s="74"/>
      <c r="T329" s="74"/>
      <c r="U329" s="75"/>
    </row>
    <row r="330" spans="16:21">
      <c r="P330" s="73"/>
      <c r="Q330" s="74"/>
      <c r="R330" s="74"/>
      <c r="S330" s="74"/>
      <c r="T330" s="74"/>
      <c r="U330" s="75"/>
    </row>
    <row r="331" spans="16:21">
      <c r="P331" s="73"/>
      <c r="Q331" s="74"/>
      <c r="R331" s="74"/>
      <c r="S331" s="74"/>
      <c r="T331" s="74"/>
      <c r="U331" s="75"/>
    </row>
    <row r="332" spans="16:21">
      <c r="P332" s="73"/>
      <c r="Q332" s="74"/>
      <c r="R332" s="74"/>
      <c r="S332" s="74"/>
      <c r="T332" s="74"/>
      <c r="U332" s="75"/>
    </row>
    <row r="333" spans="16:21">
      <c r="P333" s="73"/>
      <c r="Q333" s="74"/>
      <c r="R333" s="74"/>
      <c r="S333" s="74"/>
      <c r="T333" s="74"/>
      <c r="U333" s="75"/>
    </row>
    <row r="334" spans="16:21">
      <c r="P334" s="73"/>
      <c r="Q334" s="74"/>
      <c r="R334" s="74"/>
      <c r="S334" s="74"/>
      <c r="T334" s="74"/>
      <c r="U334" s="75"/>
    </row>
    <row r="335" spans="16:21">
      <c r="P335" s="73"/>
      <c r="Q335" s="74"/>
      <c r="R335" s="74"/>
      <c r="S335" s="74"/>
      <c r="T335" s="74"/>
      <c r="U335" s="75"/>
    </row>
    <row r="336" spans="16:21">
      <c r="P336" s="73"/>
      <c r="Q336" s="74"/>
      <c r="R336" s="74"/>
      <c r="S336" s="74"/>
      <c r="T336" s="74"/>
      <c r="U336" s="75"/>
    </row>
    <row r="337" spans="16:21">
      <c r="P337" s="73"/>
      <c r="Q337" s="74"/>
      <c r="R337" s="74"/>
      <c r="S337" s="74"/>
      <c r="T337" s="74"/>
      <c r="U337" s="75"/>
    </row>
    <row r="338" spans="16:21">
      <c r="P338" s="73"/>
      <c r="Q338" s="74"/>
      <c r="R338" s="74"/>
      <c r="S338" s="74"/>
      <c r="T338" s="74"/>
      <c r="U338" s="75"/>
    </row>
    <row r="339" spans="16:21">
      <c r="P339" s="73"/>
      <c r="Q339" s="74"/>
      <c r="R339" s="74"/>
      <c r="S339" s="74"/>
      <c r="T339" s="74"/>
      <c r="U339" s="75"/>
    </row>
    <row r="340" spans="16:21">
      <c r="P340" s="73"/>
      <c r="Q340" s="74"/>
      <c r="R340" s="74"/>
      <c r="S340" s="74"/>
      <c r="T340" s="74"/>
      <c r="U340" s="75"/>
    </row>
    <row r="341" spans="16:21">
      <c r="P341" s="73"/>
      <c r="Q341" s="74"/>
      <c r="R341" s="74"/>
      <c r="S341" s="74"/>
      <c r="T341" s="74"/>
      <c r="U341" s="75"/>
    </row>
    <row r="342" spans="16:21">
      <c r="P342" s="73"/>
      <c r="Q342" s="74"/>
      <c r="R342" s="74"/>
      <c r="S342" s="74"/>
      <c r="T342" s="74"/>
      <c r="U342" s="75"/>
    </row>
    <row r="343" spans="16:21">
      <c r="P343" s="73"/>
      <c r="Q343" s="74"/>
      <c r="R343" s="74"/>
      <c r="S343" s="74"/>
      <c r="T343" s="74"/>
      <c r="U343" s="75"/>
    </row>
    <row r="344" spans="16:21">
      <c r="P344" s="73"/>
      <c r="Q344" s="74"/>
      <c r="R344" s="74"/>
      <c r="S344" s="74"/>
      <c r="T344" s="74"/>
      <c r="U344" s="75"/>
    </row>
    <row r="345" spans="16:21">
      <c r="P345" s="73"/>
      <c r="Q345" s="74"/>
      <c r="R345" s="74"/>
      <c r="S345" s="74"/>
      <c r="T345" s="74"/>
      <c r="U345" s="75"/>
    </row>
    <row r="346" spans="16:21">
      <c r="P346" s="73"/>
      <c r="Q346" s="74"/>
      <c r="R346" s="74"/>
      <c r="S346" s="74"/>
      <c r="T346" s="74"/>
      <c r="U346" s="75"/>
    </row>
    <row r="347" spans="16:21">
      <c r="P347" s="73"/>
      <c r="Q347" s="74"/>
      <c r="R347" s="74"/>
      <c r="S347" s="74"/>
      <c r="T347" s="74"/>
      <c r="U347" s="75"/>
    </row>
    <row r="348" spans="16:21">
      <c r="P348" s="73"/>
      <c r="Q348" s="74"/>
      <c r="R348" s="74"/>
      <c r="S348" s="74"/>
      <c r="T348" s="74"/>
      <c r="U348" s="75"/>
    </row>
    <row r="349" spans="16:21">
      <c r="P349" s="73"/>
      <c r="Q349" s="74"/>
      <c r="R349" s="74"/>
      <c r="S349" s="74"/>
      <c r="T349" s="74"/>
      <c r="U349" s="75"/>
    </row>
    <row r="350" spans="16:21">
      <c r="P350" s="73"/>
      <c r="Q350" s="74"/>
      <c r="R350" s="74"/>
      <c r="S350" s="74"/>
      <c r="T350" s="74"/>
      <c r="U350" s="75"/>
    </row>
    <row r="351" spans="16:21">
      <c r="P351" s="73"/>
      <c r="Q351" s="74"/>
      <c r="R351" s="74"/>
      <c r="S351" s="74"/>
      <c r="T351" s="74"/>
      <c r="U351" s="75"/>
    </row>
    <row r="352" spans="16:21">
      <c r="P352" s="73"/>
      <c r="Q352" s="74"/>
      <c r="R352" s="74"/>
      <c r="S352" s="74"/>
      <c r="T352" s="74"/>
      <c r="U352" s="75"/>
    </row>
    <row r="353" spans="16:21">
      <c r="P353" s="73"/>
      <c r="Q353" s="74"/>
      <c r="R353" s="74"/>
      <c r="S353" s="74"/>
      <c r="T353" s="74"/>
      <c r="U353" s="75"/>
    </row>
    <row r="354" spans="16:21">
      <c r="P354" s="73"/>
      <c r="Q354" s="74"/>
      <c r="R354" s="74"/>
      <c r="S354" s="74"/>
      <c r="T354" s="74"/>
      <c r="U354" s="75"/>
    </row>
    <row r="355" spans="16:21">
      <c r="P355" s="73"/>
      <c r="Q355" s="74"/>
      <c r="R355" s="74"/>
      <c r="S355" s="74"/>
      <c r="T355" s="74"/>
      <c r="U355" s="75"/>
    </row>
    <row r="356" spans="16:21">
      <c r="P356" s="73"/>
      <c r="Q356" s="74"/>
      <c r="R356" s="74"/>
      <c r="S356" s="74"/>
      <c r="T356" s="74"/>
      <c r="U356" s="75"/>
    </row>
    <row r="357" spans="16:21">
      <c r="P357" s="73"/>
      <c r="Q357" s="74"/>
      <c r="R357" s="74"/>
      <c r="S357" s="74"/>
      <c r="T357" s="74"/>
      <c r="U357" s="75"/>
    </row>
    <row r="358" spans="16:21">
      <c r="P358" s="73"/>
      <c r="Q358" s="74"/>
      <c r="R358" s="74"/>
      <c r="S358" s="74"/>
      <c r="T358" s="74"/>
      <c r="U358" s="75"/>
    </row>
    <row r="359" spans="16:21">
      <c r="P359" s="73"/>
      <c r="Q359" s="74"/>
      <c r="R359" s="74"/>
      <c r="S359" s="74"/>
      <c r="T359" s="74"/>
      <c r="U359" s="75"/>
    </row>
    <row r="360" spans="16:21">
      <c r="P360" s="73"/>
      <c r="Q360" s="74"/>
      <c r="R360" s="74"/>
      <c r="S360" s="74"/>
      <c r="T360" s="74"/>
      <c r="U360" s="75"/>
    </row>
    <row r="361" spans="16:21">
      <c r="P361" s="73"/>
      <c r="Q361" s="74"/>
      <c r="R361" s="74"/>
      <c r="S361" s="74"/>
      <c r="T361" s="74"/>
      <c r="U361" s="75"/>
    </row>
    <row r="362" spans="16:21">
      <c r="P362" s="73"/>
      <c r="Q362" s="74"/>
      <c r="R362" s="74"/>
      <c r="S362" s="74"/>
      <c r="T362" s="74"/>
      <c r="U362" s="75"/>
    </row>
    <row r="363" spans="16:21">
      <c r="P363" s="73"/>
      <c r="Q363" s="74"/>
      <c r="R363" s="74"/>
      <c r="S363" s="74"/>
      <c r="T363" s="74"/>
      <c r="U363" s="75"/>
    </row>
    <row r="364" spans="16:21">
      <c r="P364" s="73"/>
      <c r="Q364" s="74"/>
      <c r="R364" s="74"/>
      <c r="S364" s="74"/>
      <c r="T364" s="74"/>
      <c r="U364" s="75"/>
    </row>
    <row r="365" spans="16:21">
      <c r="P365" s="73"/>
      <c r="Q365" s="74"/>
      <c r="R365" s="74"/>
      <c r="S365" s="74"/>
      <c r="T365" s="74"/>
      <c r="U365" s="75"/>
    </row>
    <row r="366" spans="16:21">
      <c r="P366" s="73"/>
      <c r="Q366" s="74"/>
      <c r="R366" s="74"/>
      <c r="S366" s="74"/>
      <c r="T366" s="74"/>
      <c r="U366" s="75"/>
    </row>
    <row r="367" spans="16:21">
      <c r="P367" s="73"/>
      <c r="Q367" s="74"/>
      <c r="R367" s="74"/>
      <c r="S367" s="74"/>
      <c r="T367" s="74"/>
      <c r="U367" s="75"/>
    </row>
    <row r="368" spans="16:21">
      <c r="P368" s="73"/>
      <c r="Q368" s="74"/>
      <c r="R368" s="74"/>
      <c r="S368" s="74"/>
      <c r="T368" s="74"/>
      <c r="U368" s="75"/>
    </row>
    <row r="369" spans="16:21">
      <c r="P369" s="73"/>
      <c r="Q369" s="74"/>
      <c r="R369" s="74"/>
      <c r="S369" s="74"/>
      <c r="T369" s="74"/>
      <c r="U369" s="75"/>
    </row>
    <row r="370" spans="16:21">
      <c r="P370" s="73"/>
      <c r="Q370" s="74"/>
      <c r="R370" s="74"/>
      <c r="S370" s="74"/>
      <c r="T370" s="74"/>
      <c r="U370" s="75"/>
    </row>
    <row r="371" spans="16:21">
      <c r="P371" s="73"/>
      <c r="Q371" s="74"/>
      <c r="R371" s="74"/>
      <c r="S371" s="74"/>
      <c r="T371" s="74"/>
      <c r="U371" s="75"/>
    </row>
    <row r="372" spans="16:21">
      <c r="P372" s="73"/>
      <c r="Q372" s="74"/>
      <c r="R372" s="74"/>
      <c r="S372" s="74"/>
      <c r="T372" s="74"/>
      <c r="U372" s="75"/>
    </row>
    <row r="373" spans="16:21">
      <c r="P373" s="73"/>
      <c r="Q373" s="74"/>
      <c r="R373" s="74"/>
      <c r="S373" s="74"/>
      <c r="T373" s="74"/>
      <c r="U373" s="75"/>
    </row>
    <row r="374" spans="16:21">
      <c r="P374" s="73"/>
      <c r="Q374" s="74"/>
      <c r="R374" s="74"/>
      <c r="S374" s="74"/>
      <c r="T374" s="74"/>
      <c r="U374" s="75"/>
    </row>
    <row r="375" spans="16:21">
      <c r="P375" s="73"/>
      <c r="Q375" s="74"/>
      <c r="R375" s="74"/>
      <c r="S375" s="74"/>
      <c r="T375" s="74"/>
      <c r="U375" s="75"/>
    </row>
    <row r="376" spans="16:21">
      <c r="P376" s="73"/>
      <c r="Q376" s="74"/>
      <c r="R376" s="74"/>
      <c r="S376" s="74"/>
      <c r="T376" s="74"/>
      <c r="U376" s="75"/>
    </row>
    <row r="377" spans="16:21">
      <c r="P377" s="73"/>
      <c r="Q377" s="74"/>
      <c r="R377" s="74"/>
      <c r="S377" s="74"/>
      <c r="T377" s="74"/>
      <c r="U377" s="75"/>
    </row>
    <row r="378" spans="16:21">
      <c r="P378" s="73"/>
      <c r="Q378" s="74"/>
      <c r="R378" s="74"/>
      <c r="S378" s="74"/>
      <c r="T378" s="74"/>
      <c r="U378" s="75"/>
    </row>
    <row r="379" spans="16:21">
      <c r="P379" s="73"/>
      <c r="Q379" s="74"/>
      <c r="R379" s="74"/>
      <c r="S379" s="74"/>
      <c r="T379" s="74"/>
      <c r="U379" s="75"/>
    </row>
    <row r="380" spans="16:21">
      <c r="P380" s="73"/>
      <c r="Q380" s="74"/>
      <c r="R380" s="74"/>
      <c r="S380" s="74"/>
      <c r="T380" s="74"/>
      <c r="U380" s="75"/>
    </row>
    <row r="381" spans="16:21">
      <c r="P381" s="73"/>
      <c r="Q381" s="74"/>
      <c r="R381" s="74"/>
      <c r="S381" s="74"/>
      <c r="T381" s="74"/>
      <c r="U381" s="75"/>
    </row>
    <row r="382" spans="16:21">
      <c r="P382" s="73"/>
      <c r="Q382" s="74"/>
      <c r="R382" s="74"/>
      <c r="S382" s="74"/>
      <c r="T382" s="74"/>
      <c r="U382" s="75"/>
    </row>
    <row r="383" spans="16:21">
      <c r="P383" s="73"/>
      <c r="Q383" s="74"/>
      <c r="R383" s="74"/>
      <c r="S383" s="74"/>
      <c r="T383" s="74"/>
      <c r="U383" s="75"/>
    </row>
    <row r="384" spans="16:21">
      <c r="P384" s="73"/>
      <c r="Q384" s="74"/>
      <c r="R384" s="74"/>
      <c r="S384" s="74"/>
      <c r="T384" s="74"/>
      <c r="U384" s="75"/>
    </row>
    <row r="385" spans="16:21">
      <c r="P385" s="73"/>
      <c r="Q385" s="74"/>
      <c r="R385" s="74"/>
      <c r="S385" s="74"/>
      <c r="T385" s="74"/>
      <c r="U385" s="75"/>
    </row>
    <row r="386" spans="16:21">
      <c r="P386" s="73"/>
      <c r="Q386" s="74"/>
      <c r="R386" s="74"/>
      <c r="S386" s="74"/>
      <c r="T386" s="74"/>
      <c r="U386" s="75"/>
    </row>
    <row r="387" spans="16:21">
      <c r="P387" s="73"/>
      <c r="Q387" s="74"/>
      <c r="R387" s="74"/>
      <c r="S387" s="74"/>
      <c r="T387" s="74"/>
      <c r="U387" s="75"/>
    </row>
    <row r="388" spans="16:21">
      <c r="P388" s="73"/>
      <c r="Q388" s="74"/>
      <c r="R388" s="74"/>
      <c r="S388" s="74"/>
      <c r="T388" s="74"/>
      <c r="U388" s="75"/>
    </row>
    <row r="389" spans="16:21">
      <c r="P389" s="73"/>
      <c r="Q389" s="74"/>
      <c r="R389" s="74"/>
      <c r="S389" s="74"/>
      <c r="T389" s="74"/>
      <c r="U389" s="75"/>
    </row>
    <row r="390" spans="16:21">
      <c r="P390" s="73"/>
      <c r="Q390" s="74"/>
      <c r="R390" s="74"/>
      <c r="S390" s="74"/>
      <c r="T390" s="74"/>
      <c r="U390" s="75"/>
    </row>
    <row r="391" spans="16:21">
      <c r="P391" s="73"/>
      <c r="Q391" s="74"/>
      <c r="R391" s="74"/>
      <c r="S391" s="74"/>
      <c r="T391" s="74"/>
      <c r="U391" s="75"/>
    </row>
    <row r="392" spans="16:21">
      <c r="P392" s="73"/>
      <c r="Q392" s="74"/>
      <c r="R392" s="74"/>
      <c r="S392" s="74"/>
      <c r="T392" s="74"/>
      <c r="U392" s="75"/>
    </row>
    <row r="393" spans="16:21">
      <c r="P393" s="73"/>
      <c r="Q393" s="74"/>
      <c r="R393" s="74"/>
      <c r="S393" s="74"/>
      <c r="T393" s="74"/>
      <c r="U393" s="75"/>
    </row>
    <row r="394" spans="16:21">
      <c r="P394" s="73"/>
      <c r="Q394" s="74"/>
      <c r="R394" s="74"/>
      <c r="S394" s="74"/>
      <c r="T394" s="74"/>
      <c r="U394" s="75"/>
    </row>
    <row r="395" spans="16:21">
      <c r="P395" s="73"/>
      <c r="Q395" s="74"/>
      <c r="R395" s="74"/>
      <c r="S395" s="74"/>
      <c r="T395" s="74"/>
      <c r="U395" s="75"/>
    </row>
    <row r="396" spans="16:21">
      <c r="P396" s="73"/>
      <c r="Q396" s="74"/>
      <c r="R396" s="74"/>
      <c r="S396" s="74"/>
      <c r="T396" s="74"/>
      <c r="U396" s="75"/>
    </row>
    <row r="397" spans="16:21">
      <c r="P397" s="73"/>
      <c r="Q397" s="74"/>
      <c r="R397" s="74"/>
      <c r="S397" s="74"/>
      <c r="T397" s="74"/>
      <c r="U397" s="75"/>
    </row>
    <row r="398" spans="16:21">
      <c r="P398" s="73"/>
      <c r="Q398" s="74"/>
      <c r="R398" s="74"/>
      <c r="S398" s="74"/>
      <c r="T398" s="74"/>
      <c r="U398" s="75"/>
    </row>
    <row r="399" spans="16:21">
      <c r="P399" s="73"/>
      <c r="Q399" s="74"/>
      <c r="R399" s="74"/>
      <c r="S399" s="74"/>
      <c r="T399" s="74"/>
      <c r="U399" s="75"/>
    </row>
    <row r="400" spans="16:21">
      <c r="P400" s="73"/>
      <c r="Q400" s="74"/>
      <c r="R400" s="74"/>
      <c r="S400" s="74"/>
      <c r="T400" s="74"/>
      <c r="U400" s="75"/>
    </row>
    <row r="401" spans="16:21">
      <c r="P401" s="73"/>
      <c r="Q401" s="74"/>
      <c r="R401" s="74"/>
      <c r="S401" s="74"/>
      <c r="T401" s="74"/>
      <c r="U401" s="75"/>
    </row>
    <row r="402" spans="16:21">
      <c r="P402" s="73"/>
      <c r="Q402" s="74"/>
      <c r="R402" s="74"/>
      <c r="S402" s="74"/>
      <c r="T402" s="74"/>
      <c r="U402" s="75"/>
    </row>
    <row r="403" spans="16:21">
      <c r="P403" s="73"/>
      <c r="Q403" s="74"/>
      <c r="R403" s="74"/>
      <c r="S403" s="74"/>
      <c r="T403" s="74"/>
      <c r="U403" s="75"/>
    </row>
    <row r="404" spans="16:21">
      <c r="P404" s="73"/>
      <c r="Q404" s="74"/>
      <c r="R404" s="74"/>
      <c r="S404" s="74"/>
      <c r="T404" s="74"/>
      <c r="U404" s="75"/>
    </row>
    <row r="405" spans="16:21">
      <c r="P405" s="73"/>
      <c r="Q405" s="74"/>
      <c r="R405" s="74"/>
      <c r="S405" s="74"/>
      <c r="T405" s="74"/>
      <c r="U405" s="75"/>
    </row>
    <row r="406" spans="16:21">
      <c r="P406" s="73"/>
      <c r="Q406" s="74"/>
      <c r="R406" s="74"/>
      <c r="S406" s="74"/>
      <c r="T406" s="74"/>
      <c r="U406" s="75"/>
    </row>
    <row r="407" spans="16:21">
      <c r="P407" s="73"/>
      <c r="Q407" s="74"/>
      <c r="R407" s="74"/>
      <c r="S407" s="74"/>
      <c r="T407" s="74"/>
      <c r="U407" s="75"/>
    </row>
    <row r="408" spans="16:21">
      <c r="P408" s="73"/>
      <c r="Q408" s="74"/>
      <c r="R408" s="74"/>
      <c r="S408" s="74"/>
      <c r="T408" s="74"/>
      <c r="U408" s="75"/>
    </row>
    <row r="409" spans="16:21">
      <c r="P409" s="73"/>
      <c r="Q409" s="74"/>
      <c r="R409" s="74"/>
      <c r="S409" s="74"/>
      <c r="T409" s="74"/>
      <c r="U409" s="75"/>
    </row>
    <row r="410" spans="16:21">
      <c r="P410" s="73"/>
      <c r="Q410" s="74"/>
      <c r="R410" s="74"/>
      <c r="S410" s="74"/>
      <c r="T410" s="74"/>
      <c r="U410" s="75"/>
    </row>
    <row r="411" spans="16:21">
      <c r="P411" s="73"/>
      <c r="Q411" s="74"/>
      <c r="R411" s="74"/>
      <c r="S411" s="74"/>
      <c r="T411" s="74"/>
      <c r="U411" s="75"/>
    </row>
    <row r="412" spans="16:21">
      <c r="P412" s="73"/>
      <c r="Q412" s="74"/>
      <c r="R412" s="74"/>
      <c r="S412" s="74"/>
      <c r="T412" s="74"/>
      <c r="U412" s="75"/>
    </row>
    <row r="413" spans="16:21">
      <c r="P413" s="73"/>
      <c r="Q413" s="74"/>
      <c r="R413" s="74"/>
      <c r="S413" s="74"/>
      <c r="T413" s="74"/>
      <c r="U413" s="75"/>
    </row>
    <row r="414" spans="16:21">
      <c r="P414" s="73"/>
      <c r="Q414" s="74"/>
      <c r="R414" s="74"/>
      <c r="S414" s="74"/>
      <c r="T414" s="74"/>
      <c r="U414" s="75"/>
    </row>
    <row r="415" spans="16:21">
      <c r="P415" s="73"/>
      <c r="Q415" s="74"/>
      <c r="R415" s="74"/>
      <c r="S415" s="74"/>
      <c r="T415" s="74"/>
      <c r="U415" s="75"/>
    </row>
    <row r="416" spans="16:21">
      <c r="P416" s="73"/>
      <c r="Q416" s="74"/>
      <c r="R416" s="74"/>
      <c r="S416" s="74"/>
      <c r="T416" s="74"/>
      <c r="U416" s="75"/>
    </row>
    <row r="417" spans="16:21">
      <c r="P417" s="73"/>
      <c r="Q417" s="74"/>
      <c r="R417" s="74"/>
      <c r="S417" s="74"/>
      <c r="T417" s="74"/>
      <c r="U417" s="75"/>
    </row>
    <row r="418" spans="16:21">
      <c r="P418" s="73"/>
      <c r="Q418" s="74"/>
      <c r="R418" s="74"/>
      <c r="S418" s="74"/>
      <c r="T418" s="74"/>
      <c r="U418" s="75"/>
    </row>
    <row r="419" spans="16:21">
      <c r="P419" s="73"/>
      <c r="Q419" s="74"/>
      <c r="R419" s="74"/>
      <c r="S419" s="74"/>
      <c r="T419" s="74"/>
      <c r="U419" s="75"/>
    </row>
    <row r="420" spans="16:21">
      <c r="P420" s="73"/>
      <c r="Q420" s="74"/>
      <c r="R420" s="74"/>
      <c r="S420" s="74"/>
      <c r="T420" s="74"/>
      <c r="U420" s="75"/>
    </row>
    <row r="421" spans="16:21">
      <c r="P421" s="73"/>
      <c r="Q421" s="74"/>
      <c r="R421" s="74"/>
      <c r="S421" s="74"/>
      <c r="T421" s="74"/>
      <c r="U421" s="75"/>
    </row>
    <row r="422" spans="16:21">
      <c r="P422" s="73"/>
      <c r="Q422" s="74"/>
      <c r="R422" s="74"/>
      <c r="S422" s="74"/>
      <c r="T422" s="74"/>
      <c r="U422" s="75"/>
    </row>
    <row r="423" spans="16:21">
      <c r="P423" s="73"/>
      <c r="Q423" s="74"/>
      <c r="R423" s="74"/>
      <c r="S423" s="74"/>
      <c r="T423" s="74"/>
      <c r="U423" s="75"/>
    </row>
    <row r="424" spans="16:21">
      <c r="P424" s="73"/>
      <c r="Q424" s="74"/>
      <c r="R424" s="74"/>
      <c r="S424" s="74"/>
      <c r="T424" s="74"/>
      <c r="U424" s="75"/>
    </row>
    <row r="425" spans="16:21">
      <c r="P425" s="73"/>
      <c r="Q425" s="74"/>
      <c r="R425" s="74"/>
      <c r="S425" s="74"/>
      <c r="T425" s="74"/>
      <c r="U425" s="75"/>
    </row>
    <row r="426" spans="16:21">
      <c r="P426" s="73"/>
      <c r="Q426" s="74"/>
      <c r="R426" s="74"/>
      <c r="S426" s="74"/>
      <c r="T426" s="74"/>
      <c r="U426" s="75"/>
    </row>
    <row r="427" spans="16:21">
      <c r="P427" s="73"/>
      <c r="Q427" s="74"/>
      <c r="R427" s="74"/>
      <c r="S427" s="74"/>
      <c r="T427" s="74"/>
      <c r="U427" s="75"/>
    </row>
    <row r="428" spans="16:21">
      <c r="P428" s="73"/>
      <c r="Q428" s="74"/>
      <c r="R428" s="74"/>
      <c r="S428" s="74"/>
      <c r="T428" s="74"/>
      <c r="U428" s="75"/>
    </row>
    <row r="429" spans="16:21">
      <c r="P429" s="73"/>
      <c r="Q429" s="74"/>
      <c r="R429" s="74"/>
      <c r="S429" s="74"/>
      <c r="T429" s="74"/>
      <c r="U429" s="75"/>
    </row>
    <row r="430" spans="16:21">
      <c r="P430" s="73"/>
      <c r="Q430" s="74"/>
      <c r="R430" s="74"/>
      <c r="S430" s="74"/>
      <c r="T430" s="74"/>
      <c r="U430" s="75"/>
    </row>
    <row r="431" spans="16:21">
      <c r="P431" s="73"/>
      <c r="Q431" s="74"/>
      <c r="R431" s="74"/>
      <c r="S431" s="74"/>
      <c r="T431" s="74"/>
      <c r="U431" s="75"/>
    </row>
    <row r="432" spans="16:21">
      <c r="P432" s="73"/>
      <c r="Q432" s="74"/>
      <c r="R432" s="74"/>
      <c r="S432" s="74"/>
      <c r="T432" s="74"/>
      <c r="U432" s="75"/>
    </row>
    <row r="433" spans="16:21">
      <c r="P433" s="73"/>
      <c r="Q433" s="74"/>
      <c r="R433" s="74"/>
      <c r="S433" s="74"/>
      <c r="T433" s="74"/>
      <c r="U433" s="75"/>
    </row>
    <row r="434" spans="16:21">
      <c r="P434" s="73"/>
      <c r="Q434" s="74"/>
      <c r="R434" s="74"/>
      <c r="S434" s="74"/>
      <c r="T434" s="74"/>
      <c r="U434" s="75"/>
    </row>
    <row r="435" spans="16:21">
      <c r="P435" s="73"/>
      <c r="Q435" s="74"/>
      <c r="R435" s="74"/>
      <c r="S435" s="74"/>
      <c r="T435" s="74"/>
      <c r="U435" s="75"/>
    </row>
    <row r="436" spans="16:21">
      <c r="P436" s="73"/>
      <c r="Q436" s="74"/>
      <c r="R436" s="74"/>
      <c r="S436" s="74"/>
      <c r="T436" s="74"/>
      <c r="U436" s="75"/>
    </row>
    <row r="437" spans="16:21">
      <c r="P437" s="73"/>
      <c r="Q437" s="74"/>
      <c r="R437" s="74"/>
      <c r="S437" s="74"/>
      <c r="T437" s="74"/>
      <c r="U437" s="75"/>
    </row>
    <row r="438" spans="16:21">
      <c r="P438" s="73"/>
      <c r="Q438" s="74"/>
      <c r="R438" s="74"/>
      <c r="S438" s="74"/>
      <c r="T438" s="74"/>
      <c r="U438" s="75"/>
    </row>
    <row r="439" spans="16:21">
      <c r="P439" s="73"/>
      <c r="Q439" s="74"/>
      <c r="R439" s="74"/>
      <c r="S439" s="74"/>
      <c r="T439" s="74"/>
      <c r="U439" s="75"/>
    </row>
    <row r="440" spans="16:21">
      <c r="P440" s="73"/>
      <c r="Q440" s="74"/>
      <c r="R440" s="74"/>
      <c r="S440" s="74"/>
      <c r="T440" s="74"/>
      <c r="U440" s="75"/>
    </row>
    <row r="441" spans="16:21">
      <c r="P441" s="73"/>
      <c r="Q441" s="74"/>
      <c r="R441" s="74"/>
      <c r="S441" s="74"/>
      <c r="T441" s="74"/>
      <c r="U441" s="75"/>
    </row>
    <row r="442" spans="16:21">
      <c r="P442" s="73"/>
      <c r="Q442" s="74"/>
      <c r="R442" s="74"/>
      <c r="S442" s="74"/>
      <c r="T442" s="74"/>
      <c r="U442" s="75"/>
    </row>
    <row r="443" spans="16:21">
      <c r="P443" s="73"/>
      <c r="Q443" s="74"/>
      <c r="R443" s="74"/>
      <c r="S443" s="74"/>
      <c r="T443" s="74"/>
      <c r="U443" s="75"/>
    </row>
    <row r="444" spans="16:21">
      <c r="P444" s="73"/>
      <c r="Q444" s="74"/>
      <c r="R444" s="74"/>
      <c r="S444" s="74"/>
      <c r="T444" s="74"/>
      <c r="U444" s="75"/>
    </row>
    <row r="445" spans="16:21">
      <c r="P445" s="73"/>
      <c r="Q445" s="74"/>
      <c r="R445" s="74"/>
      <c r="S445" s="74"/>
      <c r="T445" s="74"/>
      <c r="U445" s="75"/>
    </row>
    <row r="446" spans="16:21">
      <c r="P446" s="73"/>
      <c r="Q446" s="74"/>
      <c r="R446" s="74"/>
      <c r="S446" s="74"/>
      <c r="T446" s="74"/>
      <c r="U446" s="75"/>
    </row>
    <row r="447" spans="16:21">
      <c r="P447" s="73"/>
      <c r="Q447" s="74"/>
      <c r="R447" s="74"/>
      <c r="S447" s="74"/>
      <c r="T447" s="74"/>
      <c r="U447" s="75"/>
    </row>
    <row r="448" spans="16:21">
      <c r="P448" s="73"/>
      <c r="Q448" s="74"/>
      <c r="R448" s="74"/>
      <c r="S448" s="74"/>
      <c r="T448" s="74"/>
      <c r="U448" s="75"/>
    </row>
    <row r="449" spans="16:21">
      <c r="P449" s="73"/>
      <c r="Q449" s="74"/>
      <c r="R449" s="74"/>
      <c r="S449" s="74"/>
      <c r="T449" s="74"/>
      <c r="U449" s="75"/>
    </row>
    <row r="450" spans="16:21">
      <c r="P450" s="73"/>
      <c r="Q450" s="74"/>
      <c r="R450" s="74"/>
      <c r="S450" s="74"/>
      <c r="T450" s="74"/>
      <c r="U450" s="75"/>
    </row>
    <row r="451" spans="16:21">
      <c r="P451" s="73"/>
      <c r="Q451" s="74"/>
      <c r="R451" s="74"/>
      <c r="S451" s="74"/>
      <c r="T451" s="74"/>
      <c r="U451" s="75"/>
    </row>
    <row r="452" spans="16:21">
      <c r="P452" s="73"/>
      <c r="Q452" s="74"/>
      <c r="R452" s="74"/>
      <c r="S452" s="74"/>
      <c r="T452" s="74"/>
      <c r="U452" s="75"/>
    </row>
    <row r="453" spans="16:21">
      <c r="P453" s="73"/>
      <c r="Q453" s="74"/>
      <c r="R453" s="74"/>
      <c r="S453" s="74"/>
      <c r="T453" s="74"/>
      <c r="U453" s="75"/>
    </row>
    <row r="454" spans="16:21">
      <c r="P454" s="73"/>
      <c r="Q454" s="74"/>
      <c r="R454" s="74"/>
      <c r="S454" s="74"/>
      <c r="T454" s="74"/>
      <c r="U454" s="75"/>
    </row>
    <row r="455" spans="16:21">
      <c r="P455" s="73"/>
      <c r="Q455" s="74"/>
      <c r="R455" s="74"/>
      <c r="S455" s="74"/>
      <c r="T455" s="74"/>
      <c r="U455" s="75"/>
    </row>
    <row r="456" spans="16:21">
      <c r="P456" s="73"/>
      <c r="Q456" s="74"/>
      <c r="R456" s="74"/>
      <c r="S456" s="74"/>
      <c r="T456" s="74"/>
      <c r="U456" s="75"/>
    </row>
    <row r="457" spans="16:21">
      <c r="P457" s="73"/>
      <c r="Q457" s="74"/>
      <c r="R457" s="74"/>
      <c r="S457" s="74"/>
      <c r="T457" s="74"/>
      <c r="U457" s="75"/>
    </row>
    <row r="458" spans="16:21">
      <c r="P458" s="73"/>
      <c r="Q458" s="74"/>
      <c r="R458" s="74"/>
      <c r="S458" s="74"/>
      <c r="T458" s="74"/>
      <c r="U458" s="75"/>
    </row>
    <row r="459" spans="16:21">
      <c r="P459" s="73"/>
      <c r="Q459" s="74"/>
      <c r="R459" s="74"/>
      <c r="S459" s="74"/>
      <c r="T459" s="74"/>
      <c r="U459" s="75"/>
    </row>
    <row r="460" spans="16:21">
      <c r="P460" s="73"/>
      <c r="Q460" s="74"/>
      <c r="R460" s="74"/>
      <c r="S460" s="74"/>
      <c r="T460" s="74"/>
      <c r="U460" s="75"/>
    </row>
    <row r="461" spans="16:21">
      <c r="P461" s="73"/>
      <c r="Q461" s="74"/>
      <c r="R461" s="74"/>
      <c r="S461" s="74"/>
      <c r="T461" s="74"/>
      <c r="U461" s="75"/>
    </row>
    <row r="462" spans="16:21">
      <c r="P462" s="73"/>
      <c r="Q462" s="74"/>
      <c r="R462" s="74"/>
      <c r="S462" s="74"/>
      <c r="T462" s="74"/>
      <c r="U462" s="75"/>
    </row>
    <row r="463" spans="16:21">
      <c r="P463" s="73"/>
      <c r="Q463" s="74"/>
      <c r="R463" s="74"/>
      <c r="S463" s="74"/>
      <c r="T463" s="74"/>
      <c r="U463" s="75"/>
    </row>
    <row r="464" spans="16:21">
      <c r="P464" s="73"/>
      <c r="Q464" s="74"/>
      <c r="R464" s="74"/>
      <c r="S464" s="74"/>
      <c r="T464" s="74"/>
      <c r="U464" s="75"/>
    </row>
    <row r="465" spans="16:21">
      <c r="P465" s="73"/>
      <c r="Q465" s="74"/>
      <c r="R465" s="74"/>
      <c r="S465" s="74"/>
      <c r="T465" s="74"/>
      <c r="U465" s="75"/>
    </row>
    <row r="466" spans="16:21">
      <c r="P466" s="73"/>
      <c r="Q466" s="74"/>
      <c r="R466" s="74"/>
      <c r="S466" s="74"/>
      <c r="T466" s="74"/>
      <c r="U466" s="75"/>
    </row>
    <row r="467" spans="16:21">
      <c r="P467" s="73"/>
      <c r="Q467" s="74"/>
      <c r="R467" s="74"/>
      <c r="S467" s="74"/>
      <c r="T467" s="74"/>
      <c r="U467" s="75"/>
    </row>
    <row r="468" spans="16:21">
      <c r="P468" s="73"/>
      <c r="Q468" s="74"/>
      <c r="R468" s="74"/>
      <c r="S468" s="74"/>
      <c r="T468" s="74"/>
      <c r="U468" s="75"/>
    </row>
    <row r="469" spans="16:21">
      <c r="P469" s="73"/>
      <c r="Q469" s="74"/>
      <c r="R469" s="74"/>
      <c r="S469" s="74"/>
      <c r="T469" s="74"/>
      <c r="U469" s="75"/>
    </row>
    <row r="470" spans="16:21">
      <c r="P470" s="73"/>
      <c r="Q470" s="74"/>
      <c r="R470" s="74"/>
      <c r="S470" s="74"/>
      <c r="T470" s="74"/>
      <c r="U470" s="75"/>
    </row>
    <row r="471" spans="16:21">
      <c r="P471" s="73"/>
      <c r="Q471" s="74"/>
      <c r="R471" s="74"/>
      <c r="S471" s="74"/>
      <c r="T471" s="74"/>
      <c r="U471" s="75"/>
    </row>
    <row r="472" spans="16:21">
      <c r="P472" s="73"/>
      <c r="Q472" s="74"/>
      <c r="R472" s="74"/>
      <c r="S472" s="74"/>
      <c r="T472" s="74"/>
      <c r="U472" s="75"/>
    </row>
    <row r="473" spans="16:21">
      <c r="P473" s="73"/>
      <c r="Q473" s="74"/>
      <c r="R473" s="74"/>
      <c r="S473" s="74"/>
      <c r="T473" s="74"/>
      <c r="U473" s="75"/>
    </row>
    <row r="474" spans="16:21">
      <c r="P474" s="73"/>
      <c r="Q474" s="74"/>
      <c r="R474" s="74"/>
      <c r="S474" s="74"/>
      <c r="T474" s="74"/>
      <c r="U474" s="75"/>
    </row>
    <row r="475" spans="16:21">
      <c r="P475" s="73"/>
      <c r="Q475" s="74"/>
      <c r="R475" s="74"/>
      <c r="S475" s="74"/>
      <c r="T475" s="74"/>
      <c r="U475" s="75"/>
    </row>
    <row r="476" spans="16:21">
      <c r="P476" s="73"/>
      <c r="Q476" s="74"/>
      <c r="R476" s="74"/>
      <c r="S476" s="74"/>
      <c r="T476" s="74"/>
      <c r="U476" s="75"/>
    </row>
    <row r="477" spans="16:21">
      <c r="P477" s="73"/>
      <c r="Q477" s="74"/>
      <c r="R477" s="74"/>
      <c r="S477" s="74"/>
      <c r="T477" s="74"/>
      <c r="U477" s="75"/>
    </row>
    <row r="478" spans="16:21">
      <c r="P478" s="73"/>
      <c r="Q478" s="74"/>
      <c r="R478" s="74"/>
      <c r="S478" s="74"/>
      <c r="T478" s="74"/>
      <c r="U478" s="75"/>
    </row>
    <row r="479" spans="16:21">
      <c r="P479" s="73"/>
      <c r="Q479" s="74"/>
      <c r="R479" s="74"/>
      <c r="S479" s="74"/>
      <c r="T479" s="74"/>
      <c r="U479" s="75"/>
    </row>
    <row r="480" spans="16:21">
      <c r="P480" s="73"/>
      <c r="Q480" s="74"/>
      <c r="R480" s="74"/>
      <c r="S480" s="74"/>
      <c r="T480" s="74"/>
      <c r="U480" s="75"/>
    </row>
    <row r="481" spans="16:21">
      <c r="P481" s="73"/>
      <c r="Q481" s="74"/>
      <c r="R481" s="74"/>
      <c r="S481" s="74"/>
      <c r="T481" s="74"/>
      <c r="U481" s="75"/>
    </row>
    <row r="482" spans="16:21">
      <c r="P482" s="73"/>
      <c r="Q482" s="74"/>
      <c r="R482" s="74"/>
      <c r="S482" s="74"/>
      <c r="T482" s="74"/>
      <c r="U482" s="75"/>
    </row>
    <row r="483" spans="16:21">
      <c r="P483" s="73"/>
      <c r="Q483" s="74"/>
      <c r="R483" s="74"/>
      <c r="S483" s="74"/>
      <c r="T483" s="74"/>
      <c r="U483" s="75"/>
    </row>
    <row r="484" spans="16:21">
      <c r="P484" s="73"/>
      <c r="Q484" s="74"/>
      <c r="R484" s="74"/>
      <c r="S484" s="74"/>
      <c r="T484" s="74"/>
      <c r="U484" s="75"/>
    </row>
    <row r="485" spans="16:21">
      <c r="P485" s="73"/>
      <c r="Q485" s="74"/>
      <c r="R485" s="74"/>
      <c r="S485" s="74"/>
      <c r="T485" s="74"/>
      <c r="U485" s="75"/>
    </row>
    <row r="486" spans="16:21">
      <c r="P486" s="73"/>
      <c r="Q486" s="74"/>
      <c r="R486" s="74"/>
      <c r="S486" s="74"/>
      <c r="T486" s="74"/>
      <c r="U486" s="75"/>
    </row>
    <row r="487" spans="16:21">
      <c r="P487" s="73"/>
      <c r="Q487" s="74"/>
      <c r="R487" s="74"/>
      <c r="S487" s="74"/>
      <c r="T487" s="74"/>
      <c r="U487" s="75"/>
    </row>
    <row r="488" spans="16:21">
      <c r="P488" s="73"/>
      <c r="Q488" s="74"/>
      <c r="R488" s="74"/>
      <c r="S488" s="74"/>
      <c r="T488" s="74"/>
      <c r="U488" s="75"/>
    </row>
    <row r="489" spans="16:21">
      <c r="P489" s="73"/>
      <c r="Q489" s="74"/>
      <c r="R489" s="74"/>
      <c r="S489" s="74"/>
      <c r="T489" s="74"/>
      <c r="U489" s="75"/>
    </row>
    <row r="490" spans="16:21">
      <c r="P490" s="73"/>
      <c r="Q490" s="74"/>
      <c r="R490" s="74"/>
      <c r="S490" s="74"/>
      <c r="T490" s="74"/>
      <c r="U490" s="75"/>
    </row>
    <row r="491" spans="16:21">
      <c r="P491" s="73"/>
      <c r="Q491" s="74"/>
      <c r="R491" s="74"/>
      <c r="S491" s="74"/>
      <c r="T491" s="74"/>
      <c r="U491" s="75"/>
    </row>
    <row r="492" spans="16:21">
      <c r="P492" s="73"/>
      <c r="Q492" s="74"/>
      <c r="R492" s="74"/>
      <c r="S492" s="74"/>
      <c r="T492" s="74"/>
      <c r="U492" s="75"/>
    </row>
    <row r="493" spans="16:21">
      <c r="P493" s="73"/>
      <c r="Q493" s="74"/>
      <c r="R493" s="74"/>
      <c r="S493" s="74"/>
      <c r="T493" s="74"/>
      <c r="U493" s="75"/>
    </row>
    <row r="494" spans="16:21">
      <c r="P494" s="73"/>
      <c r="Q494" s="74"/>
      <c r="R494" s="74"/>
      <c r="S494" s="74"/>
      <c r="T494" s="74"/>
      <c r="U494" s="75"/>
    </row>
    <row r="495" spans="16:21">
      <c r="P495" s="73"/>
      <c r="Q495" s="74"/>
      <c r="R495" s="74"/>
      <c r="S495" s="74"/>
      <c r="T495" s="74"/>
      <c r="U495" s="75"/>
    </row>
    <row r="496" spans="16:21">
      <c r="P496" s="73"/>
      <c r="Q496" s="74"/>
      <c r="R496" s="74"/>
      <c r="S496" s="74"/>
      <c r="T496" s="74"/>
      <c r="U496" s="75"/>
    </row>
    <row r="497" spans="16:21">
      <c r="P497" s="73"/>
      <c r="Q497" s="74"/>
      <c r="R497" s="74"/>
      <c r="S497" s="74"/>
      <c r="T497" s="74"/>
      <c r="U497" s="75"/>
    </row>
    <row r="498" spans="16:21">
      <c r="P498" s="73"/>
      <c r="Q498" s="74"/>
      <c r="R498" s="74"/>
      <c r="S498" s="74"/>
      <c r="T498" s="74"/>
      <c r="U498" s="75"/>
    </row>
    <row r="499" spans="16:21">
      <c r="P499" s="73"/>
      <c r="Q499" s="74"/>
      <c r="R499" s="74"/>
      <c r="S499" s="74"/>
      <c r="T499" s="74"/>
      <c r="U499" s="75"/>
    </row>
    <row r="500" spans="16:21">
      <c r="P500" s="73"/>
      <c r="Q500" s="74"/>
      <c r="R500" s="74"/>
      <c r="S500" s="74"/>
      <c r="T500" s="74"/>
      <c r="U500" s="75"/>
    </row>
    <row r="501" spans="16:21">
      <c r="P501" s="73"/>
      <c r="Q501" s="74"/>
      <c r="R501" s="74"/>
      <c r="S501" s="74"/>
      <c r="T501" s="74"/>
      <c r="U501" s="75"/>
    </row>
    <row r="502" spans="16:21">
      <c r="P502" s="73"/>
      <c r="Q502" s="74"/>
      <c r="R502" s="74"/>
      <c r="S502" s="74"/>
      <c r="T502" s="74"/>
      <c r="U502" s="75"/>
    </row>
    <row r="503" spans="16:21">
      <c r="P503" s="73"/>
      <c r="Q503" s="74"/>
      <c r="R503" s="74"/>
      <c r="S503" s="74"/>
      <c r="T503" s="74"/>
      <c r="U503" s="75"/>
    </row>
    <row r="504" spans="16:21">
      <c r="P504" s="73"/>
      <c r="Q504" s="74"/>
      <c r="R504" s="74"/>
      <c r="S504" s="74"/>
      <c r="T504" s="74"/>
      <c r="U504" s="75"/>
    </row>
    <row r="505" spans="16:21">
      <c r="P505" s="73"/>
      <c r="Q505" s="74"/>
      <c r="R505" s="74"/>
      <c r="S505" s="74"/>
      <c r="T505" s="74"/>
      <c r="U505" s="75"/>
    </row>
    <row r="506" spans="16:21">
      <c r="P506" s="73"/>
      <c r="Q506" s="74"/>
      <c r="R506" s="74"/>
      <c r="S506" s="74"/>
      <c r="T506" s="74"/>
      <c r="U506" s="75"/>
    </row>
    <row r="507" spans="16:21">
      <c r="P507" s="73"/>
      <c r="Q507" s="74"/>
      <c r="R507" s="74"/>
      <c r="S507" s="74"/>
      <c r="T507" s="74"/>
      <c r="U507" s="75"/>
    </row>
    <row r="508" spans="16:21">
      <c r="P508" s="73"/>
      <c r="Q508" s="74"/>
      <c r="R508" s="74"/>
      <c r="S508" s="74"/>
      <c r="T508" s="74"/>
      <c r="U508" s="75"/>
    </row>
    <row r="509" spans="16:21">
      <c r="P509" s="73"/>
      <c r="Q509" s="74"/>
      <c r="R509" s="74"/>
      <c r="S509" s="74"/>
      <c r="T509" s="74"/>
      <c r="U509" s="75"/>
    </row>
    <row r="510" spans="16:21">
      <c r="P510" s="73"/>
      <c r="Q510" s="74"/>
      <c r="R510" s="74"/>
      <c r="S510" s="74"/>
      <c r="T510" s="74"/>
      <c r="U510" s="75"/>
    </row>
    <row r="511" spans="16:21">
      <c r="P511" s="73"/>
      <c r="Q511" s="74"/>
      <c r="R511" s="74"/>
      <c r="S511" s="74"/>
      <c r="T511" s="74"/>
      <c r="U511" s="75"/>
    </row>
    <row r="512" spans="16:21">
      <c r="P512" s="73"/>
      <c r="Q512" s="74"/>
      <c r="R512" s="74"/>
      <c r="S512" s="74"/>
      <c r="T512" s="74"/>
      <c r="U512" s="75"/>
    </row>
    <row r="513" spans="16:21">
      <c r="P513" s="73"/>
      <c r="Q513" s="74"/>
      <c r="R513" s="74"/>
      <c r="S513" s="74"/>
      <c r="T513" s="74"/>
      <c r="U513" s="75"/>
    </row>
    <row r="514" spans="16:21">
      <c r="P514" s="73"/>
      <c r="Q514" s="74"/>
      <c r="R514" s="74"/>
      <c r="S514" s="74"/>
      <c r="T514" s="74"/>
      <c r="U514" s="75"/>
    </row>
    <row r="515" spans="16:21">
      <c r="P515" s="73"/>
      <c r="Q515" s="74"/>
      <c r="R515" s="74"/>
      <c r="S515" s="74"/>
      <c r="T515" s="74"/>
      <c r="U515" s="75"/>
    </row>
    <row r="516" spans="16:21">
      <c r="P516" s="73"/>
      <c r="Q516" s="74"/>
      <c r="R516" s="74"/>
      <c r="S516" s="74"/>
      <c r="T516" s="74"/>
      <c r="U516" s="75"/>
    </row>
    <row r="517" spans="16:21">
      <c r="P517" s="73"/>
      <c r="Q517" s="74"/>
      <c r="R517" s="74"/>
      <c r="S517" s="74"/>
      <c r="T517" s="74"/>
      <c r="U517" s="75"/>
    </row>
    <row r="518" spans="16:21">
      <c r="P518" s="73"/>
      <c r="Q518" s="74"/>
      <c r="R518" s="74"/>
      <c r="S518" s="74"/>
      <c r="T518" s="74"/>
      <c r="U518" s="75"/>
    </row>
    <row r="519" spans="16:21">
      <c r="P519" s="73"/>
      <c r="Q519" s="74"/>
      <c r="R519" s="74"/>
      <c r="S519" s="74"/>
      <c r="T519" s="74"/>
      <c r="U519" s="75"/>
    </row>
    <row r="520" spans="16:21">
      <c r="P520" s="73"/>
      <c r="Q520" s="74"/>
      <c r="R520" s="74"/>
      <c r="S520" s="74"/>
      <c r="T520" s="74"/>
      <c r="U520" s="75"/>
    </row>
    <row r="521" spans="16:21">
      <c r="P521" s="73"/>
      <c r="Q521" s="74"/>
      <c r="R521" s="74"/>
      <c r="S521" s="74"/>
      <c r="T521" s="74"/>
      <c r="U521" s="75"/>
    </row>
    <row r="522" spans="16:21">
      <c r="P522" s="73"/>
      <c r="Q522" s="74"/>
      <c r="R522" s="74"/>
      <c r="S522" s="74"/>
      <c r="T522" s="74"/>
      <c r="U522" s="75"/>
    </row>
    <row r="523" spans="16:21">
      <c r="P523" s="73"/>
      <c r="Q523" s="74"/>
      <c r="R523" s="74"/>
      <c r="S523" s="74"/>
      <c r="T523" s="74"/>
      <c r="U523" s="75"/>
    </row>
    <row r="524" spans="16:21">
      <c r="P524" s="73"/>
      <c r="Q524" s="74"/>
      <c r="R524" s="74"/>
      <c r="S524" s="74"/>
      <c r="T524" s="74"/>
      <c r="U524" s="75"/>
    </row>
    <row r="525" spans="16:21">
      <c r="P525" s="73"/>
      <c r="Q525" s="74"/>
      <c r="R525" s="74"/>
      <c r="S525" s="74"/>
      <c r="T525" s="74"/>
      <c r="U525" s="75"/>
    </row>
    <row r="526" spans="16:21">
      <c r="P526" s="73"/>
      <c r="Q526" s="74"/>
      <c r="R526" s="74"/>
      <c r="S526" s="74"/>
      <c r="T526" s="74"/>
      <c r="U526" s="75"/>
    </row>
    <row r="527" spans="16:21">
      <c r="P527" s="73"/>
      <c r="Q527" s="74"/>
      <c r="R527" s="74"/>
      <c r="S527" s="74"/>
      <c r="T527" s="74"/>
      <c r="U527" s="75"/>
    </row>
    <row r="528" spans="16:21">
      <c r="P528" s="73"/>
      <c r="Q528" s="74"/>
      <c r="R528" s="74"/>
      <c r="S528" s="74"/>
      <c r="T528" s="74"/>
      <c r="U528" s="75"/>
    </row>
    <row r="529" spans="16:21">
      <c r="P529" s="73"/>
      <c r="Q529" s="74"/>
      <c r="R529" s="74"/>
      <c r="S529" s="74"/>
      <c r="T529" s="74"/>
      <c r="U529" s="75"/>
    </row>
    <row r="530" spans="16:21">
      <c r="P530" s="73"/>
      <c r="Q530" s="74"/>
      <c r="R530" s="74"/>
      <c r="S530" s="74"/>
      <c r="T530" s="74"/>
      <c r="U530" s="75"/>
    </row>
    <row r="531" spans="16:21">
      <c r="P531" s="73"/>
      <c r="Q531" s="74"/>
      <c r="R531" s="74"/>
      <c r="S531" s="74"/>
      <c r="T531" s="74"/>
      <c r="U531" s="75"/>
    </row>
    <row r="532" spans="16:21">
      <c r="P532" s="73"/>
      <c r="Q532" s="74"/>
      <c r="R532" s="74"/>
      <c r="S532" s="74"/>
      <c r="T532" s="74"/>
      <c r="U532" s="75"/>
    </row>
    <row r="533" spans="16:21">
      <c r="P533" s="73"/>
      <c r="Q533" s="74"/>
      <c r="R533" s="74"/>
      <c r="S533" s="74"/>
      <c r="T533" s="74"/>
      <c r="U533" s="75"/>
    </row>
    <row r="534" spans="16:21">
      <c r="P534" s="73"/>
      <c r="Q534" s="74"/>
      <c r="R534" s="74"/>
      <c r="S534" s="74"/>
      <c r="T534" s="74"/>
      <c r="U534" s="75"/>
    </row>
    <row r="535" spans="16:21">
      <c r="P535" s="73"/>
      <c r="Q535" s="74"/>
      <c r="R535" s="74"/>
      <c r="S535" s="74"/>
      <c r="T535" s="74"/>
      <c r="U535" s="75"/>
    </row>
    <row r="536" spans="16:21">
      <c r="P536" s="73"/>
      <c r="Q536" s="74"/>
      <c r="R536" s="74"/>
      <c r="S536" s="74"/>
      <c r="T536" s="74"/>
      <c r="U536" s="75"/>
    </row>
    <row r="537" spans="16:21">
      <c r="P537" s="73"/>
      <c r="Q537" s="74"/>
      <c r="R537" s="74"/>
      <c r="S537" s="74"/>
      <c r="T537" s="74"/>
      <c r="U537" s="75"/>
    </row>
    <row r="538" spans="16:21">
      <c r="P538" s="73"/>
      <c r="Q538" s="74"/>
      <c r="R538" s="74"/>
      <c r="S538" s="74"/>
      <c r="T538" s="74"/>
      <c r="U538" s="75"/>
    </row>
    <row r="539" spans="16:21">
      <c r="P539" s="73"/>
      <c r="Q539" s="74"/>
      <c r="R539" s="74"/>
      <c r="S539" s="74"/>
      <c r="T539" s="74"/>
      <c r="U539" s="75"/>
    </row>
    <row r="540" spans="16:21">
      <c r="P540" s="73"/>
      <c r="Q540" s="74"/>
      <c r="R540" s="74"/>
      <c r="S540" s="74"/>
      <c r="T540" s="74"/>
      <c r="U540" s="75"/>
    </row>
    <row r="541" spans="16:21">
      <c r="P541" s="73"/>
      <c r="Q541" s="74"/>
      <c r="R541" s="74"/>
      <c r="S541" s="74"/>
      <c r="T541" s="74"/>
      <c r="U541" s="75"/>
    </row>
    <row r="542" spans="16:21">
      <c r="P542" s="73"/>
      <c r="Q542" s="74"/>
      <c r="R542" s="74"/>
      <c r="S542" s="74"/>
      <c r="T542" s="74"/>
      <c r="U542" s="75"/>
    </row>
    <row r="543" spans="16:21">
      <c r="P543" s="73"/>
      <c r="Q543" s="74"/>
      <c r="R543" s="74"/>
      <c r="S543" s="74"/>
      <c r="T543" s="74"/>
      <c r="U543" s="75"/>
    </row>
    <row r="544" spans="16:21">
      <c r="P544" s="73"/>
      <c r="Q544" s="74"/>
      <c r="R544" s="74"/>
      <c r="S544" s="74"/>
      <c r="T544" s="74"/>
      <c r="U544" s="75"/>
    </row>
    <row r="545" spans="16:21">
      <c r="P545" s="73"/>
      <c r="Q545" s="74"/>
      <c r="R545" s="74"/>
      <c r="S545" s="74"/>
      <c r="T545" s="74"/>
      <c r="U545" s="75"/>
    </row>
    <row r="546" spans="16:21">
      <c r="P546" s="73"/>
      <c r="Q546" s="74"/>
      <c r="R546" s="74"/>
      <c r="S546" s="74"/>
      <c r="T546" s="74"/>
      <c r="U546" s="75"/>
    </row>
    <row r="547" spans="16:21">
      <c r="P547" s="73"/>
      <c r="Q547" s="74"/>
      <c r="R547" s="74"/>
      <c r="S547" s="74"/>
      <c r="T547" s="74"/>
      <c r="U547" s="75"/>
    </row>
    <row r="548" spans="16:21">
      <c r="P548" s="73"/>
      <c r="Q548" s="74"/>
      <c r="R548" s="74"/>
      <c r="S548" s="74"/>
      <c r="T548" s="74"/>
      <c r="U548" s="75"/>
    </row>
    <row r="549" spans="16:21">
      <c r="P549" s="73"/>
      <c r="Q549" s="74"/>
      <c r="R549" s="74"/>
      <c r="S549" s="74"/>
      <c r="T549" s="74"/>
      <c r="U549" s="75"/>
    </row>
    <row r="550" spans="16:21">
      <c r="P550" s="73"/>
      <c r="Q550" s="74"/>
      <c r="R550" s="74"/>
      <c r="S550" s="74"/>
      <c r="T550" s="74"/>
      <c r="U550" s="75"/>
    </row>
    <row r="551" spans="16:21">
      <c r="P551" s="73"/>
      <c r="Q551" s="74"/>
      <c r="R551" s="74"/>
      <c r="S551" s="74"/>
      <c r="T551" s="74"/>
      <c r="U551" s="75"/>
    </row>
    <row r="552" spans="16:21">
      <c r="P552" s="73"/>
      <c r="Q552" s="74"/>
      <c r="R552" s="74"/>
      <c r="S552" s="74"/>
      <c r="T552" s="74"/>
      <c r="U552" s="75"/>
    </row>
    <row r="553" spans="16:21">
      <c r="P553" s="73"/>
      <c r="Q553" s="74"/>
      <c r="R553" s="74"/>
      <c r="S553" s="74"/>
      <c r="T553" s="74"/>
      <c r="U553" s="75"/>
    </row>
    <row r="554" spans="16:21">
      <c r="P554" s="73"/>
      <c r="Q554" s="74"/>
      <c r="R554" s="74"/>
      <c r="S554" s="74"/>
      <c r="T554" s="74"/>
      <c r="U554" s="75"/>
    </row>
    <row r="555" spans="16:21">
      <c r="P555" s="73"/>
      <c r="Q555" s="74"/>
      <c r="R555" s="74"/>
      <c r="S555" s="74"/>
      <c r="T555" s="74"/>
      <c r="U555" s="75"/>
    </row>
    <row r="556" spans="16:21">
      <c r="P556" s="73"/>
      <c r="Q556" s="74"/>
      <c r="R556" s="74"/>
      <c r="S556" s="74"/>
      <c r="T556" s="74"/>
      <c r="U556" s="75"/>
    </row>
    <row r="557" spans="16:21">
      <c r="P557" s="73"/>
      <c r="Q557" s="74"/>
      <c r="R557" s="74"/>
      <c r="S557" s="74"/>
      <c r="T557" s="74"/>
      <c r="U557" s="75"/>
    </row>
    <row r="558" spans="16:21">
      <c r="P558" s="73"/>
      <c r="Q558" s="74"/>
      <c r="R558" s="74"/>
      <c r="S558" s="74"/>
      <c r="T558" s="74"/>
      <c r="U558" s="75"/>
    </row>
    <row r="559" spans="16:21">
      <c r="P559" s="73"/>
      <c r="Q559" s="74"/>
      <c r="R559" s="74"/>
      <c r="S559" s="74"/>
      <c r="T559" s="74"/>
      <c r="U559" s="75"/>
    </row>
    <row r="560" spans="16:21">
      <c r="P560" s="73"/>
      <c r="Q560" s="74"/>
      <c r="R560" s="74"/>
      <c r="S560" s="74"/>
      <c r="T560" s="74"/>
      <c r="U560" s="75"/>
    </row>
    <row r="561" spans="16:21">
      <c r="P561" s="73"/>
      <c r="Q561" s="74"/>
      <c r="R561" s="74"/>
      <c r="S561" s="74"/>
      <c r="T561" s="74"/>
      <c r="U561" s="75"/>
    </row>
    <row r="562" spans="16:21">
      <c r="P562" s="73"/>
      <c r="Q562" s="74"/>
      <c r="R562" s="74"/>
      <c r="S562" s="74"/>
      <c r="T562" s="74"/>
      <c r="U562" s="75"/>
    </row>
    <row r="563" spans="16:21">
      <c r="P563" s="73"/>
      <c r="Q563" s="74"/>
      <c r="R563" s="74"/>
      <c r="S563" s="74"/>
      <c r="T563" s="74"/>
      <c r="U563" s="75"/>
    </row>
    <row r="564" spans="16:21">
      <c r="P564" s="73"/>
      <c r="Q564" s="74"/>
      <c r="R564" s="74"/>
      <c r="S564" s="74"/>
      <c r="T564" s="74"/>
      <c r="U564" s="75"/>
    </row>
    <row r="565" spans="16:21">
      <c r="P565" s="73"/>
      <c r="Q565" s="74"/>
      <c r="R565" s="74"/>
      <c r="S565" s="74"/>
      <c r="T565" s="74"/>
      <c r="U565" s="75"/>
    </row>
    <row r="566" spans="16:21">
      <c r="P566" s="73"/>
      <c r="Q566" s="74"/>
      <c r="R566" s="74"/>
      <c r="S566" s="74"/>
      <c r="T566" s="74"/>
      <c r="U566" s="75"/>
    </row>
    <row r="567" spans="16:21">
      <c r="P567" s="73"/>
      <c r="Q567" s="74"/>
      <c r="R567" s="74"/>
      <c r="S567" s="74"/>
      <c r="T567" s="74"/>
      <c r="U567" s="75"/>
    </row>
    <row r="568" spans="16:21">
      <c r="P568" s="73"/>
      <c r="Q568" s="74"/>
      <c r="R568" s="74"/>
      <c r="S568" s="74"/>
      <c r="T568" s="74"/>
      <c r="U568" s="75"/>
    </row>
    <row r="569" spans="16:21">
      <c r="P569" s="73"/>
      <c r="Q569" s="74"/>
      <c r="R569" s="74"/>
      <c r="S569" s="74"/>
      <c r="T569" s="74"/>
      <c r="U569" s="75"/>
    </row>
    <row r="570" spans="16:21">
      <c r="P570" s="73"/>
      <c r="Q570" s="74"/>
      <c r="R570" s="74"/>
      <c r="S570" s="74"/>
      <c r="T570" s="74"/>
      <c r="U570" s="75"/>
    </row>
    <row r="571" spans="16:21">
      <c r="P571" s="73"/>
      <c r="Q571" s="74"/>
      <c r="R571" s="74"/>
      <c r="S571" s="74"/>
      <c r="T571" s="74"/>
      <c r="U571" s="75"/>
    </row>
    <row r="572" spans="16:21">
      <c r="P572" s="73"/>
      <c r="Q572" s="74"/>
      <c r="R572" s="74"/>
      <c r="S572" s="74"/>
      <c r="T572" s="74"/>
      <c r="U572" s="75"/>
    </row>
    <row r="573" spans="16:21">
      <c r="P573" s="73"/>
      <c r="Q573" s="74"/>
      <c r="R573" s="74"/>
      <c r="S573" s="74"/>
      <c r="T573" s="74"/>
      <c r="U573" s="75"/>
    </row>
    <row r="574" spans="16:21">
      <c r="P574" s="73"/>
      <c r="Q574" s="74"/>
      <c r="R574" s="74"/>
      <c r="S574" s="74"/>
      <c r="T574" s="74"/>
      <c r="U574" s="75"/>
    </row>
    <row r="575" spans="16:21">
      <c r="P575" s="73"/>
      <c r="Q575" s="74"/>
      <c r="R575" s="74"/>
      <c r="S575" s="74"/>
      <c r="T575" s="74"/>
      <c r="U575" s="75"/>
    </row>
    <row r="576" spans="16:21">
      <c r="P576" s="73"/>
      <c r="Q576" s="74"/>
      <c r="R576" s="74"/>
      <c r="S576" s="74"/>
      <c r="T576" s="74"/>
      <c r="U576" s="75"/>
    </row>
    <row r="577" spans="16:21">
      <c r="P577" s="73"/>
      <c r="Q577" s="74"/>
      <c r="R577" s="74"/>
      <c r="S577" s="74"/>
      <c r="T577" s="74"/>
      <c r="U577" s="75"/>
    </row>
    <row r="578" spans="16:21">
      <c r="P578" s="73"/>
      <c r="Q578" s="74"/>
      <c r="R578" s="74"/>
      <c r="S578" s="74"/>
      <c r="T578" s="74"/>
      <c r="U578" s="75"/>
    </row>
    <row r="579" spans="16:21">
      <c r="P579" s="73"/>
      <c r="Q579" s="74"/>
      <c r="R579" s="74"/>
      <c r="S579" s="74"/>
      <c r="T579" s="74"/>
      <c r="U579" s="75"/>
    </row>
    <row r="580" spans="16:21">
      <c r="P580" s="73"/>
      <c r="Q580" s="74"/>
      <c r="R580" s="74"/>
      <c r="S580" s="74"/>
      <c r="T580" s="74"/>
      <c r="U580" s="75"/>
    </row>
    <row r="581" spans="16:21">
      <c r="P581" s="73"/>
      <c r="Q581" s="74"/>
      <c r="R581" s="74"/>
      <c r="S581" s="74"/>
      <c r="T581" s="74"/>
      <c r="U581" s="75"/>
    </row>
    <row r="582" spans="16:21">
      <c r="P582" s="73"/>
      <c r="Q582" s="74"/>
      <c r="R582" s="74"/>
      <c r="S582" s="74"/>
      <c r="T582" s="74"/>
      <c r="U582" s="75"/>
    </row>
    <row r="583" spans="16:21">
      <c r="P583" s="73"/>
      <c r="Q583" s="74"/>
      <c r="R583" s="74"/>
      <c r="S583" s="74"/>
      <c r="T583" s="74"/>
      <c r="U583" s="75"/>
    </row>
    <row r="584" spans="16:21">
      <c r="P584" s="73"/>
      <c r="Q584" s="74"/>
      <c r="R584" s="74"/>
      <c r="S584" s="74"/>
      <c r="T584" s="74"/>
      <c r="U584" s="75"/>
    </row>
    <row r="585" spans="16:21">
      <c r="P585" s="73"/>
      <c r="Q585" s="74"/>
      <c r="R585" s="74"/>
      <c r="S585" s="74"/>
      <c r="T585" s="74"/>
      <c r="U585" s="75"/>
    </row>
    <row r="586" spans="16:21">
      <c r="P586" s="73"/>
      <c r="Q586" s="74"/>
      <c r="R586" s="74"/>
      <c r="S586" s="74"/>
      <c r="T586" s="74"/>
      <c r="U586" s="75"/>
    </row>
    <row r="587" spans="16:21">
      <c r="P587" s="73"/>
      <c r="Q587" s="74"/>
      <c r="R587" s="74"/>
      <c r="S587" s="74"/>
      <c r="T587" s="74"/>
      <c r="U587" s="75"/>
    </row>
    <row r="588" spans="16:21">
      <c r="P588" s="73"/>
      <c r="Q588" s="74"/>
      <c r="R588" s="74"/>
      <c r="S588" s="74"/>
      <c r="T588" s="74"/>
      <c r="U588" s="75"/>
    </row>
    <row r="589" spans="16:21">
      <c r="P589" s="73"/>
      <c r="Q589" s="74"/>
      <c r="R589" s="74"/>
      <c r="S589" s="74"/>
      <c r="T589" s="74"/>
      <c r="U589" s="75"/>
    </row>
    <row r="590" spans="16:21">
      <c r="P590" s="73"/>
      <c r="Q590" s="74"/>
      <c r="R590" s="74"/>
      <c r="S590" s="74"/>
      <c r="T590" s="74"/>
      <c r="U590" s="75"/>
    </row>
    <row r="591" spans="16:21">
      <c r="P591" s="73"/>
      <c r="Q591" s="74"/>
      <c r="R591" s="74"/>
      <c r="S591" s="74"/>
      <c r="T591" s="74"/>
      <c r="U591" s="75"/>
    </row>
    <row r="592" spans="16:21">
      <c r="P592" s="73"/>
      <c r="Q592" s="74"/>
      <c r="R592" s="74"/>
      <c r="S592" s="74"/>
      <c r="T592" s="74"/>
      <c r="U592" s="75"/>
    </row>
    <row r="593" spans="16:21">
      <c r="P593" s="73"/>
      <c r="Q593" s="74"/>
      <c r="R593" s="74"/>
      <c r="S593" s="74"/>
      <c r="T593" s="74"/>
      <c r="U593" s="75"/>
    </row>
    <row r="594" spans="16:21">
      <c r="P594" s="73"/>
      <c r="Q594" s="74"/>
      <c r="R594" s="74"/>
      <c r="S594" s="74"/>
      <c r="T594" s="74"/>
      <c r="U594" s="75"/>
    </row>
    <row r="595" spans="16:21">
      <c r="P595" s="73"/>
      <c r="Q595" s="74"/>
      <c r="R595" s="74"/>
      <c r="S595" s="74"/>
      <c r="T595" s="74"/>
      <c r="U595" s="75"/>
    </row>
    <row r="596" spans="16:21">
      <c r="P596" s="73"/>
      <c r="Q596" s="74"/>
      <c r="R596" s="74"/>
      <c r="S596" s="74"/>
      <c r="T596" s="74"/>
      <c r="U596" s="75"/>
    </row>
    <row r="597" spans="16:21">
      <c r="P597" s="73"/>
      <c r="Q597" s="74"/>
      <c r="R597" s="74"/>
      <c r="S597" s="74"/>
      <c r="T597" s="74"/>
      <c r="U597" s="75"/>
    </row>
    <row r="598" spans="16:21">
      <c r="P598" s="73"/>
      <c r="Q598" s="74"/>
      <c r="R598" s="74"/>
      <c r="S598" s="74"/>
      <c r="T598" s="74"/>
      <c r="U598" s="75"/>
    </row>
    <row r="599" spans="16:21">
      <c r="P599" s="73"/>
      <c r="Q599" s="74"/>
      <c r="R599" s="74"/>
      <c r="S599" s="74"/>
      <c r="T599" s="74"/>
      <c r="U599" s="75"/>
    </row>
    <row r="600" spans="16:21">
      <c r="P600" s="73"/>
      <c r="Q600" s="74"/>
      <c r="R600" s="74"/>
      <c r="S600" s="74"/>
      <c r="T600" s="74"/>
      <c r="U600" s="75"/>
    </row>
    <row r="601" spans="16:21">
      <c r="P601" s="73"/>
      <c r="Q601" s="74"/>
      <c r="R601" s="74"/>
      <c r="S601" s="74"/>
      <c r="T601" s="74"/>
      <c r="U601" s="75"/>
    </row>
    <row r="602" spans="16:21">
      <c r="P602" s="73"/>
      <c r="Q602" s="74"/>
      <c r="R602" s="74"/>
      <c r="S602" s="74"/>
      <c r="T602" s="74"/>
      <c r="U602" s="75"/>
    </row>
    <row r="603" spans="16:21">
      <c r="P603" s="73"/>
      <c r="Q603" s="74"/>
      <c r="R603" s="74"/>
      <c r="S603" s="74"/>
      <c r="T603" s="74"/>
      <c r="U603" s="75"/>
    </row>
    <row r="604" spans="16:21">
      <c r="P604" s="73"/>
      <c r="Q604" s="74"/>
      <c r="R604" s="74"/>
      <c r="S604" s="74"/>
      <c r="T604" s="74"/>
      <c r="U604" s="75"/>
    </row>
    <row r="605" spans="16:21">
      <c r="P605" s="73"/>
      <c r="Q605" s="74"/>
      <c r="R605" s="74"/>
      <c r="S605" s="74"/>
      <c r="T605" s="74"/>
      <c r="U605" s="75"/>
    </row>
    <row r="606" spans="16:21">
      <c r="P606" s="73"/>
      <c r="Q606" s="74"/>
      <c r="R606" s="74"/>
      <c r="S606" s="74"/>
      <c r="T606" s="74"/>
      <c r="U606" s="75"/>
    </row>
    <row r="607" spans="16:21">
      <c r="P607" s="73"/>
      <c r="Q607" s="74"/>
      <c r="R607" s="74"/>
      <c r="S607" s="74"/>
      <c r="T607" s="74"/>
      <c r="U607" s="75"/>
    </row>
    <row r="608" spans="16:21">
      <c r="P608" s="73"/>
      <c r="Q608" s="74"/>
      <c r="R608" s="74"/>
      <c r="S608" s="74"/>
      <c r="T608" s="74"/>
      <c r="U608" s="75"/>
    </row>
    <row r="609" spans="16:21">
      <c r="P609" s="73"/>
      <c r="Q609" s="74"/>
      <c r="R609" s="74"/>
      <c r="S609" s="74"/>
      <c r="T609" s="74"/>
      <c r="U609" s="75"/>
    </row>
    <row r="610" spans="16:21">
      <c r="P610" s="73"/>
      <c r="Q610" s="74"/>
      <c r="R610" s="74"/>
      <c r="S610" s="74"/>
      <c r="T610" s="74"/>
      <c r="U610" s="75"/>
    </row>
    <row r="611" spans="16:21">
      <c r="P611" s="73"/>
      <c r="Q611" s="74"/>
      <c r="R611" s="74"/>
      <c r="S611" s="74"/>
      <c r="T611" s="74"/>
      <c r="U611" s="75"/>
    </row>
    <row r="612" spans="16:21">
      <c r="P612" s="73"/>
      <c r="Q612" s="74"/>
      <c r="R612" s="74"/>
      <c r="S612" s="74"/>
      <c r="T612" s="74"/>
      <c r="U612" s="75"/>
    </row>
    <row r="613" spans="16:21">
      <c r="P613" s="73"/>
      <c r="Q613" s="74"/>
      <c r="R613" s="74"/>
      <c r="S613" s="74"/>
      <c r="T613" s="74"/>
      <c r="U613" s="75"/>
    </row>
    <row r="614" spans="16:21">
      <c r="P614" s="73"/>
      <c r="Q614" s="74"/>
      <c r="R614" s="74"/>
      <c r="S614" s="74"/>
      <c r="T614" s="74"/>
      <c r="U614" s="75"/>
    </row>
    <row r="615" spans="16:21">
      <c r="P615" s="73"/>
      <c r="Q615" s="74"/>
      <c r="R615" s="74"/>
      <c r="S615" s="74"/>
      <c r="T615" s="74"/>
      <c r="U615" s="75"/>
    </row>
    <row r="616" spans="16:21">
      <c r="P616" s="73"/>
      <c r="Q616" s="74"/>
      <c r="R616" s="74"/>
      <c r="S616" s="74"/>
      <c r="T616" s="74"/>
      <c r="U616" s="75"/>
    </row>
    <row r="617" spans="16:21">
      <c r="P617" s="73"/>
      <c r="Q617" s="74"/>
      <c r="R617" s="74"/>
      <c r="S617" s="74"/>
      <c r="T617" s="74"/>
      <c r="U617" s="75"/>
    </row>
    <row r="618" spans="16:21">
      <c r="P618" s="73"/>
      <c r="Q618" s="74"/>
      <c r="R618" s="74"/>
      <c r="S618" s="74"/>
      <c r="T618" s="74"/>
      <c r="U618" s="75"/>
    </row>
    <row r="619" spans="16:21">
      <c r="P619" s="73"/>
      <c r="Q619" s="74"/>
      <c r="R619" s="74"/>
      <c r="S619" s="74"/>
      <c r="T619" s="74"/>
      <c r="U619" s="75"/>
    </row>
    <row r="620" spans="16:21">
      <c r="P620" s="73"/>
      <c r="Q620" s="74"/>
      <c r="R620" s="74"/>
      <c r="S620" s="74"/>
      <c r="T620" s="74"/>
      <c r="U620" s="75"/>
    </row>
    <row r="621" spans="16:21">
      <c r="P621" s="73"/>
      <c r="Q621" s="74"/>
      <c r="R621" s="74"/>
      <c r="S621" s="74"/>
      <c r="T621" s="74"/>
      <c r="U621" s="75"/>
    </row>
    <row r="622" spans="16:21">
      <c r="P622" s="73"/>
      <c r="Q622" s="74"/>
      <c r="R622" s="74"/>
      <c r="S622" s="74"/>
      <c r="T622" s="74"/>
      <c r="U622" s="75"/>
    </row>
    <row r="623" spans="16:21">
      <c r="P623" s="73"/>
      <c r="Q623" s="74"/>
      <c r="R623" s="74"/>
      <c r="S623" s="74"/>
      <c r="T623" s="74"/>
      <c r="U623" s="75"/>
    </row>
    <row r="624" spans="16:21">
      <c r="P624" s="73"/>
      <c r="Q624" s="74"/>
      <c r="R624" s="74"/>
      <c r="S624" s="74"/>
      <c r="T624" s="74"/>
      <c r="U624" s="75"/>
    </row>
    <row r="625" spans="16:21">
      <c r="P625" s="73"/>
      <c r="Q625" s="74"/>
      <c r="R625" s="74"/>
      <c r="S625" s="74"/>
      <c r="T625" s="74"/>
      <c r="U625" s="75"/>
    </row>
    <row r="626" spans="16:21">
      <c r="P626" s="73"/>
      <c r="Q626" s="74"/>
      <c r="R626" s="74"/>
      <c r="S626" s="74"/>
      <c r="T626" s="74"/>
      <c r="U626" s="75"/>
    </row>
    <row r="627" spans="16:21">
      <c r="P627" s="73"/>
      <c r="Q627" s="74"/>
      <c r="R627" s="74"/>
      <c r="S627" s="74"/>
      <c r="T627" s="74"/>
      <c r="U627" s="75"/>
    </row>
    <row r="628" spans="16:21">
      <c r="P628" s="73"/>
      <c r="Q628" s="74"/>
      <c r="R628" s="74"/>
      <c r="S628" s="74"/>
      <c r="T628" s="74"/>
      <c r="U628" s="75"/>
    </row>
    <row r="629" spans="16:21">
      <c r="P629" s="73"/>
      <c r="Q629" s="74"/>
      <c r="R629" s="74"/>
      <c r="S629" s="74"/>
      <c r="T629" s="74"/>
      <c r="U629" s="75"/>
    </row>
    <row r="630" spans="16:21">
      <c r="P630" s="73"/>
      <c r="Q630" s="74"/>
      <c r="R630" s="74"/>
      <c r="S630" s="74"/>
      <c r="T630" s="74"/>
      <c r="U630" s="75"/>
    </row>
    <row r="631" spans="16:21">
      <c r="P631" s="73"/>
      <c r="Q631" s="74"/>
      <c r="R631" s="74"/>
      <c r="S631" s="74"/>
      <c r="T631" s="74"/>
      <c r="U631" s="75"/>
    </row>
    <row r="632" spans="16:21">
      <c r="P632" s="73"/>
      <c r="Q632" s="74"/>
      <c r="R632" s="74"/>
      <c r="S632" s="74"/>
      <c r="T632" s="74"/>
      <c r="U632" s="75"/>
    </row>
    <row r="633" spans="16:21">
      <c r="P633" s="73"/>
      <c r="Q633" s="74"/>
      <c r="R633" s="74"/>
      <c r="S633" s="74"/>
      <c r="T633" s="74"/>
      <c r="U633" s="75"/>
    </row>
    <row r="634" spans="16:21">
      <c r="P634" s="73"/>
      <c r="Q634" s="74"/>
      <c r="R634" s="74"/>
      <c r="S634" s="74"/>
      <c r="T634" s="74"/>
      <c r="U634" s="75"/>
    </row>
    <row r="635" spans="16:21">
      <c r="P635" s="73"/>
      <c r="Q635" s="74"/>
      <c r="R635" s="74"/>
      <c r="S635" s="74"/>
      <c r="T635" s="74"/>
      <c r="U635" s="75"/>
    </row>
    <row r="636" spans="16:21">
      <c r="P636" s="73"/>
      <c r="Q636" s="74"/>
      <c r="R636" s="74"/>
      <c r="S636" s="74"/>
      <c r="T636" s="74"/>
      <c r="U636" s="75"/>
    </row>
    <row r="637" spans="16:21">
      <c r="P637" s="73"/>
      <c r="Q637" s="74"/>
      <c r="R637" s="74"/>
      <c r="S637" s="74"/>
      <c r="T637" s="74"/>
      <c r="U637" s="75"/>
    </row>
    <row r="638" spans="16:21">
      <c r="P638" s="73"/>
      <c r="Q638" s="74"/>
      <c r="R638" s="74"/>
      <c r="S638" s="74"/>
      <c r="T638" s="74"/>
      <c r="U638" s="75"/>
    </row>
    <row r="639" spans="16:21">
      <c r="P639" s="73"/>
      <c r="Q639" s="74"/>
      <c r="R639" s="74"/>
      <c r="S639" s="74"/>
      <c r="T639" s="74"/>
      <c r="U639" s="75"/>
    </row>
    <row r="640" spans="16:21">
      <c r="P640" s="73"/>
      <c r="Q640" s="74"/>
      <c r="R640" s="74"/>
      <c r="S640" s="74"/>
      <c r="T640" s="74"/>
      <c r="U640" s="75"/>
    </row>
    <row r="641" spans="16:21">
      <c r="P641" s="73"/>
      <c r="Q641" s="74"/>
      <c r="R641" s="74"/>
      <c r="S641" s="74"/>
      <c r="T641" s="74"/>
      <c r="U641" s="75"/>
    </row>
    <row r="642" spans="16:21">
      <c r="P642" s="73"/>
      <c r="Q642" s="74"/>
      <c r="R642" s="74"/>
      <c r="S642" s="74"/>
      <c r="T642" s="74"/>
      <c r="U642" s="75"/>
    </row>
    <row r="643" spans="16:21">
      <c r="P643" s="73"/>
      <c r="Q643" s="74"/>
      <c r="R643" s="74"/>
      <c r="S643" s="74"/>
      <c r="T643" s="74"/>
      <c r="U643" s="75"/>
    </row>
    <row r="644" spans="16:21">
      <c r="P644" s="73"/>
      <c r="Q644" s="74"/>
      <c r="R644" s="74"/>
      <c r="S644" s="74"/>
      <c r="T644" s="74"/>
      <c r="U644" s="75"/>
    </row>
    <row r="645" spans="16:21">
      <c r="P645" s="73"/>
      <c r="Q645" s="74"/>
      <c r="R645" s="74"/>
      <c r="S645" s="74"/>
      <c r="T645" s="74"/>
      <c r="U645" s="75"/>
    </row>
    <row r="646" spans="16:21">
      <c r="P646" s="73"/>
      <c r="Q646" s="74"/>
      <c r="R646" s="74"/>
      <c r="S646" s="74"/>
      <c r="T646" s="74"/>
      <c r="U646" s="75"/>
    </row>
    <row r="647" spans="16:21">
      <c r="P647" s="73"/>
      <c r="Q647" s="74"/>
      <c r="R647" s="74"/>
      <c r="S647" s="74"/>
      <c r="T647" s="74"/>
      <c r="U647" s="75"/>
    </row>
    <row r="648" spans="16:21">
      <c r="P648" s="73"/>
      <c r="Q648" s="74"/>
      <c r="R648" s="74"/>
      <c r="S648" s="74"/>
      <c r="T648" s="74"/>
      <c r="U648" s="75"/>
    </row>
    <row r="649" spans="16:21">
      <c r="P649" s="73"/>
      <c r="Q649" s="74"/>
      <c r="R649" s="74"/>
      <c r="S649" s="74"/>
      <c r="T649" s="74"/>
      <c r="U649" s="75"/>
    </row>
    <row r="650" spans="16:21">
      <c r="P650" s="73"/>
      <c r="Q650" s="74"/>
      <c r="R650" s="74"/>
      <c r="S650" s="74"/>
      <c r="T650" s="74"/>
      <c r="U650" s="75"/>
    </row>
    <row r="651" spans="16:21">
      <c r="P651" s="73"/>
      <c r="Q651" s="74"/>
      <c r="R651" s="74"/>
      <c r="S651" s="74"/>
      <c r="T651" s="74"/>
      <c r="U651" s="75"/>
    </row>
    <row r="652" spans="16:21">
      <c r="P652" s="73"/>
      <c r="Q652" s="74"/>
      <c r="R652" s="74"/>
      <c r="S652" s="74"/>
      <c r="T652" s="74"/>
      <c r="U652" s="75"/>
    </row>
    <row r="653" spans="16:21">
      <c r="P653" s="73"/>
      <c r="Q653" s="74"/>
      <c r="R653" s="74"/>
      <c r="S653" s="74"/>
      <c r="T653" s="74"/>
      <c r="U653" s="75"/>
    </row>
    <row r="654" spans="16:21">
      <c r="P654" s="73"/>
      <c r="Q654" s="74"/>
      <c r="R654" s="74"/>
      <c r="S654" s="74"/>
      <c r="T654" s="74"/>
      <c r="U654" s="75"/>
    </row>
    <row r="655" spans="16:21">
      <c r="P655" s="73"/>
      <c r="Q655" s="74"/>
      <c r="R655" s="74"/>
      <c r="S655" s="74"/>
      <c r="T655" s="74"/>
      <c r="U655" s="75"/>
    </row>
    <row r="656" spans="16:21">
      <c r="P656" s="73"/>
      <c r="Q656" s="74"/>
      <c r="R656" s="74"/>
      <c r="S656" s="74"/>
      <c r="T656" s="74"/>
      <c r="U656" s="75"/>
    </row>
    <row r="657" spans="16:21">
      <c r="P657" s="73"/>
      <c r="Q657" s="74"/>
      <c r="R657" s="74"/>
      <c r="S657" s="74"/>
      <c r="T657" s="74"/>
      <c r="U657" s="75"/>
    </row>
    <row r="658" spans="16:21">
      <c r="P658" s="73"/>
      <c r="Q658" s="74"/>
      <c r="R658" s="74"/>
      <c r="S658" s="74"/>
      <c r="T658" s="74"/>
      <c r="U658" s="75"/>
    </row>
    <row r="659" spans="16:21">
      <c r="P659" s="73"/>
      <c r="Q659" s="74"/>
      <c r="R659" s="74"/>
      <c r="S659" s="74"/>
      <c r="T659" s="74"/>
      <c r="U659" s="75"/>
    </row>
    <row r="660" spans="16:21">
      <c r="P660" s="73"/>
      <c r="Q660" s="74"/>
      <c r="R660" s="74"/>
      <c r="S660" s="74"/>
      <c r="T660" s="74"/>
      <c r="U660" s="75"/>
    </row>
    <row r="661" spans="16:21">
      <c r="P661" s="73"/>
      <c r="Q661" s="74"/>
      <c r="R661" s="74"/>
      <c r="S661" s="74"/>
      <c r="T661" s="74"/>
      <c r="U661" s="75"/>
    </row>
    <row r="662" spans="16:21">
      <c r="P662" s="73"/>
      <c r="Q662" s="74"/>
      <c r="R662" s="74"/>
      <c r="S662" s="74"/>
      <c r="T662" s="74"/>
      <c r="U662" s="75"/>
    </row>
    <row r="663" spans="16:21">
      <c r="P663" s="73"/>
      <c r="Q663" s="74"/>
      <c r="R663" s="74"/>
      <c r="S663" s="74"/>
      <c r="T663" s="74"/>
      <c r="U663" s="75"/>
    </row>
    <row r="664" spans="16:21">
      <c r="P664" s="73"/>
      <c r="Q664" s="74"/>
      <c r="R664" s="74"/>
      <c r="S664" s="74"/>
      <c r="T664" s="74"/>
      <c r="U664" s="75"/>
    </row>
    <row r="665" spans="16:21">
      <c r="P665" s="73"/>
      <c r="Q665" s="74"/>
      <c r="R665" s="74"/>
      <c r="S665" s="74"/>
      <c r="T665" s="74"/>
      <c r="U665" s="75"/>
    </row>
    <row r="666" spans="16:21">
      <c r="P666" s="73"/>
      <c r="Q666" s="74"/>
      <c r="R666" s="74"/>
      <c r="S666" s="74"/>
      <c r="T666" s="74"/>
      <c r="U666" s="75"/>
    </row>
    <row r="667" spans="16:21">
      <c r="P667" s="73"/>
      <c r="Q667" s="74"/>
      <c r="R667" s="74"/>
      <c r="S667" s="74"/>
      <c r="T667" s="74"/>
      <c r="U667" s="75"/>
    </row>
    <row r="668" spans="16:21">
      <c r="P668" s="73"/>
      <c r="Q668" s="74"/>
      <c r="R668" s="74"/>
      <c r="S668" s="74"/>
      <c r="T668" s="74"/>
      <c r="U668" s="75"/>
    </row>
    <row r="669" spans="16:21">
      <c r="P669" s="73"/>
      <c r="Q669" s="74"/>
      <c r="R669" s="74"/>
      <c r="S669" s="74"/>
      <c r="T669" s="74"/>
      <c r="U669" s="75"/>
    </row>
    <row r="670" spans="16:21">
      <c r="P670" s="73"/>
      <c r="Q670" s="74"/>
      <c r="R670" s="74"/>
      <c r="S670" s="74"/>
      <c r="T670" s="74"/>
      <c r="U670" s="75"/>
    </row>
    <row r="671" spans="16:21">
      <c r="P671" s="73"/>
      <c r="Q671" s="74"/>
      <c r="R671" s="74"/>
      <c r="S671" s="74"/>
      <c r="T671" s="74"/>
      <c r="U671" s="75"/>
    </row>
    <row r="672" spans="16:21">
      <c r="P672" s="73"/>
      <c r="Q672" s="74"/>
      <c r="R672" s="74"/>
      <c r="S672" s="74"/>
      <c r="T672" s="74"/>
      <c r="U672" s="75"/>
    </row>
    <row r="673" spans="16:21">
      <c r="P673" s="73"/>
      <c r="Q673" s="74"/>
      <c r="R673" s="74"/>
      <c r="S673" s="74"/>
      <c r="T673" s="74"/>
      <c r="U673" s="75"/>
    </row>
    <row r="674" spans="16:21">
      <c r="P674" s="73"/>
      <c r="Q674" s="74"/>
      <c r="R674" s="74"/>
      <c r="S674" s="74"/>
      <c r="T674" s="74"/>
      <c r="U674" s="75"/>
    </row>
    <row r="675" spans="16:21">
      <c r="P675" s="73"/>
      <c r="Q675" s="74"/>
      <c r="R675" s="74"/>
      <c r="S675" s="74"/>
      <c r="T675" s="74"/>
      <c r="U675" s="75"/>
    </row>
    <row r="676" spans="16:21">
      <c r="P676" s="73"/>
      <c r="Q676" s="74"/>
      <c r="R676" s="74"/>
      <c r="S676" s="74"/>
      <c r="T676" s="74"/>
      <c r="U676" s="75"/>
    </row>
    <row r="677" spans="16:21">
      <c r="P677" s="73"/>
      <c r="Q677" s="74"/>
      <c r="R677" s="74"/>
      <c r="S677" s="74"/>
      <c r="T677" s="74"/>
      <c r="U677" s="75"/>
    </row>
    <row r="678" spans="16:21">
      <c r="P678" s="73"/>
      <c r="Q678" s="74"/>
      <c r="R678" s="74"/>
      <c r="S678" s="74"/>
      <c r="T678" s="74"/>
      <c r="U678" s="75"/>
    </row>
    <row r="679" spans="16:21">
      <c r="P679" s="73"/>
      <c r="Q679" s="74"/>
      <c r="R679" s="74"/>
      <c r="S679" s="74"/>
      <c r="T679" s="74"/>
      <c r="U679" s="75"/>
    </row>
    <row r="680" spans="16:21">
      <c r="P680" s="73"/>
      <c r="Q680" s="74"/>
      <c r="R680" s="74"/>
      <c r="S680" s="74"/>
      <c r="T680" s="74"/>
      <c r="U680" s="75"/>
    </row>
    <row r="681" spans="16:21">
      <c r="P681" s="73"/>
      <c r="Q681" s="74"/>
      <c r="R681" s="74"/>
      <c r="S681" s="74"/>
      <c r="T681" s="74"/>
      <c r="U681" s="75"/>
    </row>
    <row r="682" spans="16:21">
      <c r="P682" s="73"/>
      <c r="Q682" s="74"/>
      <c r="R682" s="74"/>
      <c r="S682" s="74"/>
      <c r="T682" s="74"/>
      <c r="U682" s="75"/>
    </row>
    <row r="683" spans="16:21">
      <c r="P683" s="73"/>
      <c r="Q683" s="74"/>
      <c r="R683" s="74"/>
      <c r="S683" s="74"/>
      <c r="T683" s="74"/>
      <c r="U683" s="75"/>
    </row>
    <row r="684" spans="16:21">
      <c r="P684" s="73"/>
      <c r="Q684" s="74"/>
      <c r="R684" s="74"/>
      <c r="S684" s="74"/>
      <c r="T684" s="74"/>
      <c r="U684" s="75"/>
    </row>
    <row r="685" spans="16:21">
      <c r="P685" s="73"/>
      <c r="Q685" s="74"/>
      <c r="R685" s="74"/>
      <c r="S685" s="74"/>
      <c r="T685" s="74"/>
      <c r="U685" s="75"/>
    </row>
    <row r="686" spans="16:21">
      <c r="P686" s="73"/>
      <c r="Q686" s="74"/>
      <c r="R686" s="74"/>
      <c r="S686" s="74"/>
      <c r="T686" s="74"/>
      <c r="U686" s="75"/>
    </row>
    <row r="687" spans="16:21">
      <c r="P687" s="73"/>
      <c r="Q687" s="74"/>
      <c r="R687" s="74"/>
      <c r="S687" s="74"/>
      <c r="T687" s="74"/>
      <c r="U687" s="75"/>
    </row>
    <row r="688" spans="16:21">
      <c r="P688" s="73"/>
      <c r="Q688" s="74"/>
      <c r="R688" s="74"/>
      <c r="S688" s="74"/>
      <c r="T688" s="74"/>
      <c r="U688" s="75"/>
    </row>
    <row r="689" spans="16:21">
      <c r="P689" s="73"/>
      <c r="Q689" s="74"/>
      <c r="R689" s="74"/>
      <c r="S689" s="74"/>
      <c r="T689" s="74"/>
      <c r="U689" s="75"/>
    </row>
    <row r="690" spans="16:21">
      <c r="P690" s="73"/>
      <c r="Q690" s="74"/>
      <c r="R690" s="74"/>
      <c r="S690" s="74"/>
      <c r="T690" s="74"/>
      <c r="U690" s="75"/>
    </row>
    <row r="691" spans="16:21">
      <c r="P691" s="73"/>
      <c r="Q691" s="74"/>
      <c r="R691" s="74"/>
      <c r="S691" s="74"/>
      <c r="T691" s="74"/>
      <c r="U691" s="75"/>
    </row>
    <row r="692" spans="16:21">
      <c r="P692" s="73"/>
      <c r="Q692" s="74"/>
      <c r="R692" s="74"/>
      <c r="S692" s="74"/>
      <c r="T692" s="74"/>
      <c r="U692" s="75"/>
    </row>
    <row r="693" spans="16:21">
      <c r="P693" s="73"/>
      <c r="Q693" s="74"/>
      <c r="R693" s="74"/>
      <c r="S693" s="74"/>
      <c r="T693" s="74"/>
      <c r="U693" s="75"/>
    </row>
    <row r="694" spans="16:21">
      <c r="P694" s="73"/>
      <c r="Q694" s="74"/>
      <c r="R694" s="74"/>
      <c r="S694" s="74"/>
      <c r="T694" s="74"/>
      <c r="U694" s="75"/>
    </row>
    <row r="695" spans="16:21">
      <c r="P695" s="73"/>
      <c r="Q695" s="74"/>
      <c r="R695" s="74"/>
      <c r="S695" s="74"/>
      <c r="T695" s="74"/>
      <c r="U695" s="75"/>
    </row>
    <row r="696" spans="16:21">
      <c r="P696" s="73"/>
      <c r="Q696" s="74"/>
      <c r="R696" s="74"/>
      <c r="S696" s="74"/>
      <c r="T696" s="74"/>
      <c r="U696" s="75"/>
    </row>
    <row r="697" spans="16:21">
      <c r="P697" s="73"/>
      <c r="Q697" s="74"/>
      <c r="R697" s="74"/>
      <c r="S697" s="74"/>
      <c r="T697" s="74"/>
      <c r="U697" s="75"/>
    </row>
    <row r="698" spans="16:21">
      <c r="P698" s="73"/>
      <c r="Q698" s="74"/>
      <c r="R698" s="74"/>
      <c r="S698" s="74"/>
      <c r="T698" s="74"/>
      <c r="U698" s="75"/>
    </row>
    <row r="699" spans="16:21">
      <c r="P699" s="73"/>
      <c r="Q699" s="74"/>
      <c r="R699" s="74"/>
      <c r="S699" s="74"/>
      <c r="T699" s="74"/>
      <c r="U699" s="75"/>
    </row>
    <row r="700" spans="16:21">
      <c r="P700" s="73"/>
      <c r="Q700" s="74"/>
      <c r="R700" s="74"/>
      <c r="S700" s="74"/>
      <c r="T700" s="74"/>
      <c r="U700" s="75"/>
    </row>
    <row r="701" spans="16:21">
      <c r="P701" s="73"/>
      <c r="Q701" s="74"/>
      <c r="R701" s="74"/>
      <c r="S701" s="74"/>
      <c r="T701" s="74"/>
      <c r="U701" s="75"/>
    </row>
    <row r="702" spans="16:21">
      <c r="P702" s="73"/>
      <c r="Q702" s="74"/>
      <c r="R702" s="74"/>
      <c r="S702" s="74"/>
      <c r="T702" s="74"/>
      <c r="U702" s="75"/>
    </row>
    <row r="703" spans="16:21">
      <c r="P703" s="73"/>
      <c r="Q703" s="74"/>
      <c r="R703" s="74"/>
      <c r="S703" s="74"/>
      <c r="T703" s="74"/>
      <c r="U703" s="75"/>
    </row>
    <row r="704" spans="16:21">
      <c r="P704" s="73"/>
      <c r="Q704" s="74"/>
      <c r="R704" s="74"/>
      <c r="S704" s="74"/>
      <c r="T704" s="74"/>
      <c r="U704" s="75"/>
    </row>
    <row r="705" spans="16:21">
      <c r="P705" s="73"/>
      <c r="Q705" s="74"/>
      <c r="R705" s="74"/>
      <c r="S705" s="74"/>
      <c r="T705" s="74"/>
      <c r="U705" s="75"/>
    </row>
    <row r="706" spans="16:21">
      <c r="P706" s="73"/>
      <c r="Q706" s="74"/>
      <c r="R706" s="74"/>
      <c r="S706" s="74"/>
      <c r="T706" s="74"/>
      <c r="U706" s="75"/>
    </row>
    <row r="707" spans="16:21">
      <c r="P707" s="73"/>
      <c r="Q707" s="74"/>
      <c r="R707" s="74"/>
      <c r="S707" s="74"/>
      <c r="T707" s="74"/>
      <c r="U707" s="75"/>
    </row>
    <row r="708" spans="16:21">
      <c r="P708" s="73"/>
      <c r="Q708" s="74"/>
      <c r="R708" s="74"/>
      <c r="S708" s="74"/>
      <c r="T708" s="74"/>
      <c r="U708" s="75"/>
    </row>
    <row r="709" spans="16:21">
      <c r="P709" s="73"/>
      <c r="Q709" s="74"/>
      <c r="R709" s="74"/>
      <c r="S709" s="74"/>
      <c r="T709" s="74"/>
      <c r="U709" s="75"/>
    </row>
    <row r="710" spans="16:21">
      <c r="P710" s="73"/>
      <c r="Q710" s="74"/>
      <c r="R710" s="74"/>
      <c r="S710" s="74"/>
      <c r="T710" s="74"/>
      <c r="U710" s="75"/>
    </row>
    <row r="711" spans="16:21">
      <c r="P711" s="73"/>
      <c r="Q711" s="74"/>
      <c r="R711" s="74"/>
      <c r="S711" s="74"/>
      <c r="T711" s="74"/>
      <c r="U711" s="75"/>
    </row>
    <row r="712" spans="16:21">
      <c r="P712" s="73"/>
      <c r="Q712" s="74"/>
      <c r="R712" s="74"/>
      <c r="S712" s="74"/>
      <c r="T712" s="74"/>
      <c r="U712" s="75"/>
    </row>
    <row r="713" spans="16:21">
      <c r="P713" s="73"/>
      <c r="Q713" s="74"/>
      <c r="R713" s="74"/>
      <c r="S713" s="74"/>
      <c r="T713" s="74"/>
      <c r="U713" s="75"/>
    </row>
    <row r="714" spans="16:21">
      <c r="P714" s="73"/>
      <c r="Q714" s="74"/>
      <c r="R714" s="74"/>
      <c r="S714" s="74"/>
      <c r="T714" s="74"/>
      <c r="U714" s="75"/>
    </row>
    <row r="715" spans="16:21">
      <c r="P715" s="73"/>
      <c r="Q715" s="74"/>
      <c r="R715" s="74"/>
      <c r="S715" s="74"/>
      <c r="T715" s="74"/>
      <c r="U715" s="75"/>
    </row>
    <row r="716" spans="16:21">
      <c r="P716" s="73"/>
      <c r="Q716" s="74"/>
      <c r="R716" s="74"/>
      <c r="S716" s="74"/>
      <c r="T716" s="74"/>
      <c r="U716" s="75"/>
    </row>
    <row r="717" spans="16:21">
      <c r="P717" s="73"/>
      <c r="Q717" s="74"/>
      <c r="R717" s="74"/>
      <c r="S717" s="74"/>
      <c r="T717" s="74"/>
      <c r="U717" s="75"/>
    </row>
    <row r="718" spans="16:21">
      <c r="P718" s="73"/>
      <c r="Q718" s="74"/>
      <c r="R718" s="74"/>
      <c r="S718" s="74"/>
      <c r="T718" s="74"/>
      <c r="U718" s="75"/>
    </row>
    <row r="719" spans="16:21">
      <c r="P719" s="73"/>
      <c r="Q719" s="74"/>
      <c r="R719" s="74"/>
      <c r="S719" s="74"/>
      <c r="T719" s="74"/>
      <c r="U719" s="75"/>
    </row>
    <row r="720" spans="16:21">
      <c r="P720" s="73"/>
      <c r="Q720" s="74"/>
      <c r="R720" s="74"/>
      <c r="S720" s="74"/>
      <c r="T720" s="74"/>
      <c r="U720" s="75"/>
    </row>
    <row r="721" spans="16:21">
      <c r="P721" s="73"/>
      <c r="Q721" s="74"/>
      <c r="R721" s="74"/>
      <c r="S721" s="74"/>
      <c r="T721" s="74"/>
      <c r="U721" s="75"/>
    </row>
    <row r="722" spans="16:21">
      <c r="P722" s="73"/>
      <c r="Q722" s="74"/>
      <c r="R722" s="74"/>
      <c r="S722" s="74"/>
      <c r="T722" s="74"/>
      <c r="U722" s="75"/>
    </row>
    <row r="723" spans="16:21">
      <c r="P723" s="73"/>
      <c r="Q723" s="74"/>
      <c r="R723" s="74"/>
      <c r="S723" s="74"/>
      <c r="T723" s="74"/>
      <c r="U723" s="75"/>
    </row>
    <row r="724" spans="16:21">
      <c r="P724" s="73"/>
      <c r="Q724" s="74"/>
      <c r="R724" s="74"/>
      <c r="S724" s="74"/>
      <c r="T724" s="74"/>
      <c r="U724" s="75"/>
    </row>
    <row r="725" spans="16:21">
      <c r="P725" s="73"/>
      <c r="Q725" s="74"/>
      <c r="R725" s="74"/>
      <c r="S725" s="74"/>
      <c r="T725" s="74"/>
      <c r="U725" s="75"/>
    </row>
    <row r="726" spans="16:21">
      <c r="P726" s="73"/>
      <c r="Q726" s="74"/>
      <c r="R726" s="74"/>
      <c r="S726" s="74"/>
      <c r="T726" s="74"/>
      <c r="U726" s="75"/>
    </row>
    <row r="727" spans="16:21">
      <c r="P727" s="73"/>
      <c r="Q727" s="74"/>
      <c r="R727" s="74"/>
      <c r="S727" s="74"/>
      <c r="T727" s="74"/>
      <c r="U727" s="75"/>
    </row>
    <row r="728" spans="16:21">
      <c r="P728" s="73"/>
      <c r="Q728" s="74"/>
      <c r="R728" s="74"/>
      <c r="S728" s="74"/>
      <c r="T728" s="74"/>
      <c r="U728" s="75"/>
    </row>
    <row r="729" spans="16:21">
      <c r="P729" s="73"/>
      <c r="Q729" s="74"/>
      <c r="R729" s="74"/>
      <c r="S729" s="74"/>
      <c r="T729" s="74"/>
      <c r="U729" s="75"/>
    </row>
    <row r="730" spans="16:21">
      <c r="P730" s="73"/>
      <c r="Q730" s="74"/>
      <c r="R730" s="74"/>
      <c r="S730" s="74"/>
      <c r="T730" s="74"/>
      <c r="U730" s="75"/>
    </row>
    <row r="731" spans="16:21">
      <c r="P731" s="73"/>
      <c r="Q731" s="74"/>
      <c r="R731" s="74"/>
      <c r="S731" s="74"/>
      <c r="T731" s="74"/>
      <c r="U731" s="75"/>
    </row>
    <row r="732" spans="16:21">
      <c r="P732" s="73"/>
      <c r="Q732" s="74"/>
      <c r="R732" s="74"/>
      <c r="S732" s="74"/>
      <c r="T732" s="74"/>
      <c r="U732" s="75"/>
    </row>
    <row r="733" spans="16:21">
      <c r="P733" s="73"/>
      <c r="Q733" s="74"/>
      <c r="R733" s="74"/>
      <c r="S733" s="74"/>
      <c r="T733" s="74"/>
      <c r="U733" s="75"/>
    </row>
    <row r="734" spans="16:21">
      <c r="P734" s="73"/>
      <c r="Q734" s="74"/>
      <c r="R734" s="74"/>
      <c r="S734" s="74"/>
      <c r="T734" s="74"/>
      <c r="U734" s="75"/>
    </row>
    <row r="735" spans="16:21">
      <c r="P735" s="73"/>
      <c r="Q735" s="74"/>
      <c r="R735" s="74"/>
      <c r="S735" s="74"/>
      <c r="T735" s="74"/>
      <c r="U735" s="75"/>
    </row>
    <row r="736" spans="16:21">
      <c r="P736" s="73"/>
      <c r="Q736" s="74"/>
      <c r="R736" s="74"/>
      <c r="S736" s="74"/>
      <c r="T736" s="74"/>
      <c r="U736" s="75"/>
    </row>
    <row r="737" spans="16:21">
      <c r="P737" s="73"/>
      <c r="Q737" s="74"/>
      <c r="R737" s="74"/>
      <c r="S737" s="74"/>
      <c r="T737" s="74"/>
      <c r="U737" s="75"/>
    </row>
    <row r="738" spans="16:21">
      <c r="P738" s="73"/>
      <c r="Q738" s="74"/>
      <c r="R738" s="74"/>
      <c r="S738" s="74"/>
      <c r="T738" s="74"/>
      <c r="U738" s="75"/>
    </row>
    <row r="739" spans="16:21">
      <c r="P739" s="73"/>
      <c r="Q739" s="74"/>
      <c r="R739" s="74"/>
      <c r="S739" s="74"/>
      <c r="T739" s="74"/>
      <c r="U739" s="75"/>
    </row>
    <row r="740" spans="16:21">
      <c r="P740" s="73"/>
      <c r="Q740" s="74"/>
      <c r="R740" s="74"/>
      <c r="S740" s="74"/>
      <c r="T740" s="74"/>
      <c r="U740" s="75"/>
    </row>
    <row r="741" spans="16:21">
      <c r="P741" s="73"/>
      <c r="Q741" s="74"/>
      <c r="R741" s="74"/>
      <c r="S741" s="74"/>
      <c r="T741" s="74"/>
      <c r="U741" s="75"/>
    </row>
    <row r="742" spans="16:21">
      <c r="P742" s="73"/>
      <c r="Q742" s="74"/>
      <c r="R742" s="74"/>
      <c r="S742" s="74"/>
      <c r="T742" s="74"/>
      <c r="U742" s="75"/>
    </row>
    <row r="743" spans="16:21">
      <c r="P743" s="73"/>
      <c r="Q743" s="74"/>
      <c r="R743" s="74"/>
      <c r="S743" s="74"/>
      <c r="T743" s="74"/>
      <c r="U743" s="75"/>
    </row>
    <row r="744" spans="16:21">
      <c r="P744" s="73"/>
      <c r="Q744" s="74"/>
      <c r="R744" s="74"/>
      <c r="S744" s="74"/>
      <c r="T744" s="74"/>
      <c r="U744" s="75"/>
    </row>
    <row r="745" spans="16:21">
      <c r="P745" s="73"/>
      <c r="Q745" s="74"/>
      <c r="R745" s="74"/>
      <c r="S745" s="74"/>
      <c r="T745" s="74"/>
      <c r="U745" s="75"/>
    </row>
    <row r="746" spans="16:21">
      <c r="P746" s="73"/>
      <c r="Q746" s="74"/>
      <c r="R746" s="74"/>
      <c r="S746" s="74"/>
      <c r="T746" s="74"/>
      <c r="U746" s="75"/>
    </row>
    <row r="747" spans="16:21">
      <c r="P747" s="73"/>
      <c r="Q747" s="74"/>
      <c r="R747" s="74"/>
      <c r="S747" s="74"/>
      <c r="T747" s="74"/>
      <c r="U747" s="75"/>
    </row>
    <row r="748" spans="16:21">
      <c r="P748" s="73"/>
      <c r="Q748" s="74"/>
      <c r="R748" s="74"/>
      <c r="S748" s="74"/>
      <c r="T748" s="74"/>
      <c r="U748" s="75"/>
    </row>
    <row r="749" spans="16:21">
      <c r="P749" s="73"/>
      <c r="Q749" s="74"/>
      <c r="R749" s="74"/>
      <c r="S749" s="74"/>
      <c r="T749" s="74"/>
      <c r="U749" s="75"/>
    </row>
    <row r="750" spans="16:21">
      <c r="P750" s="73"/>
      <c r="Q750" s="74"/>
      <c r="R750" s="74"/>
      <c r="S750" s="74"/>
      <c r="T750" s="74"/>
      <c r="U750" s="75"/>
    </row>
    <row r="751" spans="16:21">
      <c r="P751" s="73"/>
      <c r="Q751" s="74"/>
      <c r="R751" s="74"/>
      <c r="S751" s="74"/>
      <c r="T751" s="74"/>
      <c r="U751" s="75"/>
    </row>
    <row r="752" spans="16:21">
      <c r="P752" s="73"/>
      <c r="Q752" s="74"/>
      <c r="R752" s="74"/>
      <c r="S752" s="74"/>
      <c r="T752" s="74"/>
      <c r="U752" s="75"/>
    </row>
    <row r="753" spans="16:21">
      <c r="P753" s="73"/>
      <c r="Q753" s="74"/>
      <c r="R753" s="74"/>
      <c r="S753" s="74"/>
      <c r="T753" s="74"/>
      <c r="U753" s="75"/>
    </row>
    <row r="754" spans="16:21">
      <c r="P754" s="73"/>
      <c r="Q754" s="74"/>
      <c r="R754" s="74"/>
      <c r="S754" s="74"/>
      <c r="T754" s="74"/>
      <c r="U754" s="75"/>
    </row>
    <row r="755" spans="16:21">
      <c r="P755" s="73"/>
      <c r="Q755" s="74"/>
      <c r="R755" s="74"/>
      <c r="S755" s="74"/>
      <c r="T755" s="74"/>
      <c r="U755" s="75"/>
    </row>
    <row r="756" spans="16:21">
      <c r="P756" s="73"/>
      <c r="Q756" s="74"/>
      <c r="R756" s="74"/>
      <c r="S756" s="74"/>
      <c r="T756" s="74"/>
      <c r="U756" s="75"/>
    </row>
    <row r="757" spans="16:21">
      <c r="P757" s="73"/>
      <c r="Q757" s="74"/>
      <c r="R757" s="74"/>
      <c r="S757" s="74"/>
      <c r="T757" s="74"/>
      <c r="U757" s="75"/>
    </row>
    <row r="758" spans="16:21">
      <c r="P758" s="73"/>
      <c r="Q758" s="74"/>
      <c r="R758" s="74"/>
      <c r="S758" s="74"/>
      <c r="T758" s="74"/>
      <c r="U758" s="75"/>
    </row>
    <row r="759" spans="16:21">
      <c r="P759" s="73"/>
      <c r="Q759" s="74"/>
      <c r="R759" s="74"/>
      <c r="S759" s="74"/>
      <c r="T759" s="74"/>
      <c r="U759" s="75"/>
    </row>
    <row r="760" spans="16:21">
      <c r="P760" s="73"/>
      <c r="Q760" s="74"/>
      <c r="R760" s="74"/>
      <c r="S760" s="74"/>
      <c r="T760" s="74"/>
      <c r="U760" s="75"/>
    </row>
    <row r="761" spans="16:21">
      <c r="P761" s="73"/>
      <c r="Q761" s="74"/>
      <c r="R761" s="74"/>
      <c r="S761" s="74"/>
      <c r="T761" s="74"/>
      <c r="U761" s="75"/>
    </row>
    <row r="762" spans="16:21">
      <c r="P762" s="73"/>
      <c r="Q762" s="74"/>
      <c r="R762" s="74"/>
      <c r="S762" s="74"/>
      <c r="T762" s="74"/>
      <c r="U762" s="75"/>
    </row>
    <row r="763" spans="16:21">
      <c r="P763" s="73"/>
      <c r="Q763" s="74"/>
      <c r="R763" s="74"/>
      <c r="S763" s="74"/>
      <c r="T763" s="74"/>
      <c r="U763" s="75"/>
    </row>
    <row r="764" spans="16:21">
      <c r="P764" s="73"/>
      <c r="Q764" s="74"/>
      <c r="R764" s="74"/>
      <c r="S764" s="74"/>
      <c r="T764" s="74"/>
      <c r="U764" s="75"/>
    </row>
    <row r="765" spans="16:21">
      <c r="P765" s="73"/>
      <c r="Q765" s="74"/>
      <c r="R765" s="74"/>
      <c r="S765" s="74"/>
      <c r="T765" s="74"/>
      <c r="U765" s="75"/>
    </row>
    <row r="766" spans="16:21">
      <c r="P766" s="73"/>
      <c r="Q766" s="74"/>
      <c r="R766" s="74"/>
      <c r="S766" s="74"/>
      <c r="T766" s="74"/>
      <c r="U766" s="75"/>
    </row>
    <row r="767" spans="16:21">
      <c r="P767" s="73"/>
      <c r="Q767" s="74"/>
      <c r="R767" s="74"/>
      <c r="S767" s="74"/>
      <c r="T767" s="74"/>
      <c r="U767" s="75"/>
    </row>
    <row r="768" spans="16:21">
      <c r="P768" s="73"/>
      <c r="Q768" s="74"/>
      <c r="R768" s="74"/>
      <c r="S768" s="74"/>
      <c r="T768" s="74"/>
      <c r="U768" s="75"/>
    </row>
    <row r="769" spans="16:21">
      <c r="P769" s="73"/>
      <c r="Q769" s="74"/>
      <c r="R769" s="74"/>
      <c r="S769" s="74"/>
      <c r="T769" s="74"/>
      <c r="U769" s="75"/>
    </row>
    <row r="770" spans="16:21">
      <c r="P770" s="73"/>
      <c r="Q770" s="74"/>
      <c r="R770" s="74"/>
      <c r="S770" s="74"/>
      <c r="T770" s="74"/>
      <c r="U770" s="75"/>
    </row>
    <row r="771" spans="16:21">
      <c r="P771" s="73"/>
      <c r="Q771" s="74"/>
      <c r="R771" s="74"/>
      <c r="S771" s="74"/>
      <c r="T771" s="74"/>
      <c r="U771" s="75"/>
    </row>
    <row r="772" spans="16:21">
      <c r="P772" s="73"/>
      <c r="Q772" s="74"/>
      <c r="R772" s="74"/>
      <c r="S772" s="74"/>
      <c r="T772" s="74"/>
      <c r="U772" s="75"/>
    </row>
    <row r="773" spans="16:21">
      <c r="P773" s="73"/>
      <c r="Q773" s="74"/>
      <c r="R773" s="74"/>
      <c r="S773" s="74"/>
      <c r="T773" s="74"/>
      <c r="U773" s="75"/>
    </row>
    <row r="774" spans="16:21">
      <c r="P774" s="73"/>
      <c r="Q774" s="74"/>
      <c r="R774" s="74"/>
      <c r="S774" s="74"/>
      <c r="T774" s="74"/>
      <c r="U774" s="75"/>
    </row>
    <row r="775" spans="16:21">
      <c r="P775" s="73"/>
      <c r="Q775" s="74"/>
      <c r="R775" s="74"/>
      <c r="S775" s="74"/>
      <c r="T775" s="74"/>
      <c r="U775" s="75"/>
    </row>
    <row r="776" spans="16:21">
      <c r="P776" s="73"/>
      <c r="Q776" s="74"/>
      <c r="R776" s="74"/>
      <c r="S776" s="74"/>
      <c r="T776" s="74"/>
      <c r="U776" s="75"/>
    </row>
    <row r="777" spans="16:21">
      <c r="P777" s="73"/>
      <c r="Q777" s="74"/>
      <c r="R777" s="74"/>
      <c r="S777" s="74"/>
      <c r="T777" s="74"/>
      <c r="U777" s="75"/>
    </row>
    <row r="778" spans="16:21">
      <c r="P778" s="73"/>
      <c r="Q778" s="74"/>
      <c r="R778" s="74"/>
      <c r="S778" s="74"/>
      <c r="T778" s="74"/>
      <c r="U778" s="75"/>
    </row>
    <row r="779" spans="16:21">
      <c r="P779" s="73"/>
      <c r="Q779" s="74"/>
      <c r="R779" s="74"/>
      <c r="S779" s="74"/>
      <c r="T779" s="74"/>
      <c r="U779" s="75"/>
    </row>
    <row r="780" spans="16:21">
      <c r="P780" s="73"/>
      <c r="Q780" s="74"/>
      <c r="R780" s="74"/>
      <c r="S780" s="74"/>
      <c r="T780" s="74"/>
      <c r="U780" s="75"/>
    </row>
    <row r="781" spans="16:21">
      <c r="P781" s="73"/>
      <c r="Q781" s="74"/>
      <c r="R781" s="74"/>
      <c r="S781" s="74"/>
      <c r="T781" s="74"/>
      <c r="U781" s="75"/>
    </row>
    <row r="782" spans="16:21">
      <c r="P782" s="73"/>
      <c r="Q782" s="74"/>
      <c r="R782" s="74"/>
      <c r="S782" s="74"/>
      <c r="T782" s="74"/>
      <c r="U782" s="75"/>
    </row>
    <row r="783" spans="16:21">
      <c r="P783" s="73"/>
      <c r="Q783" s="74"/>
      <c r="R783" s="74"/>
      <c r="S783" s="74"/>
      <c r="T783" s="74"/>
      <c r="U783" s="75"/>
    </row>
    <row r="784" spans="16:21">
      <c r="P784" s="73"/>
      <c r="Q784" s="74"/>
      <c r="R784" s="74"/>
      <c r="S784" s="74"/>
      <c r="T784" s="74"/>
      <c r="U784" s="75"/>
    </row>
    <row r="785" spans="16:21">
      <c r="P785" s="73"/>
      <c r="Q785" s="74"/>
      <c r="R785" s="74"/>
      <c r="S785" s="74"/>
      <c r="T785" s="74"/>
      <c r="U785" s="75"/>
    </row>
    <row r="786" spans="16:21">
      <c r="P786" s="73"/>
      <c r="Q786" s="74"/>
      <c r="R786" s="74"/>
      <c r="S786" s="74"/>
      <c r="T786" s="74"/>
      <c r="U786" s="75"/>
    </row>
    <row r="787" spans="16:21">
      <c r="P787" s="73"/>
      <c r="Q787" s="74"/>
      <c r="R787" s="74"/>
      <c r="S787" s="74"/>
      <c r="T787" s="74"/>
      <c r="U787" s="75"/>
    </row>
    <row r="788" spans="16:21">
      <c r="P788" s="73"/>
      <c r="Q788" s="74"/>
      <c r="R788" s="74"/>
      <c r="S788" s="74"/>
      <c r="T788" s="74"/>
      <c r="U788" s="75"/>
    </row>
    <row r="789" spans="16:21">
      <c r="P789" s="73"/>
      <c r="Q789" s="74"/>
      <c r="R789" s="74"/>
      <c r="S789" s="74"/>
      <c r="T789" s="74"/>
      <c r="U789" s="75"/>
    </row>
    <row r="790" spans="16:21">
      <c r="P790" s="73"/>
      <c r="Q790" s="74"/>
      <c r="R790" s="74"/>
      <c r="S790" s="74"/>
      <c r="T790" s="74"/>
      <c r="U790" s="75"/>
    </row>
    <row r="791" spans="16:21">
      <c r="P791" s="73"/>
      <c r="Q791" s="74"/>
      <c r="R791" s="74"/>
      <c r="S791" s="74"/>
      <c r="T791" s="74"/>
      <c r="U791" s="75"/>
    </row>
    <row r="792" spans="16:21">
      <c r="P792" s="73"/>
      <c r="Q792" s="74"/>
      <c r="R792" s="74"/>
      <c r="S792" s="74"/>
      <c r="T792" s="74"/>
      <c r="U792" s="75"/>
    </row>
    <row r="793" spans="16:21">
      <c r="P793" s="73"/>
      <c r="Q793" s="74"/>
      <c r="R793" s="74"/>
      <c r="S793" s="74"/>
      <c r="T793" s="74"/>
      <c r="U793" s="75"/>
    </row>
    <row r="794" spans="16:21">
      <c r="P794" s="73"/>
      <c r="Q794" s="74"/>
      <c r="R794" s="74"/>
      <c r="S794" s="74"/>
      <c r="T794" s="74"/>
      <c r="U794" s="75"/>
    </row>
    <row r="795" spans="16:21">
      <c r="P795" s="73"/>
      <c r="Q795" s="74"/>
      <c r="R795" s="74"/>
      <c r="S795" s="74"/>
      <c r="T795" s="74"/>
      <c r="U795" s="75"/>
    </row>
    <row r="796" spans="16:21">
      <c r="P796" s="73"/>
      <c r="Q796" s="74"/>
      <c r="R796" s="74"/>
      <c r="S796" s="74"/>
      <c r="T796" s="74"/>
      <c r="U796" s="75"/>
    </row>
    <row r="797" spans="16:21">
      <c r="P797" s="73"/>
      <c r="Q797" s="74"/>
      <c r="R797" s="74"/>
      <c r="S797" s="74"/>
      <c r="T797" s="74"/>
      <c r="U797" s="75"/>
    </row>
    <row r="798" spans="16:21">
      <c r="P798" s="73"/>
      <c r="Q798" s="74"/>
      <c r="R798" s="74"/>
      <c r="S798" s="74"/>
      <c r="T798" s="74"/>
      <c r="U798" s="75"/>
    </row>
    <row r="799" spans="16:21">
      <c r="P799" s="73"/>
      <c r="Q799" s="74"/>
      <c r="R799" s="74"/>
      <c r="S799" s="74"/>
      <c r="T799" s="74"/>
      <c r="U799" s="75"/>
    </row>
    <row r="800" spans="16:21">
      <c r="P800" s="73"/>
      <c r="Q800" s="74"/>
      <c r="R800" s="74"/>
      <c r="S800" s="74"/>
      <c r="T800" s="74"/>
      <c r="U800" s="75"/>
    </row>
    <row r="801" spans="16:21">
      <c r="P801" s="73"/>
      <c r="Q801" s="74"/>
      <c r="R801" s="74"/>
      <c r="S801" s="74"/>
      <c r="T801" s="74"/>
      <c r="U801" s="75"/>
    </row>
    <row r="802" spans="16:21">
      <c r="P802" s="73"/>
      <c r="Q802" s="74"/>
      <c r="R802" s="74"/>
      <c r="S802" s="74"/>
      <c r="T802" s="74"/>
      <c r="U802" s="75"/>
    </row>
    <row r="803" spans="16:21">
      <c r="P803" s="73"/>
      <c r="Q803" s="74"/>
      <c r="R803" s="74"/>
      <c r="S803" s="74"/>
      <c r="T803" s="74"/>
      <c r="U803" s="75"/>
    </row>
    <row r="804" spans="16:21">
      <c r="P804" s="73"/>
      <c r="Q804" s="74"/>
      <c r="R804" s="74"/>
      <c r="S804" s="74"/>
      <c r="T804" s="74"/>
      <c r="U804" s="75"/>
    </row>
    <row r="805" spans="16:21">
      <c r="P805" s="73"/>
      <c r="Q805" s="74"/>
      <c r="R805" s="74"/>
      <c r="S805" s="74"/>
      <c r="T805" s="74"/>
      <c r="U805" s="75"/>
    </row>
    <row r="806" spans="16:21">
      <c r="P806" s="73"/>
      <c r="Q806" s="74"/>
      <c r="R806" s="74"/>
      <c r="S806" s="74"/>
      <c r="T806" s="74"/>
      <c r="U806" s="75"/>
    </row>
    <row r="807" spans="16:21">
      <c r="P807" s="73"/>
      <c r="Q807" s="74"/>
      <c r="R807" s="74"/>
      <c r="S807" s="74"/>
      <c r="T807" s="74"/>
      <c r="U807" s="75"/>
    </row>
    <row r="808" spans="16:21">
      <c r="P808" s="73"/>
      <c r="Q808" s="74"/>
      <c r="R808" s="74"/>
      <c r="S808" s="74"/>
      <c r="T808" s="74"/>
      <c r="U808" s="75"/>
    </row>
    <row r="809" spans="16:21">
      <c r="P809" s="73"/>
      <c r="Q809" s="74"/>
      <c r="R809" s="74"/>
      <c r="S809" s="74"/>
      <c r="T809" s="74"/>
      <c r="U809" s="75"/>
    </row>
    <row r="810" spans="16:21">
      <c r="P810" s="73"/>
      <c r="Q810" s="74"/>
      <c r="R810" s="74"/>
      <c r="S810" s="74"/>
      <c r="T810" s="74"/>
      <c r="U810" s="75"/>
    </row>
    <row r="811" spans="16:21">
      <c r="P811" s="73"/>
      <c r="Q811" s="74"/>
      <c r="R811" s="74"/>
      <c r="S811" s="74"/>
      <c r="T811" s="74"/>
      <c r="U811" s="75"/>
    </row>
    <row r="812" spans="16:21">
      <c r="P812" s="73"/>
      <c r="Q812" s="74"/>
      <c r="R812" s="74"/>
      <c r="S812" s="74"/>
      <c r="T812" s="74"/>
      <c r="U812" s="75"/>
    </row>
    <row r="813" spans="16:21">
      <c r="P813" s="73"/>
      <c r="Q813" s="74"/>
      <c r="R813" s="74"/>
      <c r="S813" s="74"/>
      <c r="T813" s="74"/>
      <c r="U813" s="75"/>
    </row>
    <row r="814" spans="16:21">
      <c r="P814" s="73"/>
      <c r="Q814" s="74"/>
      <c r="R814" s="74"/>
      <c r="S814" s="74"/>
      <c r="T814" s="74"/>
      <c r="U814" s="75"/>
    </row>
    <row r="815" spans="16:21">
      <c r="P815" s="73"/>
      <c r="Q815" s="74"/>
      <c r="R815" s="74"/>
      <c r="S815" s="74"/>
      <c r="T815" s="74"/>
      <c r="U815" s="75"/>
    </row>
    <row r="816" spans="16:21">
      <c r="P816" s="73"/>
      <c r="Q816" s="74"/>
      <c r="R816" s="74"/>
      <c r="S816" s="74"/>
      <c r="T816" s="74"/>
      <c r="U816" s="75"/>
    </row>
    <row r="817" spans="16:21">
      <c r="P817" s="73"/>
      <c r="Q817" s="74"/>
      <c r="R817" s="74"/>
      <c r="S817" s="74"/>
      <c r="T817" s="74"/>
      <c r="U817" s="75"/>
    </row>
    <row r="818" spans="16:21">
      <c r="P818" s="73"/>
      <c r="Q818" s="74"/>
      <c r="R818" s="74"/>
      <c r="S818" s="74"/>
      <c r="T818" s="74"/>
      <c r="U818" s="75"/>
    </row>
    <row r="819" spans="16:21">
      <c r="P819" s="73"/>
      <c r="Q819" s="74"/>
      <c r="R819" s="74"/>
      <c r="S819" s="74"/>
      <c r="T819" s="74"/>
      <c r="U819" s="75"/>
    </row>
    <row r="820" spans="16:21">
      <c r="P820" s="73"/>
      <c r="Q820" s="74"/>
      <c r="R820" s="74"/>
      <c r="S820" s="74"/>
      <c r="T820" s="74"/>
      <c r="U820" s="75"/>
    </row>
    <row r="821" spans="16:21">
      <c r="P821" s="73"/>
      <c r="Q821" s="74"/>
      <c r="R821" s="74"/>
      <c r="S821" s="74"/>
      <c r="T821" s="74"/>
      <c r="U821" s="75"/>
    </row>
    <row r="822" spans="16:21">
      <c r="P822" s="73"/>
      <c r="Q822" s="74"/>
      <c r="R822" s="74"/>
      <c r="S822" s="74"/>
      <c r="T822" s="74"/>
      <c r="U822" s="75"/>
    </row>
    <row r="823" spans="16:21">
      <c r="P823" s="73"/>
      <c r="Q823" s="74"/>
      <c r="R823" s="74"/>
      <c r="S823" s="74"/>
      <c r="T823" s="74"/>
      <c r="U823" s="75"/>
    </row>
    <row r="824" spans="16:21">
      <c r="P824" s="73"/>
      <c r="Q824" s="74"/>
      <c r="R824" s="74"/>
      <c r="S824" s="74"/>
      <c r="T824" s="74"/>
      <c r="U824" s="75"/>
    </row>
    <row r="825" spans="16:21">
      <c r="P825" s="73"/>
      <c r="Q825" s="74"/>
      <c r="R825" s="74"/>
      <c r="S825" s="74"/>
      <c r="T825" s="74"/>
      <c r="U825" s="75"/>
    </row>
    <row r="826" spans="16:21">
      <c r="P826" s="73"/>
      <c r="Q826" s="74"/>
      <c r="R826" s="74"/>
      <c r="S826" s="74"/>
      <c r="T826" s="74"/>
      <c r="U826" s="75"/>
    </row>
    <row r="827" spans="16:21">
      <c r="P827" s="73"/>
      <c r="Q827" s="74"/>
      <c r="R827" s="74"/>
      <c r="S827" s="74"/>
      <c r="T827" s="74"/>
      <c r="U827" s="75"/>
    </row>
    <row r="828" spans="16:21">
      <c r="P828" s="73"/>
      <c r="Q828" s="74"/>
      <c r="R828" s="74"/>
      <c r="S828" s="74"/>
      <c r="T828" s="74"/>
      <c r="U828" s="75"/>
    </row>
    <row r="829" spans="16:21">
      <c r="P829" s="73"/>
      <c r="Q829" s="74"/>
      <c r="R829" s="74"/>
      <c r="S829" s="74"/>
      <c r="T829" s="74"/>
      <c r="U829" s="75"/>
    </row>
    <row r="830" spans="16:21">
      <c r="P830" s="73"/>
      <c r="Q830" s="74"/>
      <c r="R830" s="74"/>
      <c r="S830" s="74"/>
      <c r="T830" s="74"/>
      <c r="U830" s="75"/>
    </row>
    <row r="831" spans="16:21">
      <c r="P831" s="73"/>
      <c r="Q831" s="74"/>
      <c r="R831" s="74"/>
      <c r="S831" s="74"/>
      <c r="T831" s="74"/>
      <c r="U831" s="75"/>
    </row>
    <row r="832" spans="16:21">
      <c r="P832" s="73"/>
      <c r="Q832" s="74"/>
      <c r="R832" s="74"/>
      <c r="S832" s="74"/>
      <c r="T832" s="74"/>
      <c r="U832" s="75"/>
    </row>
    <row r="833" spans="16:21">
      <c r="P833" s="73"/>
      <c r="Q833" s="74"/>
      <c r="R833" s="74"/>
      <c r="S833" s="74"/>
      <c r="T833" s="74"/>
      <c r="U833" s="75"/>
    </row>
    <row r="834" spans="16:21">
      <c r="P834" s="73"/>
      <c r="Q834" s="74"/>
      <c r="R834" s="74"/>
      <c r="S834" s="74"/>
      <c r="T834" s="74"/>
      <c r="U834" s="75"/>
    </row>
    <row r="835" spans="16:21">
      <c r="P835" s="73"/>
      <c r="Q835" s="74"/>
      <c r="R835" s="74"/>
      <c r="S835" s="74"/>
      <c r="T835" s="74"/>
      <c r="U835" s="75"/>
    </row>
    <row r="836" spans="16:21">
      <c r="P836" s="73"/>
      <c r="Q836" s="74"/>
      <c r="R836" s="74"/>
      <c r="S836" s="74"/>
      <c r="T836" s="74"/>
      <c r="U836" s="75"/>
    </row>
    <row r="837" spans="16:21">
      <c r="P837" s="73"/>
      <c r="Q837" s="74"/>
      <c r="R837" s="74"/>
      <c r="S837" s="74"/>
      <c r="T837" s="74"/>
      <c r="U837" s="75"/>
    </row>
    <row r="838" spans="16:21">
      <c r="P838" s="73"/>
      <c r="Q838" s="74"/>
      <c r="R838" s="74"/>
      <c r="S838" s="74"/>
      <c r="T838" s="74"/>
      <c r="U838" s="75"/>
    </row>
    <row r="839" spans="16:21">
      <c r="P839" s="73"/>
      <c r="Q839" s="74"/>
      <c r="R839" s="74"/>
      <c r="S839" s="74"/>
      <c r="T839" s="74"/>
      <c r="U839" s="75"/>
    </row>
    <row r="840" spans="16:21">
      <c r="P840" s="73"/>
      <c r="Q840" s="74"/>
      <c r="R840" s="74"/>
      <c r="S840" s="74"/>
      <c r="T840" s="74"/>
      <c r="U840" s="75"/>
    </row>
    <row r="841" spans="16:21">
      <c r="P841" s="73"/>
      <c r="Q841" s="74"/>
      <c r="R841" s="74"/>
      <c r="S841" s="74"/>
      <c r="T841" s="74"/>
      <c r="U841" s="75"/>
    </row>
    <row r="842" spans="16:21">
      <c r="P842" s="73"/>
      <c r="Q842" s="74"/>
      <c r="R842" s="74"/>
      <c r="S842" s="74"/>
      <c r="T842" s="74"/>
      <c r="U842" s="75"/>
    </row>
    <row r="843" spans="16:21">
      <c r="P843" s="73"/>
      <c r="Q843" s="74"/>
      <c r="R843" s="74"/>
      <c r="S843" s="74"/>
      <c r="T843" s="74"/>
      <c r="U843" s="75"/>
    </row>
    <row r="844" spans="16:21">
      <c r="P844" s="73"/>
      <c r="Q844" s="74"/>
      <c r="R844" s="74"/>
      <c r="S844" s="74"/>
      <c r="T844" s="74"/>
      <c r="U844" s="75"/>
    </row>
    <row r="845" spans="16:21">
      <c r="P845" s="73"/>
      <c r="Q845" s="74"/>
      <c r="R845" s="74"/>
      <c r="S845" s="74"/>
      <c r="T845" s="74"/>
      <c r="U845" s="75"/>
    </row>
    <row r="846" spans="16:21">
      <c r="P846" s="73"/>
      <c r="Q846" s="74"/>
      <c r="R846" s="74"/>
      <c r="S846" s="74"/>
      <c r="T846" s="74"/>
      <c r="U846" s="75"/>
    </row>
    <row r="847" spans="16:21">
      <c r="P847" s="73"/>
      <c r="Q847" s="74"/>
      <c r="R847" s="74"/>
      <c r="S847" s="74"/>
      <c r="T847" s="74"/>
      <c r="U847" s="75"/>
    </row>
    <row r="848" spans="16:21">
      <c r="P848" s="73"/>
      <c r="Q848" s="74"/>
      <c r="R848" s="74"/>
      <c r="S848" s="74"/>
      <c r="T848" s="74"/>
      <c r="U848" s="75"/>
    </row>
    <row r="849" spans="16:21">
      <c r="P849" s="73"/>
      <c r="Q849" s="74"/>
      <c r="R849" s="74"/>
      <c r="S849" s="74"/>
      <c r="T849" s="74"/>
      <c r="U849" s="75"/>
    </row>
    <row r="850" spans="16:21">
      <c r="P850" s="73"/>
      <c r="Q850" s="74"/>
      <c r="R850" s="74"/>
      <c r="S850" s="74"/>
      <c r="T850" s="74"/>
      <c r="U850" s="75"/>
    </row>
    <row r="851" spans="16:21">
      <c r="P851" s="73"/>
      <c r="Q851" s="74"/>
      <c r="R851" s="74"/>
      <c r="S851" s="74"/>
      <c r="T851" s="74"/>
      <c r="U851" s="75"/>
    </row>
    <row r="852" spans="16:21">
      <c r="P852" s="73"/>
      <c r="Q852" s="74"/>
      <c r="R852" s="74"/>
      <c r="S852" s="74"/>
      <c r="T852" s="74"/>
      <c r="U852" s="75"/>
    </row>
    <row r="853" spans="16:21">
      <c r="P853" s="73"/>
      <c r="Q853" s="74"/>
      <c r="R853" s="74"/>
      <c r="S853" s="74"/>
      <c r="T853" s="74"/>
      <c r="U853" s="75"/>
    </row>
    <row r="854" spans="16:21">
      <c r="P854" s="73"/>
      <c r="Q854" s="74"/>
      <c r="R854" s="74"/>
      <c r="S854" s="74"/>
      <c r="T854" s="74"/>
      <c r="U854" s="75"/>
    </row>
    <row r="855" spans="16:21">
      <c r="P855" s="73"/>
      <c r="Q855" s="74"/>
      <c r="R855" s="74"/>
      <c r="S855" s="74"/>
      <c r="T855" s="74"/>
      <c r="U855" s="75"/>
    </row>
    <row r="856" spans="16:21">
      <c r="P856" s="73"/>
      <c r="Q856" s="74"/>
      <c r="R856" s="74"/>
      <c r="S856" s="74"/>
      <c r="T856" s="74"/>
      <c r="U856" s="75"/>
    </row>
    <row r="857" spans="16:21">
      <c r="P857" s="73"/>
      <c r="Q857" s="74"/>
      <c r="R857" s="74"/>
      <c r="S857" s="74"/>
      <c r="T857" s="74"/>
      <c r="U857" s="75"/>
    </row>
    <row r="858" spans="16:21">
      <c r="P858" s="73"/>
      <c r="Q858" s="74"/>
      <c r="R858" s="74"/>
      <c r="S858" s="74"/>
      <c r="T858" s="74"/>
      <c r="U858" s="75"/>
    </row>
    <row r="859" spans="16:21">
      <c r="P859" s="73"/>
      <c r="Q859" s="74"/>
      <c r="R859" s="74"/>
      <c r="S859" s="74"/>
      <c r="T859" s="74"/>
      <c r="U859" s="75"/>
    </row>
    <row r="860" spans="16:21">
      <c r="P860" s="73"/>
      <c r="Q860" s="74"/>
      <c r="R860" s="74"/>
      <c r="S860" s="74"/>
      <c r="T860" s="74"/>
      <c r="U860" s="75"/>
    </row>
    <row r="861" spans="16:21">
      <c r="P861" s="73"/>
      <c r="Q861" s="74"/>
      <c r="R861" s="74"/>
      <c r="S861" s="74"/>
      <c r="T861" s="74"/>
      <c r="U861" s="75"/>
    </row>
    <row r="862" spans="16:21">
      <c r="P862" s="73"/>
      <c r="Q862" s="74"/>
      <c r="R862" s="74"/>
      <c r="S862" s="74"/>
      <c r="T862" s="74"/>
      <c r="U862" s="75"/>
    </row>
    <row r="863" spans="16:21">
      <c r="P863" s="73"/>
      <c r="Q863" s="74"/>
      <c r="R863" s="74"/>
      <c r="S863" s="74"/>
      <c r="T863" s="74"/>
      <c r="U863" s="75"/>
    </row>
    <row r="864" spans="16:21">
      <c r="P864" s="73"/>
      <c r="Q864" s="74"/>
      <c r="R864" s="74"/>
      <c r="S864" s="74"/>
      <c r="T864" s="74"/>
      <c r="U864" s="75"/>
    </row>
    <row r="865" spans="16:21">
      <c r="P865" s="73"/>
      <c r="Q865" s="74"/>
      <c r="R865" s="74"/>
      <c r="S865" s="74"/>
      <c r="T865" s="74"/>
      <c r="U865" s="75"/>
    </row>
    <row r="866" spans="16:21">
      <c r="P866" s="73"/>
      <c r="Q866" s="74"/>
      <c r="R866" s="74"/>
      <c r="S866" s="74"/>
      <c r="T866" s="74"/>
      <c r="U866" s="75"/>
    </row>
    <row r="867" spans="16:21">
      <c r="P867" s="73"/>
      <c r="Q867" s="74"/>
      <c r="R867" s="74"/>
      <c r="S867" s="74"/>
      <c r="T867" s="74"/>
      <c r="U867" s="75"/>
    </row>
    <row r="868" spans="16:21">
      <c r="P868" s="73"/>
      <c r="Q868" s="74"/>
      <c r="R868" s="74"/>
      <c r="S868" s="74"/>
      <c r="T868" s="74"/>
      <c r="U868" s="75"/>
    </row>
    <row r="869" spans="16:21">
      <c r="P869" s="73"/>
      <c r="Q869" s="74"/>
      <c r="R869" s="74"/>
      <c r="S869" s="74"/>
      <c r="T869" s="74"/>
      <c r="U869" s="75"/>
    </row>
    <row r="870" spans="16:21">
      <c r="P870" s="73"/>
      <c r="Q870" s="74"/>
      <c r="R870" s="74"/>
      <c r="S870" s="74"/>
      <c r="T870" s="74"/>
      <c r="U870" s="75"/>
    </row>
    <row r="871" spans="16:21">
      <c r="P871" s="73"/>
      <c r="Q871" s="74"/>
      <c r="R871" s="74"/>
      <c r="S871" s="74"/>
      <c r="T871" s="74"/>
      <c r="U871" s="75"/>
    </row>
    <row r="872" spans="16:21">
      <c r="P872" s="73"/>
      <c r="Q872" s="74"/>
      <c r="R872" s="74"/>
      <c r="S872" s="74"/>
      <c r="T872" s="74"/>
      <c r="U872" s="75"/>
    </row>
    <row r="873" spans="16:21">
      <c r="P873" s="73"/>
      <c r="Q873" s="74"/>
      <c r="R873" s="74"/>
      <c r="S873" s="74"/>
      <c r="T873" s="74"/>
      <c r="U873" s="75"/>
    </row>
    <row r="874" spans="16:21">
      <c r="P874" s="73"/>
      <c r="Q874" s="74"/>
      <c r="R874" s="74"/>
      <c r="S874" s="74"/>
      <c r="T874" s="74"/>
      <c r="U874" s="75"/>
    </row>
    <row r="875" spans="16:21">
      <c r="P875" s="73"/>
      <c r="Q875" s="74"/>
      <c r="R875" s="74"/>
      <c r="S875" s="74"/>
      <c r="T875" s="74"/>
      <c r="U875" s="75"/>
    </row>
    <row r="876" spans="16:21">
      <c r="P876" s="73"/>
      <c r="Q876" s="74"/>
      <c r="R876" s="74"/>
      <c r="S876" s="74"/>
      <c r="T876" s="74"/>
      <c r="U876" s="75"/>
    </row>
    <row r="877" spans="16:21">
      <c r="P877" s="73"/>
      <c r="Q877" s="74"/>
      <c r="R877" s="74"/>
      <c r="S877" s="74"/>
      <c r="T877" s="74"/>
      <c r="U877" s="75"/>
    </row>
    <row r="878" spans="16:21">
      <c r="P878" s="73"/>
      <c r="Q878" s="74"/>
      <c r="R878" s="74"/>
      <c r="S878" s="74"/>
      <c r="T878" s="74"/>
      <c r="U878" s="75"/>
    </row>
    <row r="879" spans="16:21">
      <c r="P879" s="73"/>
      <c r="Q879" s="74"/>
      <c r="R879" s="74"/>
      <c r="S879" s="74"/>
      <c r="T879" s="74"/>
      <c r="U879" s="75"/>
    </row>
    <row r="880" spans="16:21">
      <c r="P880" s="73"/>
      <c r="Q880" s="74"/>
      <c r="R880" s="74"/>
      <c r="S880" s="74"/>
      <c r="T880" s="74"/>
      <c r="U880" s="75"/>
    </row>
    <row r="881" spans="16:21">
      <c r="P881" s="73"/>
      <c r="Q881" s="74"/>
      <c r="R881" s="74"/>
      <c r="S881" s="74"/>
      <c r="T881" s="74"/>
      <c r="U881" s="75"/>
    </row>
    <row r="882" spans="16:21">
      <c r="P882" s="73"/>
      <c r="Q882" s="74"/>
      <c r="R882" s="74"/>
      <c r="S882" s="74"/>
      <c r="T882" s="74"/>
      <c r="U882" s="75"/>
    </row>
    <row r="883" spans="16:21">
      <c r="P883" s="73"/>
      <c r="Q883" s="74"/>
      <c r="R883" s="74"/>
      <c r="S883" s="74"/>
      <c r="T883" s="74"/>
      <c r="U883" s="75"/>
    </row>
    <row r="884" spans="16:21">
      <c r="P884" s="73"/>
      <c r="Q884" s="74"/>
      <c r="R884" s="74"/>
      <c r="S884" s="74"/>
      <c r="T884" s="74"/>
      <c r="U884" s="75"/>
    </row>
    <row r="885" spans="16:21">
      <c r="P885" s="73"/>
      <c r="Q885" s="74"/>
      <c r="R885" s="74"/>
      <c r="S885" s="74"/>
      <c r="T885" s="74"/>
      <c r="U885" s="75"/>
    </row>
    <row r="886" spans="16:21">
      <c r="P886" s="73"/>
      <c r="Q886" s="74"/>
      <c r="R886" s="74"/>
      <c r="S886" s="74"/>
      <c r="T886" s="74"/>
      <c r="U886" s="75"/>
    </row>
    <row r="887" spans="16:21">
      <c r="P887" s="73"/>
      <c r="Q887" s="74"/>
      <c r="R887" s="74"/>
      <c r="S887" s="74"/>
      <c r="T887" s="74"/>
      <c r="U887" s="75"/>
    </row>
    <row r="888" spans="16:21">
      <c r="P888" s="73"/>
      <c r="Q888" s="74"/>
      <c r="R888" s="74"/>
      <c r="S888" s="74"/>
      <c r="T888" s="74"/>
      <c r="U888" s="75"/>
    </row>
    <row r="889" spans="16:21">
      <c r="P889" s="73"/>
      <c r="Q889" s="74"/>
      <c r="R889" s="74"/>
      <c r="S889" s="74"/>
      <c r="T889" s="74"/>
      <c r="U889" s="75"/>
    </row>
    <row r="890" spans="16:21">
      <c r="P890" s="73"/>
      <c r="Q890" s="74"/>
      <c r="R890" s="74"/>
      <c r="S890" s="74"/>
      <c r="T890" s="74"/>
      <c r="U890" s="75"/>
    </row>
    <row r="891" spans="16:21">
      <c r="P891" s="73"/>
      <c r="Q891" s="74"/>
      <c r="R891" s="74"/>
      <c r="S891" s="74"/>
      <c r="T891" s="74"/>
      <c r="U891" s="75"/>
    </row>
    <row r="892" spans="16:21">
      <c r="P892" s="73"/>
      <c r="Q892" s="74"/>
      <c r="R892" s="74"/>
      <c r="S892" s="74"/>
      <c r="T892" s="74"/>
      <c r="U892" s="75"/>
    </row>
    <row r="893" spans="16:21">
      <c r="P893" s="73"/>
      <c r="Q893" s="74"/>
      <c r="R893" s="74"/>
      <c r="S893" s="74"/>
      <c r="T893" s="74"/>
      <c r="U893" s="75"/>
    </row>
    <row r="894" spans="16:21">
      <c r="P894" s="73"/>
      <c r="Q894" s="74"/>
      <c r="R894" s="74"/>
      <c r="S894" s="74"/>
      <c r="T894" s="74"/>
      <c r="U894" s="75"/>
    </row>
    <row r="895" spans="16:21">
      <c r="P895" s="73"/>
      <c r="Q895" s="74"/>
      <c r="R895" s="74"/>
      <c r="S895" s="74"/>
      <c r="T895" s="74"/>
      <c r="U895" s="75"/>
    </row>
    <row r="896" spans="16:21">
      <c r="P896" s="73"/>
      <c r="Q896" s="74"/>
      <c r="R896" s="74"/>
      <c r="S896" s="74"/>
      <c r="T896" s="74"/>
      <c r="U896" s="75"/>
    </row>
    <row r="897" spans="16:21">
      <c r="P897" s="73"/>
      <c r="Q897" s="74"/>
      <c r="R897" s="74"/>
      <c r="S897" s="74"/>
      <c r="T897" s="74"/>
      <c r="U897" s="75"/>
    </row>
    <row r="898" spans="16:21">
      <c r="P898" s="73"/>
      <c r="Q898" s="74"/>
      <c r="R898" s="74"/>
      <c r="S898" s="74"/>
      <c r="T898" s="74"/>
      <c r="U898" s="75"/>
    </row>
    <row r="899" spans="16:21">
      <c r="P899" s="73"/>
      <c r="Q899" s="74"/>
      <c r="R899" s="74"/>
      <c r="S899" s="74"/>
      <c r="T899" s="74"/>
      <c r="U899" s="75"/>
    </row>
    <row r="900" spans="16:21">
      <c r="P900" s="73"/>
      <c r="Q900" s="74"/>
      <c r="R900" s="74"/>
      <c r="S900" s="74"/>
      <c r="T900" s="74"/>
      <c r="U900" s="75"/>
    </row>
    <row r="901" spans="16:21">
      <c r="P901" s="73"/>
      <c r="Q901" s="74"/>
      <c r="R901" s="74"/>
      <c r="S901" s="74"/>
      <c r="T901" s="74"/>
      <c r="U901" s="75"/>
    </row>
    <row r="902" spans="16:21">
      <c r="P902" s="73"/>
      <c r="Q902" s="74"/>
      <c r="R902" s="74"/>
      <c r="S902" s="74"/>
      <c r="T902" s="74"/>
      <c r="U902" s="75"/>
    </row>
    <row r="903" spans="16:21">
      <c r="P903" s="73"/>
      <c r="Q903" s="74"/>
      <c r="R903" s="74"/>
      <c r="S903" s="74"/>
      <c r="T903" s="74"/>
      <c r="U903" s="75"/>
    </row>
    <row r="904" spans="16:21">
      <c r="P904" s="73"/>
      <c r="Q904" s="74"/>
      <c r="R904" s="74"/>
      <c r="S904" s="74"/>
      <c r="T904" s="74"/>
      <c r="U904" s="75"/>
    </row>
    <row r="905" spans="16:21">
      <c r="P905" s="73"/>
      <c r="Q905" s="74"/>
      <c r="R905" s="74"/>
      <c r="S905" s="74"/>
      <c r="T905" s="74"/>
      <c r="U905" s="75"/>
    </row>
    <row r="906" spans="16:21">
      <c r="P906" s="73"/>
      <c r="Q906" s="74"/>
      <c r="R906" s="74"/>
      <c r="S906" s="74"/>
      <c r="T906" s="74"/>
      <c r="U906" s="75"/>
    </row>
    <row r="907" spans="16:21">
      <c r="P907" s="73"/>
      <c r="Q907" s="74"/>
      <c r="R907" s="74"/>
      <c r="S907" s="74"/>
      <c r="T907" s="74"/>
      <c r="U907" s="75"/>
    </row>
    <row r="908" spans="16:21">
      <c r="P908" s="73"/>
      <c r="Q908" s="74"/>
      <c r="R908" s="74"/>
      <c r="S908" s="74"/>
      <c r="T908" s="74"/>
      <c r="U908" s="75"/>
    </row>
    <row r="909" spans="16:21">
      <c r="P909" s="73"/>
      <c r="Q909" s="74"/>
      <c r="R909" s="74"/>
      <c r="S909" s="74"/>
      <c r="T909" s="74"/>
      <c r="U909" s="75"/>
    </row>
    <row r="910" spans="16:21">
      <c r="P910" s="73"/>
      <c r="Q910" s="74"/>
      <c r="R910" s="74"/>
      <c r="S910" s="74"/>
      <c r="T910" s="74"/>
      <c r="U910" s="75"/>
    </row>
    <row r="911" spans="16:21">
      <c r="P911" s="73"/>
      <c r="Q911" s="74"/>
      <c r="R911" s="74"/>
      <c r="S911" s="74"/>
      <c r="T911" s="74"/>
      <c r="U911" s="75"/>
    </row>
    <row r="912" spans="16:21">
      <c r="P912" s="73"/>
      <c r="Q912" s="74"/>
      <c r="R912" s="74"/>
      <c r="S912" s="74"/>
      <c r="T912" s="74"/>
      <c r="U912" s="75"/>
    </row>
    <row r="913" spans="16:21">
      <c r="P913" s="73"/>
      <c r="Q913" s="74"/>
      <c r="R913" s="74"/>
      <c r="S913" s="74"/>
      <c r="T913" s="74"/>
      <c r="U913" s="75"/>
    </row>
    <row r="914" spans="16:21">
      <c r="P914" s="73"/>
      <c r="Q914" s="74"/>
      <c r="R914" s="74"/>
      <c r="S914" s="74"/>
      <c r="T914" s="74"/>
      <c r="U914" s="75"/>
    </row>
    <row r="915" spans="16:21">
      <c r="P915" s="73"/>
      <c r="Q915" s="74"/>
      <c r="R915" s="74"/>
      <c r="S915" s="74"/>
      <c r="T915" s="74"/>
      <c r="U915" s="75"/>
    </row>
    <row r="916" spans="16:21">
      <c r="P916" s="73"/>
      <c r="Q916" s="74"/>
      <c r="R916" s="74"/>
      <c r="S916" s="74"/>
      <c r="T916" s="74"/>
      <c r="U916" s="75"/>
    </row>
    <row r="917" spans="16:21">
      <c r="P917" s="73"/>
      <c r="Q917" s="74"/>
      <c r="R917" s="74"/>
      <c r="S917" s="74"/>
      <c r="T917" s="74"/>
      <c r="U917" s="75"/>
    </row>
    <row r="918" spans="16:21">
      <c r="P918" s="73"/>
      <c r="Q918" s="74"/>
      <c r="R918" s="74"/>
      <c r="S918" s="74"/>
      <c r="T918" s="74"/>
      <c r="U918" s="75"/>
    </row>
    <row r="919" spans="16:21">
      <c r="P919" s="73"/>
      <c r="Q919" s="74"/>
      <c r="R919" s="74"/>
      <c r="S919" s="74"/>
      <c r="T919" s="74"/>
      <c r="U919" s="75"/>
    </row>
    <row r="920" spans="16:21">
      <c r="P920" s="73"/>
      <c r="Q920" s="74"/>
      <c r="R920" s="74"/>
      <c r="S920" s="74"/>
      <c r="T920" s="74"/>
      <c r="U920" s="75"/>
    </row>
    <row r="921" spans="16:21">
      <c r="P921" s="73"/>
      <c r="Q921" s="74"/>
      <c r="R921" s="74"/>
      <c r="S921" s="74"/>
      <c r="T921" s="74"/>
      <c r="U921" s="75"/>
    </row>
    <row r="922" spans="16:21">
      <c r="P922" s="73"/>
      <c r="Q922" s="74"/>
      <c r="R922" s="74"/>
      <c r="S922" s="74"/>
      <c r="T922" s="74"/>
      <c r="U922" s="75"/>
    </row>
    <row r="923" spans="16:21">
      <c r="P923" s="73"/>
      <c r="Q923" s="74"/>
      <c r="R923" s="74"/>
      <c r="S923" s="74"/>
      <c r="T923" s="74"/>
      <c r="U923" s="75"/>
    </row>
    <row r="924" spans="16:21">
      <c r="P924" s="73"/>
      <c r="Q924" s="74"/>
      <c r="R924" s="74"/>
      <c r="S924" s="74"/>
      <c r="T924" s="74"/>
      <c r="U924" s="75"/>
    </row>
    <row r="925" spans="16:21">
      <c r="P925" s="73"/>
      <c r="Q925" s="74"/>
      <c r="R925" s="74"/>
      <c r="S925" s="74"/>
      <c r="T925" s="74"/>
      <c r="U925" s="75"/>
    </row>
    <row r="926" spans="16:21">
      <c r="P926" s="73"/>
      <c r="Q926" s="74"/>
      <c r="R926" s="74"/>
      <c r="S926" s="74"/>
      <c r="T926" s="74"/>
      <c r="U926" s="75"/>
    </row>
    <row r="927" spans="16:21">
      <c r="P927" s="73"/>
      <c r="Q927" s="74"/>
      <c r="R927" s="74"/>
      <c r="S927" s="74"/>
      <c r="T927" s="74"/>
      <c r="U927" s="75"/>
    </row>
    <row r="928" spans="16:21">
      <c r="P928" s="73"/>
      <c r="Q928" s="74"/>
      <c r="R928" s="74"/>
      <c r="S928" s="74"/>
      <c r="T928" s="74"/>
      <c r="U928" s="75"/>
    </row>
    <row r="929" spans="16:21">
      <c r="P929" s="73"/>
      <c r="Q929" s="74"/>
      <c r="R929" s="74"/>
      <c r="S929" s="74"/>
      <c r="T929" s="74"/>
      <c r="U929" s="75"/>
    </row>
    <row r="930" spans="16:21">
      <c r="P930" s="73"/>
      <c r="Q930" s="74"/>
      <c r="R930" s="74"/>
      <c r="S930" s="74"/>
      <c r="T930" s="74"/>
      <c r="U930" s="75"/>
    </row>
    <row r="931" spans="16:21">
      <c r="P931" s="73"/>
      <c r="Q931" s="74"/>
      <c r="R931" s="74"/>
      <c r="S931" s="74"/>
      <c r="T931" s="74"/>
      <c r="U931" s="75"/>
    </row>
    <row r="932" spans="16:21">
      <c r="P932" s="73"/>
      <c r="Q932" s="74"/>
      <c r="R932" s="74"/>
      <c r="S932" s="74"/>
      <c r="T932" s="74"/>
      <c r="U932" s="75"/>
    </row>
    <row r="933" spans="16:21">
      <c r="P933" s="73"/>
      <c r="Q933" s="74"/>
      <c r="R933" s="74"/>
      <c r="S933" s="74"/>
      <c r="T933" s="74"/>
      <c r="U933" s="75"/>
    </row>
    <row r="934" spans="16:21">
      <c r="P934" s="73"/>
      <c r="Q934" s="74"/>
      <c r="R934" s="74"/>
      <c r="S934" s="74"/>
      <c r="T934" s="74"/>
      <c r="U934" s="75"/>
    </row>
    <row r="935" spans="16:21">
      <c r="P935" s="73"/>
      <c r="Q935" s="74"/>
      <c r="R935" s="74"/>
      <c r="S935" s="74"/>
      <c r="T935" s="74"/>
      <c r="U935" s="75"/>
    </row>
    <row r="936" spans="16:21">
      <c r="P936" s="73"/>
      <c r="Q936" s="74"/>
      <c r="R936" s="74"/>
      <c r="S936" s="74"/>
      <c r="T936" s="74"/>
      <c r="U936" s="75"/>
    </row>
    <row r="937" spans="16:21">
      <c r="P937" s="73"/>
      <c r="Q937" s="74"/>
      <c r="R937" s="74"/>
      <c r="S937" s="74"/>
      <c r="T937" s="74"/>
      <c r="U937" s="75"/>
    </row>
    <row r="938" spans="16:21">
      <c r="P938" s="73"/>
      <c r="Q938" s="74"/>
      <c r="R938" s="74"/>
      <c r="S938" s="74"/>
      <c r="T938" s="74"/>
      <c r="U938" s="75"/>
    </row>
    <row r="939" spans="16:21">
      <c r="P939" s="73"/>
      <c r="Q939" s="74"/>
      <c r="R939" s="74"/>
      <c r="S939" s="74"/>
      <c r="T939" s="74"/>
      <c r="U939" s="75"/>
    </row>
    <row r="940" spans="16:21">
      <c r="P940" s="73"/>
      <c r="Q940" s="74"/>
      <c r="R940" s="74"/>
      <c r="S940" s="74"/>
      <c r="T940" s="74"/>
      <c r="U940" s="75"/>
    </row>
    <row r="941" spans="16:21">
      <c r="P941" s="73"/>
      <c r="Q941" s="74"/>
      <c r="R941" s="74"/>
      <c r="S941" s="74"/>
      <c r="T941" s="74"/>
      <c r="U941" s="75"/>
    </row>
    <row r="942" spans="16:21">
      <c r="P942" s="73"/>
      <c r="Q942" s="74"/>
      <c r="R942" s="74"/>
      <c r="S942" s="74"/>
      <c r="T942" s="74"/>
      <c r="U942" s="75"/>
    </row>
    <row r="943" spans="16:21">
      <c r="P943" s="73"/>
      <c r="Q943" s="74"/>
      <c r="R943" s="74"/>
      <c r="S943" s="74"/>
      <c r="T943" s="74"/>
      <c r="U943" s="75"/>
    </row>
    <row r="944" spans="16:21">
      <c r="P944" s="73"/>
      <c r="Q944" s="74"/>
      <c r="R944" s="74"/>
      <c r="S944" s="74"/>
      <c r="T944" s="74"/>
      <c r="U944" s="75"/>
    </row>
    <row r="945" spans="16:21">
      <c r="P945" s="73"/>
      <c r="Q945" s="74"/>
      <c r="R945" s="74"/>
      <c r="S945" s="74"/>
      <c r="T945" s="74"/>
      <c r="U945" s="75"/>
    </row>
    <row r="946" spans="16:21">
      <c r="P946" s="73"/>
      <c r="Q946" s="74"/>
      <c r="R946" s="74"/>
      <c r="S946" s="74"/>
      <c r="T946" s="74"/>
      <c r="U946" s="75"/>
    </row>
    <row r="947" spans="16:21">
      <c r="P947" s="73"/>
      <c r="Q947" s="74"/>
      <c r="R947" s="74"/>
      <c r="S947" s="74"/>
      <c r="T947" s="74"/>
      <c r="U947" s="75"/>
    </row>
    <row r="948" spans="16:21">
      <c r="P948" s="73"/>
      <c r="Q948" s="74"/>
      <c r="R948" s="74"/>
      <c r="S948" s="74"/>
      <c r="T948" s="74"/>
      <c r="U948" s="75"/>
    </row>
    <row r="949" spans="16:21">
      <c r="P949" s="73"/>
      <c r="Q949" s="74"/>
      <c r="R949" s="74"/>
      <c r="S949" s="74"/>
      <c r="T949" s="74"/>
      <c r="U949" s="75"/>
    </row>
    <row r="950" spans="16:21">
      <c r="P950" s="73"/>
      <c r="Q950" s="74"/>
      <c r="R950" s="74"/>
      <c r="S950" s="74"/>
      <c r="T950" s="74"/>
      <c r="U950" s="75"/>
    </row>
    <row r="951" spans="16:21">
      <c r="P951" s="73"/>
      <c r="Q951" s="74"/>
      <c r="R951" s="74"/>
      <c r="S951" s="74"/>
      <c r="T951" s="74"/>
      <c r="U951" s="75"/>
    </row>
    <row r="952" spans="16:21">
      <c r="P952" s="73"/>
      <c r="Q952" s="74"/>
      <c r="R952" s="74"/>
      <c r="S952" s="74"/>
      <c r="T952" s="74"/>
      <c r="U952" s="75"/>
    </row>
    <row r="953" spans="16:21">
      <c r="P953" s="73"/>
      <c r="Q953" s="74"/>
      <c r="R953" s="74"/>
      <c r="S953" s="74"/>
      <c r="T953" s="74"/>
      <c r="U953" s="75"/>
    </row>
    <row r="954" spans="16:21">
      <c r="P954" s="73"/>
      <c r="Q954" s="74"/>
      <c r="R954" s="74"/>
      <c r="S954" s="74"/>
      <c r="T954" s="74"/>
      <c r="U954" s="75"/>
    </row>
    <row r="955" spans="16:21">
      <c r="P955" s="73"/>
      <c r="Q955" s="74"/>
      <c r="R955" s="74"/>
      <c r="S955" s="74"/>
      <c r="T955" s="74"/>
      <c r="U955" s="75"/>
    </row>
    <row r="956" spans="16:21">
      <c r="P956" s="73"/>
      <c r="Q956" s="74"/>
      <c r="R956" s="74"/>
      <c r="S956" s="74"/>
      <c r="T956" s="74"/>
      <c r="U956" s="75"/>
    </row>
    <row r="957" spans="16:21">
      <c r="P957" s="73"/>
      <c r="Q957" s="74"/>
      <c r="R957" s="74"/>
      <c r="S957" s="74"/>
      <c r="T957" s="74"/>
      <c r="U957" s="75"/>
    </row>
    <row r="958" spans="16:21">
      <c r="P958" s="73"/>
      <c r="Q958" s="74"/>
      <c r="R958" s="74"/>
      <c r="S958" s="74"/>
      <c r="T958" s="74"/>
      <c r="U958" s="75"/>
    </row>
    <row r="959" spans="16:21">
      <c r="P959" s="73"/>
      <c r="Q959" s="74"/>
      <c r="R959" s="74"/>
      <c r="S959" s="74"/>
      <c r="T959" s="74"/>
      <c r="U959" s="75"/>
    </row>
    <row r="960" spans="16:21">
      <c r="P960" s="73"/>
      <c r="Q960" s="74"/>
      <c r="R960" s="74"/>
      <c r="S960" s="74"/>
      <c r="T960" s="74"/>
      <c r="U960" s="75"/>
    </row>
    <row r="961" spans="16:21">
      <c r="P961" s="73"/>
      <c r="Q961" s="74"/>
      <c r="R961" s="74"/>
      <c r="S961" s="74"/>
      <c r="T961" s="74"/>
      <c r="U961" s="75"/>
    </row>
    <row r="962" spans="16:21">
      <c r="P962" s="73"/>
      <c r="Q962" s="74"/>
      <c r="R962" s="74"/>
      <c r="S962" s="74"/>
      <c r="T962" s="74"/>
      <c r="U962" s="75"/>
    </row>
    <row r="963" spans="16:21">
      <c r="P963" s="73"/>
      <c r="Q963" s="74"/>
      <c r="R963" s="74"/>
      <c r="S963" s="74"/>
      <c r="T963" s="74"/>
      <c r="U963" s="75"/>
    </row>
    <row r="964" spans="16:21">
      <c r="P964" s="73"/>
      <c r="Q964" s="74"/>
      <c r="R964" s="74"/>
      <c r="S964" s="74"/>
      <c r="T964" s="74"/>
      <c r="U964" s="75"/>
    </row>
    <row r="965" spans="16:21">
      <c r="P965" s="73"/>
      <c r="Q965" s="74"/>
      <c r="R965" s="74"/>
      <c r="S965" s="74"/>
      <c r="T965" s="74"/>
      <c r="U965" s="75"/>
    </row>
    <row r="966" spans="16:21">
      <c r="P966" s="73"/>
      <c r="Q966" s="74"/>
      <c r="R966" s="74"/>
      <c r="S966" s="74"/>
      <c r="T966" s="74"/>
      <c r="U966" s="75"/>
    </row>
    <row r="967" spans="16:21">
      <c r="P967" s="73"/>
      <c r="Q967" s="74"/>
      <c r="R967" s="74"/>
      <c r="S967" s="74"/>
      <c r="T967" s="74"/>
      <c r="U967" s="75"/>
    </row>
    <row r="968" spans="16:21">
      <c r="P968" s="73"/>
      <c r="Q968" s="74"/>
      <c r="R968" s="74"/>
      <c r="S968" s="74"/>
      <c r="T968" s="74"/>
      <c r="U968" s="75"/>
    </row>
    <row r="969" spans="16:21">
      <c r="P969" s="73"/>
      <c r="Q969" s="74"/>
      <c r="R969" s="74"/>
      <c r="S969" s="74"/>
      <c r="T969" s="74"/>
      <c r="U969" s="75"/>
    </row>
    <row r="970" spans="16:21">
      <c r="P970" s="73"/>
      <c r="Q970" s="74"/>
      <c r="R970" s="74"/>
      <c r="S970" s="74"/>
      <c r="T970" s="74"/>
      <c r="U970" s="75"/>
    </row>
    <row r="971" spans="16:21">
      <c r="P971" s="73"/>
      <c r="Q971" s="74"/>
      <c r="R971" s="74"/>
      <c r="S971" s="74"/>
      <c r="T971" s="74"/>
      <c r="U971" s="75"/>
    </row>
    <row r="972" spans="16:21">
      <c r="P972" s="73"/>
      <c r="Q972" s="74"/>
      <c r="R972" s="74"/>
      <c r="S972" s="74"/>
      <c r="T972" s="74"/>
      <c r="U972" s="75"/>
    </row>
    <row r="973" spans="16:21">
      <c r="P973" s="73"/>
      <c r="Q973" s="74"/>
      <c r="R973" s="74"/>
      <c r="S973" s="74"/>
      <c r="T973" s="74"/>
      <c r="U973" s="75"/>
    </row>
    <row r="974" spans="16:21">
      <c r="P974" s="73"/>
      <c r="Q974" s="74"/>
      <c r="R974" s="74"/>
      <c r="S974" s="74"/>
      <c r="T974" s="74"/>
      <c r="U974" s="75"/>
    </row>
    <row r="975" spans="16:21">
      <c r="P975" s="73"/>
      <c r="Q975" s="74"/>
      <c r="R975" s="74"/>
      <c r="S975" s="74"/>
      <c r="T975" s="74"/>
      <c r="U975" s="75"/>
    </row>
    <row r="976" spans="16:21">
      <c r="P976" s="73"/>
      <c r="Q976" s="74"/>
      <c r="R976" s="74"/>
      <c r="S976" s="74"/>
      <c r="T976" s="74"/>
      <c r="U976" s="75"/>
    </row>
    <row r="977" spans="16:21">
      <c r="P977" s="73"/>
      <c r="Q977" s="74"/>
      <c r="R977" s="74"/>
      <c r="S977" s="74"/>
      <c r="T977" s="74"/>
      <c r="U977" s="75"/>
    </row>
    <row r="978" spans="16:21">
      <c r="P978" s="73"/>
      <c r="Q978" s="74"/>
      <c r="R978" s="74"/>
      <c r="S978" s="74"/>
      <c r="T978" s="74"/>
      <c r="U978" s="75"/>
    </row>
    <row r="979" spans="16:21">
      <c r="P979" s="73"/>
      <c r="Q979" s="74"/>
      <c r="R979" s="74"/>
      <c r="S979" s="74"/>
      <c r="T979" s="74"/>
      <c r="U979" s="75"/>
    </row>
    <row r="980" spans="16:21">
      <c r="P980" s="73"/>
      <c r="Q980" s="74"/>
      <c r="R980" s="74"/>
      <c r="S980" s="74"/>
      <c r="T980" s="74"/>
      <c r="U980" s="75"/>
    </row>
    <row r="981" spans="16:21">
      <c r="P981" s="73"/>
      <c r="Q981" s="74"/>
      <c r="R981" s="74"/>
      <c r="S981" s="74"/>
      <c r="T981" s="74"/>
      <c r="U981" s="75"/>
    </row>
    <row r="982" spans="16:21">
      <c r="P982" s="73"/>
      <c r="Q982" s="74"/>
      <c r="R982" s="74"/>
      <c r="S982" s="74"/>
      <c r="T982" s="74"/>
      <c r="U982" s="75"/>
    </row>
    <row r="983" spans="16:21">
      <c r="P983" s="73"/>
      <c r="Q983" s="74"/>
      <c r="R983" s="74"/>
      <c r="S983" s="74"/>
      <c r="T983" s="74"/>
      <c r="U983" s="75"/>
    </row>
    <row r="984" spans="16:21">
      <c r="P984" s="73"/>
      <c r="Q984" s="74"/>
      <c r="R984" s="74"/>
      <c r="S984" s="74"/>
      <c r="T984" s="74"/>
      <c r="U984" s="75"/>
    </row>
    <row r="985" spans="16:21">
      <c r="P985" s="73"/>
      <c r="Q985" s="74"/>
      <c r="R985" s="74"/>
      <c r="S985" s="74"/>
      <c r="T985" s="74"/>
      <c r="U985" s="75"/>
    </row>
    <row r="986" spans="16:21">
      <c r="P986" s="73"/>
      <c r="Q986" s="74"/>
      <c r="R986" s="74"/>
      <c r="S986" s="74"/>
      <c r="T986" s="74"/>
      <c r="U986" s="75"/>
    </row>
    <row r="987" spans="16:21">
      <c r="P987" s="73"/>
      <c r="Q987" s="74"/>
      <c r="R987" s="74"/>
      <c r="S987" s="74"/>
      <c r="T987" s="74"/>
      <c r="U987" s="75"/>
    </row>
    <row r="988" spans="16:21">
      <c r="P988" s="73"/>
      <c r="Q988" s="74"/>
      <c r="R988" s="74"/>
      <c r="S988" s="74"/>
      <c r="T988" s="74"/>
      <c r="U988" s="75"/>
    </row>
    <row r="989" spans="16:21">
      <c r="P989" s="73"/>
      <c r="Q989" s="74"/>
      <c r="R989" s="74"/>
      <c r="S989" s="74"/>
      <c r="T989" s="74"/>
      <c r="U989" s="75"/>
    </row>
    <row r="990" spans="16:21">
      <c r="P990" s="73"/>
      <c r="Q990" s="74"/>
      <c r="R990" s="74"/>
      <c r="S990" s="74"/>
      <c r="T990" s="74"/>
      <c r="U990" s="75"/>
    </row>
    <row r="991" spans="16:21">
      <c r="P991" s="73"/>
      <c r="Q991" s="74"/>
      <c r="R991" s="74"/>
      <c r="S991" s="74"/>
      <c r="T991" s="74"/>
      <c r="U991" s="75"/>
    </row>
    <row r="992" spans="16:21">
      <c r="P992" s="73"/>
      <c r="Q992" s="74"/>
      <c r="R992" s="74"/>
      <c r="S992" s="74"/>
      <c r="T992" s="74"/>
      <c r="U992" s="75"/>
    </row>
    <row r="993" spans="16:21">
      <c r="P993" s="73"/>
      <c r="Q993" s="74"/>
      <c r="R993" s="74"/>
      <c r="S993" s="74"/>
      <c r="T993" s="74"/>
      <c r="U993" s="75"/>
    </row>
    <row r="994" spans="16:21">
      <c r="P994" s="73"/>
      <c r="Q994" s="74"/>
      <c r="R994" s="74"/>
      <c r="S994" s="74"/>
      <c r="T994" s="74"/>
      <c r="U994" s="75"/>
    </row>
    <row r="995" spans="16:21">
      <c r="P995" s="73"/>
      <c r="Q995" s="74"/>
      <c r="R995" s="74"/>
      <c r="S995" s="74"/>
      <c r="T995" s="74"/>
      <c r="U995" s="75"/>
    </row>
    <row r="996" spans="16:21">
      <c r="P996" s="73"/>
      <c r="Q996" s="74"/>
      <c r="R996" s="74"/>
      <c r="S996" s="74"/>
      <c r="T996" s="74"/>
      <c r="U996" s="75"/>
    </row>
    <row r="997" spans="16:21">
      <c r="P997" s="73"/>
      <c r="Q997" s="74"/>
      <c r="R997" s="74"/>
      <c r="S997" s="74"/>
      <c r="T997" s="74"/>
      <c r="U997" s="75"/>
    </row>
    <row r="998" spans="16:21">
      <c r="P998" s="73"/>
      <c r="Q998" s="74"/>
      <c r="R998" s="74"/>
      <c r="S998" s="74"/>
      <c r="T998" s="74"/>
      <c r="U998" s="75"/>
    </row>
    <row r="999" spans="16:21">
      <c r="P999" s="73"/>
      <c r="Q999" s="74"/>
      <c r="R999" s="74"/>
      <c r="S999" s="74"/>
      <c r="T999" s="74"/>
      <c r="U999" s="75"/>
    </row>
    <row r="1000" spans="16:21">
      <c r="P1000" s="73"/>
      <c r="Q1000" s="74"/>
      <c r="R1000" s="74"/>
      <c r="S1000" s="74"/>
      <c r="T1000" s="74"/>
      <c r="U1000" s="75"/>
    </row>
    <row r="1001" spans="16:21">
      <c r="P1001" s="73"/>
      <c r="Q1001" s="74"/>
      <c r="R1001" s="74"/>
      <c r="S1001" s="74"/>
      <c r="T1001" s="74"/>
      <c r="U1001" s="75"/>
    </row>
    <row r="1002" spans="16:21">
      <c r="P1002" s="73"/>
      <c r="Q1002" s="74"/>
      <c r="R1002" s="74"/>
      <c r="S1002" s="74"/>
      <c r="T1002" s="74"/>
      <c r="U1002" s="75"/>
    </row>
    <row r="1003" spans="16:21">
      <c r="P1003" s="73"/>
      <c r="Q1003" s="74"/>
      <c r="R1003" s="74"/>
      <c r="S1003" s="74"/>
      <c r="T1003" s="74"/>
      <c r="U1003" s="75"/>
    </row>
    <row r="1004" spans="16:21">
      <c r="P1004" s="73"/>
      <c r="Q1004" s="74"/>
      <c r="R1004" s="74"/>
      <c r="S1004" s="74"/>
      <c r="T1004" s="74"/>
      <c r="U1004" s="75"/>
    </row>
    <row r="1005" spans="16:21">
      <c r="P1005" s="73"/>
      <c r="Q1005" s="74"/>
      <c r="R1005" s="74"/>
      <c r="S1005" s="74"/>
      <c r="T1005" s="74"/>
      <c r="U1005" s="75"/>
    </row>
    <row r="1006" spans="16:21">
      <c r="P1006" s="76"/>
    </row>
    <row r="1007" spans="16:21">
      <c r="P1007" s="76"/>
    </row>
    <row r="1008" spans="16:21">
      <c r="P1008" s="76"/>
    </row>
    <row r="1009" spans="16:16">
      <c r="P1009" s="76"/>
    </row>
    <row r="1010" spans="16:16">
      <c r="P1010" s="76"/>
    </row>
    <row r="1011" spans="16:16">
      <c r="P1011" s="76"/>
    </row>
    <row r="1012" spans="16:16">
      <c r="P1012" s="76"/>
    </row>
    <row r="1013" spans="16:16">
      <c r="P1013" s="76"/>
    </row>
    <row r="1014" spans="16:16">
      <c r="P1014" s="76"/>
    </row>
    <row r="1015" spans="16:16">
      <c r="P1015" s="76"/>
    </row>
    <row r="1016" spans="16:16">
      <c r="P1016" s="76"/>
    </row>
    <row r="1017" spans="16:16">
      <c r="P1017" s="76"/>
    </row>
    <row r="1018" spans="16:16">
      <c r="P1018" s="76"/>
    </row>
    <row r="1019" spans="16:16">
      <c r="P1019" s="76"/>
    </row>
    <row r="1020" spans="16:16">
      <c r="P1020" s="76"/>
    </row>
    <row r="1021" spans="16:16">
      <c r="P1021" s="76"/>
    </row>
    <row r="1022" spans="16:16">
      <c r="P1022" s="76"/>
    </row>
    <row r="1023" spans="16:16">
      <c r="P1023" s="76"/>
    </row>
    <row r="1024" spans="16:16">
      <c r="P1024" s="76"/>
    </row>
    <row r="1025" spans="16:16">
      <c r="P1025" s="76"/>
    </row>
    <row r="1026" spans="16:16">
      <c r="P1026" s="76"/>
    </row>
    <row r="1027" spans="16:16">
      <c r="P1027" s="76"/>
    </row>
    <row r="1028" spans="16:16">
      <c r="P1028" s="76"/>
    </row>
    <row r="1029" spans="16:16">
      <c r="P1029" s="76"/>
    </row>
    <row r="1030" spans="16:16">
      <c r="P1030" s="76"/>
    </row>
    <row r="1031" spans="16:16">
      <c r="P1031" s="76"/>
    </row>
    <row r="1032" spans="16:16">
      <c r="P1032" s="76"/>
    </row>
    <row r="1033" spans="16:16">
      <c r="P1033" s="76"/>
    </row>
    <row r="1034" spans="16:16">
      <c r="P1034" s="76"/>
    </row>
    <row r="1035" spans="16:16">
      <c r="P1035" s="76"/>
    </row>
    <row r="1036" spans="16:16">
      <c r="P1036" s="76"/>
    </row>
    <row r="1037" spans="16:16">
      <c r="P1037" s="76"/>
    </row>
    <row r="1038" spans="16:16">
      <c r="P1038" s="76"/>
    </row>
    <row r="1039" spans="16:16">
      <c r="P1039" s="76"/>
    </row>
    <row r="1040" spans="16:16">
      <c r="P1040" s="76"/>
    </row>
    <row r="1041" spans="16:16">
      <c r="P1041" s="76"/>
    </row>
    <row r="1042" spans="16:16">
      <c r="P1042" s="76"/>
    </row>
    <row r="1043" spans="16:16">
      <c r="P1043" s="76"/>
    </row>
    <row r="1044" spans="16:16">
      <c r="P1044" s="76"/>
    </row>
    <row r="1045" spans="16:16">
      <c r="P1045" s="76"/>
    </row>
    <row r="1046" spans="16:16">
      <c r="P1046" s="76"/>
    </row>
    <row r="1047" spans="16:16">
      <c r="P1047" s="76"/>
    </row>
    <row r="1048" spans="16:16">
      <c r="P1048" s="76"/>
    </row>
    <row r="1049" spans="16:16">
      <c r="P1049" s="76"/>
    </row>
    <row r="1050" spans="16:16">
      <c r="P1050" s="76"/>
    </row>
    <row r="1051" spans="16:16">
      <c r="P1051" s="76"/>
    </row>
    <row r="1052" spans="16:16">
      <c r="P1052" s="76"/>
    </row>
    <row r="1053" spans="16:16">
      <c r="P1053" s="76"/>
    </row>
    <row r="1054" spans="16:16">
      <c r="P1054" s="76"/>
    </row>
    <row r="1055" spans="16:16">
      <c r="P1055" s="76"/>
    </row>
    <row r="1056" spans="16:16">
      <c r="P1056" s="76"/>
    </row>
    <row r="1057" spans="16:16">
      <c r="P1057" s="76"/>
    </row>
    <row r="1058" spans="16:16">
      <c r="P1058" s="76"/>
    </row>
    <row r="1059" spans="16:16">
      <c r="P1059" s="76"/>
    </row>
    <row r="1060" spans="16:16">
      <c r="P1060" s="76"/>
    </row>
    <row r="1061" spans="16:16">
      <c r="P1061" s="76"/>
    </row>
    <row r="1062" spans="16:16">
      <c r="P1062" s="76"/>
    </row>
    <row r="1063" spans="16:16">
      <c r="P1063" s="76"/>
    </row>
    <row r="1064" spans="16:16">
      <c r="P1064" s="76"/>
    </row>
    <row r="1065" spans="16:16">
      <c r="P1065" s="76"/>
    </row>
    <row r="1066" spans="16:16">
      <c r="P1066" s="76"/>
    </row>
    <row r="1067" spans="16:16">
      <c r="P1067" s="76"/>
    </row>
    <row r="1068" spans="16:16">
      <c r="P1068" s="76"/>
    </row>
    <row r="1069" spans="16:16">
      <c r="P1069" s="76"/>
    </row>
    <row r="1070" spans="16:16">
      <c r="P1070" s="76"/>
    </row>
    <row r="1071" spans="16:16">
      <c r="P1071" s="76"/>
    </row>
    <row r="1072" spans="16:16">
      <c r="P1072" s="76"/>
    </row>
    <row r="1073" spans="16:16">
      <c r="P1073" s="76"/>
    </row>
    <row r="1074" spans="16:16">
      <c r="P1074" s="76"/>
    </row>
    <row r="1075" spans="16:16">
      <c r="P1075" s="76"/>
    </row>
    <row r="1076" spans="16:16">
      <c r="P1076" s="76"/>
    </row>
    <row r="1077" spans="16:16">
      <c r="P1077" s="76"/>
    </row>
    <row r="1078" spans="16:16">
      <c r="P1078" s="76"/>
    </row>
    <row r="1079" spans="16:16">
      <c r="P1079" s="76"/>
    </row>
    <row r="1080" spans="16:16">
      <c r="P1080" s="76"/>
    </row>
    <row r="1081" spans="16:16">
      <c r="P1081" s="76"/>
    </row>
    <row r="1082" spans="16:16">
      <c r="P1082" s="76"/>
    </row>
    <row r="1083" spans="16:16">
      <c r="P1083" s="76"/>
    </row>
    <row r="1084" spans="16:16">
      <c r="P1084" s="76"/>
    </row>
    <row r="1085" spans="16:16">
      <c r="P1085" s="76"/>
    </row>
    <row r="1086" spans="16:16">
      <c r="P1086" s="76"/>
    </row>
    <row r="1087" spans="16:16">
      <c r="P1087" s="76"/>
    </row>
    <row r="1088" spans="16:16">
      <c r="P1088" s="76"/>
    </row>
    <row r="1089" spans="16:16">
      <c r="P1089" s="76"/>
    </row>
    <row r="1090" spans="16:16">
      <c r="P1090" s="76"/>
    </row>
    <row r="1091" spans="16:16">
      <c r="P1091" s="76"/>
    </row>
    <row r="1092" spans="16:16">
      <c r="P1092" s="76"/>
    </row>
    <row r="1093" spans="16:16">
      <c r="P1093" s="76"/>
    </row>
    <row r="1094" spans="16:16">
      <c r="P1094" s="76"/>
    </row>
    <row r="1095" spans="16:16">
      <c r="P1095" s="76"/>
    </row>
    <row r="1096" spans="16:16">
      <c r="P1096" s="76"/>
    </row>
    <row r="1097" spans="16:16">
      <c r="P1097" s="76"/>
    </row>
    <row r="1098" spans="16:16">
      <c r="P1098" s="76"/>
    </row>
    <row r="1099" spans="16:16">
      <c r="P1099" s="76"/>
    </row>
    <row r="1100" spans="16:16">
      <c r="P1100" s="76"/>
    </row>
    <row r="1101" spans="16:16">
      <c r="P1101" s="76"/>
    </row>
    <row r="1102" spans="16:16">
      <c r="P1102" s="76"/>
    </row>
    <row r="1103" spans="16:16">
      <c r="P1103" s="76"/>
    </row>
    <row r="1104" spans="16:16">
      <c r="P1104" s="76"/>
    </row>
    <row r="1105" spans="16:16">
      <c r="P1105" s="76"/>
    </row>
    <row r="1106" spans="16:16">
      <c r="P1106" s="76"/>
    </row>
    <row r="1107" spans="16:16">
      <c r="P1107" s="76"/>
    </row>
    <row r="1108" spans="16:16">
      <c r="P1108" s="76"/>
    </row>
    <row r="1109" spans="16:16">
      <c r="P1109" s="76"/>
    </row>
    <row r="1110" spans="16:16">
      <c r="P1110" s="76"/>
    </row>
    <row r="1111" spans="16:16">
      <c r="P1111" s="76"/>
    </row>
    <row r="1112" spans="16:16">
      <c r="P1112" s="76"/>
    </row>
    <row r="1113" spans="16:16">
      <c r="P1113" s="76"/>
    </row>
    <row r="1114" spans="16:16">
      <c r="P1114" s="76"/>
    </row>
    <row r="1115" spans="16:16">
      <c r="P1115" s="76"/>
    </row>
    <row r="1116" spans="16:16">
      <c r="P1116" s="76"/>
    </row>
    <row r="1117" spans="16:16">
      <c r="P1117" s="76"/>
    </row>
    <row r="1118" spans="16:16">
      <c r="P1118" s="76"/>
    </row>
    <row r="1119" spans="16:16">
      <c r="P1119" s="76"/>
    </row>
    <row r="1120" spans="16:16">
      <c r="P1120" s="76"/>
    </row>
    <row r="1121" spans="16:16">
      <c r="P1121" s="76"/>
    </row>
    <row r="1122" spans="16:16">
      <c r="P1122" s="76"/>
    </row>
    <row r="1123" spans="16:16">
      <c r="P1123" s="76"/>
    </row>
    <row r="1124" spans="16:16">
      <c r="P1124" s="76"/>
    </row>
    <row r="1125" spans="16:16">
      <c r="P1125" s="76"/>
    </row>
    <row r="1126" spans="16:16">
      <c r="P1126" s="76"/>
    </row>
    <row r="1127" spans="16:16">
      <c r="P1127" s="76"/>
    </row>
    <row r="1128" spans="16:16">
      <c r="P1128" s="76"/>
    </row>
    <row r="1129" spans="16:16">
      <c r="P1129" s="76"/>
    </row>
    <row r="1130" spans="16:16">
      <c r="P1130" s="76"/>
    </row>
    <row r="1131" spans="16:16">
      <c r="P1131" s="76"/>
    </row>
    <row r="1132" spans="16:16">
      <c r="P1132" s="76"/>
    </row>
    <row r="1133" spans="16:16">
      <c r="P1133" s="76"/>
    </row>
    <row r="1134" spans="16:16">
      <c r="P1134" s="76"/>
    </row>
    <row r="1135" spans="16:16">
      <c r="P1135" s="76"/>
    </row>
    <row r="1136" spans="16:16">
      <c r="P1136" s="76"/>
    </row>
    <row r="1137" spans="16:16">
      <c r="P1137" s="76"/>
    </row>
    <row r="1138" spans="16:16">
      <c r="P1138" s="76"/>
    </row>
    <row r="1139" spans="16:16">
      <c r="P1139" s="76"/>
    </row>
    <row r="1140" spans="16:16">
      <c r="P1140" s="76"/>
    </row>
    <row r="1141" spans="16:16">
      <c r="P1141" s="76"/>
    </row>
    <row r="1142" spans="16:16">
      <c r="P1142" s="76"/>
    </row>
    <row r="1143" spans="16:16">
      <c r="P1143" s="76"/>
    </row>
    <row r="1144" spans="16:16">
      <c r="P1144" s="76"/>
    </row>
    <row r="1145" spans="16:16">
      <c r="P1145" s="76"/>
    </row>
    <row r="1146" spans="16:16">
      <c r="P1146" s="76"/>
    </row>
    <row r="1147" spans="16:16">
      <c r="P1147" s="76"/>
    </row>
    <row r="1148" spans="16:16">
      <c r="P1148" s="76"/>
    </row>
    <row r="1149" spans="16:16">
      <c r="P1149" s="76"/>
    </row>
    <row r="1150" spans="16:16">
      <c r="P1150" s="76"/>
    </row>
    <row r="1151" spans="16:16">
      <c r="P1151" s="76"/>
    </row>
    <row r="1152" spans="16:16">
      <c r="P1152" s="76"/>
    </row>
    <row r="1153" spans="16:16">
      <c r="P1153" s="76"/>
    </row>
    <row r="1154" spans="16:16">
      <c r="P1154" s="76"/>
    </row>
    <row r="1155" spans="16:16">
      <c r="P1155" s="76"/>
    </row>
    <row r="1156" spans="16:16">
      <c r="P1156" s="76"/>
    </row>
    <row r="1157" spans="16:16">
      <c r="P1157" s="76"/>
    </row>
    <row r="1158" spans="16:16">
      <c r="P1158" s="76"/>
    </row>
    <row r="1159" spans="16:16">
      <c r="P1159" s="76"/>
    </row>
    <row r="1160" spans="16:16">
      <c r="P1160" s="76"/>
    </row>
    <row r="1161" spans="16:16">
      <c r="P1161" s="76"/>
    </row>
    <row r="1162" spans="16:16">
      <c r="P1162" s="76"/>
    </row>
    <row r="1163" spans="16:16">
      <c r="P1163" s="76"/>
    </row>
    <row r="1164" spans="16:16">
      <c r="P1164" s="76"/>
    </row>
    <row r="1165" spans="16:16">
      <c r="P1165" s="76"/>
    </row>
    <row r="1166" spans="16:16">
      <c r="P1166" s="76"/>
    </row>
    <row r="1167" spans="16:16">
      <c r="P1167" s="76"/>
    </row>
    <row r="1168" spans="16:16">
      <c r="P1168" s="76"/>
    </row>
    <row r="1169" spans="16:16">
      <c r="P1169" s="76"/>
    </row>
    <row r="1170" spans="16:16">
      <c r="P1170" s="76"/>
    </row>
    <row r="1171" spans="16:16">
      <c r="P1171" s="76"/>
    </row>
    <row r="1172" spans="16:16">
      <c r="P1172" s="76"/>
    </row>
    <row r="1173" spans="16:16">
      <c r="P1173" s="76"/>
    </row>
    <row r="1174" spans="16:16">
      <c r="P1174" s="76"/>
    </row>
    <row r="1175" spans="16:16">
      <c r="P1175" s="76"/>
    </row>
    <row r="1176" spans="16:16">
      <c r="P1176" s="76"/>
    </row>
    <row r="1177" spans="16:16">
      <c r="P1177" s="76"/>
    </row>
    <row r="1178" spans="16:16">
      <c r="P1178" s="76"/>
    </row>
    <row r="1179" spans="16:16">
      <c r="P1179" s="76"/>
    </row>
    <row r="1180" spans="16:16">
      <c r="P1180" s="76"/>
    </row>
    <row r="1181" spans="16:16">
      <c r="P1181" s="76"/>
    </row>
    <row r="1182" spans="16:16">
      <c r="P1182" s="76"/>
    </row>
    <row r="1183" spans="16:16">
      <c r="P1183" s="76"/>
    </row>
    <row r="1184" spans="16:16">
      <c r="P1184" s="76"/>
    </row>
    <row r="1185" spans="16:16">
      <c r="P1185" s="76"/>
    </row>
    <row r="1186" spans="16:16">
      <c r="P1186" s="76"/>
    </row>
    <row r="1187" spans="16:16">
      <c r="P1187" s="76"/>
    </row>
    <row r="1188" spans="16:16">
      <c r="P1188" s="76"/>
    </row>
    <row r="1189" spans="16:16">
      <c r="P1189" s="76"/>
    </row>
    <row r="1190" spans="16:16">
      <c r="P1190" s="76"/>
    </row>
    <row r="1191" spans="16:16">
      <c r="P1191" s="76"/>
    </row>
    <row r="1192" spans="16:16">
      <c r="P1192" s="76"/>
    </row>
    <row r="1193" spans="16:16">
      <c r="P1193" s="76"/>
    </row>
    <row r="1194" spans="16:16">
      <c r="P1194" s="76"/>
    </row>
    <row r="1195" spans="16:16">
      <c r="P1195" s="76"/>
    </row>
    <row r="1196" spans="16:16">
      <c r="P1196" s="76"/>
    </row>
    <row r="1197" spans="16:16">
      <c r="P1197" s="76"/>
    </row>
    <row r="1198" spans="16:16">
      <c r="P1198" s="76"/>
    </row>
    <row r="1199" spans="16:16">
      <c r="P1199" s="76"/>
    </row>
    <row r="1200" spans="16:16">
      <c r="P1200" s="76"/>
    </row>
    <row r="1201" spans="16:16">
      <c r="P1201" s="76"/>
    </row>
    <row r="1202" spans="16:16">
      <c r="P1202" s="76"/>
    </row>
    <row r="1203" spans="16:16">
      <c r="P1203" s="76"/>
    </row>
    <row r="1204" spans="16:16">
      <c r="P1204" s="76"/>
    </row>
    <row r="1205" spans="16:16">
      <c r="P1205" s="76"/>
    </row>
    <row r="1206" spans="16:16">
      <c r="P1206" s="76"/>
    </row>
    <row r="1207" spans="16:16">
      <c r="P1207" s="76"/>
    </row>
    <row r="1208" spans="16:16">
      <c r="P1208" s="76"/>
    </row>
    <row r="1209" spans="16:16">
      <c r="P1209" s="76"/>
    </row>
    <row r="1210" spans="16:16">
      <c r="P1210" s="76"/>
    </row>
    <row r="1211" spans="16:16">
      <c r="P1211" s="76"/>
    </row>
    <row r="1212" spans="16:16">
      <c r="P1212" s="76"/>
    </row>
    <row r="1213" spans="16:16">
      <c r="P1213" s="76"/>
    </row>
    <row r="1214" spans="16:16">
      <c r="P1214" s="76"/>
    </row>
    <row r="1215" spans="16:16">
      <c r="P1215" s="76"/>
    </row>
    <row r="1216" spans="16:16">
      <c r="P1216" s="76"/>
    </row>
    <row r="1217" spans="16:16">
      <c r="P1217" s="76"/>
    </row>
    <row r="1218" spans="16:16">
      <c r="P1218" s="76"/>
    </row>
    <row r="1219" spans="16:16">
      <c r="P1219" s="76"/>
    </row>
    <row r="1220" spans="16:16">
      <c r="P1220" s="76"/>
    </row>
    <row r="1221" spans="16:16">
      <c r="P1221" s="76"/>
    </row>
    <row r="1222" spans="16:16">
      <c r="P1222" s="76"/>
    </row>
    <row r="1223" spans="16:16">
      <c r="P1223" s="76"/>
    </row>
    <row r="1224" spans="16:16">
      <c r="P1224" s="76"/>
    </row>
    <row r="1225" spans="16:16">
      <c r="P1225" s="76"/>
    </row>
    <row r="1226" spans="16:16">
      <c r="P1226" s="76"/>
    </row>
    <row r="1227" spans="16:16">
      <c r="P1227" s="76"/>
    </row>
    <row r="1228" spans="16:16">
      <c r="P1228" s="76"/>
    </row>
    <row r="1229" spans="16:16">
      <c r="P1229" s="76"/>
    </row>
    <row r="1230" spans="16:16">
      <c r="P1230" s="76"/>
    </row>
    <row r="1231" spans="16:16">
      <c r="P1231" s="76"/>
    </row>
    <row r="1232" spans="16:16">
      <c r="P1232" s="76"/>
    </row>
    <row r="1233" spans="16:16">
      <c r="P1233" s="76"/>
    </row>
    <row r="1234" spans="16:16">
      <c r="P1234" s="76"/>
    </row>
    <row r="1235" spans="16:16">
      <c r="P1235" s="76"/>
    </row>
    <row r="1236" spans="16:16">
      <c r="P1236" s="76"/>
    </row>
    <row r="1237" spans="16:16">
      <c r="P1237" s="76"/>
    </row>
    <row r="1238" spans="16:16">
      <c r="P1238" s="76"/>
    </row>
    <row r="1239" spans="16:16">
      <c r="P1239" s="76"/>
    </row>
    <row r="1240" spans="16:16">
      <c r="P1240" s="76"/>
    </row>
    <row r="1241" spans="16:16">
      <c r="P1241" s="76"/>
    </row>
    <row r="1242" spans="16:16">
      <c r="P1242" s="76"/>
    </row>
    <row r="1243" spans="16:16">
      <c r="P1243" s="76"/>
    </row>
    <row r="1244" spans="16:16">
      <c r="P1244" s="76"/>
    </row>
    <row r="1245" spans="16:16">
      <c r="P1245" s="76"/>
    </row>
    <row r="1246" spans="16:16">
      <c r="P1246" s="76"/>
    </row>
    <row r="1247" spans="16:16">
      <c r="P1247" s="76"/>
    </row>
    <row r="1248" spans="16:16">
      <c r="P1248" s="76"/>
    </row>
    <row r="1249" spans="16:16">
      <c r="P1249" s="76"/>
    </row>
    <row r="1250" spans="16:16">
      <c r="P1250" s="76"/>
    </row>
    <row r="1251" spans="16:16">
      <c r="P1251" s="76"/>
    </row>
    <row r="1252" spans="16:16">
      <c r="P1252" s="76"/>
    </row>
    <row r="1253" spans="16:16">
      <c r="P1253" s="76"/>
    </row>
    <row r="1254" spans="16:16">
      <c r="P1254" s="76"/>
    </row>
    <row r="1255" spans="16:16">
      <c r="P1255" s="76"/>
    </row>
    <row r="1256" spans="16:16">
      <c r="P1256" s="76"/>
    </row>
    <row r="1257" spans="16:16">
      <c r="P1257" s="76"/>
    </row>
    <row r="1258" spans="16:16">
      <c r="P1258" s="76"/>
    </row>
    <row r="1259" spans="16:16">
      <c r="P1259" s="76"/>
    </row>
    <row r="1260" spans="16:16">
      <c r="P1260" s="76"/>
    </row>
    <row r="1261" spans="16:16">
      <c r="P1261" s="76"/>
    </row>
    <row r="1262" spans="16:16">
      <c r="P1262" s="76"/>
    </row>
    <row r="1263" spans="16:16">
      <c r="P1263" s="76"/>
    </row>
    <row r="1264" spans="16:16">
      <c r="P1264" s="76"/>
    </row>
    <row r="1265" spans="16:16">
      <c r="P1265" s="76"/>
    </row>
    <row r="1266" spans="16:16">
      <c r="P1266" s="76"/>
    </row>
    <row r="1267" spans="16:16">
      <c r="P1267" s="76"/>
    </row>
    <row r="1268" spans="16:16">
      <c r="P1268" s="76"/>
    </row>
    <row r="1269" spans="16:16">
      <c r="P1269" s="76"/>
    </row>
    <row r="1270" spans="16:16">
      <c r="P1270" s="76"/>
    </row>
    <row r="1271" spans="16:16">
      <c r="P1271" s="76"/>
    </row>
    <row r="1272" spans="16:16">
      <c r="P1272" s="76"/>
    </row>
    <row r="1273" spans="16:16">
      <c r="P1273" s="76"/>
    </row>
    <row r="1274" spans="16:16">
      <c r="P1274" s="76"/>
    </row>
    <row r="1275" spans="16:16">
      <c r="P1275" s="76"/>
    </row>
    <row r="1276" spans="16:16">
      <c r="P1276" s="76"/>
    </row>
    <row r="1277" spans="16:16">
      <c r="P1277" s="76"/>
    </row>
    <row r="1278" spans="16:16">
      <c r="P1278" s="76"/>
    </row>
    <row r="1279" spans="16:16">
      <c r="P1279" s="76"/>
    </row>
    <row r="1280" spans="16:16">
      <c r="P1280" s="76"/>
    </row>
    <row r="1281" spans="16:16">
      <c r="P1281" s="76"/>
    </row>
    <row r="1282" spans="16:16">
      <c r="P1282" s="76"/>
    </row>
    <row r="1283" spans="16:16">
      <c r="P1283" s="76"/>
    </row>
    <row r="1284" spans="16:16">
      <c r="P1284" s="76"/>
    </row>
    <row r="1285" spans="16:16">
      <c r="P1285" s="76"/>
    </row>
    <row r="1286" spans="16:16">
      <c r="P1286" s="76"/>
    </row>
    <row r="1287" spans="16:16">
      <c r="P1287" s="76"/>
    </row>
    <row r="1288" spans="16:16">
      <c r="P1288" s="76"/>
    </row>
    <row r="1289" spans="16:16">
      <c r="P1289" s="76"/>
    </row>
    <row r="1290" spans="16:16">
      <c r="P1290" s="76"/>
    </row>
    <row r="1291" spans="16:16">
      <c r="P1291" s="76"/>
    </row>
    <row r="1292" spans="16:16">
      <c r="P1292" s="76"/>
    </row>
    <row r="1293" spans="16:16">
      <c r="P1293" s="76"/>
    </row>
    <row r="1294" spans="16:16">
      <c r="P1294" s="76"/>
    </row>
    <row r="1295" spans="16:16">
      <c r="P1295" s="76"/>
    </row>
    <row r="1296" spans="16:16">
      <c r="P1296" s="76"/>
    </row>
    <row r="1297" spans="16:16">
      <c r="P1297" s="76"/>
    </row>
    <row r="1298" spans="16:16">
      <c r="P1298" s="76"/>
    </row>
    <row r="1299" spans="16:16">
      <c r="P1299" s="76"/>
    </row>
    <row r="1300" spans="16:16">
      <c r="P1300" s="76"/>
    </row>
    <row r="1301" spans="16:16">
      <c r="P1301" s="76"/>
    </row>
    <row r="1302" spans="16:16">
      <c r="P1302" s="76"/>
    </row>
    <row r="1303" spans="16:16">
      <c r="P1303" s="76"/>
    </row>
    <row r="1304" spans="16:16">
      <c r="P1304" s="76"/>
    </row>
    <row r="1305" spans="16:16">
      <c r="P1305" s="76"/>
    </row>
    <row r="1306" spans="16:16">
      <c r="P1306" s="76"/>
    </row>
    <row r="1307" spans="16:16">
      <c r="P1307" s="76"/>
    </row>
    <row r="1308" spans="16:16">
      <c r="P1308" s="76"/>
    </row>
    <row r="1309" spans="16:16">
      <c r="P1309" s="76"/>
    </row>
    <row r="1310" spans="16:16">
      <c r="P1310" s="76"/>
    </row>
    <row r="1311" spans="16:16">
      <c r="P1311" s="76"/>
    </row>
    <row r="1312" spans="16:16">
      <c r="P1312" s="76"/>
    </row>
    <row r="1313" spans="16:16">
      <c r="P1313" s="76"/>
    </row>
    <row r="1314" spans="16:16">
      <c r="P1314" s="76"/>
    </row>
    <row r="1315" spans="16:16">
      <c r="P1315" s="76"/>
    </row>
    <row r="1316" spans="16:16">
      <c r="P1316" s="76"/>
    </row>
    <row r="1317" spans="16:16">
      <c r="P1317" s="76"/>
    </row>
    <row r="1318" spans="16:16">
      <c r="P1318" s="76"/>
    </row>
    <row r="1319" spans="16:16">
      <c r="P1319" s="76"/>
    </row>
    <row r="1320" spans="16:16">
      <c r="P1320" s="76"/>
    </row>
    <row r="1321" spans="16:16">
      <c r="P1321" s="76"/>
    </row>
    <row r="1322" spans="16:16">
      <c r="P1322" s="76"/>
    </row>
    <row r="1323" spans="16:16">
      <c r="P1323" s="76"/>
    </row>
    <row r="1324" spans="16:16">
      <c r="P1324" s="76"/>
    </row>
    <row r="1325" spans="16:16">
      <c r="P1325" s="76"/>
    </row>
    <row r="1326" spans="16:16">
      <c r="P1326" s="76"/>
    </row>
    <row r="1327" spans="16:16">
      <c r="P1327" s="76"/>
    </row>
    <row r="1328" spans="16:16">
      <c r="P1328" s="76"/>
    </row>
    <row r="1329" spans="16:16">
      <c r="P1329" s="76"/>
    </row>
    <row r="1330" spans="16:16">
      <c r="P1330" s="76"/>
    </row>
    <row r="1331" spans="16:16">
      <c r="P1331" s="76"/>
    </row>
    <row r="1332" spans="16:16">
      <c r="P1332" s="76"/>
    </row>
    <row r="1333" spans="16:16">
      <c r="P1333" s="76"/>
    </row>
    <row r="1334" spans="16:16">
      <c r="P1334" s="76"/>
    </row>
    <row r="1335" spans="16:16">
      <c r="P1335" s="76"/>
    </row>
    <row r="1336" spans="16:16">
      <c r="P1336" s="76"/>
    </row>
    <row r="1337" spans="16:16">
      <c r="P1337" s="76"/>
    </row>
    <row r="1338" spans="16:16">
      <c r="P1338" s="76"/>
    </row>
    <row r="1339" spans="16:16">
      <c r="P1339" s="76"/>
    </row>
    <row r="1340" spans="16:16">
      <c r="P1340" s="76"/>
    </row>
    <row r="1341" spans="16:16">
      <c r="P1341" s="76"/>
    </row>
    <row r="1342" spans="16:16">
      <c r="P1342" s="76"/>
    </row>
    <row r="1343" spans="16:16">
      <c r="P1343" s="76"/>
    </row>
    <row r="1344" spans="16:16">
      <c r="P1344" s="76"/>
    </row>
    <row r="1345" spans="16:16">
      <c r="P1345" s="76"/>
    </row>
    <row r="1346" spans="16:16">
      <c r="P1346" s="76"/>
    </row>
    <row r="1347" spans="16:16">
      <c r="P1347" s="76"/>
    </row>
    <row r="1348" spans="16:16">
      <c r="P1348" s="76"/>
    </row>
    <row r="1349" spans="16:16">
      <c r="P1349" s="76"/>
    </row>
    <row r="1350" spans="16:16">
      <c r="P1350" s="76"/>
    </row>
    <row r="1351" spans="16:16">
      <c r="P1351" s="76"/>
    </row>
    <row r="1352" spans="16:16">
      <c r="P1352" s="76"/>
    </row>
    <row r="1353" spans="16:16">
      <c r="P1353" s="76"/>
    </row>
    <row r="1354" spans="16:16">
      <c r="P1354" s="76"/>
    </row>
    <row r="1355" spans="16:16">
      <c r="P1355" s="76"/>
    </row>
    <row r="1356" spans="16:16">
      <c r="P1356" s="76"/>
    </row>
    <row r="1357" spans="16:16">
      <c r="P1357" s="76"/>
    </row>
    <row r="1358" spans="16:16">
      <c r="P1358" s="76"/>
    </row>
    <row r="1359" spans="16:16">
      <c r="P1359" s="76"/>
    </row>
    <row r="1360" spans="16:16">
      <c r="P1360" s="76"/>
    </row>
    <row r="1361" spans="16:16">
      <c r="P1361" s="76"/>
    </row>
    <row r="1362" spans="16:16">
      <c r="P1362" s="76"/>
    </row>
    <row r="1363" spans="16:16">
      <c r="P1363" s="76"/>
    </row>
    <row r="1364" spans="16:16">
      <c r="P1364" s="76"/>
    </row>
    <row r="1365" spans="16:16">
      <c r="P1365" s="76"/>
    </row>
    <row r="1366" spans="16:16">
      <c r="P1366" s="76"/>
    </row>
    <row r="1367" spans="16:16">
      <c r="P1367" s="76"/>
    </row>
    <row r="1368" spans="16:16">
      <c r="P1368" s="76"/>
    </row>
    <row r="1369" spans="16:16">
      <c r="P1369" s="76"/>
    </row>
    <row r="1370" spans="16:16">
      <c r="P1370" s="76"/>
    </row>
    <row r="1371" spans="16:16">
      <c r="P1371" s="76"/>
    </row>
    <row r="1372" spans="16:16">
      <c r="P1372" s="76"/>
    </row>
    <row r="1373" spans="16:16">
      <c r="P1373" s="76"/>
    </row>
    <row r="1374" spans="16:16">
      <c r="P1374" s="76"/>
    </row>
    <row r="1375" spans="16:16">
      <c r="P1375" s="76"/>
    </row>
    <row r="1376" spans="16:16">
      <c r="P1376" s="76"/>
    </row>
    <row r="1377" spans="16:16">
      <c r="P1377" s="76"/>
    </row>
    <row r="1378" spans="16:16">
      <c r="P1378" s="76"/>
    </row>
    <row r="1379" spans="16:16">
      <c r="P1379" s="76"/>
    </row>
    <row r="1380" spans="16:16">
      <c r="P1380" s="76"/>
    </row>
    <row r="1381" spans="16:16">
      <c r="P1381" s="76"/>
    </row>
    <row r="1382" spans="16:16">
      <c r="P1382" s="76"/>
    </row>
    <row r="1383" spans="16:16">
      <c r="P1383" s="76"/>
    </row>
    <row r="1384" spans="16:16">
      <c r="P1384" s="76"/>
    </row>
    <row r="1385" spans="16:16">
      <c r="P1385" s="76"/>
    </row>
    <row r="1386" spans="16:16">
      <c r="P1386" s="76"/>
    </row>
    <row r="1387" spans="16:16">
      <c r="P1387" s="76"/>
    </row>
    <row r="1388" spans="16:16">
      <c r="P1388" s="76"/>
    </row>
    <row r="1389" spans="16:16">
      <c r="P1389" s="76"/>
    </row>
    <row r="1390" spans="16:16">
      <c r="P1390" s="76"/>
    </row>
    <row r="1391" spans="16:16">
      <c r="P1391" s="76"/>
    </row>
    <row r="1392" spans="16:16">
      <c r="P1392" s="76"/>
    </row>
    <row r="1393" spans="16:16">
      <c r="P1393" s="76"/>
    </row>
    <row r="1394" spans="16:16">
      <c r="P1394" s="76"/>
    </row>
    <row r="1395" spans="16:16">
      <c r="P1395" s="76"/>
    </row>
    <row r="1396" spans="16:16">
      <c r="P1396" s="76"/>
    </row>
    <row r="1397" spans="16:16">
      <c r="P1397" s="76"/>
    </row>
    <row r="1398" spans="16:16">
      <c r="P1398" s="76"/>
    </row>
    <row r="1399" spans="16:16">
      <c r="P1399" s="76"/>
    </row>
    <row r="1400" spans="16:16">
      <c r="P1400" s="76"/>
    </row>
    <row r="1401" spans="16:16">
      <c r="P1401" s="76"/>
    </row>
    <row r="1402" spans="16:16">
      <c r="P1402" s="76"/>
    </row>
    <row r="1403" spans="16:16">
      <c r="P1403" s="76"/>
    </row>
    <row r="1404" spans="16:16">
      <c r="P1404" s="76"/>
    </row>
    <row r="1405" spans="16:16">
      <c r="P1405" s="76"/>
    </row>
    <row r="1406" spans="16:16">
      <c r="P1406" s="76"/>
    </row>
    <row r="1407" spans="16:16">
      <c r="P1407" s="76"/>
    </row>
    <row r="1408" spans="16:16">
      <c r="P1408" s="76"/>
    </row>
    <row r="1409" spans="16:16">
      <c r="P1409" s="76"/>
    </row>
    <row r="1410" spans="16:16">
      <c r="P1410" s="76"/>
    </row>
    <row r="1411" spans="16:16">
      <c r="P1411" s="76"/>
    </row>
    <row r="1412" spans="16:16">
      <c r="P1412" s="76"/>
    </row>
    <row r="1413" spans="16:16">
      <c r="P1413" s="76"/>
    </row>
    <row r="1414" spans="16:16">
      <c r="P1414" s="76"/>
    </row>
    <row r="1415" spans="16:16">
      <c r="P1415" s="76"/>
    </row>
    <row r="1416" spans="16:16">
      <c r="P1416" s="76"/>
    </row>
    <row r="1417" spans="16:16">
      <c r="P1417" s="76"/>
    </row>
    <row r="1418" spans="16:16">
      <c r="P1418" s="76"/>
    </row>
    <row r="1419" spans="16:16">
      <c r="P1419" s="76"/>
    </row>
    <row r="1420" spans="16:16">
      <c r="P1420" s="76"/>
    </row>
    <row r="1421" spans="16:16">
      <c r="P1421" s="76"/>
    </row>
    <row r="1422" spans="16:16">
      <c r="P1422" s="76"/>
    </row>
    <row r="1423" spans="16:16">
      <c r="P1423" s="76"/>
    </row>
    <row r="1424" spans="16:16">
      <c r="P1424" s="76"/>
    </row>
    <row r="1425" spans="16:16">
      <c r="P1425" s="76"/>
    </row>
    <row r="1426" spans="16:16">
      <c r="P1426" s="76"/>
    </row>
    <row r="1427" spans="16:16">
      <c r="P1427" s="76"/>
    </row>
    <row r="1428" spans="16:16">
      <c r="P1428" s="76"/>
    </row>
    <row r="1429" spans="16:16">
      <c r="P1429" s="76"/>
    </row>
    <row r="1430" spans="16:16">
      <c r="P1430" s="76"/>
    </row>
    <row r="1431" spans="16:16">
      <c r="P1431" s="76"/>
    </row>
    <row r="1432" spans="16:16">
      <c r="P1432" s="76"/>
    </row>
    <row r="1433" spans="16:16">
      <c r="P1433" s="76"/>
    </row>
    <row r="1434" spans="16:16">
      <c r="P1434" s="76"/>
    </row>
    <row r="1435" spans="16:16">
      <c r="P1435" s="76"/>
    </row>
    <row r="1436" spans="16:16">
      <c r="P1436" s="76"/>
    </row>
    <row r="1437" spans="16:16">
      <c r="P1437" s="76"/>
    </row>
    <row r="1438" spans="16:16">
      <c r="P1438" s="76"/>
    </row>
    <row r="1439" spans="16:16">
      <c r="P1439" s="76"/>
    </row>
    <row r="1440" spans="16:16">
      <c r="P1440" s="76"/>
    </row>
    <row r="1441" spans="16:16">
      <c r="P1441" s="76"/>
    </row>
    <row r="1442" spans="16:16">
      <c r="P1442" s="76"/>
    </row>
    <row r="1443" spans="16:16">
      <c r="P1443" s="76"/>
    </row>
    <row r="1444" spans="16:16">
      <c r="P1444" s="76"/>
    </row>
    <row r="1445" spans="16:16">
      <c r="P1445" s="76"/>
    </row>
    <row r="1446" spans="16:16">
      <c r="P1446" s="76"/>
    </row>
    <row r="1447" spans="16:16">
      <c r="P1447" s="76"/>
    </row>
    <row r="1448" spans="16:16">
      <c r="P1448" s="76"/>
    </row>
    <row r="1449" spans="16:16">
      <c r="P1449" s="76"/>
    </row>
    <row r="1450" spans="16:16">
      <c r="P1450" s="76"/>
    </row>
    <row r="1451" spans="16:16">
      <c r="P1451" s="76"/>
    </row>
    <row r="1452" spans="16:16">
      <c r="P1452" s="76"/>
    </row>
    <row r="1453" spans="16:16">
      <c r="P1453" s="76"/>
    </row>
    <row r="1454" spans="16:16">
      <c r="P1454" s="76"/>
    </row>
    <row r="1455" spans="16:16">
      <c r="P1455" s="76"/>
    </row>
    <row r="1456" spans="16:16">
      <c r="P1456" s="76"/>
    </row>
    <row r="1457" spans="16:16">
      <c r="P1457" s="76"/>
    </row>
    <row r="1458" spans="16:16">
      <c r="P1458" s="76"/>
    </row>
    <row r="1459" spans="16:16">
      <c r="P1459" s="76"/>
    </row>
    <row r="1460" spans="16:16">
      <c r="P1460" s="76"/>
    </row>
    <row r="1461" spans="16:16">
      <c r="P1461" s="76"/>
    </row>
    <row r="1462" spans="16:16">
      <c r="P1462" s="76"/>
    </row>
    <row r="1463" spans="16:16">
      <c r="P1463" s="76"/>
    </row>
    <row r="1464" spans="16:16">
      <c r="P1464" s="76"/>
    </row>
    <row r="1465" spans="16:16">
      <c r="P1465" s="76"/>
    </row>
    <row r="1466" spans="16:16">
      <c r="P1466" s="76"/>
    </row>
    <row r="1467" spans="16:16">
      <c r="P1467" s="76"/>
    </row>
    <row r="1468" spans="16:16">
      <c r="P1468" s="76"/>
    </row>
    <row r="1469" spans="16:16">
      <c r="P1469" s="76"/>
    </row>
    <row r="1470" spans="16:16">
      <c r="P1470" s="76"/>
    </row>
    <row r="1471" spans="16:16">
      <c r="P1471" s="76"/>
    </row>
    <row r="1472" spans="16:16">
      <c r="P1472" s="76"/>
    </row>
    <row r="1473" spans="16:16">
      <c r="P1473" s="76"/>
    </row>
    <row r="1474" spans="16:16">
      <c r="P1474" s="76"/>
    </row>
    <row r="1475" spans="16:16">
      <c r="P1475" s="76"/>
    </row>
    <row r="1476" spans="16:16">
      <c r="P1476" s="76"/>
    </row>
    <row r="1477" spans="16:16">
      <c r="P1477" s="76"/>
    </row>
    <row r="1478" spans="16:16">
      <c r="P1478" s="76"/>
    </row>
    <row r="1479" spans="16:16">
      <c r="P1479" s="76"/>
    </row>
    <row r="1480" spans="16:16">
      <c r="P1480" s="76"/>
    </row>
    <row r="1481" spans="16:16">
      <c r="P1481" s="76"/>
    </row>
    <row r="1482" spans="16:16">
      <c r="P1482" s="76"/>
    </row>
    <row r="1483" spans="16:16">
      <c r="P1483" s="76"/>
    </row>
    <row r="1484" spans="16:16">
      <c r="P1484" s="76"/>
    </row>
    <row r="1485" spans="16:16">
      <c r="P1485" s="76"/>
    </row>
    <row r="1486" spans="16:16">
      <c r="P1486" s="76"/>
    </row>
    <row r="1487" spans="16:16">
      <c r="P1487" s="76"/>
    </row>
    <row r="1488" spans="16:16">
      <c r="P1488" s="76"/>
    </row>
    <row r="1489" spans="16:16">
      <c r="P1489" s="76"/>
    </row>
    <row r="1490" spans="16:16">
      <c r="P1490" s="76"/>
    </row>
    <row r="1491" spans="16:16">
      <c r="P1491" s="76"/>
    </row>
    <row r="1492" spans="16:16">
      <c r="P1492" s="76"/>
    </row>
    <row r="1493" spans="16:16">
      <c r="P1493" s="76"/>
    </row>
    <row r="1494" spans="16:16">
      <c r="P1494" s="76"/>
    </row>
    <row r="1495" spans="16:16">
      <c r="P1495" s="76"/>
    </row>
    <row r="1496" spans="16:16">
      <c r="P1496" s="76"/>
    </row>
    <row r="1497" spans="16:16">
      <c r="P1497" s="76"/>
    </row>
    <row r="1498" spans="16:16">
      <c r="P1498" s="76"/>
    </row>
    <row r="1499" spans="16:16">
      <c r="P1499" s="76"/>
    </row>
    <row r="1500" spans="16:16">
      <c r="P1500" s="76"/>
    </row>
    <row r="1501" spans="16:16">
      <c r="P1501" s="76"/>
    </row>
    <row r="1502" spans="16:16">
      <c r="P1502" s="76"/>
    </row>
    <row r="1503" spans="16:16">
      <c r="P1503" s="76"/>
    </row>
    <row r="1504" spans="16:16">
      <c r="P1504" s="76"/>
    </row>
    <row r="1505" spans="16:16">
      <c r="P1505" s="76"/>
    </row>
    <row r="1506" spans="16:16">
      <c r="P1506" s="76"/>
    </row>
    <row r="1507" spans="16:16">
      <c r="P1507" s="76"/>
    </row>
    <row r="1508" spans="16:16">
      <c r="P1508" s="76"/>
    </row>
    <row r="1509" spans="16:16">
      <c r="P1509" s="76"/>
    </row>
    <row r="1510" spans="16:16">
      <c r="P1510" s="76"/>
    </row>
    <row r="1511" spans="16:16">
      <c r="P1511" s="76"/>
    </row>
    <row r="1512" spans="16:16">
      <c r="P1512" s="76"/>
    </row>
    <row r="1513" spans="16:16">
      <c r="P1513" s="76"/>
    </row>
    <row r="1514" spans="16:16">
      <c r="P1514" s="76"/>
    </row>
    <row r="1515" spans="16:16">
      <c r="P1515" s="76"/>
    </row>
    <row r="1516" spans="16:16">
      <c r="P1516" s="76"/>
    </row>
    <row r="1517" spans="16:16">
      <c r="P1517" s="76"/>
    </row>
    <row r="1518" spans="16:16">
      <c r="P1518" s="76"/>
    </row>
    <row r="1519" spans="16:16">
      <c r="P1519" s="76"/>
    </row>
    <row r="1520" spans="16:16">
      <c r="P1520" s="76"/>
    </row>
    <row r="1521" spans="16:16">
      <c r="P1521" s="76"/>
    </row>
    <row r="1522" spans="16:16">
      <c r="P1522" s="76"/>
    </row>
    <row r="1523" spans="16:16">
      <c r="P1523" s="76"/>
    </row>
    <row r="1524" spans="16:16">
      <c r="P1524" s="76"/>
    </row>
    <row r="1525" spans="16:16">
      <c r="P1525" s="76"/>
    </row>
    <row r="1526" spans="16:16">
      <c r="P1526" s="76"/>
    </row>
    <row r="1527" spans="16:16">
      <c r="P1527" s="76"/>
    </row>
    <row r="1528" spans="16:16">
      <c r="P1528" s="76"/>
    </row>
    <row r="1529" spans="16:16">
      <c r="P1529" s="76"/>
    </row>
    <row r="1530" spans="16:16">
      <c r="P1530" s="76"/>
    </row>
    <row r="1531" spans="16:16">
      <c r="P1531" s="76"/>
    </row>
    <row r="1532" spans="16:16">
      <c r="P1532" s="76"/>
    </row>
    <row r="1533" spans="16:16">
      <c r="P1533" s="76"/>
    </row>
    <row r="1534" spans="16:16">
      <c r="P1534" s="76"/>
    </row>
    <row r="1535" spans="16:16">
      <c r="P1535" s="76"/>
    </row>
    <row r="1536" spans="16:16">
      <c r="P1536" s="76"/>
    </row>
    <row r="1537" spans="16:16">
      <c r="P1537" s="76"/>
    </row>
    <row r="1538" spans="16:16">
      <c r="P1538" s="76"/>
    </row>
    <row r="1539" spans="16:16">
      <c r="P1539" s="76"/>
    </row>
    <row r="1540" spans="16:16">
      <c r="P1540" s="76"/>
    </row>
    <row r="1541" spans="16:16">
      <c r="P1541" s="76"/>
    </row>
    <row r="1542" spans="16:16">
      <c r="P1542" s="76"/>
    </row>
    <row r="1543" spans="16:16">
      <c r="P1543" s="76"/>
    </row>
    <row r="1544" spans="16:16">
      <c r="P1544" s="76"/>
    </row>
    <row r="1545" spans="16:16">
      <c r="P1545" s="76"/>
    </row>
    <row r="1546" spans="16:16">
      <c r="P1546" s="76"/>
    </row>
    <row r="1547" spans="16:16">
      <c r="P1547" s="76"/>
    </row>
    <row r="1548" spans="16:16">
      <c r="P1548" s="76"/>
    </row>
    <row r="1549" spans="16:16">
      <c r="P1549" s="76"/>
    </row>
    <row r="1550" spans="16:16">
      <c r="P1550" s="76"/>
    </row>
    <row r="1551" spans="16:16">
      <c r="P1551" s="76"/>
    </row>
    <row r="1552" spans="16:16">
      <c r="P1552" s="76"/>
    </row>
    <row r="1553" spans="16:16">
      <c r="P1553" s="76"/>
    </row>
    <row r="1554" spans="16:16">
      <c r="P1554" s="76"/>
    </row>
    <row r="1555" spans="16:16">
      <c r="P1555" s="76"/>
    </row>
    <row r="1556" spans="16:16">
      <c r="P1556" s="76"/>
    </row>
    <row r="1557" spans="16:16">
      <c r="P1557" s="76"/>
    </row>
    <row r="1558" spans="16:16">
      <c r="P1558" s="76"/>
    </row>
    <row r="1559" spans="16:16">
      <c r="P1559" s="76"/>
    </row>
    <row r="1560" spans="16:16">
      <c r="P1560" s="76"/>
    </row>
    <row r="1561" spans="16:16">
      <c r="P1561" s="76"/>
    </row>
    <row r="1562" spans="16:16">
      <c r="P1562" s="76"/>
    </row>
    <row r="1563" spans="16:16">
      <c r="P1563" s="76"/>
    </row>
    <row r="1564" spans="16:16">
      <c r="P1564" s="76"/>
    </row>
    <row r="1565" spans="16:16">
      <c r="P1565" s="76"/>
    </row>
    <row r="1566" spans="16:16">
      <c r="P1566" s="76"/>
    </row>
    <row r="1567" spans="16:16">
      <c r="P1567" s="76"/>
    </row>
    <row r="1568" spans="16:16">
      <c r="P1568" s="76"/>
    </row>
    <row r="1569" spans="16:16">
      <c r="P1569" s="76"/>
    </row>
    <row r="1570" spans="16:16">
      <c r="P1570" s="76"/>
    </row>
    <row r="1571" spans="16:16">
      <c r="P1571" s="76"/>
    </row>
    <row r="1572" spans="16:16">
      <c r="P1572" s="76"/>
    </row>
    <row r="1573" spans="16:16">
      <c r="P1573" s="76"/>
    </row>
    <row r="1574" spans="16:16">
      <c r="P1574" s="76"/>
    </row>
    <row r="1575" spans="16:16">
      <c r="P1575" s="76"/>
    </row>
    <row r="1576" spans="16:16">
      <c r="P1576" s="76"/>
    </row>
    <row r="1577" spans="16:16">
      <c r="P1577" s="76"/>
    </row>
    <row r="1578" spans="16:16">
      <c r="P1578" s="76"/>
    </row>
    <row r="1579" spans="16:16">
      <c r="P1579" s="76"/>
    </row>
    <row r="1580" spans="16:16">
      <c r="P1580" s="76"/>
    </row>
    <row r="1581" spans="16:16">
      <c r="P1581" s="76"/>
    </row>
    <row r="1582" spans="16:16">
      <c r="P1582" s="76"/>
    </row>
    <row r="1583" spans="16:16">
      <c r="P1583" s="76"/>
    </row>
    <row r="1584" spans="16:16">
      <c r="P1584" s="76"/>
    </row>
    <row r="1585" spans="16:16">
      <c r="P1585" s="76"/>
    </row>
    <row r="1586" spans="16:16">
      <c r="P1586" s="76"/>
    </row>
    <row r="1587" spans="16:16">
      <c r="P1587" s="76"/>
    </row>
    <row r="1588" spans="16:16">
      <c r="P1588" s="76"/>
    </row>
    <row r="1589" spans="16:16">
      <c r="P1589" s="76"/>
    </row>
    <row r="1590" spans="16:16">
      <c r="P1590" s="76"/>
    </row>
    <row r="1591" spans="16:16">
      <c r="P1591" s="76"/>
    </row>
    <row r="1592" spans="16:16">
      <c r="P1592" s="76"/>
    </row>
    <row r="1593" spans="16:16">
      <c r="P1593" s="76"/>
    </row>
    <row r="1594" spans="16:16">
      <c r="P1594" s="76"/>
    </row>
    <row r="1595" spans="16:16">
      <c r="P1595" s="76"/>
    </row>
    <row r="1596" spans="16:16">
      <c r="P1596" s="76"/>
    </row>
    <row r="1597" spans="16:16">
      <c r="P1597" s="76"/>
    </row>
    <row r="1598" spans="16:16">
      <c r="P1598" s="76"/>
    </row>
    <row r="1599" spans="16:16">
      <c r="P1599" s="76"/>
    </row>
    <row r="1600" spans="16:16">
      <c r="P1600" s="76"/>
    </row>
    <row r="1601" spans="16:16">
      <c r="P1601" s="76"/>
    </row>
    <row r="1602" spans="16:16">
      <c r="P1602" s="76"/>
    </row>
    <row r="1603" spans="16:16">
      <c r="P1603" s="76"/>
    </row>
    <row r="1604" spans="16:16">
      <c r="P1604" s="76"/>
    </row>
    <row r="1605" spans="16:16">
      <c r="P1605" s="76"/>
    </row>
    <row r="1606" spans="16:16">
      <c r="P1606" s="76"/>
    </row>
    <row r="1607" spans="16:16">
      <c r="P1607" s="76"/>
    </row>
    <row r="1608" spans="16:16">
      <c r="P1608" s="76"/>
    </row>
    <row r="1609" spans="16:16">
      <c r="P1609" s="76"/>
    </row>
    <row r="1610" spans="16:16">
      <c r="P1610" s="76"/>
    </row>
    <row r="1611" spans="16:16">
      <c r="P1611" s="76"/>
    </row>
    <row r="1612" spans="16:16">
      <c r="P1612" s="76"/>
    </row>
    <row r="1613" spans="16:16">
      <c r="P1613" s="76"/>
    </row>
    <row r="1614" spans="16:16">
      <c r="P1614" s="76"/>
    </row>
    <row r="1615" spans="16:16">
      <c r="P1615" s="76"/>
    </row>
    <row r="1616" spans="16:16">
      <c r="P1616" s="76"/>
    </row>
    <row r="1617" spans="16:16">
      <c r="P1617" s="76"/>
    </row>
    <row r="1618" spans="16:16">
      <c r="P1618" s="76"/>
    </row>
    <row r="1619" spans="16:16">
      <c r="P1619" s="76"/>
    </row>
    <row r="1620" spans="16:16">
      <c r="P1620" s="76"/>
    </row>
    <row r="1621" spans="16:16">
      <c r="P1621" s="76"/>
    </row>
    <row r="1622" spans="16:16">
      <c r="P1622" s="76"/>
    </row>
    <row r="1623" spans="16:16">
      <c r="P1623" s="76"/>
    </row>
    <row r="1624" spans="16:16">
      <c r="P1624" s="76"/>
    </row>
    <row r="1625" spans="16:16">
      <c r="P1625" s="76"/>
    </row>
    <row r="1626" spans="16:16">
      <c r="P1626" s="76"/>
    </row>
    <row r="1627" spans="16:16">
      <c r="P1627" s="76"/>
    </row>
    <row r="1628" spans="16:16">
      <c r="P1628" s="76"/>
    </row>
    <row r="1629" spans="16:16">
      <c r="P1629" s="76"/>
    </row>
    <row r="1630" spans="16:16">
      <c r="P1630" s="76"/>
    </row>
    <row r="1631" spans="16:16">
      <c r="P1631" s="76"/>
    </row>
    <row r="1632" spans="16:16">
      <c r="P1632" s="76"/>
    </row>
    <row r="1633" spans="16:16">
      <c r="P1633" s="76"/>
    </row>
    <row r="1634" spans="16:16">
      <c r="P1634" s="76"/>
    </row>
    <row r="1635" spans="16:16">
      <c r="P1635" s="76"/>
    </row>
    <row r="1636" spans="16:16">
      <c r="P1636" s="76"/>
    </row>
    <row r="1637" spans="16:16">
      <c r="P1637" s="76"/>
    </row>
    <row r="1638" spans="16:16">
      <c r="P1638" s="76"/>
    </row>
    <row r="1639" spans="16:16">
      <c r="P1639" s="76"/>
    </row>
    <row r="1640" spans="16:16">
      <c r="P1640" s="76"/>
    </row>
    <row r="1641" spans="16:16">
      <c r="P1641" s="76"/>
    </row>
    <row r="1642" spans="16:16">
      <c r="P1642" s="76"/>
    </row>
    <row r="1643" spans="16:16">
      <c r="P1643" s="76"/>
    </row>
    <row r="1644" spans="16:16">
      <c r="P1644" s="76"/>
    </row>
    <row r="1645" spans="16:16">
      <c r="P1645" s="76"/>
    </row>
    <row r="1646" spans="16:16">
      <c r="P1646" s="76"/>
    </row>
    <row r="1647" spans="16:16">
      <c r="P1647" s="76"/>
    </row>
    <row r="1648" spans="16:16">
      <c r="P1648" s="76"/>
    </row>
    <row r="1649" spans="16:16">
      <c r="P1649" s="76"/>
    </row>
    <row r="1650" spans="16:16">
      <c r="P1650" s="76"/>
    </row>
    <row r="1651" spans="16:16">
      <c r="P1651" s="76"/>
    </row>
    <row r="1652" spans="16:16">
      <c r="P1652" s="76"/>
    </row>
    <row r="1653" spans="16:16">
      <c r="P1653" s="76"/>
    </row>
    <row r="1654" spans="16:16">
      <c r="P1654" s="76"/>
    </row>
    <row r="1655" spans="16:16">
      <c r="P1655" s="76"/>
    </row>
    <row r="1656" spans="16:16">
      <c r="P1656" s="76"/>
    </row>
    <row r="1657" spans="16:16">
      <c r="P1657" s="76"/>
    </row>
    <row r="1658" spans="16:16">
      <c r="P1658" s="76"/>
    </row>
    <row r="1659" spans="16:16">
      <c r="P1659" s="76"/>
    </row>
    <row r="1660" spans="16:16">
      <c r="P1660" s="76"/>
    </row>
    <row r="1661" spans="16:16">
      <c r="P1661" s="76"/>
    </row>
    <row r="1662" spans="16:16">
      <c r="P1662" s="76"/>
    </row>
    <row r="1663" spans="16:16">
      <c r="P1663" s="76"/>
    </row>
    <row r="1664" spans="16:16">
      <c r="P1664" s="76"/>
    </row>
    <row r="1665" spans="16:16">
      <c r="P1665" s="76"/>
    </row>
    <row r="1666" spans="16:16">
      <c r="P1666" s="76"/>
    </row>
    <row r="1667" spans="16:16">
      <c r="P1667" s="76"/>
    </row>
    <row r="1668" spans="16:16">
      <c r="P1668" s="76"/>
    </row>
    <row r="1669" spans="16:16">
      <c r="P1669" s="76"/>
    </row>
    <row r="1670" spans="16:16">
      <c r="P1670" s="76"/>
    </row>
    <row r="1671" spans="16:16">
      <c r="P1671" s="76"/>
    </row>
    <row r="1672" spans="16:16">
      <c r="P1672" s="76"/>
    </row>
    <row r="1673" spans="16:16">
      <c r="P1673" s="76"/>
    </row>
    <row r="1674" spans="16:16">
      <c r="P1674" s="76"/>
    </row>
    <row r="1675" spans="16:16">
      <c r="P1675" s="76"/>
    </row>
    <row r="1676" spans="16:16">
      <c r="P1676" s="76"/>
    </row>
    <row r="1677" spans="16:16">
      <c r="P1677" s="76"/>
    </row>
    <row r="1678" spans="16:16">
      <c r="P1678" s="76"/>
    </row>
    <row r="1679" spans="16:16">
      <c r="P1679" s="76"/>
    </row>
    <row r="1680" spans="16:16">
      <c r="P1680" s="76"/>
    </row>
    <row r="1681" spans="16:16">
      <c r="P1681" s="76"/>
    </row>
    <row r="1682" spans="16:16">
      <c r="P1682" s="76"/>
    </row>
    <row r="1683" spans="16:16">
      <c r="P1683" s="76"/>
    </row>
    <row r="1684" spans="16:16">
      <c r="P1684" s="76"/>
    </row>
    <row r="1685" spans="16:16">
      <c r="P1685" s="76"/>
    </row>
    <row r="1686" spans="16:16">
      <c r="P1686" s="76"/>
    </row>
    <row r="1687" spans="16:16">
      <c r="P1687" s="76"/>
    </row>
    <row r="1688" spans="16:16">
      <c r="P1688" s="76"/>
    </row>
    <row r="1689" spans="16:16">
      <c r="P1689" s="76"/>
    </row>
    <row r="1690" spans="16:16">
      <c r="P1690" s="76"/>
    </row>
    <row r="1691" spans="16:16">
      <c r="P1691" s="76"/>
    </row>
    <row r="1692" spans="16:16">
      <c r="P1692" s="76"/>
    </row>
    <row r="1693" spans="16:16">
      <c r="P1693" s="76"/>
    </row>
    <row r="1694" spans="16:16">
      <c r="P1694" s="76"/>
    </row>
    <row r="1695" spans="16:16">
      <c r="P1695" s="76"/>
    </row>
    <row r="1696" spans="16:16">
      <c r="P1696" s="76"/>
    </row>
    <row r="1697" spans="16:16">
      <c r="P1697" s="76"/>
    </row>
    <row r="1698" spans="16:16">
      <c r="P1698" s="76"/>
    </row>
    <row r="1699" spans="16:16">
      <c r="P1699" s="76"/>
    </row>
    <row r="1700" spans="16:16">
      <c r="P1700" s="76"/>
    </row>
    <row r="1701" spans="16:16">
      <c r="P1701" s="76"/>
    </row>
    <row r="1702" spans="16:16">
      <c r="P1702" s="76"/>
    </row>
    <row r="1703" spans="16:16">
      <c r="P1703" s="76"/>
    </row>
    <row r="1704" spans="16:16">
      <c r="P1704" s="76"/>
    </row>
    <row r="1705" spans="16:16">
      <c r="P1705" s="76"/>
    </row>
    <row r="1706" spans="16:16">
      <c r="P1706" s="76"/>
    </row>
    <row r="1707" spans="16:16">
      <c r="P1707" s="76"/>
    </row>
    <row r="1708" spans="16:16">
      <c r="P1708" s="76"/>
    </row>
    <row r="1709" spans="16:16">
      <c r="P1709" s="76"/>
    </row>
    <row r="1710" spans="16:16">
      <c r="P1710" s="76"/>
    </row>
    <row r="1711" spans="16:16">
      <c r="P1711" s="76"/>
    </row>
    <row r="1712" spans="16:16">
      <c r="P1712" s="76"/>
    </row>
    <row r="1713" spans="16:16">
      <c r="P1713" s="76"/>
    </row>
    <row r="1714" spans="16:16">
      <c r="P1714" s="76"/>
    </row>
    <row r="1715" spans="16:16">
      <c r="P1715" s="76"/>
    </row>
    <row r="1716" spans="16:16">
      <c r="P1716" s="76"/>
    </row>
    <row r="1717" spans="16:16">
      <c r="P1717" s="76"/>
    </row>
    <row r="1718" spans="16:16">
      <c r="P1718" s="76"/>
    </row>
    <row r="1719" spans="16:16">
      <c r="P1719" s="76"/>
    </row>
    <row r="1720" spans="16:16">
      <c r="P1720" s="76"/>
    </row>
    <row r="1721" spans="16:16">
      <c r="P1721" s="76"/>
    </row>
    <row r="1722" spans="16:16">
      <c r="P1722" s="76"/>
    </row>
    <row r="1723" spans="16:16">
      <c r="P1723" s="76"/>
    </row>
    <row r="1724" spans="16:16">
      <c r="P1724" s="76"/>
    </row>
    <row r="1725" spans="16:16">
      <c r="P1725" s="76"/>
    </row>
    <row r="1726" spans="16:16">
      <c r="P1726" s="76"/>
    </row>
    <row r="1727" spans="16:16">
      <c r="P1727" s="76"/>
    </row>
    <row r="1728" spans="16:16">
      <c r="P1728" s="76"/>
    </row>
    <row r="1729" spans="16:16">
      <c r="P1729" s="76"/>
    </row>
    <row r="1730" spans="16:16">
      <c r="P1730" s="76"/>
    </row>
    <row r="1731" spans="16:16">
      <c r="P1731" s="76"/>
    </row>
    <row r="1732" spans="16:16">
      <c r="P1732" s="76"/>
    </row>
    <row r="1733" spans="16:16">
      <c r="P1733" s="76"/>
    </row>
    <row r="1734" spans="16:16">
      <c r="P1734" s="76"/>
    </row>
    <row r="1735" spans="16:16">
      <c r="P1735" s="76"/>
    </row>
    <row r="1736" spans="16:16">
      <c r="P1736" s="76"/>
    </row>
    <row r="1737" spans="16:16">
      <c r="P1737" s="76"/>
    </row>
    <row r="1738" spans="16:16">
      <c r="P1738" s="76"/>
    </row>
    <row r="1739" spans="16:16">
      <c r="P1739" s="76"/>
    </row>
    <row r="1740" spans="16:16">
      <c r="P1740" s="76"/>
    </row>
    <row r="1741" spans="16:16">
      <c r="P1741" s="76"/>
    </row>
    <row r="1742" spans="16:16">
      <c r="P1742" s="76"/>
    </row>
    <row r="1743" spans="16:16">
      <c r="P1743" s="76"/>
    </row>
    <row r="1744" spans="16:16">
      <c r="P1744" s="76"/>
    </row>
    <row r="1745" spans="16:16">
      <c r="P1745" s="76"/>
    </row>
    <row r="1746" spans="16:16">
      <c r="P1746" s="76"/>
    </row>
    <row r="1747" spans="16:16">
      <c r="P1747" s="76"/>
    </row>
    <row r="1748" spans="16:16">
      <c r="P1748" s="76"/>
    </row>
    <row r="1749" spans="16:16">
      <c r="P1749" s="76"/>
    </row>
    <row r="1750" spans="16:16">
      <c r="P1750" s="76"/>
    </row>
    <row r="1751" spans="16:16">
      <c r="P1751" s="76"/>
    </row>
    <row r="1752" spans="16:16">
      <c r="P1752" s="76"/>
    </row>
    <row r="1753" spans="16:16">
      <c r="P1753" s="76"/>
    </row>
    <row r="1754" spans="16:16">
      <c r="P1754" s="76"/>
    </row>
    <row r="1755" spans="16:16">
      <c r="P1755" s="76"/>
    </row>
    <row r="1756" spans="16:16">
      <c r="P1756" s="76"/>
    </row>
    <row r="1757" spans="16:16">
      <c r="P1757" s="76"/>
    </row>
    <row r="1758" spans="16:16">
      <c r="P1758" s="76"/>
    </row>
    <row r="1759" spans="16:16">
      <c r="P1759" s="76"/>
    </row>
    <row r="1760" spans="16:16">
      <c r="P1760" s="76"/>
    </row>
    <row r="1761" spans="16:16">
      <c r="P1761" s="76"/>
    </row>
    <row r="1762" spans="16:16">
      <c r="P1762" s="76"/>
    </row>
    <row r="1763" spans="16:16">
      <c r="P1763" s="76"/>
    </row>
    <row r="1764" spans="16:16">
      <c r="P1764" s="76"/>
    </row>
    <row r="1765" spans="16:16">
      <c r="P1765" s="76"/>
    </row>
    <row r="1766" spans="16:16">
      <c r="P1766" s="76"/>
    </row>
    <row r="1767" spans="16:16">
      <c r="P1767" s="76"/>
    </row>
    <row r="1768" spans="16:16">
      <c r="P1768" s="76"/>
    </row>
    <row r="1769" spans="16:16">
      <c r="P1769" s="76"/>
    </row>
    <row r="1770" spans="16:16">
      <c r="P1770" s="76"/>
    </row>
    <row r="1771" spans="16:16">
      <c r="P1771" s="76"/>
    </row>
    <row r="1772" spans="16:16">
      <c r="P1772" s="76"/>
    </row>
    <row r="1773" spans="16:16">
      <c r="P1773" s="76"/>
    </row>
    <row r="1774" spans="16:16">
      <c r="P1774" s="76"/>
    </row>
    <row r="1775" spans="16:16">
      <c r="P1775" s="76"/>
    </row>
    <row r="1776" spans="16:16">
      <c r="P1776" s="76"/>
    </row>
    <row r="1777" spans="16:16">
      <c r="P1777" s="76"/>
    </row>
    <row r="1778" spans="16:16">
      <c r="P1778" s="76"/>
    </row>
    <row r="1779" spans="16:16">
      <c r="P1779" s="76"/>
    </row>
    <row r="1780" spans="16:16">
      <c r="P1780" s="76"/>
    </row>
    <row r="1781" spans="16:16">
      <c r="P1781" s="76"/>
    </row>
    <row r="1782" spans="16:16">
      <c r="P1782" s="76"/>
    </row>
    <row r="1783" spans="16:16">
      <c r="P1783" s="76"/>
    </row>
    <row r="1784" spans="16:16">
      <c r="P1784" s="76"/>
    </row>
    <row r="1785" spans="16:16">
      <c r="P1785" s="76"/>
    </row>
    <row r="1786" spans="16:16">
      <c r="P1786" s="76"/>
    </row>
    <row r="1787" spans="16:16">
      <c r="P1787" s="76"/>
    </row>
    <row r="1788" spans="16:16">
      <c r="P1788" s="76"/>
    </row>
    <row r="1789" spans="16:16">
      <c r="P1789" s="76"/>
    </row>
    <row r="1790" spans="16:16">
      <c r="P1790" s="76"/>
    </row>
    <row r="1791" spans="16:16">
      <c r="P1791" s="76"/>
    </row>
    <row r="1792" spans="16:16">
      <c r="P1792" s="76"/>
    </row>
    <row r="1793" spans="16:16">
      <c r="P1793" s="76"/>
    </row>
    <row r="1794" spans="16:16">
      <c r="P1794" s="76"/>
    </row>
    <row r="1795" spans="16:16">
      <c r="P1795" s="76"/>
    </row>
    <row r="1796" spans="16:16">
      <c r="P1796" s="76"/>
    </row>
    <row r="1797" spans="16:16">
      <c r="P1797" s="76"/>
    </row>
    <row r="1798" spans="16:16">
      <c r="P1798" s="76"/>
    </row>
    <row r="1799" spans="16:16">
      <c r="P1799" s="76"/>
    </row>
    <row r="1800" spans="16:16">
      <c r="P1800" s="76"/>
    </row>
    <row r="1801" spans="16:16">
      <c r="P1801" s="76"/>
    </row>
    <row r="1802" spans="16:16">
      <c r="P1802" s="76"/>
    </row>
    <row r="1803" spans="16:16">
      <c r="P1803" s="76"/>
    </row>
    <row r="1804" spans="16:16">
      <c r="P1804" s="76"/>
    </row>
    <row r="1805" spans="16:16">
      <c r="P1805" s="76"/>
    </row>
    <row r="1806" spans="16:16">
      <c r="P1806" s="76"/>
    </row>
    <row r="1807" spans="16:16">
      <c r="P1807" s="76"/>
    </row>
    <row r="1808" spans="16:16">
      <c r="P1808" s="76"/>
    </row>
    <row r="1809" spans="16:16">
      <c r="P1809" s="76"/>
    </row>
    <row r="1810" spans="16:16">
      <c r="P1810" s="76"/>
    </row>
    <row r="1811" spans="16:16">
      <c r="P1811" s="76"/>
    </row>
    <row r="1812" spans="16:16">
      <c r="P1812" s="76"/>
    </row>
    <row r="1813" spans="16:16">
      <c r="P1813" s="76"/>
    </row>
    <row r="1814" spans="16:16">
      <c r="P1814" s="76"/>
    </row>
    <row r="1815" spans="16:16">
      <c r="P1815" s="76"/>
    </row>
    <row r="1816" spans="16:16">
      <c r="P1816" s="76"/>
    </row>
    <row r="1817" spans="16:16">
      <c r="P1817" s="76"/>
    </row>
    <row r="1818" spans="16:16">
      <c r="P1818" s="76"/>
    </row>
    <row r="1819" spans="16:16">
      <c r="P1819" s="76"/>
    </row>
    <row r="1820" spans="16:16">
      <c r="P1820" s="76"/>
    </row>
    <row r="1821" spans="16:16">
      <c r="P1821" s="76"/>
    </row>
    <row r="1822" spans="16:16">
      <c r="P1822" s="76"/>
    </row>
    <row r="1823" spans="16:16">
      <c r="P1823" s="76"/>
    </row>
    <row r="1824" spans="16:16">
      <c r="P1824" s="76"/>
    </row>
    <row r="1825" spans="16:16">
      <c r="P1825" s="76"/>
    </row>
    <row r="1826" spans="16:16">
      <c r="P1826" s="76"/>
    </row>
    <row r="1827" spans="16:16">
      <c r="P1827" s="76"/>
    </row>
    <row r="1828" spans="16:16">
      <c r="P1828" s="76"/>
    </row>
    <row r="1829" spans="16:16">
      <c r="P1829" s="76"/>
    </row>
    <row r="1830" spans="16:16">
      <c r="P1830" s="76"/>
    </row>
    <row r="1831" spans="16:16">
      <c r="P1831" s="76"/>
    </row>
    <row r="1832" spans="16:16">
      <c r="P1832" s="76"/>
    </row>
    <row r="1833" spans="16:16">
      <c r="P1833" s="76"/>
    </row>
    <row r="1834" spans="16:16">
      <c r="P1834" s="76"/>
    </row>
    <row r="1835" spans="16:16">
      <c r="P1835" s="76"/>
    </row>
    <row r="1836" spans="16:16">
      <c r="P1836" s="76"/>
    </row>
    <row r="1837" spans="16:16">
      <c r="P1837" s="76"/>
    </row>
    <row r="1838" spans="16:16">
      <c r="P1838" s="76"/>
    </row>
    <row r="1839" spans="16:16">
      <c r="P1839" s="76"/>
    </row>
    <row r="1840" spans="16:16">
      <c r="P1840" s="76"/>
    </row>
    <row r="1841" spans="16:16">
      <c r="P1841" s="76"/>
    </row>
    <row r="1842" spans="16:16">
      <c r="P1842" s="76"/>
    </row>
    <row r="1843" spans="16:16">
      <c r="P1843" s="76"/>
    </row>
    <row r="1844" spans="16:16">
      <c r="P1844" s="76"/>
    </row>
    <row r="1845" spans="16:16">
      <c r="P1845" s="76"/>
    </row>
    <row r="1846" spans="16:16">
      <c r="P1846" s="76"/>
    </row>
    <row r="1847" spans="16:16">
      <c r="P1847" s="76"/>
    </row>
    <row r="1848" spans="16:16">
      <c r="P1848" s="76"/>
    </row>
    <row r="1849" spans="16:16">
      <c r="P1849" s="76"/>
    </row>
    <row r="1850" spans="16:16">
      <c r="P1850" s="76"/>
    </row>
    <row r="1851" spans="16:16">
      <c r="P1851" s="76"/>
    </row>
    <row r="1852" spans="16:16">
      <c r="P1852" s="76"/>
    </row>
    <row r="1853" spans="16:16">
      <c r="P1853" s="76"/>
    </row>
    <row r="1854" spans="16:16">
      <c r="P1854" s="76"/>
    </row>
    <row r="1855" spans="16:16">
      <c r="P1855" s="76"/>
    </row>
    <row r="1856" spans="16:16">
      <c r="P1856" s="76"/>
    </row>
    <row r="1857" spans="16:16">
      <c r="P1857" s="76"/>
    </row>
    <row r="1858" spans="16:16">
      <c r="P1858" s="76"/>
    </row>
    <row r="1859" spans="16:16">
      <c r="P1859" s="76"/>
    </row>
    <row r="1860" spans="16:16">
      <c r="P1860" s="76"/>
    </row>
    <row r="1861" spans="16:16">
      <c r="P1861" s="76"/>
    </row>
    <row r="1862" spans="16:16">
      <c r="P1862" s="76"/>
    </row>
    <row r="1863" spans="16:16">
      <c r="P1863" s="76"/>
    </row>
    <row r="1864" spans="16:16">
      <c r="P1864" s="76"/>
    </row>
    <row r="1865" spans="16:16">
      <c r="P1865" s="76"/>
    </row>
    <row r="1866" spans="16:16">
      <c r="P1866" s="76"/>
    </row>
    <row r="1867" spans="16:16">
      <c r="P1867" s="76"/>
    </row>
    <row r="1868" spans="16:16">
      <c r="P1868" s="76"/>
    </row>
    <row r="1869" spans="16:16">
      <c r="P1869" s="76"/>
    </row>
    <row r="1870" spans="16:16">
      <c r="P1870" s="76"/>
    </row>
    <row r="1871" spans="16:16">
      <c r="P1871" s="76"/>
    </row>
    <row r="1872" spans="16:16">
      <c r="P1872" s="76"/>
    </row>
    <row r="1873" spans="16:16">
      <c r="P1873" s="76"/>
    </row>
    <row r="1874" spans="16:16">
      <c r="P1874" s="76"/>
    </row>
    <row r="1875" spans="16:16">
      <c r="P1875" s="76"/>
    </row>
    <row r="1876" spans="16:16">
      <c r="P1876" s="76"/>
    </row>
    <row r="1877" spans="16:16">
      <c r="P1877" s="76"/>
    </row>
    <row r="1878" spans="16:16">
      <c r="P1878" s="76"/>
    </row>
    <row r="1879" spans="16:16">
      <c r="P1879" s="76"/>
    </row>
    <row r="1880" spans="16:16">
      <c r="P1880" s="76"/>
    </row>
    <row r="1881" spans="16:16">
      <c r="P1881" s="76"/>
    </row>
    <row r="1882" spans="16:16">
      <c r="P1882" s="76"/>
    </row>
    <row r="1883" spans="16:16">
      <c r="P1883" s="76"/>
    </row>
    <row r="1884" spans="16:16">
      <c r="P1884" s="76"/>
    </row>
    <row r="1885" spans="16:16">
      <c r="P1885" s="76"/>
    </row>
    <row r="1886" spans="16:16">
      <c r="P1886" s="76"/>
    </row>
    <row r="1887" spans="16:16">
      <c r="P1887" s="76"/>
    </row>
    <row r="1888" spans="16:16">
      <c r="P1888" s="76"/>
    </row>
    <row r="1889" spans="16:16">
      <c r="P1889" s="76"/>
    </row>
    <row r="1890" spans="16:16">
      <c r="P1890" s="76"/>
    </row>
    <row r="1891" spans="16:16">
      <c r="P1891" s="76"/>
    </row>
    <row r="1892" spans="16:16">
      <c r="P1892" s="76"/>
    </row>
    <row r="1893" spans="16:16">
      <c r="P1893" s="76"/>
    </row>
    <row r="1894" spans="16:16">
      <c r="P1894" s="76"/>
    </row>
    <row r="1895" spans="16:16">
      <c r="P1895" s="76"/>
    </row>
    <row r="1896" spans="16:16">
      <c r="P1896" s="76"/>
    </row>
    <row r="1897" spans="16:16">
      <c r="P1897" s="76"/>
    </row>
    <row r="1898" spans="16:16">
      <c r="P1898" s="76"/>
    </row>
    <row r="1899" spans="16:16">
      <c r="P1899" s="76"/>
    </row>
    <row r="1900" spans="16:16">
      <c r="P1900" s="76"/>
    </row>
    <row r="1901" spans="16:16">
      <c r="P1901" s="76"/>
    </row>
    <row r="1902" spans="16:16">
      <c r="P1902" s="76"/>
    </row>
    <row r="1903" spans="16:16">
      <c r="P1903" s="76"/>
    </row>
    <row r="1904" spans="16:16">
      <c r="P1904" s="76"/>
    </row>
    <row r="1905" spans="16:16">
      <c r="P1905" s="76"/>
    </row>
    <row r="1906" spans="16:16">
      <c r="P1906" s="76"/>
    </row>
    <row r="1907" spans="16:16">
      <c r="P1907" s="76"/>
    </row>
    <row r="1908" spans="16:16">
      <c r="P1908" s="76"/>
    </row>
    <row r="1909" spans="16:16">
      <c r="P1909" s="76"/>
    </row>
    <row r="1910" spans="16:16">
      <c r="P1910" s="76"/>
    </row>
    <row r="1911" spans="16:16">
      <c r="P1911" s="76"/>
    </row>
    <row r="1912" spans="16:16">
      <c r="P1912" s="76"/>
    </row>
    <row r="1913" spans="16:16">
      <c r="P1913" s="76"/>
    </row>
    <row r="1914" spans="16:16">
      <c r="P1914" s="76"/>
    </row>
    <row r="1915" spans="16:16">
      <c r="P1915" s="76"/>
    </row>
    <row r="1916" spans="16:16">
      <c r="P1916" s="76"/>
    </row>
    <row r="1917" spans="16:16">
      <c r="P1917" s="76"/>
    </row>
    <row r="1918" spans="16:16">
      <c r="P1918" s="76"/>
    </row>
    <row r="1919" spans="16:16">
      <c r="P1919" s="76"/>
    </row>
    <row r="1920" spans="16:16">
      <c r="P1920" s="76"/>
    </row>
    <row r="1921" spans="16:16">
      <c r="P1921" s="76"/>
    </row>
    <row r="1922" spans="16:16">
      <c r="P1922" s="76"/>
    </row>
    <row r="1923" spans="16:16">
      <c r="P1923" s="76"/>
    </row>
    <row r="1924" spans="16:16">
      <c r="P1924" s="76"/>
    </row>
    <row r="1925" spans="16:16">
      <c r="P1925" s="76"/>
    </row>
    <row r="1926" spans="16:16">
      <c r="P1926" s="76"/>
    </row>
    <row r="1927" spans="16:16">
      <c r="P1927" s="76"/>
    </row>
    <row r="1928" spans="16:16">
      <c r="P1928" s="76"/>
    </row>
    <row r="1929" spans="16:16">
      <c r="P1929" s="76"/>
    </row>
    <row r="1930" spans="16:16">
      <c r="P1930" s="76"/>
    </row>
    <row r="1931" spans="16:16">
      <c r="P1931" s="76"/>
    </row>
    <row r="1932" spans="16:16">
      <c r="P1932" s="76"/>
    </row>
    <row r="1933" spans="16:16">
      <c r="P1933" s="76"/>
    </row>
    <row r="1934" spans="16:16">
      <c r="P1934" s="76"/>
    </row>
    <row r="1935" spans="16:16">
      <c r="P1935" s="76"/>
    </row>
    <row r="1936" spans="16:16">
      <c r="P1936" s="76"/>
    </row>
    <row r="1937" spans="16:16">
      <c r="P1937" s="76"/>
    </row>
    <row r="1938" spans="16:16">
      <c r="P1938" s="76"/>
    </row>
    <row r="1939" spans="16:16">
      <c r="P1939" s="76"/>
    </row>
    <row r="1940" spans="16:16">
      <c r="P1940" s="76"/>
    </row>
    <row r="1941" spans="16:16">
      <c r="P1941" s="76"/>
    </row>
    <row r="1942" spans="16:16">
      <c r="P1942" s="76"/>
    </row>
    <row r="1943" spans="16:16">
      <c r="P1943" s="76"/>
    </row>
    <row r="1944" spans="16:16">
      <c r="P1944" s="76"/>
    </row>
    <row r="1945" spans="16:16">
      <c r="P1945" s="76"/>
    </row>
    <row r="1946" spans="16:16">
      <c r="P1946" s="76"/>
    </row>
    <row r="1947" spans="16:16">
      <c r="P1947" s="76"/>
    </row>
    <row r="1948" spans="16:16">
      <c r="P1948" s="76"/>
    </row>
    <row r="1949" spans="16:16">
      <c r="P1949" s="76"/>
    </row>
    <row r="1950" spans="16:16">
      <c r="P1950" s="76"/>
    </row>
    <row r="1951" spans="16:16">
      <c r="P1951" s="76"/>
    </row>
    <row r="1952" spans="16:16">
      <c r="P1952" s="76"/>
    </row>
    <row r="1953" spans="16:16">
      <c r="P1953" s="76"/>
    </row>
    <row r="1954" spans="16:16">
      <c r="P1954" s="76"/>
    </row>
    <row r="1955" spans="16:16">
      <c r="P1955" s="76"/>
    </row>
    <row r="1956" spans="16:16">
      <c r="P1956" s="76"/>
    </row>
    <row r="1957" spans="16:16">
      <c r="P1957" s="76"/>
    </row>
    <row r="1958" spans="16:16">
      <c r="P1958" s="76"/>
    </row>
    <row r="1959" spans="16:16">
      <c r="P1959" s="76"/>
    </row>
    <row r="1960" spans="16:16">
      <c r="P1960" s="76"/>
    </row>
    <row r="1961" spans="16:16">
      <c r="P1961" s="76"/>
    </row>
    <row r="1962" spans="16:16">
      <c r="P1962" s="76"/>
    </row>
    <row r="1963" spans="16:16">
      <c r="P1963" s="76"/>
    </row>
    <row r="1964" spans="16:16">
      <c r="P1964" s="76"/>
    </row>
    <row r="1965" spans="16:16">
      <c r="P1965" s="76"/>
    </row>
    <row r="1966" spans="16:16">
      <c r="P1966" s="76"/>
    </row>
    <row r="1967" spans="16:16">
      <c r="P1967" s="76"/>
    </row>
    <row r="1968" spans="16:16">
      <c r="P1968" s="76"/>
    </row>
    <row r="1969" spans="16:16">
      <c r="P1969" s="76"/>
    </row>
    <row r="1970" spans="16:16">
      <c r="P1970" s="76"/>
    </row>
    <row r="1971" spans="16:16">
      <c r="P1971" s="76"/>
    </row>
    <row r="1972" spans="16:16">
      <c r="P1972" s="76"/>
    </row>
    <row r="1973" spans="16:16">
      <c r="P1973" s="76"/>
    </row>
    <row r="1974" spans="16:16">
      <c r="P1974" s="76"/>
    </row>
    <row r="1975" spans="16:16">
      <c r="P1975" s="76"/>
    </row>
    <row r="1976" spans="16:16">
      <c r="P1976" s="76"/>
    </row>
    <row r="1977" spans="16:16">
      <c r="P1977" s="76"/>
    </row>
    <row r="1978" spans="16:16">
      <c r="P1978" s="76"/>
    </row>
    <row r="1979" spans="16:16">
      <c r="P1979" s="76"/>
    </row>
    <row r="1980" spans="16:16">
      <c r="P1980" s="76"/>
    </row>
    <row r="1981" spans="16:16">
      <c r="P1981" s="76"/>
    </row>
    <row r="1982" spans="16:16">
      <c r="P1982" s="76"/>
    </row>
    <row r="1983" spans="16:16">
      <c r="P1983" s="76"/>
    </row>
    <row r="1984" spans="16:16">
      <c r="P1984" s="76"/>
    </row>
    <row r="1985" spans="16:16">
      <c r="P1985" s="76"/>
    </row>
    <row r="1986" spans="16:16">
      <c r="P1986" s="76"/>
    </row>
    <row r="1987" spans="16:16">
      <c r="P1987" s="76"/>
    </row>
    <row r="1988" spans="16:16">
      <c r="P1988" s="76"/>
    </row>
    <row r="1989" spans="16:16">
      <c r="P1989" s="76"/>
    </row>
    <row r="1990" spans="16:16">
      <c r="P1990" s="76"/>
    </row>
    <row r="1991" spans="16:16">
      <c r="P1991" s="76"/>
    </row>
    <row r="1992" spans="16:16">
      <c r="P1992" s="76"/>
    </row>
    <row r="1993" spans="16:16">
      <c r="P1993" s="76"/>
    </row>
    <row r="1994" spans="16:16">
      <c r="P1994" s="76"/>
    </row>
    <row r="1995" spans="16:16">
      <c r="P1995" s="76"/>
    </row>
    <row r="1996" spans="16:16">
      <c r="P1996" s="76"/>
    </row>
    <row r="1997" spans="16:16">
      <c r="P1997" s="76"/>
    </row>
    <row r="1998" spans="16:16">
      <c r="P1998" s="76"/>
    </row>
    <row r="1999" spans="16:16">
      <c r="P1999" s="76"/>
    </row>
    <row r="2000" spans="16:16">
      <c r="P2000" s="76"/>
    </row>
    <row r="2001" spans="16:16">
      <c r="P2001" s="76"/>
    </row>
    <row r="2002" spans="16:16">
      <c r="P2002" s="76"/>
    </row>
    <row r="2003" spans="16:16">
      <c r="P2003" s="76"/>
    </row>
    <row r="2004" spans="16:16">
      <c r="P2004" s="76"/>
    </row>
    <row r="2005" spans="16:16">
      <c r="P2005" s="76"/>
    </row>
    <row r="2006" spans="16:16">
      <c r="P2006" s="76"/>
    </row>
    <row r="2007" spans="16:16">
      <c r="P2007" s="76"/>
    </row>
    <row r="2008" spans="16:16">
      <c r="P2008" s="76"/>
    </row>
    <row r="2009" spans="16:16">
      <c r="P2009" s="76"/>
    </row>
    <row r="2010" spans="16:16">
      <c r="P2010" s="76"/>
    </row>
    <row r="2011" spans="16:16">
      <c r="P2011" s="76"/>
    </row>
    <row r="2012" spans="16:16">
      <c r="P2012" s="76"/>
    </row>
    <row r="2013" spans="16:16">
      <c r="P2013" s="76"/>
    </row>
    <row r="2014" spans="16:16">
      <c r="P2014" s="76"/>
    </row>
    <row r="2015" spans="16:16">
      <c r="P2015" s="76"/>
    </row>
    <row r="2016" spans="16:16">
      <c r="P2016" s="76"/>
    </row>
    <row r="2017" spans="16:16">
      <c r="P2017" s="76"/>
    </row>
    <row r="2018" spans="16:16">
      <c r="P2018" s="76"/>
    </row>
    <row r="2019" spans="16:16">
      <c r="P2019" s="76"/>
    </row>
    <row r="2020" spans="16:16">
      <c r="P2020" s="76"/>
    </row>
    <row r="2021" spans="16:16">
      <c r="P2021" s="76"/>
    </row>
    <row r="2022" spans="16:16">
      <c r="P2022" s="76"/>
    </row>
    <row r="2023" spans="16:16">
      <c r="P2023" s="76"/>
    </row>
    <row r="2024" spans="16:16">
      <c r="P2024" s="76"/>
    </row>
    <row r="2025" spans="16:16">
      <c r="P2025" s="76"/>
    </row>
    <row r="2026" spans="16:16">
      <c r="P2026" s="76"/>
    </row>
    <row r="2027" spans="16:16">
      <c r="P2027" s="76"/>
    </row>
    <row r="2028" spans="16:16">
      <c r="P2028" s="76"/>
    </row>
    <row r="2029" spans="16:16">
      <c r="P2029" s="76"/>
    </row>
    <row r="2030" spans="16:16">
      <c r="P2030" s="76"/>
    </row>
    <row r="2031" spans="16:16">
      <c r="P2031" s="76"/>
    </row>
    <row r="2032" spans="16:16">
      <c r="P2032" s="76"/>
    </row>
    <row r="2033" spans="16:16">
      <c r="P2033" s="76"/>
    </row>
    <row r="2034" spans="16:16">
      <c r="P2034" s="76"/>
    </row>
    <row r="2035" spans="16:16">
      <c r="P2035" s="76"/>
    </row>
    <row r="2036" spans="16:16">
      <c r="P2036" s="76"/>
    </row>
    <row r="2037" spans="16:16">
      <c r="P2037" s="76"/>
    </row>
    <row r="2038" spans="16:16">
      <c r="P2038" s="76"/>
    </row>
    <row r="2039" spans="16:16">
      <c r="P2039" s="76"/>
    </row>
    <row r="2040" spans="16:16">
      <c r="P2040" s="76"/>
    </row>
    <row r="2041" spans="16:16">
      <c r="P2041" s="76"/>
    </row>
    <row r="2042" spans="16:16">
      <c r="P2042" s="76"/>
    </row>
    <row r="2043" spans="16:16">
      <c r="P2043" s="76"/>
    </row>
    <row r="2044" spans="16:16">
      <c r="P2044" s="76"/>
    </row>
    <row r="2045" spans="16:16">
      <c r="P2045" s="76"/>
    </row>
    <row r="2046" spans="16:16">
      <c r="P2046" s="76"/>
    </row>
    <row r="2047" spans="16:16">
      <c r="P2047" s="76"/>
    </row>
    <row r="2048" spans="16:16">
      <c r="P2048" s="76"/>
    </row>
    <row r="2049" spans="16:16">
      <c r="P2049" s="76"/>
    </row>
    <row r="2050" spans="16:16">
      <c r="P2050" s="76"/>
    </row>
    <row r="2051" spans="16:16">
      <c r="P2051" s="76"/>
    </row>
    <row r="2052" spans="16:16">
      <c r="P2052" s="76"/>
    </row>
    <row r="2053" spans="16:16">
      <c r="P2053" s="76"/>
    </row>
    <row r="2054" spans="16:16">
      <c r="P2054" s="76"/>
    </row>
    <row r="2055" spans="16:16">
      <c r="P2055" s="76"/>
    </row>
    <row r="2056" spans="16:16">
      <c r="P2056" s="76"/>
    </row>
    <row r="2057" spans="16:16">
      <c r="P2057" s="76"/>
    </row>
    <row r="2058" spans="16:16">
      <c r="P2058" s="76"/>
    </row>
    <row r="2059" spans="16:16">
      <c r="P2059" s="76"/>
    </row>
    <row r="2060" spans="16:16">
      <c r="P2060" s="76"/>
    </row>
    <row r="2061" spans="16:16">
      <c r="P2061" s="76"/>
    </row>
    <row r="2062" spans="16:16">
      <c r="P2062" s="76"/>
    </row>
    <row r="2063" spans="16:16">
      <c r="P2063" s="76"/>
    </row>
    <row r="2064" spans="16:16">
      <c r="P2064" s="76"/>
    </row>
    <row r="2065" spans="16:16">
      <c r="P2065" s="76"/>
    </row>
    <row r="2066" spans="16:16">
      <c r="P2066" s="76"/>
    </row>
    <row r="2067" spans="16:16">
      <c r="P2067" s="76"/>
    </row>
    <row r="2068" spans="16:16">
      <c r="P2068" s="76"/>
    </row>
    <row r="2069" spans="16:16">
      <c r="P2069" s="76"/>
    </row>
    <row r="2070" spans="16:16">
      <c r="P2070" s="76"/>
    </row>
    <row r="2071" spans="16:16">
      <c r="P2071" s="76"/>
    </row>
    <row r="2072" spans="16:16">
      <c r="P2072" s="76"/>
    </row>
    <row r="2073" spans="16:16">
      <c r="P2073" s="76"/>
    </row>
    <row r="2074" spans="16:16">
      <c r="P2074" s="76"/>
    </row>
    <row r="2075" spans="16:16">
      <c r="P2075" s="76"/>
    </row>
    <row r="2076" spans="16:16">
      <c r="P2076" s="76"/>
    </row>
    <row r="2077" spans="16:16">
      <c r="P2077" s="76"/>
    </row>
    <row r="2078" spans="16:16">
      <c r="P2078" s="76"/>
    </row>
    <row r="2079" spans="16:16">
      <c r="P2079" s="76"/>
    </row>
    <row r="2080" spans="16:16">
      <c r="P2080" s="76"/>
    </row>
    <row r="2081" spans="16:16">
      <c r="P2081" s="76"/>
    </row>
    <row r="2082" spans="16:16">
      <c r="P2082" s="76"/>
    </row>
    <row r="2083" spans="16:16">
      <c r="P2083" s="76"/>
    </row>
    <row r="2084" spans="16:16">
      <c r="P2084" s="76"/>
    </row>
    <row r="2085" spans="16:16">
      <c r="P2085" s="76"/>
    </row>
    <row r="2086" spans="16:16">
      <c r="P2086" s="76"/>
    </row>
    <row r="2087" spans="16:16">
      <c r="P2087" s="76"/>
    </row>
    <row r="2088" spans="16:16">
      <c r="P2088" s="76"/>
    </row>
    <row r="2089" spans="16:16">
      <c r="P2089" s="76"/>
    </row>
    <row r="2090" spans="16:16">
      <c r="P2090" s="76"/>
    </row>
    <row r="2091" spans="16:16">
      <c r="P2091" s="76"/>
    </row>
    <row r="2092" spans="16:16">
      <c r="P2092" s="76"/>
    </row>
    <row r="2093" spans="16:16">
      <c r="P2093" s="76"/>
    </row>
    <row r="2094" spans="16:16">
      <c r="P2094" s="76"/>
    </row>
    <row r="2095" spans="16:16">
      <c r="P2095" s="76"/>
    </row>
    <row r="2096" spans="16:16">
      <c r="P2096" s="76"/>
    </row>
    <row r="2097" spans="16:16">
      <c r="P2097" s="76"/>
    </row>
    <row r="2098" spans="16:16">
      <c r="P2098" s="76"/>
    </row>
    <row r="2099" spans="16:16">
      <c r="P2099" s="76"/>
    </row>
    <row r="2100" spans="16:16">
      <c r="P2100" s="76"/>
    </row>
    <row r="2101" spans="16:16">
      <c r="P2101" s="76"/>
    </row>
    <row r="2102" spans="16:16">
      <c r="P2102" s="76"/>
    </row>
    <row r="2103" spans="16:16">
      <c r="P2103" s="76"/>
    </row>
    <row r="2104" spans="16:16">
      <c r="P2104" s="76"/>
    </row>
    <row r="2105" spans="16:16">
      <c r="P2105" s="76"/>
    </row>
    <row r="2106" spans="16:16">
      <c r="P2106" s="76"/>
    </row>
    <row r="2107" spans="16:16">
      <c r="P2107" s="76"/>
    </row>
    <row r="2108" spans="16:16">
      <c r="P2108" s="76"/>
    </row>
    <row r="2109" spans="16:16">
      <c r="P2109" s="76"/>
    </row>
    <row r="2110" spans="16:16">
      <c r="P2110" s="76"/>
    </row>
    <row r="2111" spans="16:16">
      <c r="P2111" s="76"/>
    </row>
    <row r="2112" spans="16:16">
      <c r="P2112" s="76"/>
    </row>
    <row r="2113" spans="16:16">
      <c r="P2113" s="76"/>
    </row>
    <row r="2114" spans="16:16">
      <c r="P2114" s="76"/>
    </row>
    <row r="2115" spans="16:16">
      <c r="P2115" s="76"/>
    </row>
    <row r="2116" spans="16:16">
      <c r="P2116" s="76"/>
    </row>
    <row r="2117" spans="16:16">
      <c r="P2117" s="76"/>
    </row>
    <row r="2118" spans="16:16">
      <c r="P2118" s="76"/>
    </row>
    <row r="2119" spans="16:16">
      <c r="P2119" s="76"/>
    </row>
    <row r="2120" spans="16:16">
      <c r="P2120" s="76"/>
    </row>
    <row r="2121" spans="16:16">
      <c r="P2121" s="76"/>
    </row>
    <row r="2122" spans="16:16">
      <c r="P2122" s="76"/>
    </row>
    <row r="2123" spans="16:16">
      <c r="P2123" s="76"/>
    </row>
    <row r="2124" spans="16:16">
      <c r="P2124" s="76"/>
    </row>
    <row r="2125" spans="16:16">
      <c r="P2125" s="76"/>
    </row>
    <row r="2126" spans="16:16">
      <c r="P2126" s="76"/>
    </row>
    <row r="2127" spans="16:16">
      <c r="P2127" s="76"/>
    </row>
    <row r="2128" spans="16:16">
      <c r="P2128" s="76"/>
    </row>
    <row r="2129" spans="16:16">
      <c r="P2129" s="76"/>
    </row>
    <row r="2130" spans="16:16">
      <c r="P2130" s="76"/>
    </row>
    <row r="2131" spans="16:16">
      <c r="P2131" s="76"/>
    </row>
    <row r="2132" spans="16:16">
      <c r="P2132" s="76"/>
    </row>
    <row r="2133" spans="16:16">
      <c r="P2133" s="76"/>
    </row>
    <row r="2134" spans="16:16">
      <c r="P2134" s="76"/>
    </row>
    <row r="2135" spans="16:16">
      <c r="P2135" s="76"/>
    </row>
    <row r="2136" spans="16:16">
      <c r="P2136" s="76"/>
    </row>
    <row r="2137" spans="16:16">
      <c r="P2137" s="76"/>
    </row>
    <row r="2138" spans="16:16">
      <c r="P2138" s="76"/>
    </row>
    <row r="2139" spans="16:16">
      <c r="P2139" s="76"/>
    </row>
    <row r="2140" spans="16:16">
      <c r="P2140" s="76"/>
    </row>
    <row r="2141" spans="16:16">
      <c r="P2141" s="76"/>
    </row>
    <row r="2142" spans="16:16">
      <c r="P2142" s="76"/>
    </row>
    <row r="2143" spans="16:16">
      <c r="P2143" s="76"/>
    </row>
    <row r="2144" spans="16:16">
      <c r="P2144" s="76"/>
    </row>
    <row r="2145" spans="16:16">
      <c r="P2145" s="76"/>
    </row>
    <row r="2146" spans="16:16">
      <c r="P2146" s="76"/>
    </row>
    <row r="2147" spans="16:16">
      <c r="P2147" s="76"/>
    </row>
    <row r="2148" spans="16:16">
      <c r="P2148" s="76"/>
    </row>
    <row r="2149" spans="16:16">
      <c r="P2149" s="76"/>
    </row>
    <row r="2150" spans="16:16">
      <c r="P2150" s="76"/>
    </row>
    <row r="2151" spans="16:16">
      <c r="P2151" s="76"/>
    </row>
    <row r="2152" spans="16:16">
      <c r="P2152" s="76"/>
    </row>
    <row r="2153" spans="16:16">
      <c r="P2153" s="76"/>
    </row>
    <row r="2154" spans="16:16">
      <c r="P2154" s="76"/>
    </row>
    <row r="2155" spans="16:16">
      <c r="P2155" s="76"/>
    </row>
    <row r="2156" spans="16:16">
      <c r="P2156" s="76"/>
    </row>
    <row r="2157" spans="16:16">
      <c r="P2157" s="76"/>
    </row>
    <row r="2158" spans="16:16">
      <c r="P2158" s="76"/>
    </row>
    <row r="2159" spans="16:16">
      <c r="P2159" s="76"/>
    </row>
    <row r="2160" spans="16:16">
      <c r="P2160" s="76"/>
    </row>
    <row r="2161" spans="16:16">
      <c r="P2161" s="76"/>
    </row>
    <row r="2162" spans="16:16">
      <c r="P2162" s="76"/>
    </row>
    <row r="2163" spans="16:16">
      <c r="P2163" s="76"/>
    </row>
    <row r="2164" spans="16:16">
      <c r="P2164" s="76"/>
    </row>
    <row r="2165" spans="16:16">
      <c r="P2165" s="76"/>
    </row>
    <row r="2166" spans="16:16">
      <c r="P2166" s="76"/>
    </row>
    <row r="2167" spans="16:16">
      <c r="P2167" s="76"/>
    </row>
    <row r="2168" spans="16:16">
      <c r="P2168" s="76"/>
    </row>
    <row r="2169" spans="16:16">
      <c r="P2169" s="76"/>
    </row>
    <row r="2170" spans="16:16">
      <c r="P2170" s="76"/>
    </row>
    <row r="2171" spans="16:16">
      <c r="P2171" s="76"/>
    </row>
    <row r="2172" spans="16:16">
      <c r="P2172" s="76"/>
    </row>
    <row r="2173" spans="16:16">
      <c r="P2173" s="76"/>
    </row>
    <row r="2174" spans="16:16">
      <c r="P2174" s="76"/>
    </row>
    <row r="2175" spans="16:16">
      <c r="P2175" s="76"/>
    </row>
    <row r="2176" spans="16:16">
      <c r="P2176" s="76"/>
    </row>
    <row r="2177" spans="16:16">
      <c r="P2177" s="76"/>
    </row>
    <row r="2178" spans="16:16">
      <c r="P2178" s="76"/>
    </row>
    <row r="2179" spans="16:16">
      <c r="P2179" s="76"/>
    </row>
    <row r="2180" spans="16:16">
      <c r="P2180" s="76"/>
    </row>
    <row r="2181" spans="16:16">
      <c r="P2181" s="76"/>
    </row>
    <row r="2182" spans="16:16">
      <c r="P2182" s="76"/>
    </row>
    <row r="2183" spans="16:16">
      <c r="P2183" s="76"/>
    </row>
  </sheetData>
  <mergeCells count="2">
    <mergeCell ref="G111:L111"/>
    <mergeCell ref="R111:W111"/>
  </mergeCells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71B02-C988-4850-9068-18B365DC23F9}">
  <sheetPr codeName="Sheet9">
    <tabColor rgb="FF92D050"/>
  </sheetPr>
  <dimension ref="A1:AT2183"/>
  <sheetViews>
    <sheetView topLeftCell="A19" zoomScale="40" zoomScaleNormal="40" workbookViewId="0">
      <selection activeCell="AQ31" sqref="AQ31"/>
    </sheetView>
  </sheetViews>
  <sheetFormatPr defaultColWidth="8.25" defaultRowHeight="16.5"/>
  <cols>
    <col min="1" max="4" width="8.25" style="55"/>
    <col min="5" max="5" width="5.625" style="55" customWidth="1"/>
    <col min="6" max="6" width="6.875" style="55" customWidth="1"/>
    <col min="7" max="7" width="10.875" style="55" customWidth="1"/>
    <col min="8" max="8" width="12.875" style="55" customWidth="1"/>
    <col min="9" max="9" width="11.75" style="55" customWidth="1"/>
    <col min="10" max="10" width="13.375" style="55" customWidth="1"/>
    <col min="11" max="11" width="15" style="55" customWidth="1"/>
    <col min="12" max="12" width="17.5" style="55" customWidth="1"/>
    <col min="13" max="14" width="8.25" style="55"/>
    <col min="15" max="15" width="6.25" style="55" customWidth="1"/>
    <col min="16" max="16" width="9.875" style="55" bestFit="1" customWidth="1"/>
    <col min="17" max="17" width="13.75" style="55" customWidth="1"/>
    <col min="18" max="18" width="20.5" style="55" customWidth="1"/>
    <col min="19" max="19" width="15.75" style="55" customWidth="1"/>
    <col min="20" max="20" width="17.5" style="55" customWidth="1"/>
    <col min="21" max="21" width="15.375" style="55" customWidth="1"/>
    <col min="22" max="22" width="7.125" style="55" customWidth="1"/>
    <col min="23" max="23" width="8.25" style="55"/>
    <col min="24" max="24" width="9.25" style="55" bestFit="1" customWidth="1"/>
    <col min="25" max="25" width="3.125" style="55" customWidth="1"/>
    <col min="26" max="16384" width="8.25" style="55"/>
  </cols>
  <sheetData>
    <row r="1" spans="1:46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</row>
    <row r="2" spans="1:46" ht="75.75" customHeight="1">
      <c r="A2" s="54"/>
      <c r="B2" s="54"/>
      <c r="C2" s="56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</row>
    <row r="3" spans="1:46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</row>
    <row r="4" spans="1:46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7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</row>
    <row r="5" spans="1:46" ht="17.45" customHeight="1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7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</row>
    <row r="6" spans="1:46" ht="3.6" customHeight="1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7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</row>
    <row r="7" spans="1:46" ht="17.45" customHeight="1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7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</row>
    <row r="8" spans="1:46" ht="17.45" customHeight="1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7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</row>
    <row r="9" spans="1:46" ht="17.45" customHeight="1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7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</row>
    <row r="10" spans="1:46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7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</row>
    <row r="11" spans="1:46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</row>
    <row r="12" spans="1:46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</row>
    <row r="13" spans="1:46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</row>
    <row r="14" spans="1:46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</row>
    <row r="15" spans="1:46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</row>
    <row r="16" spans="1:46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</row>
    <row r="17" spans="1:4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</row>
    <row r="18" spans="1:45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</row>
    <row r="19" spans="1:45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</row>
    <row r="20" spans="1:45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</row>
    <row r="21" spans="1:45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</row>
    <row r="22" spans="1:45" ht="17.45" customHeight="1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</row>
    <row r="23" spans="1:45" ht="17.45" customHeight="1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</row>
    <row r="24" spans="1:45" ht="17.45" customHeight="1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</row>
    <row r="25" spans="1:45" ht="17.45" customHeight="1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</row>
    <row r="26" spans="1:4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</row>
    <row r="27" spans="1:4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</row>
    <row r="28" spans="1:4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</row>
    <row r="29" spans="1:4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</row>
    <row r="30" spans="1:4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</row>
    <row r="31" spans="1:4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</row>
    <row r="32" spans="1:45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</row>
    <row r="33" spans="1:4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</row>
    <row r="34" spans="1:4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</row>
    <row r="35" spans="1:4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</row>
    <row r="36" spans="1:4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</row>
    <row r="37" spans="1:4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</row>
    <row r="38" spans="1:4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</row>
    <row r="39" spans="1:4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</row>
    <row r="40" spans="1:45">
      <c r="A40" s="54"/>
      <c r="B40" s="54"/>
      <c r="C40" s="54"/>
      <c r="D40" s="54"/>
      <c r="E40" s="54"/>
      <c r="F40" s="58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</row>
    <row r="41" spans="1:45">
      <c r="A41" s="54"/>
      <c r="B41" s="54"/>
      <c r="C41" s="54"/>
      <c r="D41" s="54"/>
      <c r="E41" s="54"/>
      <c r="F41" s="54"/>
      <c r="G41" s="54"/>
      <c r="H41" s="54"/>
      <c r="I41" s="58"/>
      <c r="J41" s="58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</row>
    <row r="42" spans="1:45">
      <c r="A42" s="54"/>
      <c r="B42" s="54"/>
      <c r="C42" s="54"/>
      <c r="D42" s="54"/>
      <c r="E42" s="54"/>
      <c r="F42" s="54"/>
      <c r="G42" s="54"/>
      <c r="H42" s="54"/>
      <c r="I42" s="62"/>
      <c r="J42" s="63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</row>
    <row r="43" spans="1:45">
      <c r="A43" s="54"/>
      <c r="B43" s="54"/>
      <c r="C43" s="54"/>
      <c r="D43" s="54"/>
      <c r="E43" s="54"/>
      <c r="F43" s="54"/>
      <c r="G43" s="54"/>
      <c r="H43" s="54"/>
      <c r="I43" s="62"/>
      <c r="J43" s="63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</row>
    <row r="44" spans="1:45">
      <c r="A44" s="54"/>
      <c r="B44" s="54"/>
      <c r="C44" s="54"/>
      <c r="D44" s="54"/>
      <c r="E44" s="54"/>
      <c r="F44" s="54"/>
      <c r="G44" s="54"/>
      <c r="H44" s="54"/>
      <c r="I44" s="62"/>
      <c r="J44" s="63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</row>
    <row r="45" spans="1:45">
      <c r="A45" s="54"/>
      <c r="B45" s="54"/>
      <c r="C45" s="54"/>
      <c r="D45" s="54"/>
      <c r="E45" s="54"/>
      <c r="F45" s="54"/>
      <c r="G45" s="54"/>
      <c r="H45" s="54"/>
      <c r="I45" s="62"/>
      <c r="J45" s="63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</row>
    <row r="46" spans="1:45">
      <c r="A46" s="54"/>
      <c r="B46" s="54"/>
      <c r="C46" s="54"/>
      <c r="D46" s="54"/>
      <c r="E46" s="54"/>
      <c r="F46" s="54"/>
      <c r="G46" s="54"/>
      <c r="H46" s="54"/>
      <c r="I46" s="62"/>
      <c r="J46" s="63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</row>
    <row r="47" spans="1:45">
      <c r="A47" s="54"/>
      <c r="B47" s="54"/>
      <c r="C47" s="54"/>
      <c r="D47" s="54"/>
      <c r="E47" s="54"/>
      <c r="F47" s="54"/>
      <c r="G47" s="54"/>
      <c r="H47" s="54"/>
      <c r="I47" s="54"/>
      <c r="J47" s="63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</row>
    <row r="48" spans="1:45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</row>
    <row r="49" spans="1:45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</row>
    <row r="50" spans="1:45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</row>
    <row r="51" spans="1:45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</row>
    <row r="52" spans="1:45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</row>
    <row r="53" spans="1:45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</row>
    <row r="54" spans="1:4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</row>
    <row r="55" spans="1:4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</row>
    <row r="56" spans="1:4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</row>
    <row r="57" spans="1:4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</row>
    <row r="58" spans="1:4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</row>
    <row r="59" spans="1:4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</row>
    <row r="60" spans="1:4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</row>
    <row r="61" spans="1:4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</row>
    <row r="62" spans="1:4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</row>
    <row r="63" spans="1:4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</row>
    <row r="64" spans="1:45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</row>
    <row r="65" spans="1:45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</row>
    <row r="66" spans="1:45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</row>
    <row r="67" spans="1:45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</row>
    <row r="68" spans="1:45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</row>
    <row r="69" spans="1:45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</row>
    <row r="70" spans="1:45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</row>
    <row r="71" spans="1:45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</row>
    <row r="72" spans="1:45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</row>
    <row r="73" spans="1:45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</row>
    <row r="74" spans="1:45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</row>
    <row r="75" spans="1:45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</row>
    <row r="76" spans="1:45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</row>
    <row r="77" spans="1:45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</row>
    <row r="78" spans="1:45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</row>
    <row r="79" spans="1:45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</row>
    <row r="80" spans="1:45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</row>
    <row r="81" spans="1:45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</row>
    <row r="82" spans="1:45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</row>
    <row r="83" spans="1:45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</row>
    <row r="84" spans="1:45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</row>
    <row r="85" spans="1:45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</row>
    <row r="86" spans="1:45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</row>
    <row r="87" spans="1:45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</row>
    <row r="88" spans="1:45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</row>
    <row r="89" spans="1:45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</row>
    <row r="90" spans="1:45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</row>
    <row r="91" spans="1:45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</row>
    <row r="92" spans="1:45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</row>
    <row r="93" spans="1:45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</row>
    <row r="94" spans="1:45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</row>
    <row r="95" spans="1:45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</row>
    <row r="96" spans="1:45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</row>
    <row r="97" spans="1:45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</row>
    <row r="98" spans="1:45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</row>
    <row r="99" spans="1:45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</row>
    <row r="100" spans="1:45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</row>
    <row r="101" spans="1:45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66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</row>
    <row r="102" spans="1:45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</row>
    <row r="103" spans="1:45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</row>
    <row r="104" spans="1:45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</row>
    <row r="105" spans="1:45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</row>
    <row r="106" spans="1:45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</row>
    <row r="107" spans="1:45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</row>
    <row r="108" spans="1:45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</row>
    <row r="109" spans="1:45">
      <c r="A109" s="54"/>
      <c r="B109" s="54"/>
      <c r="C109" s="54"/>
      <c r="D109" s="54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</row>
    <row r="110" spans="1:45">
      <c r="A110" s="54"/>
      <c r="B110" s="54"/>
      <c r="C110" s="54"/>
      <c r="D110" s="54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</row>
    <row r="111" spans="1:45">
      <c r="A111" s="54"/>
      <c r="B111" s="54"/>
      <c r="C111" s="54"/>
      <c r="D111" s="54"/>
      <c r="E111" s="68"/>
      <c r="F111" s="67"/>
      <c r="G111" s="138" t="s">
        <v>839</v>
      </c>
      <c r="H111" s="138"/>
      <c r="I111" s="138"/>
      <c r="J111" s="138"/>
      <c r="K111" s="138"/>
      <c r="L111" s="138"/>
      <c r="M111" s="67"/>
      <c r="N111" s="67"/>
      <c r="O111" s="67"/>
      <c r="P111" s="67"/>
      <c r="Q111" s="67"/>
      <c r="R111" s="138" t="s">
        <v>839</v>
      </c>
      <c r="S111" s="138"/>
      <c r="T111" s="138"/>
      <c r="U111" s="138"/>
      <c r="V111" s="138"/>
      <c r="W111" s="138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</row>
    <row r="112" spans="1:45">
      <c r="A112" s="54"/>
      <c r="B112" s="54"/>
      <c r="C112" s="54"/>
      <c r="D112" s="54"/>
      <c r="E112" s="67"/>
      <c r="F112" s="67"/>
      <c r="G112" s="69" t="s">
        <v>829</v>
      </c>
      <c r="H112" s="69" t="s">
        <v>822</v>
      </c>
      <c r="I112" s="69" t="s">
        <v>831</v>
      </c>
      <c r="J112" s="69" t="s">
        <v>832</v>
      </c>
      <c r="K112" s="67"/>
      <c r="L112" s="67"/>
      <c r="M112" s="67"/>
      <c r="N112" s="67"/>
      <c r="O112" s="67"/>
      <c r="P112" s="67"/>
      <c r="Q112" s="67"/>
      <c r="R112" s="69" t="s">
        <v>829</v>
      </c>
      <c r="S112" s="69" t="s">
        <v>822</v>
      </c>
      <c r="T112" s="69" t="s">
        <v>831</v>
      </c>
      <c r="U112" s="69" t="s">
        <v>832</v>
      </c>
      <c r="V112" s="67"/>
      <c r="W112" s="67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</row>
    <row r="113" spans="1:45">
      <c r="A113" s="54"/>
      <c r="B113" s="54"/>
      <c r="C113" s="54"/>
      <c r="D113" s="54"/>
      <c r="E113" s="67"/>
      <c r="F113" s="67">
        <v>1</v>
      </c>
      <c r="G113" s="67" t="str">
        <f>[1]pv_지출!N6</f>
        <v>식비</v>
      </c>
      <c r="H113" s="70">
        <f>[1]pv_지출!O6</f>
        <v>5037019</v>
      </c>
      <c r="I113" s="71">
        <f>$H$113*0.1</f>
        <v>503701.9</v>
      </c>
      <c r="J113" s="72" t="e">
        <f>H113/#REF!</f>
        <v>#REF!</v>
      </c>
      <c r="K113" s="67"/>
      <c r="L113" s="67"/>
      <c r="M113" s="67"/>
      <c r="N113" s="67"/>
      <c r="O113" s="67"/>
      <c r="P113" s="67"/>
      <c r="Q113" s="67">
        <v>1</v>
      </c>
      <c r="R113" s="67" t="str">
        <f>[1]pv_지출!X8</f>
        <v>JETSTAR AIRWAYS</v>
      </c>
      <c r="S113" s="70">
        <f>[1]pv_지출!Y8</f>
        <v>3085036</v>
      </c>
      <c r="T113" s="71">
        <f>$S$113*0.1</f>
        <v>308503.60000000003</v>
      </c>
      <c r="U113" s="72" t="e">
        <f>S113/#REF!</f>
        <v>#REF!</v>
      </c>
      <c r="V113" s="67"/>
      <c r="W113" s="67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</row>
    <row r="114" spans="1:45">
      <c r="A114" s="54"/>
      <c r="B114" s="54"/>
      <c r="C114" s="54"/>
      <c r="D114" s="54"/>
      <c r="E114" s="67"/>
      <c r="F114" s="67">
        <f>F113+1</f>
        <v>2</v>
      </c>
      <c r="G114" s="67" t="str">
        <f>[1]pv_지출!N7</f>
        <v>여행</v>
      </c>
      <c r="H114" s="70">
        <f>[1]pv_지출!O7</f>
        <v>3730734</v>
      </c>
      <c r="I114" s="71">
        <f t="shared" ref="I114:I116" si="0">$H$113*0.1</f>
        <v>503701.9</v>
      </c>
      <c r="J114" s="72" t="e">
        <f>H114/#REF!</f>
        <v>#REF!</v>
      </c>
      <c r="K114" s="67"/>
      <c r="L114" s="67"/>
      <c r="M114" s="67"/>
      <c r="N114" s="67"/>
      <c r="O114" s="67"/>
      <c r="P114" s="67"/>
      <c r="Q114" s="67">
        <f t="shared" ref="Q114:Q116" si="1">Q113+1</f>
        <v>2</v>
      </c>
      <c r="R114" s="67" t="str">
        <f>[1]pv_지출!X9</f>
        <v>JETSTAR0000000YL6KJM</v>
      </c>
      <c r="S114" s="70">
        <f>[1]pv_지출!Y9</f>
        <v>3077398</v>
      </c>
      <c r="T114" s="71">
        <f t="shared" ref="T114:T116" si="2">$S$113*0.1</f>
        <v>308503.60000000003</v>
      </c>
      <c r="U114" s="72" t="e">
        <f>S114/#REF!</f>
        <v>#REF!</v>
      </c>
      <c r="V114" s="67"/>
      <c r="W114" s="67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</row>
    <row r="115" spans="1:45">
      <c r="A115" s="54"/>
      <c r="B115" s="54"/>
      <c r="C115" s="54"/>
      <c r="D115" s="54"/>
      <c r="E115" s="67"/>
      <c r="F115" s="67">
        <f t="shared" ref="F115:F116" si="3">F114+1</f>
        <v>3</v>
      </c>
      <c r="G115" s="67" t="str">
        <f>[1]pv_지출!N8</f>
        <v>꾸밈비</v>
      </c>
      <c r="H115" s="70">
        <f>[1]pv_지출!O8</f>
        <v>3673040</v>
      </c>
      <c r="I115" s="71">
        <f t="shared" si="0"/>
        <v>503701.9</v>
      </c>
      <c r="J115" s="72" t="e">
        <f>H115/#REF!</f>
        <v>#REF!</v>
      </c>
      <c r="K115" s="67"/>
      <c r="L115" s="67"/>
      <c r="M115" s="67"/>
      <c r="N115" s="67"/>
      <c r="O115" s="67"/>
      <c r="P115" s="67"/>
      <c r="Q115" s="67">
        <f t="shared" si="1"/>
        <v>3</v>
      </c>
      <c r="R115" s="67" t="str">
        <f>[1]pv_지출!X10</f>
        <v>주식회사 카카오스타일</v>
      </c>
      <c r="S115" s="70">
        <f>[1]pv_지출!Y10</f>
        <v>546180</v>
      </c>
      <c r="T115" s="71">
        <f t="shared" si="2"/>
        <v>308503.60000000003</v>
      </c>
      <c r="U115" s="72" t="e">
        <f>S115/#REF!</f>
        <v>#REF!</v>
      </c>
      <c r="V115" s="67"/>
      <c r="W115" s="67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</row>
    <row r="116" spans="1:45">
      <c r="A116" s="54"/>
      <c r="B116" s="54"/>
      <c r="C116" s="54"/>
      <c r="D116" s="54"/>
      <c r="E116" s="67"/>
      <c r="F116" s="67">
        <f t="shared" si="3"/>
        <v>4</v>
      </c>
      <c r="G116" s="67" t="str">
        <f>[1]pv_지출!N9</f>
        <v>금융</v>
      </c>
      <c r="H116" s="70">
        <f>[1]pv_지출!O9</f>
        <v>3348188</v>
      </c>
      <c r="I116" s="71">
        <f t="shared" si="0"/>
        <v>503701.9</v>
      </c>
      <c r="J116" s="72" t="e">
        <f>H116/#REF!</f>
        <v>#REF!</v>
      </c>
      <c r="K116" s="67"/>
      <c r="L116" s="67"/>
      <c r="M116" s="67"/>
      <c r="N116" s="67"/>
      <c r="O116" s="67"/>
      <c r="P116" s="67"/>
      <c r="Q116" s="67">
        <f t="shared" si="1"/>
        <v>4</v>
      </c>
      <c r="R116" s="67" t="str">
        <f>[1]pv_지출!X11</f>
        <v>SK텔레콤(자동납부)</v>
      </c>
      <c r="S116" s="70">
        <f>[1]pv_지출!Y11</f>
        <v>529150</v>
      </c>
      <c r="T116" s="71">
        <f t="shared" si="2"/>
        <v>308503.60000000003</v>
      </c>
      <c r="U116" s="72" t="e">
        <f>S116/#REF!</f>
        <v>#REF!</v>
      </c>
      <c r="V116" s="67"/>
      <c r="W116" s="67"/>
      <c r="X116" s="67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</row>
    <row r="117" spans="1:45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</row>
    <row r="118" spans="1:45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</row>
    <row r="119" spans="1:45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</row>
    <row r="120" spans="1:45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</row>
    <row r="121" spans="1:45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</row>
    <row r="122" spans="1:45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</row>
    <row r="123" spans="1:45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</row>
    <row r="124" spans="1:45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</row>
    <row r="125" spans="1:45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</row>
    <row r="126" spans="1:45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</row>
    <row r="127" spans="1:4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</row>
    <row r="128" spans="1:45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</row>
    <row r="129" spans="1:45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</row>
    <row r="130" spans="1:45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</row>
    <row r="131" spans="1:45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</row>
    <row r="132" spans="1:45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</row>
    <row r="133" spans="1:45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</row>
    <row r="223" spans="16:21">
      <c r="P223" s="73"/>
      <c r="Q223" s="74"/>
      <c r="R223" s="74"/>
      <c r="S223" s="74"/>
      <c r="T223" s="74"/>
      <c r="U223" s="75"/>
    </row>
    <row r="224" spans="16:21">
      <c r="P224" s="73"/>
      <c r="Q224" s="74"/>
      <c r="R224" s="74"/>
      <c r="S224" s="74"/>
      <c r="T224" s="74"/>
      <c r="U224" s="75"/>
    </row>
    <row r="225" spans="16:21">
      <c r="P225" s="73"/>
      <c r="Q225" s="74"/>
      <c r="R225" s="74"/>
      <c r="S225" s="74"/>
      <c r="T225" s="74"/>
      <c r="U225" s="75"/>
    </row>
    <row r="226" spans="16:21">
      <c r="P226" s="73"/>
      <c r="Q226" s="74"/>
      <c r="R226" s="74"/>
      <c r="S226" s="74"/>
      <c r="T226" s="74"/>
      <c r="U226" s="75"/>
    </row>
    <row r="227" spans="16:21">
      <c r="P227" s="73"/>
      <c r="Q227" s="74"/>
      <c r="R227" s="74"/>
      <c r="S227" s="74"/>
      <c r="T227" s="74"/>
      <c r="U227" s="75"/>
    </row>
    <row r="228" spans="16:21">
      <c r="P228" s="73"/>
      <c r="Q228" s="74"/>
      <c r="R228" s="74"/>
      <c r="S228" s="74"/>
      <c r="T228" s="74"/>
      <c r="U228" s="75"/>
    </row>
    <row r="229" spans="16:21">
      <c r="P229" s="73"/>
      <c r="Q229" s="74"/>
      <c r="R229" s="74"/>
      <c r="S229" s="74"/>
      <c r="T229" s="74"/>
      <c r="U229" s="75"/>
    </row>
    <row r="230" spans="16:21">
      <c r="P230" s="73"/>
      <c r="Q230" s="74"/>
      <c r="R230" s="74"/>
      <c r="S230" s="74"/>
      <c r="T230" s="74"/>
      <c r="U230" s="75"/>
    </row>
    <row r="231" spans="16:21">
      <c r="P231" s="73"/>
      <c r="Q231" s="74"/>
      <c r="R231" s="74"/>
      <c r="S231" s="74"/>
      <c r="T231" s="74"/>
      <c r="U231" s="75"/>
    </row>
    <row r="232" spans="16:21">
      <c r="P232" s="73"/>
      <c r="Q232" s="74"/>
      <c r="R232" s="74"/>
      <c r="S232" s="74"/>
      <c r="T232" s="74"/>
      <c r="U232" s="75"/>
    </row>
    <row r="233" spans="16:21">
      <c r="P233" s="73"/>
      <c r="Q233" s="74"/>
      <c r="R233" s="74"/>
      <c r="S233" s="74"/>
      <c r="T233" s="74"/>
      <c r="U233" s="75"/>
    </row>
    <row r="234" spans="16:21">
      <c r="P234" s="73"/>
      <c r="Q234" s="74"/>
      <c r="R234" s="74"/>
      <c r="S234" s="74"/>
      <c r="T234" s="74"/>
      <c r="U234" s="75"/>
    </row>
    <row r="235" spans="16:21">
      <c r="P235" s="73"/>
      <c r="Q235" s="74"/>
      <c r="R235" s="74"/>
      <c r="S235" s="74"/>
      <c r="T235" s="74"/>
      <c r="U235" s="75"/>
    </row>
    <row r="236" spans="16:21">
      <c r="P236" s="73"/>
      <c r="Q236" s="74"/>
      <c r="R236" s="74"/>
      <c r="S236" s="74"/>
      <c r="T236" s="74"/>
      <c r="U236" s="75"/>
    </row>
    <row r="237" spans="16:21">
      <c r="P237" s="73"/>
      <c r="Q237" s="74"/>
      <c r="R237" s="74"/>
      <c r="S237" s="74"/>
      <c r="T237" s="74"/>
      <c r="U237" s="75"/>
    </row>
    <row r="238" spans="16:21">
      <c r="P238" s="73"/>
      <c r="Q238" s="74"/>
      <c r="R238" s="74"/>
      <c r="S238" s="74"/>
      <c r="T238" s="74"/>
      <c r="U238" s="75"/>
    </row>
    <row r="239" spans="16:21">
      <c r="P239" s="73"/>
      <c r="Q239" s="74"/>
      <c r="R239" s="74"/>
      <c r="S239" s="74"/>
      <c r="T239" s="74"/>
      <c r="U239" s="75"/>
    </row>
    <row r="240" spans="16:21">
      <c r="P240" s="73"/>
      <c r="Q240" s="74"/>
      <c r="R240" s="74"/>
      <c r="S240" s="74"/>
      <c r="T240" s="74"/>
      <c r="U240" s="75"/>
    </row>
    <row r="241" spans="16:21">
      <c r="P241" s="73"/>
      <c r="Q241" s="74"/>
      <c r="R241" s="74"/>
      <c r="S241" s="74"/>
      <c r="T241" s="74"/>
      <c r="U241" s="75"/>
    </row>
    <row r="242" spans="16:21">
      <c r="P242" s="73"/>
      <c r="Q242" s="74"/>
      <c r="R242" s="74"/>
      <c r="S242" s="74"/>
      <c r="T242" s="74"/>
      <c r="U242" s="75"/>
    </row>
    <row r="243" spans="16:21">
      <c r="P243" s="73"/>
      <c r="Q243" s="74"/>
      <c r="R243" s="74"/>
      <c r="S243" s="74"/>
      <c r="T243" s="74"/>
      <c r="U243" s="75"/>
    </row>
    <row r="244" spans="16:21">
      <c r="P244" s="73"/>
      <c r="Q244" s="74"/>
      <c r="R244" s="74"/>
      <c r="S244" s="74"/>
      <c r="T244" s="74"/>
      <c r="U244" s="75"/>
    </row>
    <row r="245" spans="16:21">
      <c r="P245" s="73"/>
      <c r="Q245" s="74"/>
      <c r="R245" s="74"/>
      <c r="S245" s="74"/>
      <c r="T245" s="74"/>
      <c r="U245" s="75"/>
    </row>
    <row r="246" spans="16:21">
      <c r="P246" s="73"/>
      <c r="Q246" s="74"/>
      <c r="R246" s="74"/>
      <c r="S246" s="74"/>
      <c r="T246" s="74"/>
      <c r="U246" s="75"/>
    </row>
    <row r="247" spans="16:21">
      <c r="P247" s="73"/>
      <c r="Q247" s="74"/>
      <c r="R247" s="74"/>
      <c r="S247" s="74"/>
      <c r="T247" s="74"/>
      <c r="U247" s="75"/>
    </row>
    <row r="248" spans="16:21">
      <c r="P248" s="73"/>
      <c r="Q248" s="74"/>
      <c r="R248" s="74"/>
      <c r="S248" s="74"/>
      <c r="T248" s="74"/>
      <c r="U248" s="75"/>
    </row>
    <row r="249" spans="16:21">
      <c r="P249" s="73"/>
      <c r="Q249" s="74"/>
      <c r="R249" s="74"/>
      <c r="S249" s="74"/>
      <c r="T249" s="74"/>
      <c r="U249" s="75"/>
    </row>
    <row r="250" spans="16:21">
      <c r="P250" s="73"/>
      <c r="Q250" s="74"/>
      <c r="R250" s="74"/>
      <c r="S250" s="74"/>
      <c r="T250" s="74"/>
      <c r="U250" s="75"/>
    </row>
    <row r="251" spans="16:21">
      <c r="P251" s="73"/>
      <c r="Q251" s="74"/>
      <c r="R251" s="74"/>
      <c r="S251" s="74"/>
      <c r="T251" s="74"/>
      <c r="U251" s="75"/>
    </row>
    <row r="252" spans="16:21">
      <c r="P252" s="73"/>
      <c r="Q252" s="74"/>
      <c r="R252" s="74"/>
      <c r="S252" s="74"/>
      <c r="T252" s="74"/>
      <c r="U252" s="75"/>
    </row>
    <row r="253" spans="16:21">
      <c r="P253" s="73"/>
      <c r="Q253" s="74"/>
      <c r="R253" s="74"/>
      <c r="S253" s="74"/>
      <c r="T253" s="74"/>
      <c r="U253" s="75"/>
    </row>
    <row r="254" spans="16:21">
      <c r="P254" s="73"/>
      <c r="Q254" s="74"/>
      <c r="R254" s="74"/>
      <c r="S254" s="74"/>
      <c r="T254" s="74"/>
      <c r="U254" s="75"/>
    </row>
    <row r="255" spans="16:21">
      <c r="P255" s="73"/>
      <c r="Q255" s="74"/>
      <c r="R255" s="74"/>
      <c r="S255" s="74"/>
      <c r="T255" s="74"/>
      <c r="U255" s="75"/>
    </row>
    <row r="256" spans="16:21">
      <c r="P256" s="73"/>
      <c r="Q256" s="74"/>
      <c r="R256" s="74"/>
      <c r="S256" s="74"/>
      <c r="T256" s="74"/>
      <c r="U256" s="75"/>
    </row>
    <row r="257" spans="16:21">
      <c r="P257" s="73"/>
      <c r="Q257" s="74"/>
      <c r="R257" s="74"/>
      <c r="S257" s="74"/>
      <c r="T257" s="74"/>
      <c r="U257" s="75"/>
    </row>
    <row r="258" spans="16:21">
      <c r="P258" s="73"/>
      <c r="Q258" s="74"/>
      <c r="R258" s="74"/>
      <c r="S258" s="74"/>
      <c r="T258" s="74"/>
      <c r="U258" s="75"/>
    </row>
    <row r="259" spans="16:21">
      <c r="P259" s="73"/>
      <c r="Q259" s="74"/>
      <c r="R259" s="74"/>
      <c r="S259" s="74"/>
      <c r="T259" s="74"/>
      <c r="U259" s="75"/>
    </row>
    <row r="260" spans="16:21">
      <c r="P260" s="73"/>
      <c r="Q260" s="74"/>
      <c r="R260" s="74"/>
      <c r="S260" s="74"/>
      <c r="T260" s="74"/>
      <c r="U260" s="75"/>
    </row>
    <row r="261" spans="16:21">
      <c r="P261" s="73"/>
      <c r="Q261" s="74"/>
      <c r="R261" s="74"/>
      <c r="S261" s="74"/>
      <c r="T261" s="74"/>
      <c r="U261" s="75"/>
    </row>
    <row r="262" spans="16:21">
      <c r="P262" s="73"/>
      <c r="Q262" s="74"/>
      <c r="R262" s="74"/>
      <c r="S262" s="74"/>
      <c r="T262" s="74"/>
      <c r="U262" s="75"/>
    </row>
    <row r="263" spans="16:21">
      <c r="P263" s="73"/>
      <c r="Q263" s="74"/>
      <c r="R263" s="74"/>
      <c r="S263" s="74"/>
      <c r="T263" s="74"/>
      <c r="U263" s="75"/>
    </row>
    <row r="264" spans="16:21">
      <c r="P264" s="73"/>
      <c r="Q264" s="74"/>
      <c r="R264" s="74"/>
      <c r="S264" s="74"/>
      <c r="T264" s="74"/>
      <c r="U264" s="75"/>
    </row>
    <row r="265" spans="16:21">
      <c r="P265" s="73"/>
      <c r="Q265" s="74"/>
      <c r="R265" s="74"/>
      <c r="S265" s="74"/>
      <c r="T265" s="74"/>
      <c r="U265" s="75"/>
    </row>
    <row r="266" spans="16:21">
      <c r="P266" s="73"/>
      <c r="Q266" s="74"/>
      <c r="R266" s="74"/>
      <c r="S266" s="74"/>
      <c r="T266" s="74"/>
      <c r="U266" s="75"/>
    </row>
    <row r="267" spans="16:21">
      <c r="P267" s="73"/>
      <c r="Q267" s="74"/>
      <c r="R267" s="74"/>
      <c r="S267" s="74"/>
      <c r="T267" s="74"/>
      <c r="U267" s="75"/>
    </row>
    <row r="268" spans="16:21">
      <c r="P268" s="73"/>
      <c r="Q268" s="74"/>
      <c r="R268" s="74"/>
      <c r="S268" s="74"/>
      <c r="T268" s="74"/>
      <c r="U268" s="75"/>
    </row>
    <row r="269" spans="16:21">
      <c r="P269" s="73"/>
      <c r="Q269" s="74"/>
      <c r="R269" s="74"/>
      <c r="S269" s="74"/>
      <c r="T269" s="74"/>
      <c r="U269" s="75"/>
    </row>
    <row r="270" spans="16:21">
      <c r="P270" s="73"/>
      <c r="Q270" s="74"/>
      <c r="R270" s="74"/>
      <c r="S270" s="74"/>
      <c r="T270" s="74"/>
      <c r="U270" s="75"/>
    </row>
    <row r="271" spans="16:21">
      <c r="P271" s="73"/>
      <c r="Q271" s="74"/>
      <c r="R271" s="74"/>
      <c r="S271" s="74"/>
      <c r="T271" s="74"/>
      <c r="U271" s="75"/>
    </row>
    <row r="272" spans="16:21">
      <c r="P272" s="73"/>
      <c r="Q272" s="74"/>
      <c r="R272" s="74"/>
      <c r="S272" s="74"/>
      <c r="T272" s="74"/>
      <c r="U272" s="75"/>
    </row>
    <row r="273" spans="16:21">
      <c r="P273" s="73"/>
      <c r="Q273" s="74"/>
      <c r="R273" s="74"/>
      <c r="S273" s="74"/>
      <c r="T273" s="74"/>
      <c r="U273" s="75"/>
    </row>
    <row r="274" spans="16:21">
      <c r="P274" s="73"/>
      <c r="Q274" s="74"/>
      <c r="R274" s="74"/>
      <c r="S274" s="74"/>
      <c r="T274" s="74"/>
      <c r="U274" s="75"/>
    </row>
    <row r="275" spans="16:21">
      <c r="P275" s="73"/>
      <c r="Q275" s="74"/>
      <c r="R275" s="74"/>
      <c r="S275" s="74"/>
      <c r="T275" s="74"/>
      <c r="U275" s="75"/>
    </row>
    <row r="276" spans="16:21">
      <c r="P276" s="73"/>
      <c r="Q276" s="74"/>
      <c r="R276" s="74"/>
      <c r="S276" s="74"/>
      <c r="T276" s="74"/>
      <c r="U276" s="75"/>
    </row>
    <row r="277" spans="16:21">
      <c r="P277" s="73"/>
      <c r="Q277" s="74"/>
      <c r="R277" s="74"/>
      <c r="S277" s="74"/>
      <c r="T277" s="74"/>
      <c r="U277" s="75"/>
    </row>
    <row r="278" spans="16:21">
      <c r="P278" s="73"/>
      <c r="Q278" s="74"/>
      <c r="R278" s="74"/>
      <c r="S278" s="74"/>
      <c r="T278" s="74"/>
      <c r="U278" s="75"/>
    </row>
    <row r="279" spans="16:21">
      <c r="P279" s="73"/>
      <c r="Q279" s="74"/>
      <c r="R279" s="74"/>
      <c r="S279" s="74"/>
      <c r="T279" s="74"/>
      <c r="U279" s="75"/>
    </row>
    <row r="280" spans="16:21">
      <c r="P280" s="73"/>
      <c r="Q280" s="74"/>
      <c r="R280" s="74"/>
      <c r="S280" s="74"/>
      <c r="T280" s="74"/>
      <c r="U280" s="75"/>
    </row>
    <row r="281" spans="16:21">
      <c r="P281" s="73"/>
      <c r="Q281" s="74"/>
      <c r="R281" s="74"/>
      <c r="S281" s="74"/>
      <c r="T281" s="74"/>
      <c r="U281" s="75"/>
    </row>
    <row r="282" spans="16:21">
      <c r="P282" s="73"/>
      <c r="Q282" s="74"/>
      <c r="R282" s="74"/>
      <c r="S282" s="74"/>
      <c r="T282" s="74"/>
      <c r="U282" s="75"/>
    </row>
    <row r="283" spans="16:21">
      <c r="P283" s="73"/>
      <c r="Q283" s="74"/>
      <c r="R283" s="74"/>
      <c r="S283" s="74"/>
      <c r="T283" s="74"/>
      <c r="U283" s="75"/>
    </row>
    <row r="284" spans="16:21">
      <c r="P284" s="73"/>
      <c r="Q284" s="74"/>
      <c r="R284" s="74"/>
      <c r="S284" s="74"/>
      <c r="T284" s="74"/>
      <c r="U284" s="75"/>
    </row>
    <row r="285" spans="16:21">
      <c r="P285" s="73"/>
      <c r="Q285" s="74"/>
      <c r="R285" s="74"/>
      <c r="S285" s="74"/>
      <c r="T285" s="74"/>
      <c r="U285" s="75"/>
    </row>
    <row r="286" spans="16:21">
      <c r="P286" s="73"/>
      <c r="Q286" s="74"/>
      <c r="R286" s="74"/>
      <c r="S286" s="74"/>
      <c r="T286" s="74"/>
      <c r="U286" s="75"/>
    </row>
    <row r="287" spans="16:21">
      <c r="P287" s="73"/>
      <c r="Q287" s="74"/>
      <c r="R287" s="74"/>
      <c r="S287" s="74"/>
      <c r="T287" s="74"/>
      <c r="U287" s="75"/>
    </row>
    <row r="288" spans="16:21">
      <c r="P288" s="73"/>
      <c r="Q288" s="74"/>
      <c r="R288" s="74"/>
      <c r="S288" s="74"/>
      <c r="T288" s="74"/>
      <c r="U288" s="75"/>
    </row>
    <row r="289" spans="16:21">
      <c r="P289" s="73"/>
      <c r="Q289" s="74"/>
      <c r="R289" s="74"/>
      <c r="S289" s="74"/>
      <c r="T289" s="74"/>
      <c r="U289" s="75"/>
    </row>
    <row r="290" spans="16:21">
      <c r="P290" s="73"/>
      <c r="Q290" s="74"/>
      <c r="R290" s="74"/>
      <c r="S290" s="74"/>
      <c r="T290" s="74"/>
      <c r="U290" s="75"/>
    </row>
    <row r="291" spans="16:21">
      <c r="P291" s="73"/>
      <c r="Q291" s="74"/>
      <c r="R291" s="74"/>
      <c r="S291" s="74"/>
      <c r="T291" s="74"/>
      <c r="U291" s="75"/>
    </row>
    <row r="292" spans="16:21">
      <c r="P292" s="73"/>
      <c r="Q292" s="74"/>
      <c r="R292" s="74"/>
      <c r="S292" s="74"/>
      <c r="T292" s="74"/>
      <c r="U292" s="75"/>
    </row>
    <row r="293" spans="16:21">
      <c r="P293" s="73"/>
      <c r="Q293" s="74"/>
      <c r="R293" s="74"/>
      <c r="S293" s="74"/>
      <c r="T293" s="74"/>
      <c r="U293" s="75"/>
    </row>
    <row r="294" spans="16:21">
      <c r="P294" s="73"/>
      <c r="Q294" s="74"/>
      <c r="R294" s="74"/>
      <c r="S294" s="74"/>
      <c r="T294" s="74"/>
      <c r="U294" s="75"/>
    </row>
    <row r="295" spans="16:21">
      <c r="P295" s="73"/>
      <c r="Q295" s="74"/>
      <c r="R295" s="74"/>
      <c r="S295" s="74"/>
      <c r="T295" s="74"/>
      <c r="U295" s="75"/>
    </row>
    <row r="296" spans="16:21">
      <c r="P296" s="73"/>
      <c r="Q296" s="74"/>
      <c r="R296" s="74"/>
      <c r="S296" s="74"/>
      <c r="T296" s="74"/>
      <c r="U296" s="75"/>
    </row>
    <row r="297" spans="16:21">
      <c r="P297" s="73"/>
      <c r="Q297" s="74"/>
      <c r="R297" s="74"/>
      <c r="S297" s="74"/>
      <c r="T297" s="74"/>
      <c r="U297" s="75"/>
    </row>
    <row r="298" spans="16:21">
      <c r="P298" s="73"/>
      <c r="Q298" s="74"/>
      <c r="R298" s="74"/>
      <c r="S298" s="74"/>
      <c r="T298" s="74"/>
      <c r="U298" s="75"/>
    </row>
    <row r="299" spans="16:21">
      <c r="P299" s="73"/>
      <c r="Q299" s="74"/>
      <c r="R299" s="74"/>
      <c r="S299" s="74"/>
      <c r="T299" s="74"/>
      <c r="U299" s="75"/>
    </row>
    <row r="300" spans="16:21">
      <c r="P300" s="73"/>
      <c r="Q300" s="74"/>
      <c r="R300" s="74"/>
      <c r="S300" s="74"/>
      <c r="T300" s="74"/>
      <c r="U300" s="75"/>
    </row>
    <row r="301" spans="16:21">
      <c r="P301" s="73"/>
      <c r="Q301" s="74"/>
      <c r="R301" s="74"/>
      <c r="S301" s="74"/>
      <c r="T301" s="74"/>
      <c r="U301" s="75"/>
    </row>
    <row r="302" spans="16:21">
      <c r="P302" s="73"/>
      <c r="Q302" s="74"/>
      <c r="R302" s="74"/>
      <c r="S302" s="74"/>
      <c r="T302" s="74"/>
      <c r="U302" s="75"/>
    </row>
    <row r="303" spans="16:21">
      <c r="P303" s="73"/>
      <c r="Q303" s="74"/>
      <c r="R303" s="74"/>
      <c r="S303" s="74"/>
      <c r="T303" s="74"/>
      <c r="U303" s="75"/>
    </row>
    <row r="304" spans="16:21">
      <c r="P304" s="73"/>
      <c r="Q304" s="74"/>
      <c r="R304" s="74"/>
      <c r="S304" s="74"/>
      <c r="T304" s="74"/>
      <c r="U304" s="75"/>
    </row>
    <row r="305" spans="16:21">
      <c r="P305" s="73"/>
      <c r="Q305" s="74"/>
      <c r="R305" s="74"/>
      <c r="S305" s="74"/>
      <c r="T305" s="74"/>
      <c r="U305" s="75"/>
    </row>
    <row r="306" spans="16:21">
      <c r="P306" s="73"/>
      <c r="Q306" s="74"/>
      <c r="R306" s="74"/>
      <c r="S306" s="74"/>
      <c r="T306" s="74"/>
      <c r="U306" s="75"/>
    </row>
    <row r="307" spans="16:21">
      <c r="P307" s="73"/>
      <c r="Q307" s="74"/>
      <c r="R307" s="74"/>
      <c r="S307" s="74"/>
      <c r="T307" s="74"/>
      <c r="U307" s="75"/>
    </row>
    <row r="308" spans="16:21">
      <c r="P308" s="73"/>
      <c r="Q308" s="74"/>
      <c r="R308" s="74"/>
      <c r="S308" s="74"/>
      <c r="T308" s="74"/>
      <c r="U308" s="75"/>
    </row>
    <row r="309" spans="16:21">
      <c r="P309" s="73"/>
      <c r="Q309" s="74"/>
      <c r="R309" s="74"/>
      <c r="S309" s="74"/>
      <c r="T309" s="74"/>
      <c r="U309" s="75"/>
    </row>
    <row r="310" spans="16:21">
      <c r="P310" s="73"/>
      <c r="Q310" s="74"/>
      <c r="R310" s="74"/>
      <c r="S310" s="74"/>
      <c r="T310" s="74"/>
      <c r="U310" s="75"/>
    </row>
    <row r="311" spans="16:21">
      <c r="P311" s="73"/>
      <c r="Q311" s="74"/>
      <c r="R311" s="74"/>
      <c r="S311" s="74"/>
      <c r="T311" s="74"/>
      <c r="U311" s="75"/>
    </row>
    <row r="312" spans="16:21">
      <c r="P312" s="73"/>
      <c r="Q312" s="74"/>
      <c r="R312" s="74"/>
      <c r="S312" s="74"/>
      <c r="T312" s="74"/>
      <c r="U312" s="75"/>
    </row>
    <row r="313" spans="16:21">
      <c r="P313" s="73"/>
      <c r="Q313" s="74"/>
      <c r="R313" s="74"/>
      <c r="S313" s="74"/>
      <c r="T313" s="74"/>
      <c r="U313" s="75"/>
    </row>
    <row r="314" spans="16:21">
      <c r="P314" s="73"/>
      <c r="Q314" s="74"/>
      <c r="R314" s="74"/>
      <c r="S314" s="74"/>
      <c r="T314" s="74"/>
      <c r="U314" s="75"/>
    </row>
    <row r="315" spans="16:21">
      <c r="P315" s="73"/>
      <c r="Q315" s="74"/>
      <c r="R315" s="74"/>
      <c r="S315" s="74"/>
      <c r="T315" s="74"/>
      <c r="U315" s="75"/>
    </row>
    <row r="316" spans="16:21">
      <c r="P316" s="73"/>
      <c r="Q316" s="74"/>
      <c r="R316" s="74"/>
      <c r="S316" s="74"/>
      <c r="T316" s="74"/>
      <c r="U316" s="75"/>
    </row>
    <row r="317" spans="16:21">
      <c r="P317" s="73"/>
      <c r="Q317" s="74"/>
      <c r="R317" s="74"/>
      <c r="S317" s="74"/>
      <c r="T317" s="74"/>
      <c r="U317" s="75"/>
    </row>
    <row r="318" spans="16:21">
      <c r="P318" s="73"/>
      <c r="Q318" s="74"/>
      <c r="R318" s="74"/>
      <c r="S318" s="74"/>
      <c r="T318" s="74"/>
      <c r="U318" s="75"/>
    </row>
    <row r="319" spans="16:21">
      <c r="P319" s="73"/>
      <c r="Q319" s="74"/>
      <c r="R319" s="74"/>
      <c r="S319" s="74"/>
      <c r="T319" s="74"/>
      <c r="U319" s="75"/>
    </row>
    <row r="320" spans="16:21">
      <c r="P320" s="73"/>
      <c r="Q320" s="74"/>
      <c r="R320" s="74"/>
      <c r="S320" s="74"/>
      <c r="T320" s="74"/>
      <c r="U320" s="75"/>
    </row>
    <row r="321" spans="16:21">
      <c r="P321" s="73"/>
      <c r="Q321" s="74"/>
      <c r="R321" s="74"/>
      <c r="S321" s="74"/>
      <c r="T321" s="74"/>
      <c r="U321" s="75"/>
    </row>
    <row r="322" spans="16:21">
      <c r="P322" s="73"/>
      <c r="Q322" s="74"/>
      <c r="R322" s="74"/>
      <c r="S322" s="74"/>
      <c r="T322" s="74"/>
      <c r="U322" s="75"/>
    </row>
    <row r="323" spans="16:21">
      <c r="P323" s="73"/>
      <c r="Q323" s="74"/>
      <c r="R323" s="74"/>
      <c r="S323" s="74"/>
      <c r="T323" s="74"/>
      <c r="U323" s="75"/>
    </row>
    <row r="324" spans="16:21">
      <c r="P324" s="73"/>
      <c r="Q324" s="74"/>
      <c r="R324" s="74"/>
      <c r="S324" s="74"/>
      <c r="T324" s="74"/>
      <c r="U324" s="75"/>
    </row>
    <row r="325" spans="16:21">
      <c r="P325" s="73"/>
      <c r="Q325" s="74"/>
      <c r="R325" s="74"/>
      <c r="S325" s="74"/>
      <c r="T325" s="74"/>
      <c r="U325" s="75"/>
    </row>
    <row r="326" spans="16:21">
      <c r="P326" s="73"/>
      <c r="Q326" s="74"/>
      <c r="R326" s="74"/>
      <c r="S326" s="74"/>
      <c r="T326" s="74"/>
      <c r="U326" s="75"/>
    </row>
    <row r="327" spans="16:21">
      <c r="P327" s="73"/>
      <c r="Q327" s="74"/>
      <c r="R327" s="74"/>
      <c r="S327" s="74"/>
      <c r="T327" s="74"/>
      <c r="U327" s="75"/>
    </row>
    <row r="328" spans="16:21">
      <c r="P328" s="73"/>
      <c r="Q328" s="74"/>
      <c r="R328" s="74"/>
      <c r="S328" s="74"/>
      <c r="T328" s="74"/>
      <c r="U328" s="75"/>
    </row>
    <row r="329" spans="16:21">
      <c r="P329" s="73"/>
      <c r="Q329" s="74"/>
      <c r="R329" s="74"/>
      <c r="S329" s="74"/>
      <c r="T329" s="74"/>
      <c r="U329" s="75"/>
    </row>
    <row r="330" spans="16:21">
      <c r="P330" s="73"/>
      <c r="Q330" s="74"/>
      <c r="R330" s="74"/>
      <c r="S330" s="74"/>
      <c r="T330" s="74"/>
      <c r="U330" s="75"/>
    </row>
    <row r="331" spans="16:21">
      <c r="P331" s="73"/>
      <c r="Q331" s="74"/>
      <c r="R331" s="74"/>
      <c r="S331" s="74"/>
      <c r="T331" s="74"/>
      <c r="U331" s="75"/>
    </row>
    <row r="332" spans="16:21">
      <c r="P332" s="73"/>
      <c r="Q332" s="74"/>
      <c r="R332" s="74"/>
      <c r="S332" s="74"/>
      <c r="T332" s="74"/>
      <c r="U332" s="75"/>
    </row>
    <row r="333" spans="16:21">
      <c r="P333" s="73"/>
      <c r="Q333" s="74"/>
      <c r="R333" s="74"/>
      <c r="S333" s="74"/>
      <c r="T333" s="74"/>
      <c r="U333" s="75"/>
    </row>
    <row r="334" spans="16:21">
      <c r="P334" s="73"/>
      <c r="Q334" s="74"/>
      <c r="R334" s="74"/>
      <c r="S334" s="74"/>
      <c r="T334" s="74"/>
      <c r="U334" s="75"/>
    </row>
    <row r="335" spans="16:21">
      <c r="P335" s="73"/>
      <c r="Q335" s="74"/>
      <c r="R335" s="74"/>
      <c r="S335" s="74"/>
      <c r="T335" s="74"/>
      <c r="U335" s="75"/>
    </row>
    <row r="336" spans="16:21">
      <c r="P336" s="73"/>
      <c r="Q336" s="74"/>
      <c r="R336" s="74"/>
      <c r="S336" s="74"/>
      <c r="T336" s="74"/>
      <c r="U336" s="75"/>
    </row>
    <row r="337" spans="16:21">
      <c r="P337" s="73"/>
      <c r="Q337" s="74"/>
      <c r="R337" s="74"/>
      <c r="S337" s="74"/>
      <c r="T337" s="74"/>
      <c r="U337" s="75"/>
    </row>
    <row r="338" spans="16:21">
      <c r="P338" s="73"/>
      <c r="Q338" s="74"/>
      <c r="R338" s="74"/>
      <c r="S338" s="74"/>
      <c r="T338" s="74"/>
      <c r="U338" s="75"/>
    </row>
    <row r="339" spans="16:21">
      <c r="P339" s="73"/>
      <c r="Q339" s="74"/>
      <c r="R339" s="74"/>
      <c r="S339" s="74"/>
      <c r="T339" s="74"/>
      <c r="U339" s="75"/>
    </row>
    <row r="340" spans="16:21">
      <c r="P340" s="73"/>
      <c r="Q340" s="74"/>
      <c r="R340" s="74"/>
      <c r="S340" s="74"/>
      <c r="T340" s="74"/>
      <c r="U340" s="75"/>
    </row>
    <row r="341" spans="16:21">
      <c r="P341" s="73"/>
      <c r="Q341" s="74"/>
      <c r="R341" s="74"/>
      <c r="S341" s="74"/>
      <c r="T341" s="74"/>
      <c r="U341" s="75"/>
    </row>
    <row r="342" spans="16:21">
      <c r="P342" s="73"/>
      <c r="Q342" s="74"/>
      <c r="R342" s="74"/>
      <c r="S342" s="74"/>
      <c r="T342" s="74"/>
      <c r="U342" s="75"/>
    </row>
    <row r="343" spans="16:21">
      <c r="P343" s="73"/>
      <c r="Q343" s="74"/>
      <c r="R343" s="74"/>
      <c r="S343" s="74"/>
      <c r="T343" s="74"/>
      <c r="U343" s="75"/>
    </row>
    <row r="344" spans="16:21">
      <c r="P344" s="73"/>
      <c r="Q344" s="74"/>
      <c r="R344" s="74"/>
      <c r="S344" s="74"/>
      <c r="T344" s="74"/>
      <c r="U344" s="75"/>
    </row>
    <row r="345" spans="16:21">
      <c r="P345" s="73"/>
      <c r="Q345" s="74"/>
      <c r="R345" s="74"/>
      <c r="S345" s="74"/>
      <c r="T345" s="74"/>
      <c r="U345" s="75"/>
    </row>
    <row r="346" spans="16:21">
      <c r="P346" s="73"/>
      <c r="Q346" s="74"/>
      <c r="R346" s="74"/>
      <c r="S346" s="74"/>
      <c r="T346" s="74"/>
      <c r="U346" s="75"/>
    </row>
    <row r="347" spans="16:21">
      <c r="P347" s="73"/>
      <c r="Q347" s="74"/>
      <c r="R347" s="74"/>
      <c r="S347" s="74"/>
      <c r="T347" s="74"/>
      <c r="U347" s="75"/>
    </row>
    <row r="348" spans="16:21">
      <c r="P348" s="73"/>
      <c r="Q348" s="74"/>
      <c r="R348" s="74"/>
      <c r="S348" s="74"/>
      <c r="T348" s="74"/>
      <c r="U348" s="75"/>
    </row>
    <row r="349" spans="16:21">
      <c r="P349" s="73"/>
      <c r="Q349" s="74"/>
      <c r="R349" s="74"/>
      <c r="S349" s="74"/>
      <c r="T349" s="74"/>
      <c r="U349" s="75"/>
    </row>
    <row r="350" spans="16:21">
      <c r="P350" s="73"/>
      <c r="Q350" s="74"/>
      <c r="R350" s="74"/>
      <c r="S350" s="74"/>
      <c r="T350" s="74"/>
      <c r="U350" s="75"/>
    </row>
    <row r="351" spans="16:21">
      <c r="P351" s="73"/>
      <c r="Q351" s="74"/>
      <c r="R351" s="74"/>
      <c r="S351" s="74"/>
      <c r="T351" s="74"/>
      <c r="U351" s="75"/>
    </row>
    <row r="352" spans="16:21">
      <c r="P352" s="73"/>
      <c r="Q352" s="74"/>
      <c r="R352" s="74"/>
      <c r="S352" s="74"/>
      <c r="T352" s="74"/>
      <c r="U352" s="75"/>
    </row>
    <row r="353" spans="16:21">
      <c r="P353" s="73"/>
      <c r="Q353" s="74"/>
      <c r="R353" s="74"/>
      <c r="S353" s="74"/>
      <c r="T353" s="74"/>
      <c r="U353" s="75"/>
    </row>
    <row r="354" spans="16:21">
      <c r="P354" s="73"/>
      <c r="Q354" s="74"/>
      <c r="R354" s="74"/>
      <c r="S354" s="74"/>
      <c r="T354" s="74"/>
      <c r="U354" s="75"/>
    </row>
    <row r="355" spans="16:21">
      <c r="P355" s="73"/>
      <c r="Q355" s="74"/>
      <c r="R355" s="74"/>
      <c r="S355" s="74"/>
      <c r="T355" s="74"/>
      <c r="U355" s="75"/>
    </row>
    <row r="356" spans="16:21">
      <c r="P356" s="73"/>
      <c r="Q356" s="74"/>
      <c r="R356" s="74"/>
      <c r="S356" s="74"/>
      <c r="T356" s="74"/>
      <c r="U356" s="75"/>
    </row>
    <row r="357" spans="16:21">
      <c r="P357" s="73"/>
      <c r="Q357" s="74"/>
      <c r="R357" s="74"/>
      <c r="S357" s="74"/>
      <c r="T357" s="74"/>
      <c r="U357" s="75"/>
    </row>
    <row r="358" spans="16:21">
      <c r="P358" s="73"/>
      <c r="Q358" s="74"/>
      <c r="R358" s="74"/>
      <c r="S358" s="74"/>
      <c r="T358" s="74"/>
      <c r="U358" s="75"/>
    </row>
    <row r="359" spans="16:21">
      <c r="P359" s="73"/>
      <c r="Q359" s="74"/>
      <c r="R359" s="74"/>
      <c r="S359" s="74"/>
      <c r="T359" s="74"/>
      <c r="U359" s="75"/>
    </row>
    <row r="360" spans="16:21">
      <c r="P360" s="73"/>
      <c r="Q360" s="74"/>
      <c r="R360" s="74"/>
      <c r="S360" s="74"/>
      <c r="T360" s="74"/>
      <c r="U360" s="75"/>
    </row>
    <row r="361" spans="16:21">
      <c r="P361" s="73"/>
      <c r="Q361" s="74"/>
      <c r="R361" s="74"/>
      <c r="S361" s="74"/>
      <c r="T361" s="74"/>
      <c r="U361" s="75"/>
    </row>
    <row r="362" spans="16:21">
      <c r="P362" s="73"/>
      <c r="Q362" s="74"/>
      <c r="R362" s="74"/>
      <c r="S362" s="74"/>
      <c r="T362" s="74"/>
      <c r="U362" s="75"/>
    </row>
    <row r="363" spans="16:21">
      <c r="P363" s="73"/>
      <c r="Q363" s="74"/>
      <c r="R363" s="74"/>
      <c r="S363" s="74"/>
      <c r="T363" s="74"/>
      <c r="U363" s="75"/>
    </row>
    <row r="364" spans="16:21">
      <c r="P364" s="73"/>
      <c r="Q364" s="74"/>
      <c r="R364" s="74"/>
      <c r="S364" s="74"/>
      <c r="T364" s="74"/>
      <c r="U364" s="75"/>
    </row>
    <row r="365" spans="16:21">
      <c r="P365" s="73"/>
      <c r="Q365" s="74"/>
      <c r="R365" s="74"/>
      <c r="S365" s="74"/>
      <c r="T365" s="74"/>
      <c r="U365" s="75"/>
    </row>
    <row r="366" spans="16:21">
      <c r="P366" s="73"/>
      <c r="Q366" s="74"/>
      <c r="R366" s="74"/>
      <c r="S366" s="74"/>
      <c r="T366" s="74"/>
      <c r="U366" s="75"/>
    </row>
    <row r="367" spans="16:21">
      <c r="P367" s="73"/>
      <c r="Q367" s="74"/>
      <c r="R367" s="74"/>
      <c r="S367" s="74"/>
      <c r="T367" s="74"/>
      <c r="U367" s="75"/>
    </row>
    <row r="368" spans="16:21">
      <c r="P368" s="73"/>
      <c r="Q368" s="74"/>
      <c r="R368" s="74"/>
      <c r="S368" s="74"/>
      <c r="T368" s="74"/>
      <c r="U368" s="75"/>
    </row>
    <row r="369" spans="16:21">
      <c r="P369" s="73"/>
      <c r="Q369" s="74"/>
      <c r="R369" s="74"/>
      <c r="S369" s="74"/>
      <c r="T369" s="74"/>
      <c r="U369" s="75"/>
    </row>
    <row r="370" spans="16:21">
      <c r="P370" s="73"/>
      <c r="Q370" s="74"/>
      <c r="R370" s="74"/>
      <c r="S370" s="74"/>
      <c r="T370" s="74"/>
      <c r="U370" s="75"/>
    </row>
    <row r="371" spans="16:21">
      <c r="P371" s="73"/>
      <c r="Q371" s="74"/>
      <c r="R371" s="74"/>
      <c r="S371" s="74"/>
      <c r="T371" s="74"/>
      <c r="U371" s="75"/>
    </row>
    <row r="372" spans="16:21">
      <c r="P372" s="73"/>
      <c r="Q372" s="74"/>
      <c r="R372" s="74"/>
      <c r="S372" s="74"/>
      <c r="T372" s="74"/>
      <c r="U372" s="75"/>
    </row>
    <row r="373" spans="16:21">
      <c r="P373" s="73"/>
      <c r="Q373" s="74"/>
      <c r="R373" s="74"/>
      <c r="S373" s="74"/>
      <c r="T373" s="74"/>
      <c r="U373" s="75"/>
    </row>
    <row r="374" spans="16:21">
      <c r="P374" s="73"/>
      <c r="Q374" s="74"/>
      <c r="R374" s="74"/>
      <c r="S374" s="74"/>
      <c r="T374" s="74"/>
      <c r="U374" s="75"/>
    </row>
    <row r="375" spans="16:21">
      <c r="P375" s="73"/>
      <c r="Q375" s="74"/>
      <c r="R375" s="74"/>
      <c r="S375" s="74"/>
      <c r="T375" s="74"/>
      <c r="U375" s="75"/>
    </row>
    <row r="376" spans="16:21">
      <c r="P376" s="73"/>
      <c r="Q376" s="74"/>
      <c r="R376" s="74"/>
      <c r="S376" s="74"/>
      <c r="T376" s="74"/>
      <c r="U376" s="75"/>
    </row>
    <row r="377" spans="16:21">
      <c r="P377" s="73"/>
      <c r="Q377" s="74"/>
      <c r="R377" s="74"/>
      <c r="S377" s="74"/>
      <c r="T377" s="74"/>
      <c r="U377" s="75"/>
    </row>
    <row r="378" spans="16:21">
      <c r="P378" s="73"/>
      <c r="Q378" s="74"/>
      <c r="R378" s="74"/>
      <c r="S378" s="74"/>
      <c r="T378" s="74"/>
      <c r="U378" s="75"/>
    </row>
    <row r="379" spans="16:21">
      <c r="P379" s="73"/>
      <c r="Q379" s="74"/>
      <c r="R379" s="74"/>
      <c r="S379" s="74"/>
      <c r="T379" s="74"/>
      <c r="U379" s="75"/>
    </row>
    <row r="380" spans="16:21">
      <c r="P380" s="73"/>
      <c r="Q380" s="74"/>
      <c r="R380" s="74"/>
      <c r="S380" s="74"/>
      <c r="T380" s="74"/>
      <c r="U380" s="75"/>
    </row>
    <row r="381" spans="16:21">
      <c r="P381" s="73"/>
      <c r="Q381" s="74"/>
      <c r="R381" s="74"/>
      <c r="S381" s="74"/>
      <c r="T381" s="74"/>
      <c r="U381" s="75"/>
    </row>
    <row r="382" spans="16:21">
      <c r="P382" s="73"/>
      <c r="Q382" s="74"/>
      <c r="R382" s="74"/>
      <c r="S382" s="74"/>
      <c r="T382" s="74"/>
      <c r="U382" s="75"/>
    </row>
    <row r="383" spans="16:21">
      <c r="P383" s="73"/>
      <c r="Q383" s="74"/>
      <c r="R383" s="74"/>
      <c r="S383" s="74"/>
      <c r="T383" s="74"/>
      <c r="U383" s="75"/>
    </row>
    <row r="384" spans="16:21">
      <c r="P384" s="73"/>
      <c r="Q384" s="74"/>
      <c r="R384" s="74"/>
      <c r="S384" s="74"/>
      <c r="T384" s="74"/>
      <c r="U384" s="75"/>
    </row>
    <row r="385" spans="16:21">
      <c r="P385" s="73"/>
      <c r="Q385" s="74"/>
      <c r="R385" s="74"/>
      <c r="S385" s="74"/>
      <c r="T385" s="74"/>
      <c r="U385" s="75"/>
    </row>
    <row r="386" spans="16:21">
      <c r="P386" s="73"/>
      <c r="Q386" s="74"/>
      <c r="R386" s="74"/>
      <c r="S386" s="74"/>
      <c r="T386" s="74"/>
      <c r="U386" s="75"/>
    </row>
    <row r="387" spans="16:21">
      <c r="P387" s="73"/>
      <c r="Q387" s="74"/>
      <c r="R387" s="74"/>
      <c r="S387" s="74"/>
      <c r="T387" s="74"/>
      <c r="U387" s="75"/>
    </row>
    <row r="388" spans="16:21">
      <c r="P388" s="73"/>
      <c r="Q388" s="74"/>
      <c r="R388" s="74"/>
      <c r="S388" s="74"/>
      <c r="T388" s="74"/>
      <c r="U388" s="75"/>
    </row>
    <row r="389" spans="16:21">
      <c r="P389" s="73"/>
      <c r="Q389" s="74"/>
      <c r="R389" s="74"/>
      <c r="S389" s="74"/>
      <c r="T389" s="74"/>
      <c r="U389" s="75"/>
    </row>
    <row r="390" spans="16:21">
      <c r="P390" s="73"/>
      <c r="Q390" s="74"/>
      <c r="R390" s="74"/>
      <c r="S390" s="74"/>
      <c r="T390" s="74"/>
      <c r="U390" s="75"/>
    </row>
    <row r="391" spans="16:21">
      <c r="P391" s="73"/>
      <c r="Q391" s="74"/>
      <c r="R391" s="74"/>
      <c r="S391" s="74"/>
      <c r="T391" s="74"/>
      <c r="U391" s="75"/>
    </row>
    <row r="392" spans="16:21">
      <c r="P392" s="73"/>
      <c r="Q392" s="74"/>
      <c r="R392" s="74"/>
      <c r="S392" s="74"/>
      <c r="T392" s="74"/>
      <c r="U392" s="75"/>
    </row>
    <row r="393" spans="16:21">
      <c r="P393" s="73"/>
      <c r="Q393" s="74"/>
      <c r="R393" s="74"/>
      <c r="S393" s="74"/>
      <c r="T393" s="74"/>
      <c r="U393" s="75"/>
    </row>
    <row r="394" spans="16:21">
      <c r="P394" s="73"/>
      <c r="Q394" s="74"/>
      <c r="R394" s="74"/>
      <c r="S394" s="74"/>
      <c r="T394" s="74"/>
      <c r="U394" s="75"/>
    </row>
    <row r="395" spans="16:21">
      <c r="P395" s="73"/>
      <c r="Q395" s="74"/>
      <c r="R395" s="74"/>
      <c r="S395" s="74"/>
      <c r="T395" s="74"/>
      <c r="U395" s="75"/>
    </row>
    <row r="396" spans="16:21">
      <c r="P396" s="73"/>
      <c r="Q396" s="74"/>
      <c r="R396" s="74"/>
      <c r="S396" s="74"/>
      <c r="T396" s="74"/>
      <c r="U396" s="75"/>
    </row>
    <row r="397" spans="16:21">
      <c r="P397" s="73"/>
      <c r="Q397" s="74"/>
      <c r="R397" s="74"/>
      <c r="S397" s="74"/>
      <c r="T397" s="74"/>
      <c r="U397" s="75"/>
    </row>
    <row r="398" spans="16:21">
      <c r="P398" s="73"/>
      <c r="Q398" s="74"/>
      <c r="R398" s="74"/>
      <c r="S398" s="74"/>
      <c r="T398" s="74"/>
      <c r="U398" s="75"/>
    </row>
    <row r="399" spans="16:21">
      <c r="P399" s="73"/>
      <c r="Q399" s="74"/>
      <c r="R399" s="74"/>
      <c r="S399" s="74"/>
      <c r="T399" s="74"/>
      <c r="U399" s="75"/>
    </row>
    <row r="400" spans="16:21">
      <c r="P400" s="73"/>
      <c r="Q400" s="74"/>
      <c r="R400" s="74"/>
      <c r="S400" s="74"/>
      <c r="T400" s="74"/>
      <c r="U400" s="75"/>
    </row>
    <row r="401" spans="16:21">
      <c r="P401" s="73"/>
      <c r="Q401" s="74"/>
      <c r="R401" s="74"/>
      <c r="S401" s="74"/>
      <c r="T401" s="74"/>
      <c r="U401" s="75"/>
    </row>
    <row r="402" spans="16:21">
      <c r="P402" s="73"/>
      <c r="Q402" s="74"/>
      <c r="R402" s="74"/>
      <c r="S402" s="74"/>
      <c r="T402" s="74"/>
      <c r="U402" s="75"/>
    </row>
    <row r="403" spans="16:21">
      <c r="P403" s="73"/>
      <c r="Q403" s="74"/>
      <c r="R403" s="74"/>
      <c r="S403" s="74"/>
      <c r="T403" s="74"/>
      <c r="U403" s="75"/>
    </row>
    <row r="404" spans="16:21">
      <c r="P404" s="73"/>
      <c r="Q404" s="74"/>
      <c r="R404" s="74"/>
      <c r="S404" s="74"/>
      <c r="T404" s="74"/>
      <c r="U404" s="75"/>
    </row>
    <row r="405" spans="16:21">
      <c r="P405" s="73"/>
      <c r="Q405" s="74"/>
      <c r="R405" s="74"/>
      <c r="S405" s="74"/>
      <c r="T405" s="74"/>
      <c r="U405" s="75"/>
    </row>
    <row r="406" spans="16:21">
      <c r="P406" s="73"/>
      <c r="Q406" s="74"/>
      <c r="R406" s="74"/>
      <c r="S406" s="74"/>
      <c r="T406" s="74"/>
      <c r="U406" s="75"/>
    </row>
    <row r="407" spans="16:21">
      <c r="P407" s="73"/>
      <c r="Q407" s="74"/>
      <c r="R407" s="74"/>
      <c r="S407" s="74"/>
      <c r="T407" s="74"/>
      <c r="U407" s="75"/>
    </row>
    <row r="408" spans="16:21">
      <c r="P408" s="73"/>
      <c r="Q408" s="74"/>
      <c r="R408" s="74"/>
      <c r="S408" s="74"/>
      <c r="T408" s="74"/>
      <c r="U408" s="75"/>
    </row>
    <row r="409" spans="16:21">
      <c r="P409" s="73"/>
      <c r="Q409" s="74"/>
      <c r="R409" s="74"/>
      <c r="S409" s="74"/>
      <c r="T409" s="74"/>
      <c r="U409" s="75"/>
    </row>
    <row r="410" spans="16:21">
      <c r="P410" s="73"/>
      <c r="Q410" s="74"/>
      <c r="R410" s="74"/>
      <c r="S410" s="74"/>
      <c r="T410" s="74"/>
      <c r="U410" s="75"/>
    </row>
    <row r="411" spans="16:21">
      <c r="P411" s="73"/>
      <c r="Q411" s="74"/>
      <c r="R411" s="74"/>
      <c r="S411" s="74"/>
      <c r="T411" s="74"/>
      <c r="U411" s="75"/>
    </row>
    <row r="412" spans="16:21">
      <c r="P412" s="73"/>
      <c r="Q412" s="74"/>
      <c r="R412" s="74"/>
      <c r="S412" s="74"/>
      <c r="T412" s="74"/>
      <c r="U412" s="75"/>
    </row>
    <row r="413" spans="16:21">
      <c r="P413" s="73"/>
      <c r="Q413" s="74"/>
      <c r="R413" s="74"/>
      <c r="S413" s="74"/>
      <c r="T413" s="74"/>
      <c r="U413" s="75"/>
    </row>
    <row r="414" spans="16:21">
      <c r="P414" s="73"/>
      <c r="Q414" s="74"/>
      <c r="R414" s="74"/>
      <c r="S414" s="74"/>
      <c r="T414" s="74"/>
      <c r="U414" s="75"/>
    </row>
    <row r="415" spans="16:21">
      <c r="P415" s="73"/>
      <c r="Q415" s="74"/>
      <c r="R415" s="74"/>
      <c r="S415" s="74"/>
      <c r="T415" s="74"/>
      <c r="U415" s="75"/>
    </row>
    <row r="416" spans="16:21">
      <c r="P416" s="73"/>
      <c r="Q416" s="74"/>
      <c r="R416" s="74"/>
      <c r="S416" s="74"/>
      <c r="T416" s="74"/>
      <c r="U416" s="75"/>
    </row>
    <row r="417" spans="16:21">
      <c r="P417" s="73"/>
      <c r="Q417" s="74"/>
      <c r="R417" s="74"/>
      <c r="S417" s="74"/>
      <c r="T417" s="74"/>
      <c r="U417" s="75"/>
    </row>
    <row r="418" spans="16:21">
      <c r="P418" s="73"/>
      <c r="Q418" s="74"/>
      <c r="R418" s="74"/>
      <c r="S418" s="74"/>
      <c r="T418" s="74"/>
      <c r="U418" s="75"/>
    </row>
    <row r="419" spans="16:21">
      <c r="P419" s="73"/>
      <c r="Q419" s="74"/>
      <c r="R419" s="74"/>
      <c r="S419" s="74"/>
      <c r="T419" s="74"/>
      <c r="U419" s="75"/>
    </row>
    <row r="420" spans="16:21">
      <c r="P420" s="73"/>
      <c r="Q420" s="74"/>
      <c r="R420" s="74"/>
      <c r="S420" s="74"/>
      <c r="T420" s="74"/>
      <c r="U420" s="75"/>
    </row>
    <row r="421" spans="16:21">
      <c r="P421" s="73"/>
      <c r="Q421" s="74"/>
      <c r="R421" s="74"/>
      <c r="S421" s="74"/>
      <c r="T421" s="74"/>
      <c r="U421" s="75"/>
    </row>
    <row r="422" spans="16:21">
      <c r="P422" s="73"/>
      <c r="Q422" s="74"/>
      <c r="R422" s="74"/>
      <c r="S422" s="74"/>
      <c r="T422" s="74"/>
      <c r="U422" s="75"/>
    </row>
    <row r="423" spans="16:21">
      <c r="P423" s="73"/>
      <c r="Q423" s="74"/>
      <c r="R423" s="74"/>
      <c r="S423" s="74"/>
      <c r="T423" s="74"/>
      <c r="U423" s="75"/>
    </row>
    <row r="424" spans="16:21">
      <c r="P424" s="73"/>
      <c r="Q424" s="74"/>
      <c r="R424" s="74"/>
      <c r="S424" s="74"/>
      <c r="T424" s="74"/>
      <c r="U424" s="75"/>
    </row>
    <row r="425" spans="16:21">
      <c r="P425" s="73"/>
      <c r="Q425" s="74"/>
      <c r="R425" s="74"/>
      <c r="S425" s="74"/>
      <c r="T425" s="74"/>
      <c r="U425" s="75"/>
    </row>
    <row r="426" spans="16:21">
      <c r="P426" s="73"/>
      <c r="Q426" s="74"/>
      <c r="R426" s="74"/>
      <c r="S426" s="74"/>
      <c r="T426" s="74"/>
      <c r="U426" s="75"/>
    </row>
    <row r="427" spans="16:21">
      <c r="P427" s="73"/>
      <c r="Q427" s="74"/>
      <c r="R427" s="74"/>
      <c r="S427" s="74"/>
      <c r="T427" s="74"/>
      <c r="U427" s="75"/>
    </row>
    <row r="428" spans="16:21">
      <c r="P428" s="73"/>
      <c r="Q428" s="74"/>
      <c r="R428" s="74"/>
      <c r="S428" s="74"/>
      <c r="T428" s="74"/>
      <c r="U428" s="75"/>
    </row>
    <row r="429" spans="16:21">
      <c r="P429" s="73"/>
      <c r="Q429" s="74"/>
      <c r="R429" s="74"/>
      <c r="S429" s="74"/>
      <c r="T429" s="74"/>
      <c r="U429" s="75"/>
    </row>
    <row r="430" spans="16:21">
      <c r="P430" s="73"/>
      <c r="Q430" s="74"/>
      <c r="R430" s="74"/>
      <c r="S430" s="74"/>
      <c r="T430" s="74"/>
      <c r="U430" s="75"/>
    </row>
    <row r="431" spans="16:21">
      <c r="P431" s="73"/>
      <c r="Q431" s="74"/>
      <c r="R431" s="74"/>
      <c r="S431" s="74"/>
      <c r="T431" s="74"/>
      <c r="U431" s="75"/>
    </row>
    <row r="432" spans="16:21">
      <c r="P432" s="73"/>
      <c r="Q432" s="74"/>
      <c r="R432" s="74"/>
      <c r="S432" s="74"/>
      <c r="T432" s="74"/>
      <c r="U432" s="75"/>
    </row>
    <row r="433" spans="16:21">
      <c r="P433" s="73"/>
      <c r="Q433" s="74"/>
      <c r="R433" s="74"/>
      <c r="S433" s="74"/>
      <c r="T433" s="74"/>
      <c r="U433" s="75"/>
    </row>
    <row r="434" spans="16:21">
      <c r="P434" s="73"/>
      <c r="Q434" s="74"/>
      <c r="R434" s="74"/>
      <c r="S434" s="74"/>
      <c r="T434" s="74"/>
      <c r="U434" s="75"/>
    </row>
    <row r="435" spans="16:21">
      <c r="P435" s="73"/>
      <c r="Q435" s="74"/>
      <c r="R435" s="74"/>
      <c r="S435" s="74"/>
      <c r="T435" s="74"/>
      <c r="U435" s="75"/>
    </row>
    <row r="436" spans="16:21">
      <c r="P436" s="73"/>
      <c r="Q436" s="74"/>
      <c r="R436" s="74"/>
      <c r="S436" s="74"/>
      <c r="T436" s="74"/>
      <c r="U436" s="75"/>
    </row>
    <row r="437" spans="16:21">
      <c r="P437" s="73"/>
      <c r="Q437" s="74"/>
      <c r="R437" s="74"/>
      <c r="S437" s="74"/>
      <c r="T437" s="74"/>
      <c r="U437" s="75"/>
    </row>
    <row r="438" spans="16:21">
      <c r="P438" s="73"/>
      <c r="Q438" s="74"/>
      <c r="R438" s="74"/>
      <c r="S438" s="74"/>
      <c r="T438" s="74"/>
      <c r="U438" s="75"/>
    </row>
    <row r="439" spans="16:21">
      <c r="P439" s="73"/>
      <c r="Q439" s="74"/>
      <c r="R439" s="74"/>
      <c r="S439" s="74"/>
      <c r="T439" s="74"/>
      <c r="U439" s="75"/>
    </row>
    <row r="440" spans="16:21">
      <c r="P440" s="73"/>
      <c r="Q440" s="74"/>
      <c r="R440" s="74"/>
      <c r="S440" s="74"/>
      <c r="T440" s="74"/>
      <c r="U440" s="75"/>
    </row>
    <row r="441" spans="16:21">
      <c r="P441" s="73"/>
      <c r="Q441" s="74"/>
      <c r="R441" s="74"/>
      <c r="S441" s="74"/>
      <c r="T441" s="74"/>
      <c r="U441" s="75"/>
    </row>
    <row r="442" spans="16:21">
      <c r="P442" s="73"/>
      <c r="Q442" s="74"/>
      <c r="R442" s="74"/>
      <c r="S442" s="74"/>
      <c r="T442" s="74"/>
      <c r="U442" s="75"/>
    </row>
    <row r="443" spans="16:21">
      <c r="P443" s="73"/>
      <c r="Q443" s="74"/>
      <c r="R443" s="74"/>
      <c r="S443" s="74"/>
      <c r="T443" s="74"/>
      <c r="U443" s="75"/>
    </row>
    <row r="444" spans="16:21">
      <c r="P444" s="73"/>
      <c r="Q444" s="74"/>
      <c r="R444" s="74"/>
      <c r="S444" s="74"/>
      <c r="T444" s="74"/>
      <c r="U444" s="75"/>
    </row>
    <row r="445" spans="16:21">
      <c r="P445" s="73"/>
      <c r="Q445" s="74"/>
      <c r="R445" s="74"/>
      <c r="S445" s="74"/>
      <c r="T445" s="74"/>
      <c r="U445" s="75"/>
    </row>
    <row r="446" spans="16:21">
      <c r="P446" s="73"/>
      <c r="Q446" s="74"/>
      <c r="R446" s="74"/>
      <c r="S446" s="74"/>
      <c r="T446" s="74"/>
      <c r="U446" s="75"/>
    </row>
    <row r="447" spans="16:21">
      <c r="P447" s="73"/>
      <c r="Q447" s="74"/>
      <c r="R447" s="74"/>
      <c r="S447" s="74"/>
      <c r="T447" s="74"/>
      <c r="U447" s="75"/>
    </row>
    <row r="448" spans="16:21">
      <c r="P448" s="73"/>
      <c r="Q448" s="74"/>
      <c r="R448" s="74"/>
      <c r="S448" s="74"/>
      <c r="T448" s="74"/>
      <c r="U448" s="75"/>
    </row>
    <row r="449" spans="16:21">
      <c r="P449" s="73"/>
      <c r="Q449" s="74"/>
      <c r="R449" s="74"/>
      <c r="S449" s="74"/>
      <c r="T449" s="74"/>
      <c r="U449" s="75"/>
    </row>
    <row r="450" spans="16:21">
      <c r="P450" s="73"/>
      <c r="Q450" s="74"/>
      <c r="R450" s="74"/>
      <c r="S450" s="74"/>
      <c r="T450" s="74"/>
      <c r="U450" s="75"/>
    </row>
    <row r="451" spans="16:21">
      <c r="P451" s="73"/>
      <c r="Q451" s="74"/>
      <c r="R451" s="74"/>
      <c r="S451" s="74"/>
      <c r="T451" s="74"/>
      <c r="U451" s="75"/>
    </row>
    <row r="452" spans="16:21">
      <c r="P452" s="73"/>
      <c r="Q452" s="74"/>
      <c r="R452" s="74"/>
      <c r="S452" s="74"/>
      <c r="T452" s="74"/>
      <c r="U452" s="75"/>
    </row>
    <row r="453" spans="16:21">
      <c r="P453" s="73"/>
      <c r="Q453" s="74"/>
      <c r="R453" s="74"/>
      <c r="S453" s="74"/>
      <c r="T453" s="74"/>
      <c r="U453" s="75"/>
    </row>
    <row r="454" spans="16:21">
      <c r="P454" s="73"/>
      <c r="Q454" s="74"/>
      <c r="R454" s="74"/>
      <c r="S454" s="74"/>
      <c r="T454" s="74"/>
      <c r="U454" s="75"/>
    </row>
    <row r="455" spans="16:21">
      <c r="P455" s="73"/>
      <c r="Q455" s="74"/>
      <c r="R455" s="74"/>
      <c r="S455" s="74"/>
      <c r="T455" s="74"/>
      <c r="U455" s="75"/>
    </row>
    <row r="456" spans="16:21">
      <c r="P456" s="73"/>
      <c r="Q456" s="74"/>
      <c r="R456" s="74"/>
      <c r="S456" s="74"/>
      <c r="T456" s="74"/>
      <c r="U456" s="75"/>
    </row>
    <row r="457" spans="16:21">
      <c r="P457" s="73"/>
      <c r="Q457" s="74"/>
      <c r="R457" s="74"/>
      <c r="S457" s="74"/>
      <c r="T457" s="74"/>
      <c r="U457" s="75"/>
    </row>
    <row r="458" spans="16:21">
      <c r="P458" s="73"/>
      <c r="Q458" s="74"/>
      <c r="R458" s="74"/>
      <c r="S458" s="74"/>
      <c r="T458" s="74"/>
      <c r="U458" s="75"/>
    </row>
    <row r="459" spans="16:21">
      <c r="P459" s="73"/>
      <c r="Q459" s="74"/>
      <c r="R459" s="74"/>
      <c r="S459" s="74"/>
      <c r="T459" s="74"/>
      <c r="U459" s="75"/>
    </row>
    <row r="460" spans="16:21">
      <c r="P460" s="73"/>
      <c r="Q460" s="74"/>
      <c r="R460" s="74"/>
      <c r="S460" s="74"/>
      <c r="T460" s="74"/>
      <c r="U460" s="75"/>
    </row>
    <row r="461" spans="16:21">
      <c r="P461" s="73"/>
      <c r="Q461" s="74"/>
      <c r="R461" s="74"/>
      <c r="S461" s="74"/>
      <c r="T461" s="74"/>
      <c r="U461" s="75"/>
    </row>
    <row r="462" spans="16:21">
      <c r="P462" s="73"/>
      <c r="Q462" s="74"/>
      <c r="R462" s="74"/>
      <c r="S462" s="74"/>
      <c r="T462" s="74"/>
      <c r="U462" s="75"/>
    </row>
    <row r="463" spans="16:21">
      <c r="P463" s="73"/>
      <c r="Q463" s="74"/>
      <c r="R463" s="74"/>
      <c r="S463" s="74"/>
      <c r="T463" s="74"/>
      <c r="U463" s="75"/>
    </row>
    <row r="464" spans="16:21">
      <c r="P464" s="73"/>
      <c r="Q464" s="74"/>
      <c r="R464" s="74"/>
      <c r="S464" s="74"/>
      <c r="T464" s="74"/>
      <c r="U464" s="75"/>
    </row>
    <row r="465" spans="16:21">
      <c r="P465" s="73"/>
      <c r="Q465" s="74"/>
      <c r="R465" s="74"/>
      <c r="S465" s="74"/>
      <c r="T465" s="74"/>
      <c r="U465" s="75"/>
    </row>
    <row r="466" spans="16:21">
      <c r="P466" s="73"/>
      <c r="Q466" s="74"/>
      <c r="R466" s="74"/>
      <c r="S466" s="74"/>
      <c r="T466" s="74"/>
      <c r="U466" s="75"/>
    </row>
    <row r="467" spans="16:21">
      <c r="P467" s="73"/>
      <c r="Q467" s="74"/>
      <c r="R467" s="74"/>
      <c r="S467" s="74"/>
      <c r="T467" s="74"/>
      <c r="U467" s="75"/>
    </row>
    <row r="468" spans="16:21">
      <c r="P468" s="73"/>
      <c r="Q468" s="74"/>
      <c r="R468" s="74"/>
      <c r="S468" s="74"/>
      <c r="T468" s="74"/>
      <c r="U468" s="75"/>
    </row>
    <row r="469" spans="16:21">
      <c r="P469" s="73"/>
      <c r="Q469" s="74"/>
      <c r="R469" s="74"/>
      <c r="S469" s="74"/>
      <c r="T469" s="74"/>
      <c r="U469" s="75"/>
    </row>
    <row r="470" spans="16:21">
      <c r="P470" s="73"/>
      <c r="Q470" s="74"/>
      <c r="R470" s="74"/>
      <c r="S470" s="74"/>
      <c r="T470" s="74"/>
      <c r="U470" s="75"/>
    </row>
    <row r="471" spans="16:21">
      <c r="P471" s="73"/>
      <c r="Q471" s="74"/>
      <c r="R471" s="74"/>
      <c r="S471" s="74"/>
      <c r="T471" s="74"/>
      <c r="U471" s="75"/>
    </row>
    <row r="472" spans="16:21">
      <c r="P472" s="73"/>
      <c r="Q472" s="74"/>
      <c r="R472" s="74"/>
      <c r="S472" s="74"/>
      <c r="T472" s="74"/>
      <c r="U472" s="75"/>
    </row>
    <row r="473" spans="16:21">
      <c r="P473" s="73"/>
      <c r="Q473" s="74"/>
      <c r="R473" s="74"/>
      <c r="S473" s="74"/>
      <c r="T473" s="74"/>
      <c r="U473" s="75"/>
    </row>
    <row r="474" spans="16:21">
      <c r="P474" s="73"/>
      <c r="Q474" s="74"/>
      <c r="R474" s="74"/>
      <c r="S474" s="74"/>
      <c r="T474" s="74"/>
      <c r="U474" s="75"/>
    </row>
    <row r="475" spans="16:21">
      <c r="P475" s="73"/>
      <c r="Q475" s="74"/>
      <c r="R475" s="74"/>
      <c r="S475" s="74"/>
      <c r="T475" s="74"/>
      <c r="U475" s="75"/>
    </row>
    <row r="476" spans="16:21">
      <c r="P476" s="73"/>
      <c r="Q476" s="74"/>
      <c r="R476" s="74"/>
      <c r="S476" s="74"/>
      <c r="T476" s="74"/>
      <c r="U476" s="75"/>
    </row>
    <row r="477" spans="16:21">
      <c r="P477" s="73"/>
      <c r="Q477" s="74"/>
      <c r="R477" s="74"/>
      <c r="S477" s="74"/>
      <c r="T477" s="74"/>
      <c r="U477" s="75"/>
    </row>
    <row r="478" spans="16:21">
      <c r="P478" s="73"/>
      <c r="Q478" s="74"/>
      <c r="R478" s="74"/>
      <c r="S478" s="74"/>
      <c r="T478" s="74"/>
      <c r="U478" s="75"/>
    </row>
    <row r="479" spans="16:21">
      <c r="P479" s="73"/>
      <c r="Q479" s="74"/>
      <c r="R479" s="74"/>
      <c r="S479" s="74"/>
      <c r="T479" s="74"/>
      <c r="U479" s="75"/>
    </row>
    <row r="480" spans="16:21">
      <c r="P480" s="73"/>
      <c r="Q480" s="74"/>
      <c r="R480" s="74"/>
      <c r="S480" s="74"/>
      <c r="T480" s="74"/>
      <c r="U480" s="75"/>
    </row>
    <row r="481" spans="16:21">
      <c r="P481" s="73"/>
      <c r="Q481" s="74"/>
      <c r="R481" s="74"/>
      <c r="S481" s="74"/>
      <c r="T481" s="74"/>
      <c r="U481" s="75"/>
    </row>
    <row r="482" spans="16:21">
      <c r="P482" s="73"/>
      <c r="Q482" s="74"/>
      <c r="R482" s="74"/>
      <c r="S482" s="74"/>
      <c r="T482" s="74"/>
      <c r="U482" s="75"/>
    </row>
    <row r="483" spans="16:21">
      <c r="P483" s="73"/>
      <c r="Q483" s="74"/>
      <c r="R483" s="74"/>
      <c r="S483" s="74"/>
      <c r="T483" s="74"/>
      <c r="U483" s="75"/>
    </row>
    <row r="484" spans="16:21">
      <c r="P484" s="73"/>
      <c r="Q484" s="74"/>
      <c r="R484" s="74"/>
      <c r="S484" s="74"/>
      <c r="T484" s="74"/>
      <c r="U484" s="75"/>
    </row>
    <row r="485" spans="16:21">
      <c r="P485" s="73"/>
      <c r="Q485" s="74"/>
      <c r="R485" s="74"/>
      <c r="S485" s="74"/>
      <c r="T485" s="74"/>
      <c r="U485" s="75"/>
    </row>
    <row r="486" spans="16:21">
      <c r="P486" s="73"/>
      <c r="Q486" s="74"/>
      <c r="R486" s="74"/>
      <c r="S486" s="74"/>
      <c r="T486" s="74"/>
      <c r="U486" s="75"/>
    </row>
    <row r="487" spans="16:21">
      <c r="P487" s="73"/>
      <c r="Q487" s="74"/>
      <c r="R487" s="74"/>
      <c r="S487" s="74"/>
      <c r="T487" s="74"/>
      <c r="U487" s="75"/>
    </row>
    <row r="488" spans="16:21">
      <c r="P488" s="73"/>
      <c r="Q488" s="74"/>
      <c r="R488" s="74"/>
      <c r="S488" s="74"/>
      <c r="T488" s="74"/>
      <c r="U488" s="75"/>
    </row>
    <row r="489" spans="16:21">
      <c r="P489" s="73"/>
      <c r="Q489" s="74"/>
      <c r="R489" s="74"/>
      <c r="S489" s="74"/>
      <c r="T489" s="74"/>
      <c r="U489" s="75"/>
    </row>
    <row r="490" spans="16:21">
      <c r="P490" s="73"/>
      <c r="Q490" s="74"/>
      <c r="R490" s="74"/>
      <c r="S490" s="74"/>
      <c r="T490" s="74"/>
      <c r="U490" s="75"/>
    </row>
    <row r="491" spans="16:21">
      <c r="P491" s="73"/>
      <c r="Q491" s="74"/>
      <c r="R491" s="74"/>
      <c r="S491" s="74"/>
      <c r="T491" s="74"/>
      <c r="U491" s="75"/>
    </row>
    <row r="492" spans="16:21">
      <c r="P492" s="73"/>
      <c r="Q492" s="74"/>
      <c r="R492" s="74"/>
      <c r="S492" s="74"/>
      <c r="T492" s="74"/>
      <c r="U492" s="75"/>
    </row>
    <row r="493" spans="16:21">
      <c r="P493" s="73"/>
      <c r="Q493" s="74"/>
      <c r="R493" s="74"/>
      <c r="S493" s="74"/>
      <c r="T493" s="74"/>
      <c r="U493" s="75"/>
    </row>
    <row r="494" spans="16:21">
      <c r="P494" s="73"/>
      <c r="Q494" s="74"/>
      <c r="R494" s="74"/>
      <c r="S494" s="74"/>
      <c r="T494" s="74"/>
      <c r="U494" s="75"/>
    </row>
    <row r="495" spans="16:21">
      <c r="P495" s="73"/>
      <c r="Q495" s="74"/>
      <c r="R495" s="74"/>
      <c r="S495" s="74"/>
      <c r="T495" s="74"/>
      <c r="U495" s="75"/>
    </row>
    <row r="496" spans="16:21">
      <c r="P496" s="73"/>
      <c r="Q496" s="74"/>
      <c r="R496" s="74"/>
      <c r="S496" s="74"/>
      <c r="T496" s="74"/>
      <c r="U496" s="75"/>
    </row>
    <row r="497" spans="16:21">
      <c r="P497" s="73"/>
      <c r="Q497" s="74"/>
      <c r="R497" s="74"/>
      <c r="S497" s="74"/>
      <c r="T497" s="74"/>
      <c r="U497" s="75"/>
    </row>
    <row r="498" spans="16:21">
      <c r="P498" s="73"/>
      <c r="Q498" s="74"/>
      <c r="R498" s="74"/>
      <c r="S498" s="74"/>
      <c r="T498" s="74"/>
      <c r="U498" s="75"/>
    </row>
    <row r="499" spans="16:21">
      <c r="P499" s="73"/>
      <c r="Q499" s="74"/>
      <c r="R499" s="74"/>
      <c r="S499" s="74"/>
      <c r="T499" s="74"/>
      <c r="U499" s="75"/>
    </row>
    <row r="500" spans="16:21">
      <c r="P500" s="73"/>
      <c r="Q500" s="74"/>
      <c r="R500" s="74"/>
      <c r="S500" s="74"/>
      <c r="T500" s="74"/>
      <c r="U500" s="75"/>
    </row>
    <row r="501" spans="16:21">
      <c r="P501" s="73"/>
      <c r="Q501" s="74"/>
      <c r="R501" s="74"/>
      <c r="S501" s="74"/>
      <c r="T501" s="74"/>
      <c r="U501" s="75"/>
    </row>
    <row r="502" spans="16:21">
      <c r="P502" s="73"/>
      <c r="Q502" s="74"/>
      <c r="R502" s="74"/>
      <c r="S502" s="74"/>
      <c r="T502" s="74"/>
      <c r="U502" s="75"/>
    </row>
    <row r="503" spans="16:21">
      <c r="P503" s="73"/>
      <c r="Q503" s="74"/>
      <c r="R503" s="74"/>
      <c r="S503" s="74"/>
      <c r="T503" s="74"/>
      <c r="U503" s="75"/>
    </row>
    <row r="504" spans="16:21">
      <c r="P504" s="73"/>
      <c r="Q504" s="74"/>
      <c r="R504" s="74"/>
      <c r="S504" s="74"/>
      <c r="T504" s="74"/>
      <c r="U504" s="75"/>
    </row>
    <row r="505" spans="16:21">
      <c r="P505" s="73"/>
      <c r="Q505" s="74"/>
      <c r="R505" s="74"/>
      <c r="S505" s="74"/>
      <c r="T505" s="74"/>
      <c r="U505" s="75"/>
    </row>
    <row r="506" spans="16:21">
      <c r="P506" s="73"/>
      <c r="Q506" s="74"/>
      <c r="R506" s="74"/>
      <c r="S506" s="74"/>
      <c r="T506" s="74"/>
      <c r="U506" s="75"/>
    </row>
    <row r="507" spans="16:21">
      <c r="P507" s="73"/>
      <c r="Q507" s="74"/>
      <c r="R507" s="74"/>
      <c r="S507" s="74"/>
      <c r="T507" s="74"/>
      <c r="U507" s="75"/>
    </row>
    <row r="508" spans="16:21">
      <c r="P508" s="73"/>
      <c r="Q508" s="74"/>
      <c r="R508" s="74"/>
      <c r="S508" s="74"/>
      <c r="T508" s="74"/>
      <c r="U508" s="75"/>
    </row>
    <row r="509" spans="16:21">
      <c r="P509" s="73"/>
      <c r="Q509" s="74"/>
      <c r="R509" s="74"/>
      <c r="S509" s="74"/>
      <c r="T509" s="74"/>
      <c r="U509" s="75"/>
    </row>
    <row r="510" spans="16:21">
      <c r="P510" s="73"/>
      <c r="Q510" s="74"/>
      <c r="R510" s="74"/>
      <c r="S510" s="74"/>
      <c r="T510" s="74"/>
      <c r="U510" s="75"/>
    </row>
    <row r="511" spans="16:21">
      <c r="P511" s="73"/>
      <c r="Q511" s="74"/>
      <c r="R511" s="74"/>
      <c r="S511" s="74"/>
      <c r="T511" s="74"/>
      <c r="U511" s="75"/>
    </row>
    <row r="512" spans="16:21">
      <c r="P512" s="73"/>
      <c r="Q512" s="74"/>
      <c r="R512" s="74"/>
      <c r="S512" s="74"/>
      <c r="T512" s="74"/>
      <c r="U512" s="75"/>
    </row>
    <row r="513" spans="16:21">
      <c r="P513" s="73"/>
      <c r="Q513" s="74"/>
      <c r="R513" s="74"/>
      <c r="S513" s="74"/>
      <c r="T513" s="74"/>
      <c r="U513" s="75"/>
    </row>
    <row r="514" spans="16:21">
      <c r="P514" s="73"/>
      <c r="Q514" s="74"/>
      <c r="R514" s="74"/>
      <c r="S514" s="74"/>
      <c r="T514" s="74"/>
      <c r="U514" s="75"/>
    </row>
    <row r="515" spans="16:21">
      <c r="P515" s="73"/>
      <c r="Q515" s="74"/>
      <c r="R515" s="74"/>
      <c r="S515" s="74"/>
      <c r="T515" s="74"/>
      <c r="U515" s="75"/>
    </row>
    <row r="516" spans="16:21">
      <c r="P516" s="73"/>
      <c r="Q516" s="74"/>
      <c r="R516" s="74"/>
      <c r="S516" s="74"/>
      <c r="T516" s="74"/>
      <c r="U516" s="75"/>
    </row>
    <row r="517" spans="16:21">
      <c r="P517" s="73"/>
      <c r="Q517" s="74"/>
      <c r="R517" s="74"/>
      <c r="S517" s="74"/>
      <c r="T517" s="74"/>
      <c r="U517" s="75"/>
    </row>
    <row r="518" spans="16:21">
      <c r="P518" s="73"/>
      <c r="Q518" s="74"/>
      <c r="R518" s="74"/>
      <c r="S518" s="74"/>
      <c r="T518" s="74"/>
      <c r="U518" s="75"/>
    </row>
    <row r="519" spans="16:21">
      <c r="P519" s="73"/>
      <c r="Q519" s="74"/>
      <c r="R519" s="74"/>
      <c r="S519" s="74"/>
      <c r="T519" s="74"/>
      <c r="U519" s="75"/>
    </row>
    <row r="520" spans="16:21">
      <c r="P520" s="73"/>
      <c r="Q520" s="74"/>
      <c r="R520" s="74"/>
      <c r="S520" s="74"/>
      <c r="T520" s="74"/>
      <c r="U520" s="75"/>
    </row>
    <row r="521" spans="16:21">
      <c r="P521" s="73"/>
      <c r="Q521" s="74"/>
      <c r="R521" s="74"/>
      <c r="S521" s="74"/>
      <c r="T521" s="74"/>
      <c r="U521" s="75"/>
    </row>
    <row r="522" spans="16:21">
      <c r="P522" s="73"/>
      <c r="Q522" s="74"/>
      <c r="R522" s="74"/>
      <c r="S522" s="74"/>
      <c r="T522" s="74"/>
      <c r="U522" s="75"/>
    </row>
    <row r="523" spans="16:21">
      <c r="P523" s="73"/>
      <c r="Q523" s="74"/>
      <c r="R523" s="74"/>
      <c r="S523" s="74"/>
      <c r="T523" s="74"/>
      <c r="U523" s="75"/>
    </row>
    <row r="524" spans="16:21">
      <c r="P524" s="73"/>
      <c r="Q524" s="74"/>
      <c r="R524" s="74"/>
      <c r="S524" s="74"/>
      <c r="T524" s="74"/>
      <c r="U524" s="75"/>
    </row>
    <row r="525" spans="16:21">
      <c r="P525" s="73"/>
      <c r="Q525" s="74"/>
      <c r="R525" s="74"/>
      <c r="S525" s="74"/>
      <c r="T525" s="74"/>
      <c r="U525" s="75"/>
    </row>
    <row r="526" spans="16:21">
      <c r="P526" s="73"/>
      <c r="Q526" s="74"/>
      <c r="R526" s="74"/>
      <c r="S526" s="74"/>
      <c r="T526" s="74"/>
      <c r="U526" s="75"/>
    </row>
    <row r="527" spans="16:21">
      <c r="P527" s="73"/>
      <c r="Q527" s="74"/>
      <c r="R527" s="74"/>
      <c r="S527" s="74"/>
      <c r="T527" s="74"/>
      <c r="U527" s="75"/>
    </row>
    <row r="528" spans="16:21">
      <c r="P528" s="73"/>
      <c r="Q528" s="74"/>
      <c r="R528" s="74"/>
      <c r="S528" s="74"/>
      <c r="T528" s="74"/>
      <c r="U528" s="75"/>
    </row>
    <row r="529" spans="16:21">
      <c r="P529" s="73"/>
      <c r="Q529" s="74"/>
      <c r="R529" s="74"/>
      <c r="S529" s="74"/>
      <c r="T529" s="74"/>
      <c r="U529" s="75"/>
    </row>
    <row r="530" spans="16:21">
      <c r="P530" s="73"/>
      <c r="Q530" s="74"/>
      <c r="R530" s="74"/>
      <c r="S530" s="74"/>
      <c r="T530" s="74"/>
      <c r="U530" s="75"/>
    </row>
    <row r="531" spans="16:21">
      <c r="P531" s="73"/>
      <c r="Q531" s="74"/>
      <c r="R531" s="74"/>
      <c r="S531" s="74"/>
      <c r="T531" s="74"/>
      <c r="U531" s="75"/>
    </row>
    <row r="532" spans="16:21">
      <c r="P532" s="73"/>
      <c r="Q532" s="74"/>
      <c r="R532" s="74"/>
      <c r="S532" s="74"/>
      <c r="T532" s="74"/>
      <c r="U532" s="75"/>
    </row>
    <row r="533" spans="16:21">
      <c r="P533" s="73"/>
      <c r="Q533" s="74"/>
      <c r="R533" s="74"/>
      <c r="S533" s="74"/>
      <c r="T533" s="74"/>
      <c r="U533" s="75"/>
    </row>
    <row r="534" spans="16:21">
      <c r="P534" s="73"/>
      <c r="Q534" s="74"/>
      <c r="R534" s="74"/>
      <c r="S534" s="74"/>
      <c r="T534" s="74"/>
      <c r="U534" s="75"/>
    </row>
    <row r="535" spans="16:21">
      <c r="P535" s="73"/>
      <c r="Q535" s="74"/>
      <c r="R535" s="74"/>
      <c r="S535" s="74"/>
      <c r="T535" s="74"/>
      <c r="U535" s="75"/>
    </row>
    <row r="536" spans="16:21">
      <c r="P536" s="73"/>
      <c r="Q536" s="74"/>
      <c r="R536" s="74"/>
      <c r="S536" s="74"/>
      <c r="T536" s="74"/>
      <c r="U536" s="75"/>
    </row>
    <row r="537" spans="16:21">
      <c r="P537" s="73"/>
      <c r="Q537" s="74"/>
      <c r="R537" s="74"/>
      <c r="S537" s="74"/>
      <c r="T537" s="74"/>
      <c r="U537" s="75"/>
    </row>
    <row r="538" spans="16:21">
      <c r="P538" s="73"/>
      <c r="Q538" s="74"/>
      <c r="R538" s="74"/>
      <c r="S538" s="74"/>
      <c r="T538" s="74"/>
      <c r="U538" s="75"/>
    </row>
    <row r="539" spans="16:21">
      <c r="P539" s="73"/>
      <c r="Q539" s="74"/>
      <c r="R539" s="74"/>
      <c r="S539" s="74"/>
      <c r="T539" s="74"/>
      <c r="U539" s="75"/>
    </row>
    <row r="540" spans="16:21">
      <c r="P540" s="73"/>
      <c r="Q540" s="74"/>
      <c r="R540" s="74"/>
      <c r="S540" s="74"/>
      <c r="T540" s="74"/>
      <c r="U540" s="75"/>
    </row>
    <row r="541" spans="16:21">
      <c r="P541" s="73"/>
      <c r="Q541" s="74"/>
      <c r="R541" s="74"/>
      <c r="S541" s="74"/>
      <c r="T541" s="74"/>
      <c r="U541" s="75"/>
    </row>
    <row r="542" spans="16:21">
      <c r="P542" s="73"/>
      <c r="Q542" s="74"/>
      <c r="R542" s="74"/>
      <c r="S542" s="74"/>
      <c r="T542" s="74"/>
      <c r="U542" s="75"/>
    </row>
    <row r="543" spans="16:21">
      <c r="P543" s="73"/>
      <c r="Q543" s="74"/>
      <c r="R543" s="74"/>
      <c r="S543" s="74"/>
      <c r="T543" s="74"/>
      <c r="U543" s="75"/>
    </row>
    <row r="544" spans="16:21">
      <c r="P544" s="73"/>
      <c r="Q544" s="74"/>
      <c r="R544" s="74"/>
      <c r="S544" s="74"/>
      <c r="T544" s="74"/>
      <c r="U544" s="75"/>
    </row>
    <row r="545" spans="16:21">
      <c r="P545" s="73"/>
      <c r="Q545" s="74"/>
      <c r="R545" s="74"/>
      <c r="S545" s="74"/>
      <c r="T545" s="74"/>
      <c r="U545" s="75"/>
    </row>
    <row r="546" spans="16:21">
      <c r="P546" s="73"/>
      <c r="Q546" s="74"/>
      <c r="R546" s="74"/>
      <c r="S546" s="74"/>
      <c r="T546" s="74"/>
      <c r="U546" s="75"/>
    </row>
    <row r="547" spans="16:21">
      <c r="P547" s="73"/>
      <c r="Q547" s="74"/>
      <c r="R547" s="74"/>
      <c r="S547" s="74"/>
      <c r="T547" s="74"/>
      <c r="U547" s="75"/>
    </row>
    <row r="548" spans="16:21">
      <c r="P548" s="73"/>
      <c r="Q548" s="74"/>
      <c r="R548" s="74"/>
      <c r="S548" s="74"/>
      <c r="T548" s="74"/>
      <c r="U548" s="75"/>
    </row>
    <row r="549" spans="16:21">
      <c r="P549" s="73"/>
      <c r="Q549" s="74"/>
      <c r="R549" s="74"/>
      <c r="S549" s="74"/>
      <c r="T549" s="74"/>
      <c r="U549" s="75"/>
    </row>
    <row r="550" spans="16:21">
      <c r="P550" s="73"/>
      <c r="Q550" s="74"/>
      <c r="R550" s="74"/>
      <c r="S550" s="74"/>
      <c r="T550" s="74"/>
      <c r="U550" s="75"/>
    </row>
    <row r="551" spans="16:21">
      <c r="P551" s="73"/>
      <c r="Q551" s="74"/>
      <c r="R551" s="74"/>
      <c r="S551" s="74"/>
      <c r="T551" s="74"/>
      <c r="U551" s="75"/>
    </row>
    <row r="552" spans="16:21">
      <c r="P552" s="73"/>
      <c r="Q552" s="74"/>
      <c r="R552" s="74"/>
      <c r="S552" s="74"/>
      <c r="T552" s="74"/>
      <c r="U552" s="75"/>
    </row>
    <row r="553" spans="16:21">
      <c r="P553" s="73"/>
      <c r="Q553" s="74"/>
      <c r="R553" s="74"/>
      <c r="S553" s="74"/>
      <c r="T553" s="74"/>
      <c r="U553" s="75"/>
    </row>
    <row r="554" spans="16:21">
      <c r="P554" s="73"/>
      <c r="Q554" s="74"/>
      <c r="R554" s="74"/>
      <c r="S554" s="74"/>
      <c r="T554" s="74"/>
      <c r="U554" s="75"/>
    </row>
    <row r="555" spans="16:21">
      <c r="P555" s="73"/>
      <c r="Q555" s="74"/>
      <c r="R555" s="74"/>
      <c r="S555" s="74"/>
      <c r="T555" s="74"/>
      <c r="U555" s="75"/>
    </row>
    <row r="556" spans="16:21">
      <c r="P556" s="73"/>
      <c r="Q556" s="74"/>
      <c r="R556" s="74"/>
      <c r="S556" s="74"/>
      <c r="T556" s="74"/>
      <c r="U556" s="75"/>
    </row>
    <row r="557" spans="16:21">
      <c r="P557" s="73"/>
      <c r="Q557" s="74"/>
      <c r="R557" s="74"/>
      <c r="S557" s="74"/>
      <c r="T557" s="74"/>
      <c r="U557" s="75"/>
    </row>
    <row r="558" spans="16:21">
      <c r="P558" s="73"/>
      <c r="Q558" s="74"/>
      <c r="R558" s="74"/>
      <c r="S558" s="74"/>
      <c r="T558" s="74"/>
      <c r="U558" s="75"/>
    </row>
    <row r="559" spans="16:21">
      <c r="P559" s="73"/>
      <c r="Q559" s="74"/>
      <c r="R559" s="74"/>
      <c r="S559" s="74"/>
      <c r="T559" s="74"/>
      <c r="U559" s="75"/>
    </row>
    <row r="560" spans="16:21">
      <c r="P560" s="73"/>
      <c r="Q560" s="74"/>
      <c r="R560" s="74"/>
      <c r="S560" s="74"/>
      <c r="T560" s="74"/>
      <c r="U560" s="75"/>
    </row>
    <row r="561" spans="16:21">
      <c r="P561" s="73"/>
      <c r="Q561" s="74"/>
      <c r="R561" s="74"/>
      <c r="S561" s="74"/>
      <c r="T561" s="74"/>
      <c r="U561" s="75"/>
    </row>
    <row r="562" spans="16:21">
      <c r="P562" s="73"/>
      <c r="Q562" s="74"/>
      <c r="R562" s="74"/>
      <c r="S562" s="74"/>
      <c r="T562" s="74"/>
      <c r="U562" s="75"/>
    </row>
    <row r="563" spans="16:21">
      <c r="P563" s="73"/>
      <c r="Q563" s="74"/>
      <c r="R563" s="74"/>
      <c r="S563" s="74"/>
      <c r="T563" s="74"/>
      <c r="U563" s="75"/>
    </row>
    <row r="564" spans="16:21">
      <c r="P564" s="73"/>
      <c r="Q564" s="74"/>
      <c r="R564" s="74"/>
      <c r="S564" s="74"/>
      <c r="T564" s="74"/>
      <c r="U564" s="75"/>
    </row>
    <row r="565" spans="16:21">
      <c r="P565" s="73"/>
      <c r="Q565" s="74"/>
      <c r="R565" s="74"/>
      <c r="S565" s="74"/>
      <c r="T565" s="74"/>
      <c r="U565" s="75"/>
    </row>
    <row r="566" spans="16:21">
      <c r="P566" s="73"/>
      <c r="Q566" s="74"/>
      <c r="R566" s="74"/>
      <c r="S566" s="74"/>
      <c r="T566" s="74"/>
      <c r="U566" s="75"/>
    </row>
    <row r="567" spans="16:21">
      <c r="P567" s="73"/>
      <c r="Q567" s="74"/>
      <c r="R567" s="74"/>
      <c r="S567" s="74"/>
      <c r="T567" s="74"/>
      <c r="U567" s="75"/>
    </row>
    <row r="568" spans="16:21">
      <c r="P568" s="73"/>
      <c r="Q568" s="74"/>
      <c r="R568" s="74"/>
      <c r="S568" s="74"/>
      <c r="T568" s="74"/>
      <c r="U568" s="75"/>
    </row>
    <row r="569" spans="16:21">
      <c r="P569" s="73"/>
      <c r="Q569" s="74"/>
      <c r="R569" s="74"/>
      <c r="S569" s="74"/>
      <c r="T569" s="74"/>
      <c r="U569" s="75"/>
    </row>
    <row r="570" spans="16:21">
      <c r="P570" s="73"/>
      <c r="Q570" s="74"/>
      <c r="R570" s="74"/>
      <c r="S570" s="74"/>
      <c r="T570" s="74"/>
      <c r="U570" s="75"/>
    </row>
    <row r="571" spans="16:21">
      <c r="P571" s="73"/>
      <c r="Q571" s="74"/>
      <c r="R571" s="74"/>
      <c r="S571" s="74"/>
      <c r="T571" s="74"/>
      <c r="U571" s="75"/>
    </row>
    <row r="572" spans="16:21">
      <c r="P572" s="73"/>
      <c r="Q572" s="74"/>
      <c r="R572" s="74"/>
      <c r="S572" s="74"/>
      <c r="T572" s="74"/>
      <c r="U572" s="75"/>
    </row>
    <row r="573" spans="16:21">
      <c r="P573" s="73"/>
      <c r="Q573" s="74"/>
      <c r="R573" s="74"/>
      <c r="S573" s="74"/>
      <c r="T573" s="74"/>
      <c r="U573" s="75"/>
    </row>
    <row r="574" spans="16:21">
      <c r="P574" s="73"/>
      <c r="Q574" s="74"/>
      <c r="R574" s="74"/>
      <c r="S574" s="74"/>
      <c r="T574" s="74"/>
      <c r="U574" s="75"/>
    </row>
    <row r="575" spans="16:21">
      <c r="P575" s="73"/>
      <c r="Q575" s="74"/>
      <c r="R575" s="74"/>
      <c r="S575" s="74"/>
      <c r="T575" s="74"/>
      <c r="U575" s="75"/>
    </row>
    <row r="576" spans="16:21">
      <c r="P576" s="73"/>
      <c r="Q576" s="74"/>
      <c r="R576" s="74"/>
      <c r="S576" s="74"/>
      <c r="T576" s="74"/>
      <c r="U576" s="75"/>
    </row>
    <row r="577" spans="16:21">
      <c r="P577" s="73"/>
      <c r="Q577" s="74"/>
      <c r="R577" s="74"/>
      <c r="S577" s="74"/>
      <c r="T577" s="74"/>
      <c r="U577" s="75"/>
    </row>
    <row r="578" spans="16:21">
      <c r="P578" s="73"/>
      <c r="Q578" s="74"/>
      <c r="R578" s="74"/>
      <c r="S578" s="74"/>
      <c r="T578" s="74"/>
      <c r="U578" s="75"/>
    </row>
    <row r="579" spans="16:21">
      <c r="P579" s="73"/>
      <c r="Q579" s="74"/>
      <c r="R579" s="74"/>
      <c r="S579" s="74"/>
      <c r="T579" s="74"/>
      <c r="U579" s="75"/>
    </row>
    <row r="580" spans="16:21">
      <c r="P580" s="73"/>
      <c r="Q580" s="74"/>
      <c r="R580" s="74"/>
      <c r="S580" s="74"/>
      <c r="T580" s="74"/>
      <c r="U580" s="75"/>
    </row>
    <row r="581" spans="16:21">
      <c r="P581" s="73"/>
      <c r="Q581" s="74"/>
      <c r="R581" s="74"/>
      <c r="S581" s="74"/>
      <c r="T581" s="74"/>
      <c r="U581" s="75"/>
    </row>
    <row r="582" spans="16:21">
      <c r="P582" s="73"/>
      <c r="Q582" s="74"/>
      <c r="R582" s="74"/>
      <c r="S582" s="74"/>
      <c r="T582" s="74"/>
      <c r="U582" s="75"/>
    </row>
    <row r="583" spans="16:21">
      <c r="P583" s="73"/>
      <c r="Q583" s="74"/>
      <c r="R583" s="74"/>
      <c r="S583" s="74"/>
      <c r="T583" s="74"/>
      <c r="U583" s="75"/>
    </row>
    <row r="584" spans="16:21">
      <c r="P584" s="73"/>
      <c r="Q584" s="74"/>
      <c r="R584" s="74"/>
      <c r="S584" s="74"/>
      <c r="T584" s="74"/>
      <c r="U584" s="75"/>
    </row>
    <row r="585" spans="16:21">
      <c r="P585" s="73"/>
      <c r="Q585" s="74"/>
      <c r="R585" s="74"/>
      <c r="S585" s="74"/>
      <c r="T585" s="74"/>
      <c r="U585" s="75"/>
    </row>
    <row r="586" spans="16:21">
      <c r="P586" s="73"/>
      <c r="Q586" s="74"/>
      <c r="R586" s="74"/>
      <c r="S586" s="74"/>
      <c r="T586" s="74"/>
      <c r="U586" s="75"/>
    </row>
    <row r="587" spans="16:21">
      <c r="P587" s="73"/>
      <c r="Q587" s="74"/>
      <c r="R587" s="74"/>
      <c r="S587" s="74"/>
      <c r="T587" s="74"/>
      <c r="U587" s="75"/>
    </row>
    <row r="588" spans="16:21">
      <c r="P588" s="73"/>
      <c r="Q588" s="74"/>
      <c r="R588" s="74"/>
      <c r="S588" s="74"/>
      <c r="T588" s="74"/>
      <c r="U588" s="75"/>
    </row>
    <row r="589" spans="16:21">
      <c r="P589" s="73"/>
      <c r="Q589" s="74"/>
      <c r="R589" s="74"/>
      <c r="S589" s="74"/>
      <c r="T589" s="74"/>
      <c r="U589" s="75"/>
    </row>
    <row r="590" spans="16:21">
      <c r="P590" s="73"/>
      <c r="Q590" s="74"/>
      <c r="R590" s="74"/>
      <c r="S590" s="74"/>
      <c r="T590" s="74"/>
      <c r="U590" s="75"/>
    </row>
    <row r="591" spans="16:21">
      <c r="P591" s="73"/>
      <c r="Q591" s="74"/>
      <c r="R591" s="74"/>
      <c r="S591" s="74"/>
      <c r="T591" s="74"/>
      <c r="U591" s="75"/>
    </row>
    <row r="592" spans="16:21">
      <c r="P592" s="73"/>
      <c r="Q592" s="74"/>
      <c r="R592" s="74"/>
      <c r="S592" s="74"/>
      <c r="T592" s="74"/>
      <c r="U592" s="75"/>
    </row>
    <row r="593" spans="16:21">
      <c r="P593" s="73"/>
      <c r="Q593" s="74"/>
      <c r="R593" s="74"/>
      <c r="S593" s="74"/>
      <c r="T593" s="74"/>
      <c r="U593" s="75"/>
    </row>
    <row r="594" spans="16:21">
      <c r="P594" s="73"/>
      <c r="Q594" s="74"/>
      <c r="R594" s="74"/>
      <c r="S594" s="74"/>
      <c r="T594" s="74"/>
      <c r="U594" s="75"/>
    </row>
    <row r="595" spans="16:21">
      <c r="P595" s="73"/>
      <c r="Q595" s="74"/>
      <c r="R595" s="74"/>
      <c r="S595" s="74"/>
      <c r="T595" s="74"/>
      <c r="U595" s="75"/>
    </row>
    <row r="596" spans="16:21">
      <c r="P596" s="73"/>
      <c r="Q596" s="74"/>
      <c r="R596" s="74"/>
      <c r="S596" s="74"/>
      <c r="T596" s="74"/>
      <c r="U596" s="75"/>
    </row>
    <row r="597" spans="16:21">
      <c r="P597" s="73"/>
      <c r="Q597" s="74"/>
      <c r="R597" s="74"/>
      <c r="S597" s="74"/>
      <c r="T597" s="74"/>
      <c r="U597" s="75"/>
    </row>
    <row r="598" spans="16:21">
      <c r="P598" s="73"/>
      <c r="Q598" s="74"/>
      <c r="R598" s="74"/>
      <c r="S598" s="74"/>
      <c r="T598" s="74"/>
      <c r="U598" s="75"/>
    </row>
    <row r="599" spans="16:21">
      <c r="P599" s="73"/>
      <c r="Q599" s="74"/>
      <c r="R599" s="74"/>
      <c r="S599" s="74"/>
      <c r="T599" s="74"/>
      <c r="U599" s="75"/>
    </row>
    <row r="600" spans="16:21">
      <c r="P600" s="73"/>
      <c r="Q600" s="74"/>
      <c r="R600" s="74"/>
      <c r="S600" s="74"/>
      <c r="T600" s="74"/>
      <c r="U600" s="75"/>
    </row>
    <row r="601" spans="16:21">
      <c r="P601" s="73"/>
      <c r="Q601" s="74"/>
      <c r="R601" s="74"/>
      <c r="S601" s="74"/>
      <c r="T601" s="74"/>
      <c r="U601" s="75"/>
    </row>
    <row r="602" spans="16:21">
      <c r="P602" s="73"/>
      <c r="Q602" s="74"/>
      <c r="R602" s="74"/>
      <c r="S602" s="74"/>
      <c r="T602" s="74"/>
      <c r="U602" s="75"/>
    </row>
    <row r="603" spans="16:21">
      <c r="P603" s="73"/>
      <c r="Q603" s="74"/>
      <c r="R603" s="74"/>
      <c r="S603" s="74"/>
      <c r="T603" s="74"/>
      <c r="U603" s="75"/>
    </row>
    <row r="604" spans="16:21">
      <c r="P604" s="73"/>
      <c r="Q604" s="74"/>
      <c r="R604" s="74"/>
      <c r="S604" s="74"/>
      <c r="T604" s="74"/>
      <c r="U604" s="75"/>
    </row>
    <row r="605" spans="16:21">
      <c r="P605" s="73"/>
      <c r="Q605" s="74"/>
      <c r="R605" s="74"/>
      <c r="S605" s="74"/>
      <c r="T605" s="74"/>
      <c r="U605" s="75"/>
    </row>
    <row r="606" spans="16:21">
      <c r="P606" s="73"/>
      <c r="Q606" s="74"/>
      <c r="R606" s="74"/>
      <c r="S606" s="74"/>
      <c r="T606" s="74"/>
      <c r="U606" s="75"/>
    </row>
    <row r="607" spans="16:21">
      <c r="P607" s="73"/>
      <c r="Q607" s="74"/>
      <c r="R607" s="74"/>
      <c r="S607" s="74"/>
      <c r="T607" s="74"/>
      <c r="U607" s="75"/>
    </row>
    <row r="608" spans="16:21">
      <c r="P608" s="73"/>
      <c r="Q608" s="74"/>
      <c r="R608" s="74"/>
      <c r="S608" s="74"/>
      <c r="T608" s="74"/>
      <c r="U608" s="75"/>
    </row>
    <row r="609" spans="16:21">
      <c r="P609" s="73"/>
      <c r="Q609" s="74"/>
      <c r="R609" s="74"/>
      <c r="S609" s="74"/>
      <c r="T609" s="74"/>
      <c r="U609" s="75"/>
    </row>
    <row r="610" spans="16:21">
      <c r="P610" s="73"/>
      <c r="Q610" s="74"/>
      <c r="R610" s="74"/>
      <c r="S610" s="74"/>
      <c r="T610" s="74"/>
      <c r="U610" s="75"/>
    </row>
    <row r="611" spans="16:21">
      <c r="P611" s="73"/>
      <c r="Q611" s="74"/>
      <c r="R611" s="74"/>
      <c r="S611" s="74"/>
      <c r="T611" s="74"/>
      <c r="U611" s="75"/>
    </row>
    <row r="612" spans="16:21">
      <c r="P612" s="73"/>
      <c r="Q612" s="74"/>
      <c r="R612" s="74"/>
      <c r="S612" s="74"/>
      <c r="T612" s="74"/>
      <c r="U612" s="75"/>
    </row>
    <row r="613" spans="16:21">
      <c r="P613" s="73"/>
      <c r="Q613" s="74"/>
      <c r="R613" s="74"/>
      <c r="S613" s="74"/>
      <c r="T613" s="74"/>
      <c r="U613" s="75"/>
    </row>
    <row r="614" spans="16:21">
      <c r="P614" s="73"/>
      <c r="Q614" s="74"/>
      <c r="R614" s="74"/>
      <c r="S614" s="74"/>
      <c r="T614" s="74"/>
      <c r="U614" s="75"/>
    </row>
    <row r="615" spans="16:21">
      <c r="P615" s="73"/>
      <c r="Q615" s="74"/>
      <c r="R615" s="74"/>
      <c r="S615" s="74"/>
      <c r="T615" s="74"/>
      <c r="U615" s="75"/>
    </row>
    <row r="616" spans="16:21">
      <c r="P616" s="73"/>
      <c r="Q616" s="74"/>
      <c r="R616" s="74"/>
      <c r="S616" s="74"/>
      <c r="T616" s="74"/>
      <c r="U616" s="75"/>
    </row>
    <row r="617" spans="16:21">
      <c r="P617" s="73"/>
      <c r="Q617" s="74"/>
      <c r="R617" s="74"/>
      <c r="S617" s="74"/>
      <c r="T617" s="74"/>
      <c r="U617" s="75"/>
    </row>
    <row r="618" spans="16:21">
      <c r="P618" s="73"/>
      <c r="Q618" s="74"/>
      <c r="R618" s="74"/>
      <c r="S618" s="74"/>
      <c r="T618" s="74"/>
      <c r="U618" s="75"/>
    </row>
    <row r="619" spans="16:21">
      <c r="P619" s="73"/>
      <c r="Q619" s="74"/>
      <c r="R619" s="74"/>
      <c r="S619" s="74"/>
      <c r="T619" s="74"/>
      <c r="U619" s="75"/>
    </row>
    <row r="620" spans="16:21">
      <c r="P620" s="73"/>
      <c r="Q620" s="74"/>
      <c r="R620" s="74"/>
      <c r="S620" s="74"/>
      <c r="T620" s="74"/>
      <c r="U620" s="75"/>
    </row>
    <row r="621" spans="16:21">
      <c r="P621" s="73"/>
      <c r="Q621" s="74"/>
      <c r="R621" s="74"/>
      <c r="S621" s="74"/>
      <c r="T621" s="74"/>
      <c r="U621" s="75"/>
    </row>
    <row r="622" spans="16:21">
      <c r="P622" s="73"/>
      <c r="Q622" s="74"/>
      <c r="R622" s="74"/>
      <c r="S622" s="74"/>
      <c r="T622" s="74"/>
      <c r="U622" s="75"/>
    </row>
    <row r="623" spans="16:21">
      <c r="P623" s="73"/>
      <c r="Q623" s="74"/>
      <c r="R623" s="74"/>
      <c r="S623" s="74"/>
      <c r="T623" s="74"/>
      <c r="U623" s="75"/>
    </row>
    <row r="624" spans="16:21">
      <c r="P624" s="73"/>
      <c r="Q624" s="74"/>
      <c r="R624" s="74"/>
      <c r="S624" s="74"/>
      <c r="T624" s="74"/>
      <c r="U624" s="75"/>
    </row>
    <row r="625" spans="16:21">
      <c r="P625" s="73"/>
      <c r="Q625" s="74"/>
      <c r="R625" s="74"/>
      <c r="S625" s="74"/>
      <c r="T625" s="74"/>
      <c r="U625" s="75"/>
    </row>
    <row r="626" spans="16:21">
      <c r="P626" s="73"/>
      <c r="Q626" s="74"/>
      <c r="R626" s="74"/>
      <c r="S626" s="74"/>
      <c r="T626" s="74"/>
      <c r="U626" s="75"/>
    </row>
    <row r="627" spans="16:21">
      <c r="P627" s="73"/>
      <c r="Q627" s="74"/>
      <c r="R627" s="74"/>
      <c r="S627" s="74"/>
      <c r="T627" s="74"/>
      <c r="U627" s="75"/>
    </row>
    <row r="628" spans="16:21">
      <c r="P628" s="73"/>
      <c r="Q628" s="74"/>
      <c r="R628" s="74"/>
      <c r="S628" s="74"/>
      <c r="T628" s="74"/>
      <c r="U628" s="75"/>
    </row>
    <row r="629" spans="16:21">
      <c r="P629" s="73"/>
      <c r="Q629" s="74"/>
      <c r="R629" s="74"/>
      <c r="S629" s="74"/>
      <c r="T629" s="74"/>
      <c r="U629" s="75"/>
    </row>
    <row r="630" spans="16:21">
      <c r="P630" s="73"/>
      <c r="Q630" s="74"/>
      <c r="R630" s="74"/>
      <c r="S630" s="74"/>
      <c r="T630" s="74"/>
      <c r="U630" s="75"/>
    </row>
    <row r="631" spans="16:21">
      <c r="P631" s="73"/>
      <c r="Q631" s="74"/>
      <c r="R631" s="74"/>
      <c r="S631" s="74"/>
      <c r="T631" s="74"/>
      <c r="U631" s="75"/>
    </row>
    <row r="632" spans="16:21">
      <c r="P632" s="73"/>
      <c r="Q632" s="74"/>
      <c r="R632" s="74"/>
      <c r="S632" s="74"/>
      <c r="T632" s="74"/>
      <c r="U632" s="75"/>
    </row>
    <row r="633" spans="16:21">
      <c r="P633" s="73"/>
      <c r="Q633" s="74"/>
      <c r="R633" s="74"/>
      <c r="S633" s="74"/>
      <c r="T633" s="74"/>
      <c r="U633" s="75"/>
    </row>
    <row r="634" spans="16:21">
      <c r="P634" s="73"/>
      <c r="Q634" s="74"/>
      <c r="R634" s="74"/>
      <c r="S634" s="74"/>
      <c r="T634" s="74"/>
      <c r="U634" s="75"/>
    </row>
    <row r="635" spans="16:21">
      <c r="P635" s="73"/>
      <c r="Q635" s="74"/>
      <c r="R635" s="74"/>
      <c r="S635" s="74"/>
      <c r="T635" s="74"/>
      <c r="U635" s="75"/>
    </row>
    <row r="636" spans="16:21">
      <c r="P636" s="73"/>
      <c r="Q636" s="74"/>
      <c r="R636" s="74"/>
      <c r="S636" s="74"/>
      <c r="T636" s="74"/>
      <c r="U636" s="75"/>
    </row>
    <row r="637" spans="16:21">
      <c r="P637" s="73"/>
      <c r="Q637" s="74"/>
      <c r="R637" s="74"/>
      <c r="S637" s="74"/>
      <c r="T637" s="74"/>
      <c r="U637" s="75"/>
    </row>
    <row r="638" spans="16:21">
      <c r="P638" s="73"/>
      <c r="Q638" s="74"/>
      <c r="R638" s="74"/>
      <c r="S638" s="74"/>
      <c r="T638" s="74"/>
      <c r="U638" s="75"/>
    </row>
    <row r="639" spans="16:21">
      <c r="P639" s="73"/>
      <c r="Q639" s="74"/>
      <c r="R639" s="74"/>
      <c r="S639" s="74"/>
      <c r="T639" s="74"/>
      <c r="U639" s="75"/>
    </row>
    <row r="640" spans="16:21">
      <c r="P640" s="73"/>
      <c r="Q640" s="74"/>
      <c r="R640" s="74"/>
      <c r="S640" s="74"/>
      <c r="T640" s="74"/>
      <c r="U640" s="75"/>
    </row>
    <row r="641" spans="16:21">
      <c r="P641" s="73"/>
      <c r="Q641" s="74"/>
      <c r="R641" s="74"/>
      <c r="S641" s="74"/>
      <c r="T641" s="74"/>
      <c r="U641" s="75"/>
    </row>
    <row r="642" spans="16:21">
      <c r="P642" s="73"/>
      <c r="Q642" s="74"/>
      <c r="R642" s="74"/>
      <c r="S642" s="74"/>
      <c r="T642" s="74"/>
      <c r="U642" s="75"/>
    </row>
    <row r="643" spans="16:21">
      <c r="P643" s="73"/>
      <c r="Q643" s="74"/>
      <c r="R643" s="74"/>
      <c r="S643" s="74"/>
      <c r="T643" s="74"/>
      <c r="U643" s="75"/>
    </row>
    <row r="644" spans="16:21">
      <c r="P644" s="73"/>
      <c r="Q644" s="74"/>
      <c r="R644" s="74"/>
      <c r="S644" s="74"/>
      <c r="T644" s="74"/>
      <c r="U644" s="75"/>
    </row>
    <row r="645" spans="16:21">
      <c r="P645" s="73"/>
      <c r="Q645" s="74"/>
      <c r="R645" s="74"/>
      <c r="S645" s="74"/>
      <c r="T645" s="74"/>
      <c r="U645" s="75"/>
    </row>
    <row r="646" spans="16:21">
      <c r="P646" s="73"/>
      <c r="Q646" s="74"/>
      <c r="R646" s="74"/>
      <c r="S646" s="74"/>
      <c r="T646" s="74"/>
      <c r="U646" s="75"/>
    </row>
    <row r="647" spans="16:21">
      <c r="P647" s="73"/>
      <c r="Q647" s="74"/>
      <c r="R647" s="74"/>
      <c r="S647" s="74"/>
      <c r="T647" s="74"/>
      <c r="U647" s="75"/>
    </row>
    <row r="648" spans="16:21">
      <c r="P648" s="73"/>
      <c r="Q648" s="74"/>
      <c r="R648" s="74"/>
      <c r="S648" s="74"/>
      <c r="T648" s="74"/>
      <c r="U648" s="75"/>
    </row>
    <row r="649" spans="16:21">
      <c r="P649" s="73"/>
      <c r="Q649" s="74"/>
      <c r="R649" s="74"/>
      <c r="S649" s="74"/>
      <c r="T649" s="74"/>
      <c r="U649" s="75"/>
    </row>
    <row r="650" spans="16:21">
      <c r="P650" s="73"/>
      <c r="Q650" s="74"/>
      <c r="R650" s="74"/>
      <c r="S650" s="74"/>
      <c r="T650" s="74"/>
      <c r="U650" s="75"/>
    </row>
    <row r="651" spans="16:21">
      <c r="P651" s="73"/>
      <c r="Q651" s="74"/>
      <c r="R651" s="74"/>
      <c r="S651" s="74"/>
      <c r="T651" s="74"/>
      <c r="U651" s="75"/>
    </row>
    <row r="652" spans="16:21">
      <c r="P652" s="73"/>
      <c r="Q652" s="74"/>
      <c r="R652" s="74"/>
      <c r="S652" s="74"/>
      <c r="T652" s="74"/>
      <c r="U652" s="75"/>
    </row>
    <row r="653" spans="16:21">
      <c r="P653" s="73"/>
      <c r="Q653" s="74"/>
      <c r="R653" s="74"/>
      <c r="S653" s="74"/>
      <c r="T653" s="74"/>
      <c r="U653" s="75"/>
    </row>
    <row r="654" spans="16:21">
      <c r="P654" s="73"/>
      <c r="Q654" s="74"/>
      <c r="R654" s="74"/>
      <c r="S654" s="74"/>
      <c r="T654" s="74"/>
      <c r="U654" s="75"/>
    </row>
    <row r="655" spans="16:21">
      <c r="P655" s="73"/>
      <c r="Q655" s="74"/>
      <c r="R655" s="74"/>
      <c r="S655" s="74"/>
      <c r="T655" s="74"/>
      <c r="U655" s="75"/>
    </row>
    <row r="656" spans="16:21">
      <c r="P656" s="73"/>
      <c r="Q656" s="74"/>
      <c r="R656" s="74"/>
      <c r="S656" s="74"/>
      <c r="T656" s="74"/>
      <c r="U656" s="75"/>
    </row>
    <row r="657" spans="16:21">
      <c r="P657" s="73"/>
      <c r="Q657" s="74"/>
      <c r="R657" s="74"/>
      <c r="S657" s="74"/>
      <c r="T657" s="74"/>
      <c r="U657" s="75"/>
    </row>
    <row r="658" spans="16:21">
      <c r="P658" s="73"/>
      <c r="Q658" s="74"/>
      <c r="R658" s="74"/>
      <c r="S658" s="74"/>
      <c r="T658" s="74"/>
      <c r="U658" s="75"/>
    </row>
    <row r="659" spans="16:21">
      <c r="P659" s="73"/>
      <c r="Q659" s="74"/>
      <c r="R659" s="74"/>
      <c r="S659" s="74"/>
      <c r="T659" s="74"/>
      <c r="U659" s="75"/>
    </row>
    <row r="660" spans="16:21">
      <c r="P660" s="73"/>
      <c r="Q660" s="74"/>
      <c r="R660" s="74"/>
      <c r="S660" s="74"/>
      <c r="T660" s="74"/>
      <c r="U660" s="75"/>
    </row>
    <row r="661" spans="16:21">
      <c r="P661" s="73"/>
      <c r="Q661" s="74"/>
      <c r="R661" s="74"/>
      <c r="S661" s="74"/>
      <c r="T661" s="74"/>
      <c r="U661" s="75"/>
    </row>
    <row r="662" spans="16:21">
      <c r="P662" s="73"/>
      <c r="Q662" s="74"/>
      <c r="R662" s="74"/>
      <c r="S662" s="74"/>
      <c r="T662" s="74"/>
      <c r="U662" s="75"/>
    </row>
    <row r="663" spans="16:21">
      <c r="P663" s="73"/>
      <c r="Q663" s="74"/>
      <c r="R663" s="74"/>
      <c r="S663" s="74"/>
      <c r="T663" s="74"/>
      <c r="U663" s="75"/>
    </row>
    <row r="664" spans="16:21">
      <c r="P664" s="73"/>
      <c r="Q664" s="74"/>
      <c r="R664" s="74"/>
      <c r="S664" s="74"/>
      <c r="T664" s="74"/>
      <c r="U664" s="75"/>
    </row>
    <row r="665" spans="16:21">
      <c r="P665" s="73"/>
      <c r="Q665" s="74"/>
      <c r="R665" s="74"/>
      <c r="S665" s="74"/>
      <c r="T665" s="74"/>
      <c r="U665" s="75"/>
    </row>
    <row r="666" spans="16:21">
      <c r="P666" s="73"/>
      <c r="Q666" s="74"/>
      <c r="R666" s="74"/>
      <c r="S666" s="74"/>
      <c r="T666" s="74"/>
      <c r="U666" s="75"/>
    </row>
    <row r="667" spans="16:21">
      <c r="P667" s="73"/>
      <c r="Q667" s="74"/>
      <c r="R667" s="74"/>
      <c r="S667" s="74"/>
      <c r="T667" s="74"/>
      <c r="U667" s="75"/>
    </row>
    <row r="668" spans="16:21">
      <c r="P668" s="73"/>
      <c r="Q668" s="74"/>
      <c r="R668" s="74"/>
      <c r="S668" s="74"/>
      <c r="T668" s="74"/>
      <c r="U668" s="75"/>
    </row>
    <row r="669" spans="16:21">
      <c r="P669" s="73"/>
      <c r="Q669" s="74"/>
      <c r="R669" s="74"/>
      <c r="S669" s="74"/>
      <c r="T669" s="74"/>
      <c r="U669" s="75"/>
    </row>
    <row r="670" spans="16:21">
      <c r="P670" s="73"/>
      <c r="Q670" s="74"/>
      <c r="R670" s="74"/>
      <c r="S670" s="74"/>
      <c r="T670" s="74"/>
      <c r="U670" s="75"/>
    </row>
    <row r="671" spans="16:21">
      <c r="P671" s="73"/>
      <c r="Q671" s="74"/>
      <c r="R671" s="74"/>
      <c r="S671" s="74"/>
      <c r="T671" s="74"/>
      <c r="U671" s="75"/>
    </row>
    <row r="672" spans="16:21">
      <c r="P672" s="73"/>
      <c r="Q672" s="74"/>
      <c r="R672" s="74"/>
      <c r="S672" s="74"/>
      <c r="T672" s="74"/>
      <c r="U672" s="75"/>
    </row>
    <row r="673" spans="16:21">
      <c r="P673" s="73"/>
      <c r="Q673" s="74"/>
      <c r="R673" s="74"/>
      <c r="S673" s="74"/>
      <c r="T673" s="74"/>
      <c r="U673" s="75"/>
    </row>
    <row r="674" spans="16:21">
      <c r="P674" s="73"/>
      <c r="Q674" s="74"/>
      <c r="R674" s="74"/>
      <c r="S674" s="74"/>
      <c r="T674" s="74"/>
      <c r="U674" s="75"/>
    </row>
    <row r="675" spans="16:21">
      <c r="P675" s="73"/>
      <c r="Q675" s="74"/>
      <c r="R675" s="74"/>
      <c r="S675" s="74"/>
      <c r="T675" s="74"/>
      <c r="U675" s="75"/>
    </row>
    <row r="676" spans="16:21">
      <c r="P676" s="73"/>
      <c r="Q676" s="74"/>
      <c r="R676" s="74"/>
      <c r="S676" s="74"/>
      <c r="T676" s="74"/>
      <c r="U676" s="75"/>
    </row>
    <row r="677" spans="16:21">
      <c r="P677" s="73"/>
      <c r="Q677" s="74"/>
      <c r="R677" s="74"/>
      <c r="S677" s="74"/>
      <c r="T677" s="74"/>
      <c r="U677" s="75"/>
    </row>
    <row r="678" spans="16:21">
      <c r="P678" s="73"/>
      <c r="Q678" s="74"/>
      <c r="R678" s="74"/>
      <c r="S678" s="74"/>
      <c r="T678" s="74"/>
      <c r="U678" s="75"/>
    </row>
    <row r="679" spans="16:21">
      <c r="P679" s="73"/>
      <c r="Q679" s="74"/>
      <c r="R679" s="74"/>
      <c r="S679" s="74"/>
      <c r="T679" s="74"/>
      <c r="U679" s="75"/>
    </row>
    <row r="680" spans="16:21">
      <c r="P680" s="73"/>
      <c r="Q680" s="74"/>
      <c r="R680" s="74"/>
      <c r="S680" s="74"/>
      <c r="T680" s="74"/>
      <c r="U680" s="75"/>
    </row>
    <row r="681" spans="16:21">
      <c r="P681" s="73"/>
      <c r="Q681" s="74"/>
      <c r="R681" s="74"/>
      <c r="S681" s="74"/>
      <c r="T681" s="74"/>
      <c r="U681" s="75"/>
    </row>
    <row r="682" spans="16:21">
      <c r="P682" s="73"/>
      <c r="Q682" s="74"/>
      <c r="R682" s="74"/>
      <c r="S682" s="74"/>
      <c r="T682" s="74"/>
      <c r="U682" s="75"/>
    </row>
    <row r="683" spans="16:21">
      <c r="P683" s="73"/>
      <c r="Q683" s="74"/>
      <c r="R683" s="74"/>
      <c r="S683" s="74"/>
      <c r="T683" s="74"/>
      <c r="U683" s="75"/>
    </row>
    <row r="684" spans="16:21">
      <c r="P684" s="73"/>
      <c r="Q684" s="74"/>
      <c r="R684" s="74"/>
      <c r="S684" s="74"/>
      <c r="T684" s="74"/>
      <c r="U684" s="75"/>
    </row>
    <row r="685" spans="16:21">
      <c r="P685" s="73"/>
      <c r="Q685" s="74"/>
      <c r="R685" s="74"/>
      <c r="S685" s="74"/>
      <c r="T685" s="74"/>
      <c r="U685" s="75"/>
    </row>
    <row r="686" spans="16:21">
      <c r="P686" s="73"/>
      <c r="Q686" s="74"/>
      <c r="R686" s="74"/>
      <c r="S686" s="74"/>
      <c r="T686" s="74"/>
      <c r="U686" s="75"/>
    </row>
    <row r="687" spans="16:21">
      <c r="P687" s="73"/>
      <c r="Q687" s="74"/>
      <c r="R687" s="74"/>
      <c r="S687" s="74"/>
      <c r="T687" s="74"/>
      <c r="U687" s="75"/>
    </row>
    <row r="688" spans="16:21">
      <c r="P688" s="73"/>
      <c r="Q688" s="74"/>
      <c r="R688" s="74"/>
      <c r="S688" s="74"/>
      <c r="T688" s="74"/>
      <c r="U688" s="75"/>
    </row>
    <row r="689" spans="16:21">
      <c r="P689" s="73"/>
      <c r="Q689" s="74"/>
      <c r="R689" s="74"/>
      <c r="S689" s="74"/>
      <c r="T689" s="74"/>
      <c r="U689" s="75"/>
    </row>
    <row r="690" spans="16:21">
      <c r="P690" s="73"/>
      <c r="Q690" s="74"/>
      <c r="R690" s="74"/>
      <c r="S690" s="74"/>
      <c r="T690" s="74"/>
      <c r="U690" s="75"/>
    </row>
    <row r="691" spans="16:21">
      <c r="P691" s="73"/>
      <c r="Q691" s="74"/>
      <c r="R691" s="74"/>
      <c r="S691" s="74"/>
      <c r="T691" s="74"/>
      <c r="U691" s="75"/>
    </row>
    <row r="692" spans="16:21">
      <c r="P692" s="73"/>
      <c r="Q692" s="74"/>
      <c r="R692" s="74"/>
      <c r="S692" s="74"/>
      <c r="T692" s="74"/>
      <c r="U692" s="75"/>
    </row>
    <row r="693" spans="16:21">
      <c r="P693" s="73"/>
      <c r="Q693" s="74"/>
      <c r="R693" s="74"/>
      <c r="S693" s="74"/>
      <c r="T693" s="74"/>
      <c r="U693" s="75"/>
    </row>
    <row r="694" spans="16:21">
      <c r="P694" s="73"/>
      <c r="Q694" s="74"/>
      <c r="R694" s="74"/>
      <c r="S694" s="74"/>
      <c r="T694" s="74"/>
      <c r="U694" s="75"/>
    </row>
    <row r="695" spans="16:21">
      <c r="P695" s="73"/>
      <c r="Q695" s="74"/>
      <c r="R695" s="74"/>
      <c r="S695" s="74"/>
      <c r="T695" s="74"/>
      <c r="U695" s="75"/>
    </row>
    <row r="696" spans="16:21">
      <c r="P696" s="73"/>
      <c r="Q696" s="74"/>
      <c r="R696" s="74"/>
      <c r="S696" s="74"/>
      <c r="T696" s="74"/>
      <c r="U696" s="75"/>
    </row>
    <row r="697" spans="16:21">
      <c r="P697" s="73"/>
      <c r="Q697" s="74"/>
      <c r="R697" s="74"/>
      <c r="S697" s="74"/>
      <c r="T697" s="74"/>
      <c r="U697" s="75"/>
    </row>
    <row r="698" spans="16:21">
      <c r="P698" s="73"/>
      <c r="Q698" s="74"/>
      <c r="R698" s="74"/>
      <c r="S698" s="74"/>
      <c r="T698" s="74"/>
      <c r="U698" s="75"/>
    </row>
    <row r="699" spans="16:21">
      <c r="P699" s="73"/>
      <c r="Q699" s="74"/>
      <c r="R699" s="74"/>
      <c r="S699" s="74"/>
      <c r="T699" s="74"/>
      <c r="U699" s="75"/>
    </row>
    <row r="700" spans="16:21">
      <c r="P700" s="73"/>
      <c r="Q700" s="74"/>
      <c r="R700" s="74"/>
      <c r="S700" s="74"/>
      <c r="T700" s="74"/>
      <c r="U700" s="75"/>
    </row>
    <row r="701" spans="16:21">
      <c r="P701" s="73"/>
      <c r="Q701" s="74"/>
      <c r="R701" s="74"/>
      <c r="S701" s="74"/>
      <c r="T701" s="74"/>
      <c r="U701" s="75"/>
    </row>
    <row r="702" spans="16:21">
      <c r="P702" s="73"/>
      <c r="Q702" s="74"/>
      <c r="R702" s="74"/>
      <c r="S702" s="74"/>
      <c r="T702" s="74"/>
      <c r="U702" s="75"/>
    </row>
    <row r="703" spans="16:21">
      <c r="P703" s="73"/>
      <c r="Q703" s="74"/>
      <c r="R703" s="74"/>
      <c r="S703" s="74"/>
      <c r="T703" s="74"/>
      <c r="U703" s="75"/>
    </row>
    <row r="704" spans="16:21">
      <c r="P704" s="73"/>
      <c r="Q704" s="74"/>
      <c r="R704" s="74"/>
      <c r="S704" s="74"/>
      <c r="T704" s="74"/>
      <c r="U704" s="75"/>
    </row>
    <row r="705" spans="16:21">
      <c r="P705" s="73"/>
      <c r="Q705" s="74"/>
      <c r="R705" s="74"/>
      <c r="S705" s="74"/>
      <c r="T705" s="74"/>
      <c r="U705" s="75"/>
    </row>
    <row r="706" spans="16:21">
      <c r="P706" s="73"/>
      <c r="Q706" s="74"/>
      <c r="R706" s="74"/>
      <c r="S706" s="74"/>
      <c r="T706" s="74"/>
      <c r="U706" s="75"/>
    </row>
    <row r="707" spans="16:21">
      <c r="P707" s="73"/>
      <c r="Q707" s="74"/>
      <c r="R707" s="74"/>
      <c r="S707" s="74"/>
      <c r="T707" s="74"/>
      <c r="U707" s="75"/>
    </row>
    <row r="708" spans="16:21">
      <c r="P708" s="73"/>
      <c r="Q708" s="74"/>
      <c r="R708" s="74"/>
      <c r="S708" s="74"/>
      <c r="T708" s="74"/>
      <c r="U708" s="75"/>
    </row>
    <row r="709" spans="16:21">
      <c r="P709" s="73"/>
      <c r="Q709" s="74"/>
      <c r="R709" s="74"/>
      <c r="S709" s="74"/>
      <c r="T709" s="74"/>
      <c r="U709" s="75"/>
    </row>
    <row r="710" spans="16:21">
      <c r="P710" s="73"/>
      <c r="Q710" s="74"/>
      <c r="R710" s="74"/>
      <c r="S710" s="74"/>
      <c r="T710" s="74"/>
      <c r="U710" s="75"/>
    </row>
    <row r="711" spans="16:21">
      <c r="P711" s="73"/>
      <c r="Q711" s="74"/>
      <c r="R711" s="74"/>
      <c r="S711" s="74"/>
      <c r="T711" s="74"/>
      <c r="U711" s="75"/>
    </row>
    <row r="712" spans="16:21">
      <c r="P712" s="73"/>
      <c r="Q712" s="74"/>
      <c r="R712" s="74"/>
      <c r="S712" s="74"/>
      <c r="T712" s="74"/>
      <c r="U712" s="75"/>
    </row>
    <row r="713" spans="16:21">
      <c r="P713" s="73"/>
      <c r="Q713" s="74"/>
      <c r="R713" s="74"/>
      <c r="S713" s="74"/>
      <c r="T713" s="74"/>
      <c r="U713" s="75"/>
    </row>
    <row r="714" spans="16:21">
      <c r="P714" s="73"/>
      <c r="Q714" s="74"/>
      <c r="R714" s="74"/>
      <c r="S714" s="74"/>
      <c r="T714" s="74"/>
      <c r="U714" s="75"/>
    </row>
    <row r="715" spans="16:21">
      <c r="P715" s="73"/>
      <c r="Q715" s="74"/>
      <c r="R715" s="74"/>
      <c r="S715" s="74"/>
      <c r="T715" s="74"/>
      <c r="U715" s="75"/>
    </row>
    <row r="716" spans="16:21">
      <c r="P716" s="73"/>
      <c r="Q716" s="74"/>
      <c r="R716" s="74"/>
      <c r="S716" s="74"/>
      <c r="T716" s="74"/>
      <c r="U716" s="75"/>
    </row>
    <row r="717" spans="16:21">
      <c r="P717" s="73"/>
      <c r="Q717" s="74"/>
      <c r="R717" s="74"/>
      <c r="S717" s="74"/>
      <c r="T717" s="74"/>
      <c r="U717" s="75"/>
    </row>
    <row r="718" spans="16:21">
      <c r="P718" s="73"/>
      <c r="Q718" s="74"/>
      <c r="R718" s="74"/>
      <c r="S718" s="74"/>
      <c r="T718" s="74"/>
      <c r="U718" s="75"/>
    </row>
    <row r="719" spans="16:21">
      <c r="P719" s="73"/>
      <c r="Q719" s="74"/>
      <c r="R719" s="74"/>
      <c r="S719" s="74"/>
      <c r="T719" s="74"/>
      <c r="U719" s="75"/>
    </row>
    <row r="720" spans="16:21">
      <c r="P720" s="73"/>
      <c r="Q720" s="74"/>
      <c r="R720" s="74"/>
      <c r="S720" s="74"/>
      <c r="T720" s="74"/>
      <c r="U720" s="75"/>
    </row>
    <row r="721" spans="16:21">
      <c r="P721" s="73"/>
      <c r="Q721" s="74"/>
      <c r="R721" s="74"/>
      <c r="S721" s="74"/>
      <c r="T721" s="74"/>
      <c r="U721" s="75"/>
    </row>
    <row r="722" spans="16:21">
      <c r="P722" s="73"/>
      <c r="Q722" s="74"/>
      <c r="R722" s="74"/>
      <c r="S722" s="74"/>
      <c r="T722" s="74"/>
      <c r="U722" s="75"/>
    </row>
    <row r="723" spans="16:21">
      <c r="P723" s="73"/>
      <c r="Q723" s="74"/>
      <c r="R723" s="74"/>
      <c r="S723" s="74"/>
      <c r="T723" s="74"/>
      <c r="U723" s="75"/>
    </row>
    <row r="724" spans="16:21">
      <c r="P724" s="73"/>
      <c r="Q724" s="74"/>
      <c r="R724" s="74"/>
      <c r="S724" s="74"/>
      <c r="T724" s="74"/>
      <c r="U724" s="75"/>
    </row>
    <row r="725" spans="16:21">
      <c r="P725" s="73"/>
      <c r="Q725" s="74"/>
      <c r="R725" s="74"/>
      <c r="S725" s="74"/>
      <c r="T725" s="74"/>
      <c r="U725" s="75"/>
    </row>
    <row r="726" spans="16:21">
      <c r="P726" s="73"/>
      <c r="Q726" s="74"/>
      <c r="R726" s="74"/>
      <c r="S726" s="74"/>
      <c r="T726" s="74"/>
      <c r="U726" s="75"/>
    </row>
    <row r="727" spans="16:21">
      <c r="P727" s="73"/>
      <c r="Q727" s="74"/>
      <c r="R727" s="74"/>
      <c r="S727" s="74"/>
      <c r="T727" s="74"/>
      <c r="U727" s="75"/>
    </row>
    <row r="728" spans="16:21">
      <c r="P728" s="73"/>
      <c r="Q728" s="74"/>
      <c r="R728" s="74"/>
      <c r="S728" s="74"/>
      <c r="T728" s="74"/>
      <c r="U728" s="75"/>
    </row>
    <row r="729" spans="16:21">
      <c r="P729" s="73"/>
      <c r="Q729" s="74"/>
      <c r="R729" s="74"/>
      <c r="S729" s="74"/>
      <c r="T729" s="74"/>
      <c r="U729" s="75"/>
    </row>
    <row r="730" spans="16:21">
      <c r="P730" s="73"/>
      <c r="Q730" s="74"/>
      <c r="R730" s="74"/>
      <c r="S730" s="74"/>
      <c r="T730" s="74"/>
      <c r="U730" s="75"/>
    </row>
    <row r="731" spans="16:21">
      <c r="P731" s="73"/>
      <c r="Q731" s="74"/>
      <c r="R731" s="74"/>
      <c r="S731" s="74"/>
      <c r="T731" s="74"/>
      <c r="U731" s="75"/>
    </row>
    <row r="732" spans="16:21">
      <c r="P732" s="73"/>
      <c r="Q732" s="74"/>
      <c r="R732" s="74"/>
      <c r="S732" s="74"/>
      <c r="T732" s="74"/>
      <c r="U732" s="75"/>
    </row>
    <row r="733" spans="16:21">
      <c r="P733" s="73"/>
      <c r="Q733" s="74"/>
      <c r="R733" s="74"/>
      <c r="S733" s="74"/>
      <c r="T733" s="74"/>
      <c r="U733" s="75"/>
    </row>
    <row r="734" spans="16:21">
      <c r="P734" s="73"/>
      <c r="Q734" s="74"/>
      <c r="R734" s="74"/>
      <c r="S734" s="74"/>
      <c r="T734" s="74"/>
      <c r="U734" s="75"/>
    </row>
    <row r="735" spans="16:21">
      <c r="P735" s="73"/>
      <c r="Q735" s="74"/>
      <c r="R735" s="74"/>
      <c r="S735" s="74"/>
      <c r="T735" s="74"/>
      <c r="U735" s="75"/>
    </row>
    <row r="736" spans="16:21">
      <c r="P736" s="73"/>
      <c r="Q736" s="74"/>
      <c r="R736" s="74"/>
      <c r="S736" s="74"/>
      <c r="T736" s="74"/>
      <c r="U736" s="75"/>
    </row>
    <row r="737" spans="16:21">
      <c r="P737" s="73"/>
      <c r="Q737" s="74"/>
      <c r="R737" s="74"/>
      <c r="S737" s="74"/>
      <c r="T737" s="74"/>
      <c r="U737" s="75"/>
    </row>
    <row r="738" spans="16:21">
      <c r="P738" s="73"/>
      <c r="Q738" s="74"/>
      <c r="R738" s="74"/>
      <c r="S738" s="74"/>
      <c r="T738" s="74"/>
      <c r="U738" s="75"/>
    </row>
    <row r="739" spans="16:21">
      <c r="P739" s="73"/>
      <c r="Q739" s="74"/>
      <c r="R739" s="74"/>
      <c r="S739" s="74"/>
      <c r="T739" s="74"/>
      <c r="U739" s="75"/>
    </row>
    <row r="740" spans="16:21">
      <c r="P740" s="73"/>
      <c r="Q740" s="74"/>
      <c r="R740" s="74"/>
      <c r="S740" s="74"/>
      <c r="T740" s="74"/>
      <c r="U740" s="75"/>
    </row>
    <row r="741" spans="16:21">
      <c r="P741" s="73"/>
      <c r="Q741" s="74"/>
      <c r="R741" s="74"/>
      <c r="S741" s="74"/>
      <c r="T741" s="74"/>
      <c r="U741" s="75"/>
    </row>
    <row r="742" spans="16:21">
      <c r="P742" s="73"/>
      <c r="Q742" s="74"/>
      <c r="R742" s="74"/>
      <c r="S742" s="74"/>
      <c r="T742" s="74"/>
      <c r="U742" s="75"/>
    </row>
    <row r="743" spans="16:21">
      <c r="P743" s="73"/>
      <c r="Q743" s="74"/>
      <c r="R743" s="74"/>
      <c r="S743" s="74"/>
      <c r="T743" s="74"/>
      <c r="U743" s="75"/>
    </row>
    <row r="744" spans="16:21">
      <c r="P744" s="73"/>
      <c r="Q744" s="74"/>
      <c r="R744" s="74"/>
      <c r="S744" s="74"/>
      <c r="T744" s="74"/>
      <c r="U744" s="75"/>
    </row>
    <row r="745" spans="16:21">
      <c r="P745" s="73"/>
      <c r="Q745" s="74"/>
      <c r="R745" s="74"/>
      <c r="S745" s="74"/>
      <c r="T745" s="74"/>
      <c r="U745" s="75"/>
    </row>
    <row r="746" spans="16:21">
      <c r="P746" s="73"/>
      <c r="Q746" s="74"/>
      <c r="R746" s="74"/>
      <c r="S746" s="74"/>
      <c r="T746" s="74"/>
      <c r="U746" s="75"/>
    </row>
    <row r="747" spans="16:21">
      <c r="P747" s="73"/>
      <c r="Q747" s="74"/>
      <c r="R747" s="74"/>
      <c r="S747" s="74"/>
      <c r="T747" s="74"/>
      <c r="U747" s="75"/>
    </row>
    <row r="748" spans="16:21">
      <c r="P748" s="73"/>
      <c r="Q748" s="74"/>
      <c r="R748" s="74"/>
      <c r="S748" s="74"/>
      <c r="T748" s="74"/>
      <c r="U748" s="75"/>
    </row>
    <row r="749" spans="16:21">
      <c r="P749" s="73"/>
      <c r="Q749" s="74"/>
      <c r="R749" s="74"/>
      <c r="S749" s="74"/>
      <c r="T749" s="74"/>
      <c r="U749" s="75"/>
    </row>
    <row r="750" spans="16:21">
      <c r="P750" s="73"/>
      <c r="Q750" s="74"/>
      <c r="R750" s="74"/>
      <c r="S750" s="74"/>
      <c r="T750" s="74"/>
      <c r="U750" s="75"/>
    </row>
    <row r="751" spans="16:21">
      <c r="P751" s="73"/>
      <c r="Q751" s="74"/>
      <c r="R751" s="74"/>
      <c r="S751" s="74"/>
      <c r="T751" s="74"/>
      <c r="U751" s="75"/>
    </row>
    <row r="752" spans="16:21">
      <c r="P752" s="73"/>
      <c r="Q752" s="74"/>
      <c r="R752" s="74"/>
      <c r="S752" s="74"/>
      <c r="T752" s="74"/>
      <c r="U752" s="75"/>
    </row>
    <row r="753" spans="16:21">
      <c r="P753" s="73"/>
      <c r="Q753" s="74"/>
      <c r="R753" s="74"/>
      <c r="S753" s="74"/>
      <c r="T753" s="74"/>
      <c r="U753" s="75"/>
    </row>
    <row r="754" spans="16:21">
      <c r="P754" s="73"/>
      <c r="Q754" s="74"/>
      <c r="R754" s="74"/>
      <c r="S754" s="74"/>
      <c r="T754" s="74"/>
      <c r="U754" s="75"/>
    </row>
    <row r="755" spans="16:21">
      <c r="P755" s="73"/>
      <c r="Q755" s="74"/>
      <c r="R755" s="74"/>
      <c r="S755" s="74"/>
      <c r="T755" s="74"/>
      <c r="U755" s="75"/>
    </row>
    <row r="756" spans="16:21">
      <c r="P756" s="73"/>
      <c r="Q756" s="74"/>
      <c r="R756" s="74"/>
      <c r="S756" s="74"/>
      <c r="T756" s="74"/>
      <c r="U756" s="75"/>
    </row>
    <row r="757" spans="16:21">
      <c r="P757" s="73"/>
      <c r="Q757" s="74"/>
      <c r="R757" s="74"/>
      <c r="S757" s="74"/>
      <c r="T757" s="74"/>
      <c r="U757" s="75"/>
    </row>
    <row r="758" spans="16:21">
      <c r="P758" s="73"/>
      <c r="Q758" s="74"/>
      <c r="R758" s="74"/>
      <c r="S758" s="74"/>
      <c r="T758" s="74"/>
      <c r="U758" s="75"/>
    </row>
    <row r="759" spans="16:21">
      <c r="P759" s="73"/>
      <c r="Q759" s="74"/>
      <c r="R759" s="74"/>
      <c r="S759" s="74"/>
      <c r="T759" s="74"/>
      <c r="U759" s="75"/>
    </row>
    <row r="760" spans="16:21">
      <c r="P760" s="73"/>
      <c r="Q760" s="74"/>
      <c r="R760" s="74"/>
      <c r="S760" s="74"/>
      <c r="T760" s="74"/>
      <c r="U760" s="75"/>
    </row>
    <row r="761" spans="16:21">
      <c r="P761" s="73"/>
      <c r="Q761" s="74"/>
      <c r="R761" s="74"/>
      <c r="S761" s="74"/>
      <c r="T761" s="74"/>
      <c r="U761" s="75"/>
    </row>
    <row r="762" spans="16:21">
      <c r="P762" s="73"/>
      <c r="Q762" s="74"/>
      <c r="R762" s="74"/>
      <c r="S762" s="74"/>
      <c r="T762" s="74"/>
      <c r="U762" s="75"/>
    </row>
    <row r="763" spans="16:21">
      <c r="P763" s="73"/>
      <c r="Q763" s="74"/>
      <c r="R763" s="74"/>
      <c r="S763" s="74"/>
      <c r="T763" s="74"/>
      <c r="U763" s="75"/>
    </row>
    <row r="764" spans="16:21">
      <c r="P764" s="73"/>
      <c r="Q764" s="74"/>
      <c r="R764" s="74"/>
      <c r="S764" s="74"/>
      <c r="T764" s="74"/>
      <c r="U764" s="75"/>
    </row>
    <row r="765" spans="16:21">
      <c r="P765" s="73"/>
      <c r="Q765" s="74"/>
      <c r="R765" s="74"/>
      <c r="S765" s="74"/>
      <c r="T765" s="74"/>
      <c r="U765" s="75"/>
    </row>
    <row r="766" spans="16:21">
      <c r="P766" s="73"/>
      <c r="Q766" s="74"/>
      <c r="R766" s="74"/>
      <c r="S766" s="74"/>
      <c r="T766" s="74"/>
      <c r="U766" s="75"/>
    </row>
    <row r="767" spans="16:21">
      <c r="P767" s="73"/>
      <c r="Q767" s="74"/>
      <c r="R767" s="74"/>
      <c r="S767" s="74"/>
      <c r="T767" s="74"/>
      <c r="U767" s="75"/>
    </row>
    <row r="768" spans="16:21">
      <c r="P768" s="73"/>
      <c r="Q768" s="74"/>
      <c r="R768" s="74"/>
      <c r="S768" s="74"/>
      <c r="T768" s="74"/>
      <c r="U768" s="75"/>
    </row>
    <row r="769" spans="16:21">
      <c r="P769" s="73"/>
      <c r="Q769" s="74"/>
      <c r="R769" s="74"/>
      <c r="S769" s="74"/>
      <c r="T769" s="74"/>
      <c r="U769" s="75"/>
    </row>
    <row r="770" spans="16:21">
      <c r="P770" s="73"/>
      <c r="Q770" s="74"/>
      <c r="R770" s="74"/>
      <c r="S770" s="74"/>
      <c r="T770" s="74"/>
      <c r="U770" s="75"/>
    </row>
    <row r="771" spans="16:21">
      <c r="P771" s="73"/>
      <c r="Q771" s="74"/>
      <c r="R771" s="74"/>
      <c r="S771" s="74"/>
      <c r="T771" s="74"/>
      <c r="U771" s="75"/>
    </row>
    <row r="772" spans="16:21">
      <c r="P772" s="73"/>
      <c r="Q772" s="74"/>
      <c r="R772" s="74"/>
      <c r="S772" s="74"/>
      <c r="T772" s="74"/>
      <c r="U772" s="75"/>
    </row>
    <row r="773" spans="16:21">
      <c r="P773" s="73"/>
      <c r="Q773" s="74"/>
      <c r="R773" s="74"/>
      <c r="S773" s="74"/>
      <c r="T773" s="74"/>
      <c r="U773" s="75"/>
    </row>
    <row r="774" spans="16:21">
      <c r="P774" s="73"/>
      <c r="Q774" s="74"/>
      <c r="R774" s="74"/>
      <c r="S774" s="74"/>
      <c r="T774" s="74"/>
      <c r="U774" s="75"/>
    </row>
    <row r="775" spans="16:21">
      <c r="P775" s="73"/>
      <c r="Q775" s="74"/>
      <c r="R775" s="74"/>
      <c r="S775" s="74"/>
      <c r="T775" s="74"/>
      <c r="U775" s="75"/>
    </row>
    <row r="776" spans="16:21">
      <c r="P776" s="73"/>
      <c r="Q776" s="74"/>
      <c r="R776" s="74"/>
      <c r="S776" s="74"/>
      <c r="T776" s="74"/>
      <c r="U776" s="75"/>
    </row>
    <row r="777" spans="16:21">
      <c r="P777" s="73"/>
      <c r="Q777" s="74"/>
      <c r="R777" s="74"/>
      <c r="S777" s="74"/>
      <c r="T777" s="74"/>
      <c r="U777" s="75"/>
    </row>
    <row r="778" spans="16:21">
      <c r="P778" s="73"/>
      <c r="Q778" s="74"/>
      <c r="R778" s="74"/>
      <c r="S778" s="74"/>
      <c r="T778" s="74"/>
      <c r="U778" s="75"/>
    </row>
    <row r="779" spans="16:21">
      <c r="P779" s="73"/>
      <c r="Q779" s="74"/>
      <c r="R779" s="74"/>
      <c r="S779" s="74"/>
      <c r="T779" s="74"/>
      <c r="U779" s="75"/>
    </row>
    <row r="780" spans="16:21">
      <c r="P780" s="73"/>
      <c r="Q780" s="74"/>
      <c r="R780" s="74"/>
      <c r="S780" s="74"/>
      <c r="T780" s="74"/>
      <c r="U780" s="75"/>
    </row>
    <row r="781" spans="16:21">
      <c r="P781" s="73"/>
      <c r="Q781" s="74"/>
      <c r="R781" s="74"/>
      <c r="S781" s="74"/>
      <c r="T781" s="74"/>
      <c r="U781" s="75"/>
    </row>
    <row r="782" spans="16:21">
      <c r="P782" s="73"/>
      <c r="Q782" s="74"/>
      <c r="R782" s="74"/>
      <c r="S782" s="74"/>
      <c r="T782" s="74"/>
      <c r="U782" s="75"/>
    </row>
    <row r="783" spans="16:21">
      <c r="P783" s="73"/>
      <c r="Q783" s="74"/>
      <c r="R783" s="74"/>
      <c r="S783" s="74"/>
      <c r="T783" s="74"/>
      <c r="U783" s="75"/>
    </row>
    <row r="784" spans="16:21">
      <c r="P784" s="73"/>
      <c r="Q784" s="74"/>
      <c r="R784" s="74"/>
      <c r="S784" s="74"/>
      <c r="T784" s="74"/>
      <c r="U784" s="75"/>
    </row>
    <row r="785" spans="16:21">
      <c r="P785" s="73"/>
      <c r="Q785" s="74"/>
      <c r="R785" s="74"/>
      <c r="S785" s="74"/>
      <c r="T785" s="74"/>
      <c r="U785" s="75"/>
    </row>
    <row r="786" spans="16:21">
      <c r="P786" s="73"/>
      <c r="Q786" s="74"/>
      <c r="R786" s="74"/>
      <c r="S786" s="74"/>
      <c r="T786" s="74"/>
      <c r="U786" s="75"/>
    </row>
    <row r="787" spans="16:21">
      <c r="P787" s="73"/>
      <c r="Q787" s="74"/>
      <c r="R787" s="74"/>
      <c r="S787" s="74"/>
      <c r="T787" s="74"/>
      <c r="U787" s="75"/>
    </row>
    <row r="788" spans="16:21">
      <c r="P788" s="73"/>
      <c r="Q788" s="74"/>
      <c r="R788" s="74"/>
      <c r="S788" s="74"/>
      <c r="T788" s="74"/>
      <c r="U788" s="75"/>
    </row>
    <row r="789" spans="16:21">
      <c r="P789" s="73"/>
      <c r="Q789" s="74"/>
      <c r="R789" s="74"/>
      <c r="S789" s="74"/>
      <c r="T789" s="74"/>
      <c r="U789" s="75"/>
    </row>
    <row r="790" spans="16:21">
      <c r="P790" s="73"/>
      <c r="Q790" s="74"/>
      <c r="R790" s="74"/>
      <c r="S790" s="74"/>
      <c r="T790" s="74"/>
      <c r="U790" s="75"/>
    </row>
    <row r="791" spans="16:21">
      <c r="P791" s="73"/>
      <c r="Q791" s="74"/>
      <c r="R791" s="74"/>
      <c r="S791" s="74"/>
      <c r="T791" s="74"/>
      <c r="U791" s="75"/>
    </row>
    <row r="792" spans="16:21">
      <c r="P792" s="73"/>
      <c r="Q792" s="74"/>
      <c r="R792" s="74"/>
      <c r="S792" s="74"/>
      <c r="T792" s="74"/>
      <c r="U792" s="75"/>
    </row>
    <row r="793" spans="16:21">
      <c r="P793" s="73"/>
      <c r="Q793" s="74"/>
      <c r="R793" s="74"/>
      <c r="S793" s="74"/>
      <c r="T793" s="74"/>
      <c r="U793" s="75"/>
    </row>
    <row r="794" spans="16:21">
      <c r="P794" s="73"/>
      <c r="Q794" s="74"/>
      <c r="R794" s="74"/>
      <c r="S794" s="74"/>
      <c r="T794" s="74"/>
      <c r="U794" s="75"/>
    </row>
    <row r="795" spans="16:21">
      <c r="P795" s="73"/>
      <c r="Q795" s="74"/>
      <c r="R795" s="74"/>
      <c r="S795" s="74"/>
      <c r="T795" s="74"/>
      <c r="U795" s="75"/>
    </row>
    <row r="796" spans="16:21">
      <c r="P796" s="73"/>
      <c r="Q796" s="74"/>
      <c r="R796" s="74"/>
      <c r="S796" s="74"/>
      <c r="T796" s="74"/>
      <c r="U796" s="75"/>
    </row>
    <row r="797" spans="16:21">
      <c r="P797" s="73"/>
      <c r="Q797" s="74"/>
      <c r="R797" s="74"/>
      <c r="S797" s="74"/>
      <c r="T797" s="74"/>
      <c r="U797" s="75"/>
    </row>
    <row r="798" spans="16:21">
      <c r="P798" s="73"/>
      <c r="Q798" s="74"/>
      <c r="R798" s="74"/>
      <c r="S798" s="74"/>
      <c r="T798" s="74"/>
      <c r="U798" s="75"/>
    </row>
    <row r="799" spans="16:21">
      <c r="P799" s="73"/>
      <c r="Q799" s="74"/>
      <c r="R799" s="74"/>
      <c r="S799" s="74"/>
      <c r="T799" s="74"/>
      <c r="U799" s="75"/>
    </row>
    <row r="800" spans="16:21">
      <c r="P800" s="73"/>
      <c r="Q800" s="74"/>
      <c r="R800" s="74"/>
      <c r="S800" s="74"/>
      <c r="T800" s="74"/>
      <c r="U800" s="75"/>
    </row>
    <row r="801" spans="16:21">
      <c r="P801" s="73"/>
      <c r="Q801" s="74"/>
      <c r="R801" s="74"/>
      <c r="S801" s="74"/>
      <c r="T801" s="74"/>
      <c r="U801" s="75"/>
    </row>
    <row r="802" spans="16:21">
      <c r="P802" s="73"/>
      <c r="Q802" s="74"/>
      <c r="R802" s="74"/>
      <c r="S802" s="74"/>
      <c r="T802" s="74"/>
      <c r="U802" s="75"/>
    </row>
    <row r="803" spans="16:21">
      <c r="P803" s="73"/>
      <c r="Q803" s="74"/>
      <c r="R803" s="74"/>
      <c r="S803" s="74"/>
      <c r="T803" s="74"/>
      <c r="U803" s="75"/>
    </row>
    <row r="804" spans="16:21">
      <c r="P804" s="73"/>
      <c r="Q804" s="74"/>
      <c r="R804" s="74"/>
      <c r="S804" s="74"/>
      <c r="T804" s="74"/>
      <c r="U804" s="75"/>
    </row>
    <row r="805" spans="16:21">
      <c r="P805" s="73"/>
      <c r="Q805" s="74"/>
      <c r="R805" s="74"/>
      <c r="S805" s="74"/>
      <c r="T805" s="74"/>
      <c r="U805" s="75"/>
    </row>
    <row r="806" spans="16:21">
      <c r="P806" s="73"/>
      <c r="Q806" s="74"/>
      <c r="R806" s="74"/>
      <c r="S806" s="74"/>
      <c r="T806" s="74"/>
      <c r="U806" s="75"/>
    </row>
    <row r="807" spans="16:21">
      <c r="P807" s="73"/>
      <c r="Q807" s="74"/>
      <c r="R807" s="74"/>
      <c r="S807" s="74"/>
      <c r="T807" s="74"/>
      <c r="U807" s="75"/>
    </row>
    <row r="808" spans="16:21">
      <c r="P808" s="73"/>
      <c r="Q808" s="74"/>
      <c r="R808" s="74"/>
      <c r="S808" s="74"/>
      <c r="T808" s="74"/>
      <c r="U808" s="75"/>
    </row>
    <row r="809" spans="16:21">
      <c r="P809" s="73"/>
      <c r="Q809" s="74"/>
      <c r="R809" s="74"/>
      <c r="S809" s="74"/>
      <c r="T809" s="74"/>
      <c r="U809" s="75"/>
    </row>
    <row r="810" spans="16:21">
      <c r="P810" s="73"/>
      <c r="Q810" s="74"/>
      <c r="R810" s="74"/>
      <c r="S810" s="74"/>
      <c r="T810" s="74"/>
      <c r="U810" s="75"/>
    </row>
    <row r="811" spans="16:21">
      <c r="P811" s="73"/>
      <c r="Q811" s="74"/>
      <c r="R811" s="74"/>
      <c r="S811" s="74"/>
      <c r="T811" s="74"/>
      <c r="U811" s="75"/>
    </row>
    <row r="812" spans="16:21">
      <c r="P812" s="73"/>
      <c r="Q812" s="74"/>
      <c r="R812" s="74"/>
      <c r="S812" s="74"/>
      <c r="T812" s="74"/>
      <c r="U812" s="75"/>
    </row>
    <row r="813" spans="16:21">
      <c r="P813" s="73"/>
      <c r="Q813" s="74"/>
      <c r="R813" s="74"/>
      <c r="S813" s="74"/>
      <c r="T813" s="74"/>
      <c r="U813" s="75"/>
    </row>
    <row r="814" spans="16:21">
      <c r="P814" s="73"/>
      <c r="Q814" s="74"/>
      <c r="R814" s="74"/>
      <c r="S814" s="74"/>
      <c r="T814" s="74"/>
      <c r="U814" s="75"/>
    </row>
    <row r="815" spans="16:21">
      <c r="P815" s="73"/>
      <c r="Q815" s="74"/>
      <c r="R815" s="74"/>
      <c r="S815" s="74"/>
      <c r="T815" s="74"/>
      <c r="U815" s="75"/>
    </row>
    <row r="816" spans="16:21">
      <c r="P816" s="73"/>
      <c r="Q816" s="74"/>
      <c r="R816" s="74"/>
      <c r="S816" s="74"/>
      <c r="T816" s="74"/>
      <c r="U816" s="75"/>
    </row>
    <row r="817" spans="16:21">
      <c r="P817" s="73"/>
      <c r="Q817" s="74"/>
      <c r="R817" s="74"/>
      <c r="S817" s="74"/>
      <c r="T817" s="74"/>
      <c r="U817" s="75"/>
    </row>
    <row r="818" spans="16:21">
      <c r="P818" s="73"/>
      <c r="Q818" s="74"/>
      <c r="R818" s="74"/>
      <c r="S818" s="74"/>
      <c r="T818" s="74"/>
      <c r="U818" s="75"/>
    </row>
    <row r="819" spans="16:21">
      <c r="P819" s="73"/>
      <c r="Q819" s="74"/>
      <c r="R819" s="74"/>
      <c r="S819" s="74"/>
      <c r="T819" s="74"/>
      <c r="U819" s="75"/>
    </row>
    <row r="820" spans="16:21">
      <c r="P820" s="73"/>
      <c r="Q820" s="74"/>
      <c r="R820" s="74"/>
      <c r="S820" s="74"/>
      <c r="T820" s="74"/>
      <c r="U820" s="75"/>
    </row>
    <row r="821" spans="16:21">
      <c r="P821" s="73"/>
      <c r="Q821" s="74"/>
      <c r="R821" s="74"/>
      <c r="S821" s="74"/>
      <c r="T821" s="74"/>
      <c r="U821" s="75"/>
    </row>
    <row r="822" spans="16:21">
      <c r="P822" s="73"/>
      <c r="Q822" s="74"/>
      <c r="R822" s="74"/>
      <c r="S822" s="74"/>
      <c r="T822" s="74"/>
      <c r="U822" s="75"/>
    </row>
    <row r="823" spans="16:21">
      <c r="P823" s="73"/>
      <c r="Q823" s="74"/>
      <c r="R823" s="74"/>
      <c r="S823" s="74"/>
      <c r="T823" s="74"/>
      <c r="U823" s="75"/>
    </row>
    <row r="824" spans="16:21">
      <c r="P824" s="73"/>
      <c r="Q824" s="74"/>
      <c r="R824" s="74"/>
      <c r="S824" s="74"/>
      <c r="T824" s="74"/>
      <c r="U824" s="75"/>
    </row>
    <row r="825" spans="16:21">
      <c r="P825" s="73"/>
      <c r="Q825" s="74"/>
      <c r="R825" s="74"/>
      <c r="S825" s="74"/>
      <c r="T825" s="74"/>
      <c r="U825" s="75"/>
    </row>
    <row r="826" spans="16:21">
      <c r="P826" s="73"/>
      <c r="Q826" s="74"/>
      <c r="R826" s="74"/>
      <c r="S826" s="74"/>
      <c r="T826" s="74"/>
      <c r="U826" s="75"/>
    </row>
    <row r="827" spans="16:21">
      <c r="P827" s="73"/>
      <c r="Q827" s="74"/>
      <c r="R827" s="74"/>
      <c r="S827" s="74"/>
      <c r="T827" s="74"/>
      <c r="U827" s="75"/>
    </row>
    <row r="828" spans="16:21">
      <c r="P828" s="73"/>
      <c r="Q828" s="74"/>
      <c r="R828" s="74"/>
      <c r="S828" s="74"/>
      <c r="T828" s="74"/>
      <c r="U828" s="75"/>
    </row>
    <row r="829" spans="16:21">
      <c r="P829" s="73"/>
      <c r="Q829" s="74"/>
      <c r="R829" s="74"/>
      <c r="S829" s="74"/>
      <c r="T829" s="74"/>
      <c r="U829" s="75"/>
    </row>
    <row r="830" spans="16:21">
      <c r="P830" s="73"/>
      <c r="Q830" s="74"/>
      <c r="R830" s="74"/>
      <c r="S830" s="74"/>
      <c r="T830" s="74"/>
      <c r="U830" s="75"/>
    </row>
    <row r="831" spans="16:21">
      <c r="P831" s="73"/>
      <c r="Q831" s="74"/>
      <c r="R831" s="74"/>
      <c r="S831" s="74"/>
      <c r="T831" s="74"/>
      <c r="U831" s="75"/>
    </row>
    <row r="832" spans="16:21">
      <c r="P832" s="73"/>
      <c r="Q832" s="74"/>
      <c r="R832" s="74"/>
      <c r="S832" s="74"/>
      <c r="T832" s="74"/>
      <c r="U832" s="75"/>
    </row>
    <row r="833" spans="16:21">
      <c r="P833" s="73"/>
      <c r="Q833" s="74"/>
      <c r="R833" s="74"/>
      <c r="S833" s="74"/>
      <c r="T833" s="74"/>
      <c r="U833" s="75"/>
    </row>
    <row r="834" spans="16:21">
      <c r="P834" s="73"/>
      <c r="Q834" s="74"/>
      <c r="R834" s="74"/>
      <c r="S834" s="74"/>
      <c r="T834" s="74"/>
      <c r="U834" s="75"/>
    </row>
    <row r="835" spans="16:21">
      <c r="P835" s="73"/>
      <c r="Q835" s="74"/>
      <c r="R835" s="74"/>
      <c r="S835" s="74"/>
      <c r="T835" s="74"/>
      <c r="U835" s="75"/>
    </row>
    <row r="836" spans="16:21">
      <c r="P836" s="73"/>
      <c r="Q836" s="74"/>
      <c r="R836" s="74"/>
      <c r="S836" s="74"/>
      <c r="T836" s="74"/>
      <c r="U836" s="75"/>
    </row>
    <row r="837" spans="16:21">
      <c r="P837" s="73"/>
      <c r="Q837" s="74"/>
      <c r="R837" s="74"/>
      <c r="S837" s="74"/>
      <c r="T837" s="74"/>
      <c r="U837" s="75"/>
    </row>
    <row r="838" spans="16:21">
      <c r="P838" s="73"/>
      <c r="Q838" s="74"/>
      <c r="R838" s="74"/>
      <c r="S838" s="74"/>
      <c r="T838" s="74"/>
      <c r="U838" s="75"/>
    </row>
    <row r="839" spans="16:21">
      <c r="P839" s="73"/>
      <c r="Q839" s="74"/>
      <c r="R839" s="74"/>
      <c r="S839" s="74"/>
      <c r="T839" s="74"/>
      <c r="U839" s="75"/>
    </row>
    <row r="840" spans="16:21">
      <c r="P840" s="73"/>
      <c r="Q840" s="74"/>
      <c r="R840" s="74"/>
      <c r="S840" s="74"/>
      <c r="T840" s="74"/>
      <c r="U840" s="75"/>
    </row>
    <row r="841" spans="16:21">
      <c r="P841" s="73"/>
      <c r="Q841" s="74"/>
      <c r="R841" s="74"/>
      <c r="S841" s="74"/>
      <c r="T841" s="74"/>
      <c r="U841" s="75"/>
    </row>
    <row r="842" spans="16:21">
      <c r="P842" s="73"/>
      <c r="Q842" s="74"/>
      <c r="R842" s="74"/>
      <c r="S842" s="74"/>
      <c r="T842" s="74"/>
      <c r="U842" s="75"/>
    </row>
    <row r="843" spans="16:21">
      <c r="P843" s="73"/>
      <c r="Q843" s="74"/>
      <c r="R843" s="74"/>
      <c r="S843" s="74"/>
      <c r="T843" s="74"/>
      <c r="U843" s="75"/>
    </row>
    <row r="844" spans="16:21">
      <c r="P844" s="73"/>
      <c r="Q844" s="74"/>
      <c r="R844" s="74"/>
      <c r="S844" s="74"/>
      <c r="T844" s="74"/>
      <c r="U844" s="75"/>
    </row>
    <row r="845" spans="16:21">
      <c r="P845" s="73"/>
      <c r="Q845" s="74"/>
      <c r="R845" s="74"/>
      <c r="S845" s="74"/>
      <c r="T845" s="74"/>
      <c r="U845" s="75"/>
    </row>
    <row r="846" spans="16:21">
      <c r="P846" s="73"/>
      <c r="Q846" s="74"/>
      <c r="R846" s="74"/>
      <c r="S846" s="74"/>
      <c r="T846" s="74"/>
      <c r="U846" s="75"/>
    </row>
    <row r="847" spans="16:21">
      <c r="P847" s="73"/>
      <c r="Q847" s="74"/>
      <c r="R847" s="74"/>
      <c r="S847" s="74"/>
      <c r="T847" s="74"/>
      <c r="U847" s="75"/>
    </row>
    <row r="848" spans="16:21">
      <c r="P848" s="73"/>
      <c r="Q848" s="74"/>
      <c r="R848" s="74"/>
      <c r="S848" s="74"/>
      <c r="T848" s="74"/>
      <c r="U848" s="75"/>
    </row>
    <row r="849" spans="16:21">
      <c r="P849" s="73"/>
      <c r="Q849" s="74"/>
      <c r="R849" s="74"/>
      <c r="S849" s="74"/>
      <c r="T849" s="74"/>
      <c r="U849" s="75"/>
    </row>
    <row r="850" spans="16:21">
      <c r="P850" s="73"/>
      <c r="Q850" s="74"/>
      <c r="R850" s="74"/>
      <c r="S850" s="74"/>
      <c r="T850" s="74"/>
      <c r="U850" s="75"/>
    </row>
    <row r="851" spans="16:21">
      <c r="P851" s="73"/>
      <c r="Q851" s="74"/>
      <c r="R851" s="74"/>
      <c r="S851" s="74"/>
      <c r="T851" s="74"/>
      <c r="U851" s="75"/>
    </row>
    <row r="852" spans="16:21">
      <c r="P852" s="73"/>
      <c r="Q852" s="74"/>
      <c r="R852" s="74"/>
      <c r="S852" s="74"/>
      <c r="T852" s="74"/>
      <c r="U852" s="75"/>
    </row>
    <row r="853" spans="16:21">
      <c r="P853" s="73"/>
      <c r="Q853" s="74"/>
      <c r="R853" s="74"/>
      <c r="S853" s="74"/>
      <c r="T853" s="74"/>
      <c r="U853" s="75"/>
    </row>
    <row r="854" spans="16:21">
      <c r="P854" s="73"/>
      <c r="Q854" s="74"/>
      <c r="R854" s="74"/>
      <c r="S854" s="74"/>
      <c r="T854" s="74"/>
      <c r="U854" s="75"/>
    </row>
    <row r="855" spans="16:21">
      <c r="P855" s="73"/>
      <c r="Q855" s="74"/>
      <c r="R855" s="74"/>
      <c r="S855" s="74"/>
      <c r="T855" s="74"/>
      <c r="U855" s="75"/>
    </row>
    <row r="856" spans="16:21">
      <c r="P856" s="73"/>
      <c r="Q856" s="74"/>
      <c r="R856" s="74"/>
      <c r="S856" s="74"/>
      <c r="T856" s="74"/>
      <c r="U856" s="75"/>
    </row>
    <row r="857" spans="16:21">
      <c r="P857" s="73"/>
      <c r="Q857" s="74"/>
      <c r="R857" s="74"/>
      <c r="S857" s="74"/>
      <c r="T857" s="74"/>
      <c r="U857" s="75"/>
    </row>
    <row r="858" spans="16:21">
      <c r="P858" s="73"/>
      <c r="Q858" s="74"/>
      <c r="R858" s="74"/>
      <c r="S858" s="74"/>
      <c r="T858" s="74"/>
      <c r="U858" s="75"/>
    </row>
    <row r="859" spans="16:21">
      <c r="P859" s="73"/>
      <c r="Q859" s="74"/>
      <c r="R859" s="74"/>
      <c r="S859" s="74"/>
      <c r="T859" s="74"/>
      <c r="U859" s="75"/>
    </row>
    <row r="860" spans="16:21">
      <c r="P860" s="73"/>
      <c r="Q860" s="74"/>
      <c r="R860" s="74"/>
      <c r="S860" s="74"/>
      <c r="T860" s="74"/>
      <c r="U860" s="75"/>
    </row>
    <row r="861" spans="16:21">
      <c r="P861" s="73"/>
      <c r="Q861" s="74"/>
      <c r="R861" s="74"/>
      <c r="S861" s="74"/>
      <c r="T861" s="74"/>
      <c r="U861" s="75"/>
    </row>
    <row r="862" spans="16:21">
      <c r="P862" s="73"/>
      <c r="Q862" s="74"/>
      <c r="R862" s="74"/>
      <c r="S862" s="74"/>
      <c r="T862" s="74"/>
      <c r="U862" s="75"/>
    </row>
    <row r="863" spans="16:21">
      <c r="P863" s="73"/>
      <c r="Q863" s="74"/>
      <c r="R863" s="74"/>
      <c r="S863" s="74"/>
      <c r="T863" s="74"/>
      <c r="U863" s="75"/>
    </row>
    <row r="864" spans="16:21">
      <c r="P864" s="73"/>
      <c r="Q864" s="74"/>
      <c r="R864" s="74"/>
      <c r="S864" s="74"/>
      <c r="T864" s="74"/>
      <c r="U864" s="75"/>
    </row>
    <row r="865" spans="16:21">
      <c r="P865" s="73"/>
      <c r="Q865" s="74"/>
      <c r="R865" s="74"/>
      <c r="S865" s="74"/>
      <c r="T865" s="74"/>
      <c r="U865" s="75"/>
    </row>
    <row r="866" spans="16:21">
      <c r="P866" s="73"/>
      <c r="Q866" s="74"/>
      <c r="R866" s="74"/>
      <c r="S866" s="74"/>
      <c r="T866" s="74"/>
      <c r="U866" s="75"/>
    </row>
    <row r="867" spans="16:21">
      <c r="P867" s="73"/>
      <c r="Q867" s="74"/>
      <c r="R867" s="74"/>
      <c r="S867" s="74"/>
      <c r="T867" s="74"/>
      <c r="U867" s="75"/>
    </row>
    <row r="868" spans="16:21">
      <c r="P868" s="73"/>
      <c r="Q868" s="74"/>
      <c r="R868" s="74"/>
      <c r="S868" s="74"/>
      <c r="T868" s="74"/>
      <c r="U868" s="75"/>
    </row>
    <row r="869" spans="16:21">
      <c r="P869" s="73"/>
      <c r="Q869" s="74"/>
      <c r="R869" s="74"/>
      <c r="S869" s="74"/>
      <c r="T869" s="74"/>
      <c r="U869" s="75"/>
    </row>
    <row r="870" spans="16:21">
      <c r="P870" s="73"/>
      <c r="Q870" s="74"/>
      <c r="R870" s="74"/>
      <c r="S870" s="74"/>
      <c r="T870" s="74"/>
      <c r="U870" s="75"/>
    </row>
    <row r="871" spans="16:21">
      <c r="P871" s="73"/>
      <c r="Q871" s="74"/>
      <c r="R871" s="74"/>
      <c r="S871" s="74"/>
      <c r="T871" s="74"/>
      <c r="U871" s="75"/>
    </row>
    <row r="872" spans="16:21">
      <c r="P872" s="73"/>
      <c r="Q872" s="74"/>
      <c r="R872" s="74"/>
      <c r="S872" s="74"/>
      <c r="T872" s="74"/>
      <c r="U872" s="75"/>
    </row>
    <row r="873" spans="16:21">
      <c r="P873" s="73"/>
      <c r="Q873" s="74"/>
      <c r="R873" s="74"/>
      <c r="S873" s="74"/>
      <c r="T873" s="74"/>
      <c r="U873" s="75"/>
    </row>
    <row r="874" spans="16:21">
      <c r="P874" s="73"/>
      <c r="Q874" s="74"/>
      <c r="R874" s="74"/>
      <c r="S874" s="74"/>
      <c r="T874" s="74"/>
      <c r="U874" s="75"/>
    </row>
    <row r="875" spans="16:21">
      <c r="P875" s="73"/>
      <c r="Q875" s="74"/>
      <c r="R875" s="74"/>
      <c r="S875" s="74"/>
      <c r="T875" s="74"/>
      <c r="U875" s="75"/>
    </row>
    <row r="876" spans="16:21">
      <c r="P876" s="73"/>
      <c r="Q876" s="74"/>
      <c r="R876" s="74"/>
      <c r="S876" s="74"/>
      <c r="T876" s="74"/>
      <c r="U876" s="75"/>
    </row>
    <row r="877" spans="16:21">
      <c r="P877" s="73"/>
      <c r="Q877" s="74"/>
      <c r="R877" s="74"/>
      <c r="S877" s="74"/>
      <c r="T877" s="74"/>
      <c r="U877" s="75"/>
    </row>
    <row r="878" spans="16:21">
      <c r="P878" s="73"/>
      <c r="Q878" s="74"/>
      <c r="R878" s="74"/>
      <c r="S878" s="74"/>
      <c r="T878" s="74"/>
      <c r="U878" s="75"/>
    </row>
    <row r="879" spans="16:21">
      <c r="P879" s="73"/>
      <c r="Q879" s="74"/>
      <c r="R879" s="74"/>
      <c r="S879" s="74"/>
      <c r="T879" s="74"/>
      <c r="U879" s="75"/>
    </row>
    <row r="880" spans="16:21">
      <c r="P880" s="73"/>
      <c r="Q880" s="74"/>
      <c r="R880" s="74"/>
      <c r="S880" s="74"/>
      <c r="T880" s="74"/>
      <c r="U880" s="75"/>
    </row>
    <row r="881" spans="16:21">
      <c r="P881" s="73"/>
      <c r="Q881" s="74"/>
      <c r="R881" s="74"/>
      <c r="S881" s="74"/>
      <c r="T881" s="74"/>
      <c r="U881" s="75"/>
    </row>
    <row r="882" spans="16:21">
      <c r="P882" s="73"/>
      <c r="Q882" s="74"/>
      <c r="R882" s="74"/>
      <c r="S882" s="74"/>
      <c r="T882" s="74"/>
      <c r="U882" s="75"/>
    </row>
    <row r="883" spans="16:21">
      <c r="P883" s="73"/>
      <c r="Q883" s="74"/>
      <c r="R883" s="74"/>
      <c r="S883" s="74"/>
      <c r="T883" s="74"/>
      <c r="U883" s="75"/>
    </row>
    <row r="884" spans="16:21">
      <c r="P884" s="73"/>
      <c r="Q884" s="74"/>
      <c r="R884" s="74"/>
      <c r="S884" s="74"/>
      <c r="T884" s="74"/>
      <c r="U884" s="75"/>
    </row>
    <row r="885" spans="16:21">
      <c r="P885" s="73"/>
      <c r="Q885" s="74"/>
      <c r="R885" s="74"/>
      <c r="S885" s="74"/>
      <c r="T885" s="74"/>
      <c r="U885" s="75"/>
    </row>
    <row r="886" spans="16:21">
      <c r="P886" s="73"/>
      <c r="Q886" s="74"/>
      <c r="R886" s="74"/>
      <c r="S886" s="74"/>
      <c r="T886" s="74"/>
      <c r="U886" s="75"/>
    </row>
    <row r="887" spans="16:21">
      <c r="P887" s="73"/>
      <c r="Q887" s="74"/>
      <c r="R887" s="74"/>
      <c r="S887" s="74"/>
      <c r="T887" s="74"/>
      <c r="U887" s="75"/>
    </row>
    <row r="888" spans="16:21">
      <c r="P888" s="73"/>
      <c r="Q888" s="74"/>
      <c r="R888" s="74"/>
      <c r="S888" s="74"/>
      <c r="T888" s="74"/>
      <c r="U888" s="75"/>
    </row>
    <row r="889" spans="16:21">
      <c r="P889" s="73"/>
      <c r="Q889" s="74"/>
      <c r="R889" s="74"/>
      <c r="S889" s="74"/>
      <c r="T889" s="74"/>
      <c r="U889" s="75"/>
    </row>
    <row r="890" spans="16:21">
      <c r="P890" s="73"/>
      <c r="Q890" s="74"/>
      <c r="R890" s="74"/>
      <c r="S890" s="74"/>
      <c r="T890" s="74"/>
      <c r="U890" s="75"/>
    </row>
    <row r="891" spans="16:21">
      <c r="P891" s="73"/>
      <c r="Q891" s="74"/>
      <c r="R891" s="74"/>
      <c r="S891" s="74"/>
      <c r="T891" s="74"/>
      <c r="U891" s="75"/>
    </row>
    <row r="892" spans="16:21">
      <c r="P892" s="73"/>
      <c r="Q892" s="74"/>
      <c r="R892" s="74"/>
      <c r="S892" s="74"/>
      <c r="T892" s="74"/>
      <c r="U892" s="75"/>
    </row>
    <row r="893" spans="16:21">
      <c r="P893" s="73"/>
      <c r="Q893" s="74"/>
      <c r="R893" s="74"/>
      <c r="S893" s="74"/>
      <c r="T893" s="74"/>
      <c r="U893" s="75"/>
    </row>
    <row r="894" spans="16:21">
      <c r="P894" s="73"/>
      <c r="Q894" s="74"/>
      <c r="R894" s="74"/>
      <c r="S894" s="74"/>
      <c r="T894" s="74"/>
      <c r="U894" s="75"/>
    </row>
    <row r="895" spans="16:21">
      <c r="P895" s="73"/>
      <c r="Q895" s="74"/>
      <c r="R895" s="74"/>
      <c r="S895" s="74"/>
      <c r="T895" s="74"/>
      <c r="U895" s="75"/>
    </row>
    <row r="896" spans="16:21">
      <c r="P896" s="73"/>
      <c r="Q896" s="74"/>
      <c r="R896" s="74"/>
      <c r="S896" s="74"/>
      <c r="T896" s="74"/>
      <c r="U896" s="75"/>
    </row>
    <row r="897" spans="16:21">
      <c r="P897" s="73"/>
      <c r="Q897" s="74"/>
      <c r="R897" s="74"/>
      <c r="S897" s="74"/>
      <c r="T897" s="74"/>
      <c r="U897" s="75"/>
    </row>
    <row r="898" spans="16:21">
      <c r="P898" s="73"/>
      <c r="Q898" s="74"/>
      <c r="R898" s="74"/>
      <c r="S898" s="74"/>
      <c r="T898" s="74"/>
      <c r="U898" s="75"/>
    </row>
    <row r="899" spans="16:21">
      <c r="P899" s="73"/>
      <c r="Q899" s="74"/>
      <c r="R899" s="74"/>
      <c r="S899" s="74"/>
      <c r="T899" s="74"/>
      <c r="U899" s="75"/>
    </row>
    <row r="900" spans="16:21">
      <c r="P900" s="73"/>
      <c r="Q900" s="74"/>
      <c r="R900" s="74"/>
      <c r="S900" s="74"/>
      <c r="T900" s="74"/>
      <c r="U900" s="75"/>
    </row>
    <row r="901" spans="16:21">
      <c r="P901" s="73"/>
      <c r="Q901" s="74"/>
      <c r="R901" s="74"/>
      <c r="S901" s="74"/>
      <c r="T901" s="74"/>
      <c r="U901" s="75"/>
    </row>
    <row r="902" spans="16:21">
      <c r="P902" s="73"/>
      <c r="Q902" s="74"/>
      <c r="R902" s="74"/>
      <c r="S902" s="74"/>
      <c r="T902" s="74"/>
      <c r="U902" s="75"/>
    </row>
    <row r="903" spans="16:21">
      <c r="P903" s="73"/>
      <c r="Q903" s="74"/>
      <c r="R903" s="74"/>
      <c r="S903" s="74"/>
      <c r="T903" s="74"/>
      <c r="U903" s="75"/>
    </row>
    <row r="904" spans="16:21">
      <c r="P904" s="73"/>
      <c r="Q904" s="74"/>
      <c r="R904" s="74"/>
      <c r="S904" s="74"/>
      <c r="T904" s="74"/>
      <c r="U904" s="75"/>
    </row>
    <row r="905" spans="16:21">
      <c r="P905" s="73"/>
      <c r="Q905" s="74"/>
      <c r="R905" s="74"/>
      <c r="S905" s="74"/>
      <c r="T905" s="74"/>
      <c r="U905" s="75"/>
    </row>
    <row r="906" spans="16:21">
      <c r="P906" s="73"/>
      <c r="Q906" s="74"/>
      <c r="R906" s="74"/>
      <c r="S906" s="74"/>
      <c r="T906" s="74"/>
      <c r="U906" s="75"/>
    </row>
    <row r="907" spans="16:21">
      <c r="P907" s="73"/>
      <c r="Q907" s="74"/>
      <c r="R907" s="74"/>
      <c r="S907" s="74"/>
      <c r="T907" s="74"/>
      <c r="U907" s="75"/>
    </row>
    <row r="908" spans="16:21">
      <c r="P908" s="73"/>
      <c r="Q908" s="74"/>
      <c r="R908" s="74"/>
      <c r="S908" s="74"/>
      <c r="T908" s="74"/>
      <c r="U908" s="75"/>
    </row>
    <row r="909" spans="16:21">
      <c r="P909" s="73"/>
      <c r="Q909" s="74"/>
      <c r="R909" s="74"/>
      <c r="S909" s="74"/>
      <c r="T909" s="74"/>
      <c r="U909" s="75"/>
    </row>
    <row r="910" spans="16:21">
      <c r="P910" s="73"/>
      <c r="Q910" s="74"/>
      <c r="R910" s="74"/>
      <c r="S910" s="74"/>
      <c r="T910" s="74"/>
      <c r="U910" s="75"/>
    </row>
    <row r="911" spans="16:21">
      <c r="P911" s="73"/>
      <c r="Q911" s="74"/>
      <c r="R911" s="74"/>
      <c r="S911" s="74"/>
      <c r="T911" s="74"/>
      <c r="U911" s="75"/>
    </row>
    <row r="912" spans="16:21">
      <c r="P912" s="73"/>
      <c r="Q912" s="74"/>
      <c r="R912" s="74"/>
      <c r="S912" s="74"/>
      <c r="T912" s="74"/>
      <c r="U912" s="75"/>
    </row>
    <row r="913" spans="16:21">
      <c r="P913" s="73"/>
      <c r="Q913" s="74"/>
      <c r="R913" s="74"/>
      <c r="S913" s="74"/>
      <c r="T913" s="74"/>
      <c r="U913" s="75"/>
    </row>
    <row r="914" spans="16:21">
      <c r="P914" s="73"/>
      <c r="Q914" s="74"/>
      <c r="R914" s="74"/>
      <c r="S914" s="74"/>
      <c r="T914" s="74"/>
      <c r="U914" s="75"/>
    </row>
    <row r="915" spans="16:21">
      <c r="P915" s="73"/>
      <c r="Q915" s="74"/>
      <c r="R915" s="74"/>
      <c r="S915" s="74"/>
      <c r="T915" s="74"/>
      <c r="U915" s="75"/>
    </row>
    <row r="916" spans="16:21">
      <c r="P916" s="73"/>
      <c r="Q916" s="74"/>
      <c r="R916" s="74"/>
      <c r="S916" s="74"/>
      <c r="T916" s="74"/>
      <c r="U916" s="75"/>
    </row>
    <row r="917" spans="16:21">
      <c r="P917" s="73"/>
      <c r="Q917" s="74"/>
      <c r="R917" s="74"/>
      <c r="S917" s="74"/>
      <c r="T917" s="74"/>
      <c r="U917" s="75"/>
    </row>
    <row r="918" spans="16:21">
      <c r="P918" s="73"/>
      <c r="Q918" s="74"/>
      <c r="R918" s="74"/>
      <c r="S918" s="74"/>
      <c r="T918" s="74"/>
      <c r="U918" s="75"/>
    </row>
    <row r="919" spans="16:21">
      <c r="P919" s="73"/>
      <c r="Q919" s="74"/>
      <c r="R919" s="74"/>
      <c r="S919" s="74"/>
      <c r="T919" s="74"/>
      <c r="U919" s="75"/>
    </row>
    <row r="920" spans="16:21">
      <c r="P920" s="73"/>
      <c r="Q920" s="74"/>
      <c r="R920" s="74"/>
      <c r="S920" s="74"/>
      <c r="T920" s="74"/>
      <c r="U920" s="75"/>
    </row>
    <row r="921" spans="16:21">
      <c r="P921" s="73"/>
      <c r="Q921" s="74"/>
      <c r="R921" s="74"/>
      <c r="S921" s="74"/>
      <c r="T921" s="74"/>
      <c r="U921" s="75"/>
    </row>
    <row r="922" spans="16:21">
      <c r="P922" s="73"/>
      <c r="Q922" s="74"/>
      <c r="R922" s="74"/>
      <c r="S922" s="74"/>
      <c r="T922" s="74"/>
      <c r="U922" s="75"/>
    </row>
    <row r="923" spans="16:21">
      <c r="P923" s="73"/>
      <c r="Q923" s="74"/>
      <c r="R923" s="74"/>
      <c r="S923" s="74"/>
      <c r="T923" s="74"/>
      <c r="U923" s="75"/>
    </row>
    <row r="924" spans="16:21">
      <c r="P924" s="73"/>
      <c r="Q924" s="74"/>
      <c r="R924" s="74"/>
      <c r="S924" s="74"/>
      <c r="T924" s="74"/>
      <c r="U924" s="75"/>
    </row>
    <row r="925" spans="16:21">
      <c r="P925" s="73"/>
      <c r="Q925" s="74"/>
      <c r="R925" s="74"/>
      <c r="S925" s="74"/>
      <c r="T925" s="74"/>
      <c r="U925" s="75"/>
    </row>
    <row r="926" spans="16:21">
      <c r="P926" s="73"/>
      <c r="Q926" s="74"/>
      <c r="R926" s="74"/>
      <c r="S926" s="74"/>
      <c r="T926" s="74"/>
      <c r="U926" s="75"/>
    </row>
    <row r="927" spans="16:21">
      <c r="P927" s="73"/>
      <c r="Q927" s="74"/>
      <c r="R927" s="74"/>
      <c r="S927" s="74"/>
      <c r="T927" s="74"/>
      <c r="U927" s="75"/>
    </row>
    <row r="928" spans="16:21">
      <c r="P928" s="73"/>
      <c r="Q928" s="74"/>
      <c r="R928" s="74"/>
      <c r="S928" s="74"/>
      <c r="T928" s="74"/>
      <c r="U928" s="75"/>
    </row>
    <row r="929" spans="16:21">
      <c r="P929" s="73"/>
      <c r="Q929" s="74"/>
      <c r="R929" s="74"/>
      <c r="S929" s="74"/>
      <c r="T929" s="74"/>
      <c r="U929" s="75"/>
    </row>
    <row r="930" spans="16:21">
      <c r="P930" s="73"/>
      <c r="Q930" s="74"/>
      <c r="R930" s="74"/>
      <c r="S930" s="74"/>
      <c r="T930" s="74"/>
      <c r="U930" s="75"/>
    </row>
    <row r="931" spans="16:21">
      <c r="P931" s="73"/>
      <c r="Q931" s="74"/>
      <c r="R931" s="74"/>
      <c r="S931" s="74"/>
      <c r="T931" s="74"/>
      <c r="U931" s="75"/>
    </row>
    <row r="932" spans="16:21">
      <c r="P932" s="73"/>
      <c r="Q932" s="74"/>
      <c r="R932" s="74"/>
      <c r="S932" s="74"/>
      <c r="T932" s="74"/>
      <c r="U932" s="75"/>
    </row>
    <row r="933" spans="16:21">
      <c r="P933" s="73"/>
      <c r="Q933" s="74"/>
      <c r="R933" s="74"/>
      <c r="S933" s="74"/>
      <c r="T933" s="74"/>
      <c r="U933" s="75"/>
    </row>
    <row r="934" spans="16:21">
      <c r="P934" s="73"/>
      <c r="Q934" s="74"/>
      <c r="R934" s="74"/>
      <c r="S934" s="74"/>
      <c r="T934" s="74"/>
      <c r="U934" s="75"/>
    </row>
    <row r="935" spans="16:21">
      <c r="P935" s="73"/>
      <c r="Q935" s="74"/>
      <c r="R935" s="74"/>
      <c r="S935" s="74"/>
      <c r="T935" s="74"/>
      <c r="U935" s="75"/>
    </row>
    <row r="936" spans="16:21">
      <c r="P936" s="73"/>
      <c r="Q936" s="74"/>
      <c r="R936" s="74"/>
      <c r="S936" s="74"/>
      <c r="T936" s="74"/>
      <c r="U936" s="75"/>
    </row>
    <row r="937" spans="16:21">
      <c r="P937" s="73"/>
      <c r="Q937" s="74"/>
      <c r="R937" s="74"/>
      <c r="S937" s="74"/>
      <c r="T937" s="74"/>
      <c r="U937" s="75"/>
    </row>
    <row r="938" spans="16:21">
      <c r="P938" s="73"/>
      <c r="Q938" s="74"/>
      <c r="R938" s="74"/>
      <c r="S938" s="74"/>
      <c r="T938" s="74"/>
      <c r="U938" s="75"/>
    </row>
    <row r="939" spans="16:21">
      <c r="P939" s="73"/>
      <c r="Q939" s="74"/>
      <c r="R939" s="74"/>
      <c r="S939" s="74"/>
      <c r="T939" s="74"/>
      <c r="U939" s="75"/>
    </row>
    <row r="940" spans="16:21">
      <c r="P940" s="73"/>
      <c r="Q940" s="74"/>
      <c r="R940" s="74"/>
      <c r="S940" s="74"/>
      <c r="T940" s="74"/>
      <c r="U940" s="75"/>
    </row>
    <row r="941" spans="16:21">
      <c r="P941" s="73"/>
      <c r="Q941" s="74"/>
      <c r="R941" s="74"/>
      <c r="S941" s="74"/>
      <c r="T941" s="74"/>
      <c r="U941" s="75"/>
    </row>
    <row r="942" spans="16:21">
      <c r="P942" s="73"/>
      <c r="Q942" s="74"/>
      <c r="R942" s="74"/>
      <c r="S942" s="74"/>
      <c r="T942" s="74"/>
      <c r="U942" s="75"/>
    </row>
    <row r="943" spans="16:21">
      <c r="P943" s="73"/>
      <c r="Q943" s="74"/>
      <c r="R943" s="74"/>
      <c r="S943" s="74"/>
      <c r="T943" s="74"/>
      <c r="U943" s="75"/>
    </row>
    <row r="944" spans="16:21">
      <c r="P944" s="73"/>
      <c r="Q944" s="74"/>
      <c r="R944" s="74"/>
      <c r="S944" s="74"/>
      <c r="T944" s="74"/>
      <c r="U944" s="75"/>
    </row>
    <row r="945" spans="16:21">
      <c r="P945" s="73"/>
      <c r="Q945" s="74"/>
      <c r="R945" s="74"/>
      <c r="S945" s="74"/>
      <c r="T945" s="74"/>
      <c r="U945" s="75"/>
    </row>
    <row r="946" spans="16:21">
      <c r="P946" s="73"/>
      <c r="Q946" s="74"/>
      <c r="R946" s="74"/>
      <c r="S946" s="74"/>
      <c r="T946" s="74"/>
      <c r="U946" s="75"/>
    </row>
    <row r="947" spans="16:21">
      <c r="P947" s="73"/>
      <c r="Q947" s="74"/>
      <c r="R947" s="74"/>
      <c r="S947" s="74"/>
      <c r="T947" s="74"/>
      <c r="U947" s="75"/>
    </row>
    <row r="948" spans="16:21">
      <c r="P948" s="73"/>
      <c r="Q948" s="74"/>
      <c r="R948" s="74"/>
      <c r="S948" s="74"/>
      <c r="T948" s="74"/>
      <c r="U948" s="75"/>
    </row>
    <row r="949" spans="16:21">
      <c r="P949" s="73"/>
      <c r="Q949" s="74"/>
      <c r="R949" s="74"/>
      <c r="S949" s="74"/>
      <c r="T949" s="74"/>
      <c r="U949" s="75"/>
    </row>
    <row r="950" spans="16:21">
      <c r="P950" s="73"/>
      <c r="Q950" s="74"/>
      <c r="R950" s="74"/>
      <c r="S950" s="74"/>
      <c r="T950" s="74"/>
      <c r="U950" s="75"/>
    </row>
    <row r="951" spans="16:21">
      <c r="P951" s="73"/>
      <c r="Q951" s="74"/>
      <c r="R951" s="74"/>
      <c r="S951" s="74"/>
      <c r="T951" s="74"/>
      <c r="U951" s="75"/>
    </row>
    <row r="952" spans="16:21">
      <c r="P952" s="73"/>
      <c r="Q952" s="74"/>
      <c r="R952" s="74"/>
      <c r="S952" s="74"/>
      <c r="T952" s="74"/>
      <c r="U952" s="75"/>
    </row>
    <row r="953" spans="16:21">
      <c r="P953" s="73"/>
      <c r="Q953" s="74"/>
      <c r="R953" s="74"/>
      <c r="S953" s="74"/>
      <c r="T953" s="74"/>
      <c r="U953" s="75"/>
    </row>
    <row r="954" spans="16:21">
      <c r="P954" s="73"/>
      <c r="Q954" s="74"/>
      <c r="R954" s="74"/>
      <c r="S954" s="74"/>
      <c r="T954" s="74"/>
      <c r="U954" s="75"/>
    </row>
    <row r="955" spans="16:21">
      <c r="P955" s="73"/>
      <c r="Q955" s="74"/>
      <c r="R955" s="74"/>
      <c r="S955" s="74"/>
      <c r="T955" s="74"/>
      <c r="U955" s="75"/>
    </row>
    <row r="956" spans="16:21">
      <c r="P956" s="73"/>
      <c r="Q956" s="74"/>
      <c r="R956" s="74"/>
      <c r="S956" s="74"/>
      <c r="T956" s="74"/>
      <c r="U956" s="75"/>
    </row>
    <row r="957" spans="16:21">
      <c r="P957" s="73"/>
      <c r="Q957" s="74"/>
      <c r="R957" s="74"/>
      <c r="S957" s="74"/>
      <c r="T957" s="74"/>
      <c r="U957" s="75"/>
    </row>
    <row r="958" spans="16:21">
      <c r="P958" s="73"/>
      <c r="Q958" s="74"/>
      <c r="R958" s="74"/>
      <c r="S958" s="74"/>
      <c r="T958" s="74"/>
      <c r="U958" s="75"/>
    </row>
    <row r="959" spans="16:21">
      <c r="P959" s="73"/>
      <c r="Q959" s="74"/>
      <c r="R959" s="74"/>
      <c r="S959" s="74"/>
      <c r="T959" s="74"/>
      <c r="U959" s="75"/>
    </row>
    <row r="960" spans="16:21">
      <c r="P960" s="73"/>
      <c r="Q960" s="74"/>
      <c r="R960" s="74"/>
      <c r="S960" s="74"/>
      <c r="T960" s="74"/>
      <c r="U960" s="75"/>
    </row>
    <row r="961" spans="16:21">
      <c r="P961" s="73"/>
      <c r="Q961" s="74"/>
      <c r="R961" s="74"/>
      <c r="S961" s="74"/>
      <c r="T961" s="74"/>
      <c r="U961" s="75"/>
    </row>
    <row r="962" spans="16:21">
      <c r="P962" s="73"/>
      <c r="Q962" s="74"/>
      <c r="R962" s="74"/>
      <c r="S962" s="74"/>
      <c r="T962" s="74"/>
      <c r="U962" s="75"/>
    </row>
    <row r="963" spans="16:21">
      <c r="P963" s="73"/>
      <c r="Q963" s="74"/>
      <c r="R963" s="74"/>
      <c r="S963" s="74"/>
      <c r="T963" s="74"/>
      <c r="U963" s="75"/>
    </row>
    <row r="964" spans="16:21">
      <c r="P964" s="73"/>
      <c r="Q964" s="74"/>
      <c r="R964" s="74"/>
      <c r="S964" s="74"/>
      <c r="T964" s="74"/>
      <c r="U964" s="75"/>
    </row>
    <row r="965" spans="16:21">
      <c r="P965" s="73"/>
      <c r="Q965" s="74"/>
      <c r="R965" s="74"/>
      <c r="S965" s="74"/>
      <c r="T965" s="74"/>
      <c r="U965" s="75"/>
    </row>
    <row r="966" spans="16:21">
      <c r="P966" s="73"/>
      <c r="Q966" s="74"/>
      <c r="R966" s="74"/>
      <c r="S966" s="74"/>
      <c r="T966" s="74"/>
      <c r="U966" s="75"/>
    </row>
    <row r="967" spans="16:21">
      <c r="P967" s="73"/>
      <c r="Q967" s="74"/>
      <c r="R967" s="74"/>
      <c r="S967" s="74"/>
      <c r="T967" s="74"/>
      <c r="U967" s="75"/>
    </row>
    <row r="968" spans="16:21">
      <c r="P968" s="73"/>
      <c r="Q968" s="74"/>
      <c r="R968" s="74"/>
      <c r="S968" s="74"/>
      <c r="T968" s="74"/>
      <c r="U968" s="75"/>
    </row>
    <row r="969" spans="16:21">
      <c r="P969" s="73"/>
      <c r="Q969" s="74"/>
      <c r="R969" s="74"/>
      <c r="S969" s="74"/>
      <c r="T969" s="74"/>
      <c r="U969" s="75"/>
    </row>
    <row r="970" spans="16:21">
      <c r="P970" s="73"/>
      <c r="Q970" s="74"/>
      <c r="R970" s="74"/>
      <c r="S970" s="74"/>
      <c r="T970" s="74"/>
      <c r="U970" s="75"/>
    </row>
    <row r="971" spans="16:21">
      <c r="P971" s="73"/>
      <c r="Q971" s="74"/>
      <c r="R971" s="74"/>
      <c r="S971" s="74"/>
      <c r="T971" s="74"/>
      <c r="U971" s="75"/>
    </row>
    <row r="972" spans="16:21">
      <c r="P972" s="73"/>
      <c r="Q972" s="74"/>
      <c r="R972" s="74"/>
      <c r="S972" s="74"/>
      <c r="T972" s="74"/>
      <c r="U972" s="75"/>
    </row>
    <row r="973" spans="16:21">
      <c r="P973" s="73"/>
      <c r="Q973" s="74"/>
      <c r="R973" s="74"/>
      <c r="S973" s="74"/>
      <c r="T973" s="74"/>
      <c r="U973" s="75"/>
    </row>
    <row r="974" spans="16:21">
      <c r="P974" s="73"/>
      <c r="Q974" s="74"/>
      <c r="R974" s="74"/>
      <c r="S974" s="74"/>
      <c r="T974" s="74"/>
      <c r="U974" s="75"/>
    </row>
    <row r="975" spans="16:21">
      <c r="P975" s="73"/>
      <c r="Q975" s="74"/>
      <c r="R975" s="74"/>
      <c r="S975" s="74"/>
      <c r="T975" s="74"/>
      <c r="U975" s="75"/>
    </row>
    <row r="976" spans="16:21">
      <c r="P976" s="73"/>
      <c r="Q976" s="74"/>
      <c r="R976" s="74"/>
      <c r="S976" s="74"/>
      <c r="T976" s="74"/>
      <c r="U976" s="75"/>
    </row>
    <row r="977" spans="16:21">
      <c r="P977" s="73"/>
      <c r="Q977" s="74"/>
      <c r="R977" s="74"/>
      <c r="S977" s="74"/>
      <c r="T977" s="74"/>
      <c r="U977" s="75"/>
    </row>
    <row r="978" spans="16:21">
      <c r="P978" s="73"/>
      <c r="Q978" s="74"/>
      <c r="R978" s="74"/>
      <c r="S978" s="74"/>
      <c r="T978" s="74"/>
      <c r="U978" s="75"/>
    </row>
    <row r="979" spans="16:21">
      <c r="P979" s="73"/>
      <c r="Q979" s="74"/>
      <c r="R979" s="74"/>
      <c r="S979" s="74"/>
      <c r="T979" s="74"/>
      <c r="U979" s="75"/>
    </row>
    <row r="980" spans="16:21">
      <c r="P980" s="73"/>
      <c r="Q980" s="74"/>
      <c r="R980" s="74"/>
      <c r="S980" s="74"/>
      <c r="T980" s="74"/>
      <c r="U980" s="75"/>
    </row>
    <row r="981" spans="16:21">
      <c r="P981" s="73"/>
      <c r="Q981" s="74"/>
      <c r="R981" s="74"/>
      <c r="S981" s="74"/>
      <c r="T981" s="74"/>
      <c r="U981" s="75"/>
    </row>
    <row r="982" spans="16:21">
      <c r="P982" s="73"/>
      <c r="Q982" s="74"/>
      <c r="R982" s="74"/>
      <c r="S982" s="74"/>
      <c r="T982" s="74"/>
      <c r="U982" s="75"/>
    </row>
    <row r="983" spans="16:21">
      <c r="P983" s="73"/>
      <c r="Q983" s="74"/>
      <c r="R983" s="74"/>
      <c r="S983" s="74"/>
      <c r="T983" s="74"/>
      <c r="U983" s="75"/>
    </row>
    <row r="984" spans="16:21">
      <c r="P984" s="73"/>
      <c r="Q984" s="74"/>
      <c r="R984" s="74"/>
      <c r="S984" s="74"/>
      <c r="T984" s="74"/>
      <c r="U984" s="75"/>
    </row>
    <row r="985" spans="16:21">
      <c r="P985" s="73"/>
      <c r="Q985" s="74"/>
      <c r="R985" s="74"/>
      <c r="S985" s="74"/>
      <c r="T985" s="74"/>
      <c r="U985" s="75"/>
    </row>
    <row r="986" spans="16:21">
      <c r="P986" s="73"/>
      <c r="Q986" s="74"/>
      <c r="R986" s="74"/>
      <c r="S986" s="74"/>
      <c r="T986" s="74"/>
      <c r="U986" s="75"/>
    </row>
    <row r="987" spans="16:21">
      <c r="P987" s="73"/>
      <c r="Q987" s="74"/>
      <c r="R987" s="74"/>
      <c r="S987" s="74"/>
      <c r="T987" s="74"/>
      <c r="U987" s="75"/>
    </row>
    <row r="988" spans="16:21">
      <c r="P988" s="73"/>
      <c r="Q988" s="74"/>
      <c r="R988" s="74"/>
      <c r="S988" s="74"/>
      <c r="T988" s="74"/>
      <c r="U988" s="75"/>
    </row>
    <row r="989" spans="16:21">
      <c r="P989" s="73"/>
      <c r="Q989" s="74"/>
      <c r="R989" s="74"/>
      <c r="S989" s="74"/>
      <c r="T989" s="74"/>
      <c r="U989" s="75"/>
    </row>
    <row r="990" spans="16:21">
      <c r="P990" s="73"/>
      <c r="Q990" s="74"/>
      <c r="R990" s="74"/>
      <c r="S990" s="74"/>
      <c r="T990" s="74"/>
      <c r="U990" s="75"/>
    </row>
    <row r="991" spans="16:21">
      <c r="P991" s="73"/>
      <c r="Q991" s="74"/>
      <c r="R991" s="74"/>
      <c r="S991" s="74"/>
      <c r="T991" s="74"/>
      <c r="U991" s="75"/>
    </row>
    <row r="992" spans="16:21">
      <c r="P992" s="73"/>
      <c r="Q992" s="74"/>
      <c r="R992" s="74"/>
      <c r="S992" s="74"/>
      <c r="T992" s="74"/>
      <c r="U992" s="75"/>
    </row>
    <row r="993" spans="16:21">
      <c r="P993" s="73"/>
      <c r="Q993" s="74"/>
      <c r="R993" s="74"/>
      <c r="S993" s="74"/>
      <c r="T993" s="74"/>
      <c r="U993" s="75"/>
    </row>
    <row r="994" spans="16:21">
      <c r="P994" s="73"/>
      <c r="Q994" s="74"/>
      <c r="R994" s="74"/>
      <c r="S994" s="74"/>
      <c r="T994" s="74"/>
      <c r="U994" s="75"/>
    </row>
    <row r="995" spans="16:21">
      <c r="P995" s="73"/>
      <c r="Q995" s="74"/>
      <c r="R995" s="74"/>
      <c r="S995" s="74"/>
      <c r="T995" s="74"/>
      <c r="U995" s="75"/>
    </row>
    <row r="996" spans="16:21">
      <c r="P996" s="73"/>
      <c r="Q996" s="74"/>
      <c r="R996" s="74"/>
      <c r="S996" s="74"/>
      <c r="T996" s="74"/>
      <c r="U996" s="75"/>
    </row>
    <row r="997" spans="16:21">
      <c r="P997" s="73"/>
      <c r="Q997" s="74"/>
      <c r="R997" s="74"/>
      <c r="S997" s="74"/>
      <c r="T997" s="74"/>
      <c r="U997" s="75"/>
    </row>
    <row r="998" spans="16:21">
      <c r="P998" s="73"/>
      <c r="Q998" s="74"/>
      <c r="R998" s="74"/>
      <c r="S998" s="74"/>
      <c r="T998" s="74"/>
      <c r="U998" s="75"/>
    </row>
    <row r="999" spans="16:21">
      <c r="P999" s="73"/>
      <c r="Q999" s="74"/>
      <c r="R999" s="74"/>
      <c r="S999" s="74"/>
      <c r="T999" s="74"/>
      <c r="U999" s="75"/>
    </row>
    <row r="1000" spans="16:21">
      <c r="P1000" s="73"/>
      <c r="Q1000" s="74"/>
      <c r="R1000" s="74"/>
      <c r="S1000" s="74"/>
      <c r="T1000" s="74"/>
      <c r="U1000" s="75"/>
    </row>
    <row r="1001" spans="16:21">
      <c r="P1001" s="73"/>
      <c r="Q1001" s="74"/>
      <c r="R1001" s="74"/>
      <c r="S1001" s="74"/>
      <c r="T1001" s="74"/>
      <c r="U1001" s="75"/>
    </row>
    <row r="1002" spans="16:21">
      <c r="P1002" s="73"/>
      <c r="Q1002" s="74"/>
      <c r="R1002" s="74"/>
      <c r="S1002" s="74"/>
      <c r="T1002" s="74"/>
      <c r="U1002" s="75"/>
    </row>
    <row r="1003" spans="16:21">
      <c r="P1003" s="73"/>
      <c r="Q1003" s="74"/>
      <c r="R1003" s="74"/>
      <c r="S1003" s="74"/>
      <c r="T1003" s="74"/>
      <c r="U1003" s="75"/>
    </row>
    <row r="1004" spans="16:21">
      <c r="P1004" s="73"/>
      <c r="Q1004" s="74"/>
      <c r="R1004" s="74"/>
      <c r="S1004" s="74"/>
      <c r="T1004" s="74"/>
      <c r="U1004" s="75"/>
    </row>
    <row r="1005" spans="16:21">
      <c r="P1005" s="73"/>
      <c r="Q1005" s="74"/>
      <c r="R1005" s="74"/>
      <c r="S1005" s="74"/>
      <c r="T1005" s="74"/>
      <c r="U1005" s="75"/>
    </row>
    <row r="1006" spans="16:21">
      <c r="P1006" s="76"/>
    </row>
    <row r="1007" spans="16:21">
      <c r="P1007" s="76"/>
    </row>
    <row r="1008" spans="16:21">
      <c r="P1008" s="76"/>
    </row>
    <row r="1009" spans="16:16">
      <c r="P1009" s="76"/>
    </row>
    <row r="1010" spans="16:16">
      <c r="P1010" s="76"/>
    </row>
    <row r="1011" spans="16:16">
      <c r="P1011" s="76"/>
    </row>
    <row r="1012" spans="16:16">
      <c r="P1012" s="76"/>
    </row>
    <row r="1013" spans="16:16">
      <c r="P1013" s="76"/>
    </row>
    <row r="1014" spans="16:16">
      <c r="P1014" s="76"/>
    </row>
    <row r="1015" spans="16:16">
      <c r="P1015" s="76"/>
    </row>
    <row r="1016" spans="16:16">
      <c r="P1016" s="76"/>
    </row>
    <row r="1017" spans="16:16">
      <c r="P1017" s="76"/>
    </row>
    <row r="1018" spans="16:16">
      <c r="P1018" s="76"/>
    </row>
    <row r="1019" spans="16:16">
      <c r="P1019" s="76"/>
    </row>
    <row r="1020" spans="16:16">
      <c r="P1020" s="76"/>
    </row>
    <row r="1021" spans="16:16">
      <c r="P1021" s="76"/>
    </row>
    <row r="1022" spans="16:16">
      <c r="P1022" s="76"/>
    </row>
    <row r="1023" spans="16:16">
      <c r="P1023" s="76"/>
    </row>
    <row r="1024" spans="16:16">
      <c r="P1024" s="76"/>
    </row>
    <row r="1025" spans="16:16">
      <c r="P1025" s="76"/>
    </row>
    <row r="1026" spans="16:16">
      <c r="P1026" s="76"/>
    </row>
    <row r="1027" spans="16:16">
      <c r="P1027" s="76"/>
    </row>
    <row r="1028" spans="16:16">
      <c r="P1028" s="76"/>
    </row>
    <row r="1029" spans="16:16">
      <c r="P1029" s="76"/>
    </row>
    <row r="1030" spans="16:16">
      <c r="P1030" s="76"/>
    </row>
    <row r="1031" spans="16:16">
      <c r="P1031" s="76"/>
    </row>
    <row r="1032" spans="16:16">
      <c r="P1032" s="76"/>
    </row>
    <row r="1033" spans="16:16">
      <c r="P1033" s="76"/>
    </row>
    <row r="1034" spans="16:16">
      <c r="P1034" s="76"/>
    </row>
    <row r="1035" spans="16:16">
      <c r="P1035" s="76"/>
    </row>
    <row r="1036" spans="16:16">
      <c r="P1036" s="76"/>
    </row>
    <row r="1037" spans="16:16">
      <c r="P1037" s="76"/>
    </row>
    <row r="1038" spans="16:16">
      <c r="P1038" s="76"/>
    </row>
    <row r="1039" spans="16:16">
      <c r="P1039" s="76"/>
    </row>
    <row r="1040" spans="16:16">
      <c r="P1040" s="76"/>
    </row>
    <row r="1041" spans="16:16">
      <c r="P1041" s="76"/>
    </row>
    <row r="1042" spans="16:16">
      <c r="P1042" s="76"/>
    </row>
    <row r="1043" spans="16:16">
      <c r="P1043" s="76"/>
    </row>
    <row r="1044" spans="16:16">
      <c r="P1044" s="76"/>
    </row>
    <row r="1045" spans="16:16">
      <c r="P1045" s="76"/>
    </row>
    <row r="1046" spans="16:16">
      <c r="P1046" s="76"/>
    </row>
    <row r="1047" spans="16:16">
      <c r="P1047" s="76"/>
    </row>
    <row r="1048" spans="16:16">
      <c r="P1048" s="76"/>
    </row>
    <row r="1049" spans="16:16">
      <c r="P1049" s="76"/>
    </row>
    <row r="1050" spans="16:16">
      <c r="P1050" s="76"/>
    </row>
    <row r="1051" spans="16:16">
      <c r="P1051" s="76"/>
    </row>
    <row r="1052" spans="16:16">
      <c r="P1052" s="76"/>
    </row>
    <row r="1053" spans="16:16">
      <c r="P1053" s="76"/>
    </row>
    <row r="1054" spans="16:16">
      <c r="P1054" s="76"/>
    </row>
    <row r="1055" spans="16:16">
      <c r="P1055" s="76"/>
    </row>
    <row r="1056" spans="16:16">
      <c r="P1056" s="76"/>
    </row>
    <row r="1057" spans="16:16">
      <c r="P1057" s="76"/>
    </row>
    <row r="1058" spans="16:16">
      <c r="P1058" s="76"/>
    </row>
    <row r="1059" spans="16:16">
      <c r="P1059" s="76"/>
    </row>
    <row r="1060" spans="16:16">
      <c r="P1060" s="76"/>
    </row>
    <row r="1061" spans="16:16">
      <c r="P1061" s="76"/>
    </row>
    <row r="1062" spans="16:16">
      <c r="P1062" s="76"/>
    </row>
    <row r="1063" spans="16:16">
      <c r="P1063" s="76"/>
    </row>
    <row r="1064" spans="16:16">
      <c r="P1064" s="76"/>
    </row>
    <row r="1065" spans="16:16">
      <c r="P1065" s="76"/>
    </row>
    <row r="1066" spans="16:16">
      <c r="P1066" s="76"/>
    </row>
    <row r="1067" spans="16:16">
      <c r="P1067" s="76"/>
    </row>
    <row r="1068" spans="16:16">
      <c r="P1068" s="76"/>
    </row>
    <row r="1069" spans="16:16">
      <c r="P1069" s="76"/>
    </row>
    <row r="1070" spans="16:16">
      <c r="P1070" s="76"/>
    </row>
    <row r="1071" spans="16:16">
      <c r="P1071" s="76"/>
    </row>
    <row r="1072" spans="16:16">
      <c r="P1072" s="76"/>
    </row>
    <row r="1073" spans="16:16">
      <c r="P1073" s="76"/>
    </row>
    <row r="1074" spans="16:16">
      <c r="P1074" s="76"/>
    </row>
    <row r="1075" spans="16:16">
      <c r="P1075" s="76"/>
    </row>
    <row r="1076" spans="16:16">
      <c r="P1076" s="76"/>
    </row>
    <row r="1077" spans="16:16">
      <c r="P1077" s="76"/>
    </row>
    <row r="1078" spans="16:16">
      <c r="P1078" s="76"/>
    </row>
    <row r="1079" spans="16:16">
      <c r="P1079" s="76"/>
    </row>
    <row r="1080" spans="16:16">
      <c r="P1080" s="76"/>
    </row>
    <row r="1081" spans="16:16">
      <c r="P1081" s="76"/>
    </row>
    <row r="1082" spans="16:16">
      <c r="P1082" s="76"/>
    </row>
    <row r="1083" spans="16:16">
      <c r="P1083" s="76"/>
    </row>
    <row r="1084" spans="16:16">
      <c r="P1084" s="76"/>
    </row>
    <row r="1085" spans="16:16">
      <c r="P1085" s="76"/>
    </row>
    <row r="1086" spans="16:16">
      <c r="P1086" s="76"/>
    </row>
    <row r="1087" spans="16:16">
      <c r="P1087" s="76"/>
    </row>
    <row r="1088" spans="16:16">
      <c r="P1088" s="76"/>
    </row>
    <row r="1089" spans="16:16">
      <c r="P1089" s="76"/>
    </row>
    <row r="1090" spans="16:16">
      <c r="P1090" s="76"/>
    </row>
    <row r="1091" spans="16:16">
      <c r="P1091" s="76"/>
    </row>
    <row r="1092" spans="16:16">
      <c r="P1092" s="76"/>
    </row>
    <row r="1093" spans="16:16">
      <c r="P1093" s="76"/>
    </row>
    <row r="1094" spans="16:16">
      <c r="P1094" s="76"/>
    </row>
    <row r="1095" spans="16:16">
      <c r="P1095" s="76"/>
    </row>
    <row r="1096" spans="16:16">
      <c r="P1096" s="76"/>
    </row>
    <row r="1097" spans="16:16">
      <c r="P1097" s="76"/>
    </row>
    <row r="1098" spans="16:16">
      <c r="P1098" s="76"/>
    </row>
    <row r="1099" spans="16:16">
      <c r="P1099" s="76"/>
    </row>
    <row r="1100" spans="16:16">
      <c r="P1100" s="76"/>
    </row>
    <row r="1101" spans="16:16">
      <c r="P1101" s="76"/>
    </row>
    <row r="1102" spans="16:16">
      <c r="P1102" s="76"/>
    </row>
    <row r="1103" spans="16:16">
      <c r="P1103" s="76"/>
    </row>
    <row r="1104" spans="16:16">
      <c r="P1104" s="76"/>
    </row>
    <row r="1105" spans="16:16">
      <c r="P1105" s="76"/>
    </row>
    <row r="1106" spans="16:16">
      <c r="P1106" s="76"/>
    </row>
    <row r="1107" spans="16:16">
      <c r="P1107" s="76"/>
    </row>
    <row r="1108" spans="16:16">
      <c r="P1108" s="76"/>
    </row>
    <row r="1109" spans="16:16">
      <c r="P1109" s="76"/>
    </row>
    <row r="1110" spans="16:16">
      <c r="P1110" s="76"/>
    </row>
    <row r="1111" spans="16:16">
      <c r="P1111" s="76"/>
    </row>
    <row r="1112" spans="16:16">
      <c r="P1112" s="76"/>
    </row>
    <row r="1113" spans="16:16">
      <c r="P1113" s="76"/>
    </row>
    <row r="1114" spans="16:16">
      <c r="P1114" s="76"/>
    </row>
    <row r="1115" spans="16:16">
      <c r="P1115" s="76"/>
    </row>
    <row r="1116" spans="16:16">
      <c r="P1116" s="76"/>
    </row>
    <row r="1117" spans="16:16">
      <c r="P1117" s="76"/>
    </row>
    <row r="1118" spans="16:16">
      <c r="P1118" s="76"/>
    </row>
    <row r="1119" spans="16:16">
      <c r="P1119" s="76"/>
    </row>
    <row r="1120" spans="16:16">
      <c r="P1120" s="76"/>
    </row>
    <row r="1121" spans="16:16">
      <c r="P1121" s="76"/>
    </row>
    <row r="1122" spans="16:16">
      <c r="P1122" s="76"/>
    </row>
    <row r="1123" spans="16:16">
      <c r="P1123" s="76"/>
    </row>
    <row r="1124" spans="16:16">
      <c r="P1124" s="76"/>
    </row>
    <row r="1125" spans="16:16">
      <c r="P1125" s="76"/>
    </row>
    <row r="1126" spans="16:16">
      <c r="P1126" s="76"/>
    </row>
    <row r="1127" spans="16:16">
      <c r="P1127" s="76"/>
    </row>
    <row r="1128" spans="16:16">
      <c r="P1128" s="76"/>
    </row>
    <row r="1129" spans="16:16">
      <c r="P1129" s="76"/>
    </row>
    <row r="1130" spans="16:16">
      <c r="P1130" s="76"/>
    </row>
    <row r="1131" spans="16:16">
      <c r="P1131" s="76"/>
    </row>
    <row r="1132" spans="16:16">
      <c r="P1132" s="76"/>
    </row>
    <row r="1133" spans="16:16">
      <c r="P1133" s="76"/>
    </row>
    <row r="1134" spans="16:16">
      <c r="P1134" s="76"/>
    </row>
    <row r="1135" spans="16:16">
      <c r="P1135" s="76"/>
    </row>
    <row r="1136" spans="16:16">
      <c r="P1136" s="76"/>
    </row>
    <row r="1137" spans="16:16">
      <c r="P1137" s="76"/>
    </row>
    <row r="1138" spans="16:16">
      <c r="P1138" s="76"/>
    </row>
    <row r="1139" spans="16:16">
      <c r="P1139" s="76"/>
    </row>
    <row r="1140" spans="16:16">
      <c r="P1140" s="76"/>
    </row>
    <row r="1141" spans="16:16">
      <c r="P1141" s="76"/>
    </row>
    <row r="1142" spans="16:16">
      <c r="P1142" s="76"/>
    </row>
    <row r="1143" spans="16:16">
      <c r="P1143" s="76"/>
    </row>
    <row r="1144" spans="16:16">
      <c r="P1144" s="76"/>
    </row>
    <row r="1145" spans="16:16">
      <c r="P1145" s="76"/>
    </row>
    <row r="1146" spans="16:16">
      <c r="P1146" s="76"/>
    </row>
    <row r="1147" spans="16:16">
      <c r="P1147" s="76"/>
    </row>
    <row r="1148" spans="16:16">
      <c r="P1148" s="76"/>
    </row>
    <row r="1149" spans="16:16">
      <c r="P1149" s="76"/>
    </row>
    <row r="1150" spans="16:16">
      <c r="P1150" s="76"/>
    </row>
    <row r="1151" spans="16:16">
      <c r="P1151" s="76"/>
    </row>
    <row r="1152" spans="16:16">
      <c r="P1152" s="76"/>
    </row>
    <row r="1153" spans="16:16">
      <c r="P1153" s="76"/>
    </row>
    <row r="1154" spans="16:16">
      <c r="P1154" s="76"/>
    </row>
    <row r="1155" spans="16:16">
      <c r="P1155" s="76"/>
    </row>
    <row r="1156" spans="16:16">
      <c r="P1156" s="76"/>
    </row>
    <row r="1157" spans="16:16">
      <c r="P1157" s="76"/>
    </row>
    <row r="1158" spans="16:16">
      <c r="P1158" s="76"/>
    </row>
    <row r="1159" spans="16:16">
      <c r="P1159" s="76"/>
    </row>
    <row r="1160" spans="16:16">
      <c r="P1160" s="76"/>
    </row>
    <row r="1161" spans="16:16">
      <c r="P1161" s="76"/>
    </row>
    <row r="1162" spans="16:16">
      <c r="P1162" s="76"/>
    </row>
    <row r="1163" spans="16:16">
      <c r="P1163" s="76"/>
    </row>
    <row r="1164" spans="16:16">
      <c r="P1164" s="76"/>
    </row>
    <row r="1165" spans="16:16">
      <c r="P1165" s="76"/>
    </row>
    <row r="1166" spans="16:16">
      <c r="P1166" s="76"/>
    </row>
    <row r="1167" spans="16:16">
      <c r="P1167" s="76"/>
    </row>
    <row r="1168" spans="16:16">
      <c r="P1168" s="76"/>
    </row>
    <row r="1169" spans="16:16">
      <c r="P1169" s="76"/>
    </row>
    <row r="1170" spans="16:16">
      <c r="P1170" s="76"/>
    </row>
    <row r="1171" spans="16:16">
      <c r="P1171" s="76"/>
    </row>
    <row r="1172" spans="16:16">
      <c r="P1172" s="76"/>
    </row>
    <row r="1173" spans="16:16">
      <c r="P1173" s="76"/>
    </row>
    <row r="1174" spans="16:16">
      <c r="P1174" s="76"/>
    </row>
    <row r="1175" spans="16:16">
      <c r="P1175" s="76"/>
    </row>
    <row r="1176" spans="16:16">
      <c r="P1176" s="76"/>
    </row>
    <row r="1177" spans="16:16">
      <c r="P1177" s="76"/>
    </row>
    <row r="1178" spans="16:16">
      <c r="P1178" s="76"/>
    </row>
    <row r="1179" spans="16:16">
      <c r="P1179" s="76"/>
    </row>
    <row r="1180" spans="16:16">
      <c r="P1180" s="76"/>
    </row>
    <row r="1181" spans="16:16">
      <c r="P1181" s="76"/>
    </row>
    <row r="1182" spans="16:16">
      <c r="P1182" s="76"/>
    </row>
    <row r="1183" spans="16:16">
      <c r="P1183" s="76"/>
    </row>
    <row r="1184" spans="16:16">
      <c r="P1184" s="76"/>
    </row>
    <row r="1185" spans="16:16">
      <c r="P1185" s="76"/>
    </row>
    <row r="1186" spans="16:16">
      <c r="P1186" s="76"/>
    </row>
    <row r="1187" spans="16:16">
      <c r="P1187" s="76"/>
    </row>
    <row r="1188" spans="16:16">
      <c r="P1188" s="76"/>
    </row>
    <row r="1189" spans="16:16">
      <c r="P1189" s="76"/>
    </row>
    <row r="1190" spans="16:16">
      <c r="P1190" s="76"/>
    </row>
    <row r="1191" spans="16:16">
      <c r="P1191" s="76"/>
    </row>
    <row r="1192" spans="16:16">
      <c r="P1192" s="76"/>
    </row>
    <row r="1193" spans="16:16">
      <c r="P1193" s="76"/>
    </row>
    <row r="1194" spans="16:16">
      <c r="P1194" s="76"/>
    </row>
    <row r="1195" spans="16:16">
      <c r="P1195" s="76"/>
    </row>
    <row r="1196" spans="16:16">
      <c r="P1196" s="76"/>
    </row>
    <row r="1197" spans="16:16">
      <c r="P1197" s="76"/>
    </row>
    <row r="1198" spans="16:16">
      <c r="P1198" s="76"/>
    </row>
    <row r="1199" spans="16:16">
      <c r="P1199" s="76"/>
    </row>
    <row r="1200" spans="16:16">
      <c r="P1200" s="76"/>
    </row>
    <row r="1201" spans="16:16">
      <c r="P1201" s="76"/>
    </row>
    <row r="1202" spans="16:16">
      <c r="P1202" s="76"/>
    </row>
    <row r="1203" spans="16:16">
      <c r="P1203" s="76"/>
    </row>
    <row r="1204" spans="16:16">
      <c r="P1204" s="76"/>
    </row>
    <row r="1205" spans="16:16">
      <c r="P1205" s="76"/>
    </row>
    <row r="1206" spans="16:16">
      <c r="P1206" s="76"/>
    </row>
    <row r="1207" spans="16:16">
      <c r="P1207" s="76"/>
    </row>
    <row r="1208" spans="16:16">
      <c r="P1208" s="76"/>
    </row>
    <row r="1209" spans="16:16">
      <c r="P1209" s="76"/>
    </row>
    <row r="1210" spans="16:16">
      <c r="P1210" s="76"/>
    </row>
    <row r="1211" spans="16:16">
      <c r="P1211" s="76"/>
    </row>
    <row r="1212" spans="16:16">
      <c r="P1212" s="76"/>
    </row>
    <row r="1213" spans="16:16">
      <c r="P1213" s="76"/>
    </row>
    <row r="1214" spans="16:16">
      <c r="P1214" s="76"/>
    </row>
    <row r="1215" spans="16:16">
      <c r="P1215" s="76"/>
    </row>
    <row r="1216" spans="16:16">
      <c r="P1216" s="76"/>
    </row>
    <row r="1217" spans="16:16">
      <c r="P1217" s="76"/>
    </row>
    <row r="1218" spans="16:16">
      <c r="P1218" s="76"/>
    </row>
    <row r="1219" spans="16:16">
      <c r="P1219" s="76"/>
    </row>
    <row r="1220" spans="16:16">
      <c r="P1220" s="76"/>
    </row>
    <row r="1221" spans="16:16">
      <c r="P1221" s="76"/>
    </row>
    <row r="1222" spans="16:16">
      <c r="P1222" s="76"/>
    </row>
    <row r="1223" spans="16:16">
      <c r="P1223" s="76"/>
    </row>
    <row r="1224" spans="16:16">
      <c r="P1224" s="76"/>
    </row>
    <row r="1225" spans="16:16">
      <c r="P1225" s="76"/>
    </row>
    <row r="1226" spans="16:16">
      <c r="P1226" s="76"/>
    </row>
    <row r="1227" spans="16:16">
      <c r="P1227" s="76"/>
    </row>
    <row r="1228" spans="16:16">
      <c r="P1228" s="76"/>
    </row>
    <row r="1229" spans="16:16">
      <c r="P1229" s="76"/>
    </row>
    <row r="1230" spans="16:16">
      <c r="P1230" s="76"/>
    </row>
    <row r="1231" spans="16:16">
      <c r="P1231" s="76"/>
    </row>
    <row r="1232" spans="16:16">
      <c r="P1232" s="76"/>
    </row>
    <row r="1233" spans="16:16">
      <c r="P1233" s="76"/>
    </row>
    <row r="1234" spans="16:16">
      <c r="P1234" s="76"/>
    </row>
    <row r="1235" spans="16:16">
      <c r="P1235" s="76"/>
    </row>
    <row r="1236" spans="16:16">
      <c r="P1236" s="76"/>
    </row>
    <row r="1237" spans="16:16">
      <c r="P1237" s="76"/>
    </row>
    <row r="1238" spans="16:16">
      <c r="P1238" s="76"/>
    </row>
    <row r="1239" spans="16:16">
      <c r="P1239" s="76"/>
    </row>
    <row r="1240" spans="16:16">
      <c r="P1240" s="76"/>
    </row>
    <row r="1241" spans="16:16">
      <c r="P1241" s="76"/>
    </row>
    <row r="1242" spans="16:16">
      <c r="P1242" s="76"/>
    </row>
    <row r="1243" spans="16:16">
      <c r="P1243" s="76"/>
    </row>
    <row r="1244" spans="16:16">
      <c r="P1244" s="76"/>
    </row>
    <row r="1245" spans="16:16">
      <c r="P1245" s="76"/>
    </row>
    <row r="1246" spans="16:16">
      <c r="P1246" s="76"/>
    </row>
    <row r="1247" spans="16:16">
      <c r="P1247" s="76"/>
    </row>
    <row r="1248" spans="16:16">
      <c r="P1248" s="76"/>
    </row>
    <row r="1249" spans="16:16">
      <c r="P1249" s="76"/>
    </row>
    <row r="1250" spans="16:16">
      <c r="P1250" s="76"/>
    </row>
    <row r="1251" spans="16:16">
      <c r="P1251" s="76"/>
    </row>
    <row r="1252" spans="16:16">
      <c r="P1252" s="76"/>
    </row>
    <row r="1253" spans="16:16">
      <c r="P1253" s="76"/>
    </row>
    <row r="1254" spans="16:16">
      <c r="P1254" s="76"/>
    </row>
    <row r="1255" spans="16:16">
      <c r="P1255" s="76"/>
    </row>
    <row r="1256" spans="16:16">
      <c r="P1256" s="76"/>
    </row>
    <row r="1257" spans="16:16">
      <c r="P1257" s="76"/>
    </row>
    <row r="1258" spans="16:16">
      <c r="P1258" s="76"/>
    </row>
    <row r="1259" spans="16:16">
      <c r="P1259" s="76"/>
    </row>
    <row r="1260" spans="16:16">
      <c r="P1260" s="76"/>
    </row>
    <row r="1261" spans="16:16">
      <c r="P1261" s="76"/>
    </row>
    <row r="1262" spans="16:16">
      <c r="P1262" s="76"/>
    </row>
    <row r="1263" spans="16:16">
      <c r="P1263" s="76"/>
    </row>
    <row r="1264" spans="16:16">
      <c r="P1264" s="76"/>
    </row>
    <row r="1265" spans="16:16">
      <c r="P1265" s="76"/>
    </row>
    <row r="1266" spans="16:16">
      <c r="P1266" s="76"/>
    </row>
    <row r="1267" spans="16:16">
      <c r="P1267" s="76"/>
    </row>
    <row r="1268" spans="16:16">
      <c r="P1268" s="76"/>
    </row>
    <row r="1269" spans="16:16">
      <c r="P1269" s="76"/>
    </row>
    <row r="1270" spans="16:16">
      <c r="P1270" s="76"/>
    </row>
    <row r="1271" spans="16:16">
      <c r="P1271" s="76"/>
    </row>
    <row r="1272" spans="16:16">
      <c r="P1272" s="76"/>
    </row>
    <row r="1273" spans="16:16">
      <c r="P1273" s="76"/>
    </row>
    <row r="1274" spans="16:16">
      <c r="P1274" s="76"/>
    </row>
    <row r="1275" spans="16:16">
      <c r="P1275" s="76"/>
    </row>
    <row r="1276" spans="16:16">
      <c r="P1276" s="76"/>
    </row>
    <row r="1277" spans="16:16">
      <c r="P1277" s="76"/>
    </row>
    <row r="1278" spans="16:16">
      <c r="P1278" s="76"/>
    </row>
    <row r="1279" spans="16:16">
      <c r="P1279" s="76"/>
    </row>
    <row r="1280" spans="16:16">
      <c r="P1280" s="76"/>
    </row>
    <row r="1281" spans="16:16">
      <c r="P1281" s="76"/>
    </row>
    <row r="1282" spans="16:16">
      <c r="P1282" s="76"/>
    </row>
    <row r="1283" spans="16:16">
      <c r="P1283" s="76"/>
    </row>
    <row r="1284" spans="16:16">
      <c r="P1284" s="76"/>
    </row>
    <row r="1285" spans="16:16">
      <c r="P1285" s="76"/>
    </row>
    <row r="1286" spans="16:16">
      <c r="P1286" s="76"/>
    </row>
    <row r="1287" spans="16:16">
      <c r="P1287" s="76"/>
    </row>
    <row r="1288" spans="16:16">
      <c r="P1288" s="76"/>
    </row>
    <row r="1289" spans="16:16">
      <c r="P1289" s="76"/>
    </row>
    <row r="1290" spans="16:16">
      <c r="P1290" s="76"/>
    </row>
    <row r="1291" spans="16:16">
      <c r="P1291" s="76"/>
    </row>
    <row r="1292" spans="16:16">
      <c r="P1292" s="76"/>
    </row>
    <row r="1293" spans="16:16">
      <c r="P1293" s="76"/>
    </row>
    <row r="1294" spans="16:16">
      <c r="P1294" s="76"/>
    </row>
    <row r="1295" spans="16:16">
      <c r="P1295" s="76"/>
    </row>
    <row r="1296" spans="16:16">
      <c r="P1296" s="76"/>
    </row>
    <row r="1297" spans="16:16">
      <c r="P1297" s="76"/>
    </row>
    <row r="1298" spans="16:16">
      <c r="P1298" s="76"/>
    </row>
    <row r="1299" spans="16:16">
      <c r="P1299" s="76"/>
    </row>
    <row r="1300" spans="16:16">
      <c r="P1300" s="76"/>
    </row>
    <row r="1301" spans="16:16">
      <c r="P1301" s="76"/>
    </row>
    <row r="1302" spans="16:16">
      <c r="P1302" s="76"/>
    </row>
    <row r="1303" spans="16:16">
      <c r="P1303" s="76"/>
    </row>
    <row r="1304" spans="16:16">
      <c r="P1304" s="76"/>
    </row>
    <row r="1305" spans="16:16">
      <c r="P1305" s="76"/>
    </row>
    <row r="1306" spans="16:16">
      <c r="P1306" s="76"/>
    </row>
    <row r="1307" spans="16:16">
      <c r="P1307" s="76"/>
    </row>
    <row r="1308" spans="16:16">
      <c r="P1308" s="76"/>
    </row>
    <row r="1309" spans="16:16">
      <c r="P1309" s="76"/>
    </row>
    <row r="1310" spans="16:16">
      <c r="P1310" s="76"/>
    </row>
    <row r="1311" spans="16:16">
      <c r="P1311" s="76"/>
    </row>
    <row r="1312" spans="16:16">
      <c r="P1312" s="76"/>
    </row>
    <row r="1313" spans="16:16">
      <c r="P1313" s="76"/>
    </row>
    <row r="1314" spans="16:16">
      <c r="P1314" s="76"/>
    </row>
    <row r="1315" spans="16:16">
      <c r="P1315" s="76"/>
    </row>
    <row r="1316" spans="16:16">
      <c r="P1316" s="76"/>
    </row>
    <row r="1317" spans="16:16">
      <c r="P1317" s="76"/>
    </row>
    <row r="1318" spans="16:16">
      <c r="P1318" s="76"/>
    </row>
    <row r="1319" spans="16:16">
      <c r="P1319" s="76"/>
    </row>
    <row r="1320" spans="16:16">
      <c r="P1320" s="76"/>
    </row>
    <row r="1321" spans="16:16">
      <c r="P1321" s="76"/>
    </row>
    <row r="1322" spans="16:16">
      <c r="P1322" s="76"/>
    </row>
    <row r="1323" spans="16:16">
      <c r="P1323" s="76"/>
    </row>
    <row r="1324" spans="16:16">
      <c r="P1324" s="76"/>
    </row>
    <row r="1325" spans="16:16">
      <c r="P1325" s="76"/>
    </row>
    <row r="1326" spans="16:16">
      <c r="P1326" s="76"/>
    </row>
    <row r="1327" spans="16:16">
      <c r="P1327" s="76"/>
    </row>
    <row r="1328" spans="16:16">
      <c r="P1328" s="76"/>
    </row>
    <row r="1329" spans="16:16">
      <c r="P1329" s="76"/>
    </row>
    <row r="1330" spans="16:16">
      <c r="P1330" s="76"/>
    </row>
    <row r="1331" spans="16:16">
      <c r="P1331" s="76"/>
    </row>
    <row r="1332" spans="16:16">
      <c r="P1332" s="76"/>
    </row>
    <row r="1333" spans="16:16">
      <c r="P1333" s="76"/>
    </row>
    <row r="1334" spans="16:16">
      <c r="P1334" s="76"/>
    </row>
    <row r="1335" spans="16:16">
      <c r="P1335" s="76"/>
    </row>
    <row r="1336" spans="16:16">
      <c r="P1336" s="76"/>
    </row>
    <row r="1337" spans="16:16">
      <c r="P1337" s="76"/>
    </row>
    <row r="1338" spans="16:16">
      <c r="P1338" s="76"/>
    </row>
    <row r="1339" spans="16:16">
      <c r="P1339" s="76"/>
    </row>
    <row r="1340" spans="16:16">
      <c r="P1340" s="76"/>
    </row>
    <row r="1341" spans="16:16">
      <c r="P1341" s="76"/>
    </row>
    <row r="1342" spans="16:16">
      <c r="P1342" s="76"/>
    </row>
    <row r="1343" spans="16:16">
      <c r="P1343" s="76"/>
    </row>
    <row r="1344" spans="16:16">
      <c r="P1344" s="76"/>
    </row>
    <row r="1345" spans="16:16">
      <c r="P1345" s="76"/>
    </row>
    <row r="1346" spans="16:16">
      <c r="P1346" s="76"/>
    </row>
    <row r="1347" spans="16:16">
      <c r="P1347" s="76"/>
    </row>
    <row r="1348" spans="16:16">
      <c r="P1348" s="76"/>
    </row>
    <row r="1349" spans="16:16">
      <c r="P1349" s="76"/>
    </row>
    <row r="1350" spans="16:16">
      <c r="P1350" s="76"/>
    </row>
    <row r="1351" spans="16:16">
      <c r="P1351" s="76"/>
    </row>
    <row r="1352" spans="16:16">
      <c r="P1352" s="76"/>
    </row>
    <row r="1353" spans="16:16">
      <c r="P1353" s="76"/>
    </row>
    <row r="1354" spans="16:16">
      <c r="P1354" s="76"/>
    </row>
    <row r="1355" spans="16:16">
      <c r="P1355" s="76"/>
    </row>
    <row r="1356" spans="16:16">
      <c r="P1356" s="76"/>
    </row>
    <row r="1357" spans="16:16">
      <c r="P1357" s="76"/>
    </row>
    <row r="1358" spans="16:16">
      <c r="P1358" s="76"/>
    </row>
    <row r="1359" spans="16:16">
      <c r="P1359" s="76"/>
    </row>
    <row r="1360" spans="16:16">
      <c r="P1360" s="76"/>
    </row>
    <row r="1361" spans="16:16">
      <c r="P1361" s="76"/>
    </row>
    <row r="1362" spans="16:16">
      <c r="P1362" s="76"/>
    </row>
    <row r="1363" spans="16:16">
      <c r="P1363" s="76"/>
    </row>
    <row r="1364" spans="16:16">
      <c r="P1364" s="76"/>
    </row>
    <row r="1365" spans="16:16">
      <c r="P1365" s="76"/>
    </row>
    <row r="1366" spans="16:16">
      <c r="P1366" s="76"/>
    </row>
    <row r="1367" spans="16:16">
      <c r="P1367" s="76"/>
    </row>
    <row r="1368" spans="16:16">
      <c r="P1368" s="76"/>
    </row>
    <row r="1369" spans="16:16">
      <c r="P1369" s="76"/>
    </row>
    <row r="1370" spans="16:16">
      <c r="P1370" s="76"/>
    </row>
    <row r="1371" spans="16:16">
      <c r="P1371" s="76"/>
    </row>
    <row r="1372" spans="16:16">
      <c r="P1372" s="76"/>
    </row>
    <row r="1373" spans="16:16">
      <c r="P1373" s="76"/>
    </row>
    <row r="1374" spans="16:16">
      <c r="P1374" s="76"/>
    </row>
    <row r="1375" spans="16:16">
      <c r="P1375" s="76"/>
    </row>
    <row r="1376" spans="16:16">
      <c r="P1376" s="76"/>
    </row>
    <row r="1377" spans="16:16">
      <c r="P1377" s="76"/>
    </row>
    <row r="1378" spans="16:16">
      <c r="P1378" s="76"/>
    </row>
    <row r="1379" spans="16:16">
      <c r="P1379" s="76"/>
    </row>
    <row r="1380" spans="16:16">
      <c r="P1380" s="76"/>
    </row>
    <row r="1381" spans="16:16">
      <c r="P1381" s="76"/>
    </row>
    <row r="1382" spans="16:16">
      <c r="P1382" s="76"/>
    </row>
    <row r="1383" spans="16:16">
      <c r="P1383" s="76"/>
    </row>
    <row r="1384" spans="16:16">
      <c r="P1384" s="76"/>
    </row>
    <row r="1385" spans="16:16">
      <c r="P1385" s="76"/>
    </row>
    <row r="1386" spans="16:16">
      <c r="P1386" s="76"/>
    </row>
    <row r="1387" spans="16:16">
      <c r="P1387" s="76"/>
    </row>
    <row r="1388" spans="16:16">
      <c r="P1388" s="76"/>
    </row>
    <row r="1389" spans="16:16">
      <c r="P1389" s="76"/>
    </row>
    <row r="1390" spans="16:16">
      <c r="P1390" s="76"/>
    </row>
    <row r="1391" spans="16:16">
      <c r="P1391" s="76"/>
    </row>
    <row r="1392" spans="16:16">
      <c r="P1392" s="76"/>
    </row>
    <row r="1393" spans="16:16">
      <c r="P1393" s="76"/>
    </row>
    <row r="1394" spans="16:16">
      <c r="P1394" s="76"/>
    </row>
    <row r="1395" spans="16:16">
      <c r="P1395" s="76"/>
    </row>
    <row r="1396" spans="16:16">
      <c r="P1396" s="76"/>
    </row>
    <row r="1397" spans="16:16">
      <c r="P1397" s="76"/>
    </row>
    <row r="1398" spans="16:16">
      <c r="P1398" s="76"/>
    </row>
    <row r="1399" spans="16:16">
      <c r="P1399" s="76"/>
    </row>
    <row r="1400" spans="16:16">
      <c r="P1400" s="76"/>
    </row>
    <row r="1401" spans="16:16">
      <c r="P1401" s="76"/>
    </row>
    <row r="1402" spans="16:16">
      <c r="P1402" s="76"/>
    </row>
    <row r="1403" spans="16:16">
      <c r="P1403" s="76"/>
    </row>
    <row r="1404" spans="16:16">
      <c r="P1404" s="76"/>
    </row>
    <row r="1405" spans="16:16">
      <c r="P1405" s="76"/>
    </row>
    <row r="1406" spans="16:16">
      <c r="P1406" s="76"/>
    </row>
    <row r="1407" spans="16:16">
      <c r="P1407" s="76"/>
    </row>
    <row r="1408" spans="16:16">
      <c r="P1408" s="76"/>
    </row>
    <row r="1409" spans="16:16">
      <c r="P1409" s="76"/>
    </row>
    <row r="1410" spans="16:16">
      <c r="P1410" s="76"/>
    </row>
    <row r="1411" spans="16:16">
      <c r="P1411" s="76"/>
    </row>
    <row r="1412" spans="16:16">
      <c r="P1412" s="76"/>
    </row>
    <row r="1413" spans="16:16">
      <c r="P1413" s="76"/>
    </row>
    <row r="1414" spans="16:16">
      <c r="P1414" s="76"/>
    </row>
    <row r="1415" spans="16:16">
      <c r="P1415" s="76"/>
    </row>
    <row r="1416" spans="16:16">
      <c r="P1416" s="76"/>
    </row>
    <row r="1417" spans="16:16">
      <c r="P1417" s="76"/>
    </row>
    <row r="1418" spans="16:16">
      <c r="P1418" s="76"/>
    </row>
    <row r="1419" spans="16:16">
      <c r="P1419" s="76"/>
    </row>
    <row r="1420" spans="16:16">
      <c r="P1420" s="76"/>
    </row>
    <row r="1421" spans="16:16">
      <c r="P1421" s="76"/>
    </row>
    <row r="1422" spans="16:16">
      <c r="P1422" s="76"/>
    </row>
    <row r="1423" spans="16:16">
      <c r="P1423" s="76"/>
    </row>
    <row r="1424" spans="16:16">
      <c r="P1424" s="76"/>
    </row>
    <row r="1425" spans="16:16">
      <c r="P1425" s="76"/>
    </row>
    <row r="1426" spans="16:16">
      <c r="P1426" s="76"/>
    </row>
    <row r="1427" spans="16:16">
      <c r="P1427" s="76"/>
    </row>
    <row r="1428" spans="16:16">
      <c r="P1428" s="76"/>
    </row>
    <row r="1429" spans="16:16">
      <c r="P1429" s="76"/>
    </row>
    <row r="1430" spans="16:16">
      <c r="P1430" s="76"/>
    </row>
    <row r="1431" spans="16:16">
      <c r="P1431" s="76"/>
    </row>
    <row r="1432" spans="16:16">
      <c r="P1432" s="76"/>
    </row>
    <row r="1433" spans="16:16">
      <c r="P1433" s="76"/>
    </row>
    <row r="1434" spans="16:16">
      <c r="P1434" s="76"/>
    </row>
    <row r="1435" spans="16:16">
      <c r="P1435" s="76"/>
    </row>
    <row r="1436" spans="16:16">
      <c r="P1436" s="76"/>
    </row>
    <row r="1437" spans="16:16">
      <c r="P1437" s="76"/>
    </row>
    <row r="1438" spans="16:16">
      <c r="P1438" s="76"/>
    </row>
    <row r="1439" spans="16:16">
      <c r="P1439" s="76"/>
    </row>
    <row r="1440" spans="16:16">
      <c r="P1440" s="76"/>
    </row>
    <row r="1441" spans="16:16">
      <c r="P1441" s="76"/>
    </row>
    <row r="1442" spans="16:16">
      <c r="P1442" s="76"/>
    </row>
    <row r="1443" spans="16:16">
      <c r="P1443" s="76"/>
    </row>
    <row r="1444" spans="16:16">
      <c r="P1444" s="76"/>
    </row>
    <row r="1445" spans="16:16">
      <c r="P1445" s="76"/>
    </row>
    <row r="1446" spans="16:16">
      <c r="P1446" s="76"/>
    </row>
    <row r="1447" spans="16:16">
      <c r="P1447" s="76"/>
    </row>
    <row r="1448" spans="16:16">
      <c r="P1448" s="76"/>
    </row>
    <row r="1449" spans="16:16">
      <c r="P1449" s="76"/>
    </row>
    <row r="1450" spans="16:16">
      <c r="P1450" s="76"/>
    </row>
    <row r="1451" spans="16:16">
      <c r="P1451" s="76"/>
    </row>
    <row r="1452" spans="16:16">
      <c r="P1452" s="76"/>
    </row>
    <row r="1453" spans="16:16">
      <c r="P1453" s="76"/>
    </row>
    <row r="1454" spans="16:16">
      <c r="P1454" s="76"/>
    </row>
    <row r="1455" spans="16:16">
      <c r="P1455" s="76"/>
    </row>
    <row r="1456" spans="16:16">
      <c r="P1456" s="76"/>
    </row>
    <row r="1457" spans="16:16">
      <c r="P1457" s="76"/>
    </row>
    <row r="1458" spans="16:16">
      <c r="P1458" s="76"/>
    </row>
    <row r="1459" spans="16:16">
      <c r="P1459" s="76"/>
    </row>
    <row r="1460" spans="16:16">
      <c r="P1460" s="76"/>
    </row>
    <row r="1461" spans="16:16">
      <c r="P1461" s="76"/>
    </row>
    <row r="1462" spans="16:16">
      <c r="P1462" s="76"/>
    </row>
    <row r="1463" spans="16:16">
      <c r="P1463" s="76"/>
    </row>
    <row r="1464" spans="16:16">
      <c r="P1464" s="76"/>
    </row>
    <row r="1465" spans="16:16">
      <c r="P1465" s="76"/>
    </row>
    <row r="1466" spans="16:16">
      <c r="P1466" s="76"/>
    </row>
    <row r="1467" spans="16:16">
      <c r="P1467" s="76"/>
    </row>
    <row r="1468" spans="16:16">
      <c r="P1468" s="76"/>
    </row>
    <row r="1469" spans="16:16">
      <c r="P1469" s="76"/>
    </row>
    <row r="1470" spans="16:16">
      <c r="P1470" s="76"/>
    </row>
    <row r="1471" spans="16:16">
      <c r="P1471" s="76"/>
    </row>
    <row r="1472" spans="16:16">
      <c r="P1472" s="76"/>
    </row>
    <row r="1473" spans="16:16">
      <c r="P1473" s="76"/>
    </row>
    <row r="1474" spans="16:16">
      <c r="P1474" s="76"/>
    </row>
    <row r="1475" spans="16:16">
      <c r="P1475" s="76"/>
    </row>
    <row r="1476" spans="16:16">
      <c r="P1476" s="76"/>
    </row>
    <row r="1477" spans="16:16">
      <c r="P1477" s="76"/>
    </row>
    <row r="1478" spans="16:16">
      <c r="P1478" s="76"/>
    </row>
    <row r="1479" spans="16:16">
      <c r="P1479" s="76"/>
    </row>
    <row r="1480" spans="16:16">
      <c r="P1480" s="76"/>
    </row>
    <row r="1481" spans="16:16">
      <c r="P1481" s="76"/>
    </row>
    <row r="1482" spans="16:16">
      <c r="P1482" s="76"/>
    </row>
    <row r="1483" spans="16:16">
      <c r="P1483" s="76"/>
    </row>
    <row r="1484" spans="16:16">
      <c r="P1484" s="76"/>
    </row>
    <row r="1485" spans="16:16">
      <c r="P1485" s="76"/>
    </row>
    <row r="1486" spans="16:16">
      <c r="P1486" s="76"/>
    </row>
    <row r="1487" spans="16:16">
      <c r="P1487" s="76"/>
    </row>
    <row r="1488" spans="16:16">
      <c r="P1488" s="76"/>
    </row>
    <row r="1489" spans="16:16">
      <c r="P1489" s="76"/>
    </row>
    <row r="1490" spans="16:16">
      <c r="P1490" s="76"/>
    </row>
    <row r="1491" spans="16:16">
      <c r="P1491" s="76"/>
    </row>
    <row r="1492" spans="16:16">
      <c r="P1492" s="76"/>
    </row>
    <row r="1493" spans="16:16">
      <c r="P1493" s="76"/>
    </row>
    <row r="1494" spans="16:16">
      <c r="P1494" s="76"/>
    </row>
    <row r="1495" spans="16:16">
      <c r="P1495" s="76"/>
    </row>
    <row r="1496" spans="16:16">
      <c r="P1496" s="76"/>
    </row>
    <row r="1497" spans="16:16">
      <c r="P1497" s="76"/>
    </row>
    <row r="1498" spans="16:16">
      <c r="P1498" s="76"/>
    </row>
    <row r="1499" spans="16:16">
      <c r="P1499" s="76"/>
    </row>
    <row r="1500" spans="16:16">
      <c r="P1500" s="76"/>
    </row>
    <row r="1501" spans="16:16">
      <c r="P1501" s="76"/>
    </row>
    <row r="1502" spans="16:16">
      <c r="P1502" s="76"/>
    </row>
    <row r="1503" spans="16:16">
      <c r="P1503" s="76"/>
    </row>
    <row r="1504" spans="16:16">
      <c r="P1504" s="76"/>
    </row>
    <row r="1505" spans="16:16">
      <c r="P1505" s="76"/>
    </row>
    <row r="1506" spans="16:16">
      <c r="P1506" s="76"/>
    </row>
    <row r="1507" spans="16:16">
      <c r="P1507" s="76"/>
    </row>
    <row r="1508" spans="16:16">
      <c r="P1508" s="76"/>
    </row>
    <row r="1509" spans="16:16">
      <c r="P1509" s="76"/>
    </row>
    <row r="1510" spans="16:16">
      <c r="P1510" s="76"/>
    </row>
    <row r="1511" spans="16:16">
      <c r="P1511" s="76"/>
    </row>
    <row r="1512" spans="16:16">
      <c r="P1512" s="76"/>
    </row>
    <row r="1513" spans="16:16">
      <c r="P1513" s="76"/>
    </row>
    <row r="1514" spans="16:16">
      <c r="P1514" s="76"/>
    </row>
    <row r="1515" spans="16:16">
      <c r="P1515" s="76"/>
    </row>
    <row r="1516" spans="16:16">
      <c r="P1516" s="76"/>
    </row>
    <row r="1517" spans="16:16">
      <c r="P1517" s="76"/>
    </row>
    <row r="1518" spans="16:16">
      <c r="P1518" s="76"/>
    </row>
    <row r="1519" spans="16:16">
      <c r="P1519" s="76"/>
    </row>
    <row r="1520" spans="16:16">
      <c r="P1520" s="76"/>
    </row>
    <row r="1521" spans="16:16">
      <c r="P1521" s="76"/>
    </row>
    <row r="1522" spans="16:16">
      <c r="P1522" s="76"/>
    </row>
    <row r="1523" spans="16:16">
      <c r="P1523" s="76"/>
    </row>
    <row r="1524" spans="16:16">
      <c r="P1524" s="76"/>
    </row>
    <row r="1525" spans="16:16">
      <c r="P1525" s="76"/>
    </row>
    <row r="1526" spans="16:16">
      <c r="P1526" s="76"/>
    </row>
    <row r="1527" spans="16:16">
      <c r="P1527" s="76"/>
    </row>
    <row r="1528" spans="16:16">
      <c r="P1528" s="76"/>
    </row>
    <row r="1529" spans="16:16">
      <c r="P1529" s="76"/>
    </row>
    <row r="1530" spans="16:16">
      <c r="P1530" s="76"/>
    </row>
    <row r="1531" spans="16:16">
      <c r="P1531" s="76"/>
    </row>
    <row r="1532" spans="16:16">
      <c r="P1532" s="76"/>
    </row>
    <row r="1533" spans="16:16">
      <c r="P1533" s="76"/>
    </row>
    <row r="1534" spans="16:16">
      <c r="P1534" s="76"/>
    </row>
    <row r="1535" spans="16:16">
      <c r="P1535" s="76"/>
    </row>
    <row r="1536" spans="16:16">
      <c r="P1536" s="76"/>
    </row>
    <row r="1537" spans="16:16">
      <c r="P1537" s="76"/>
    </row>
    <row r="1538" spans="16:16">
      <c r="P1538" s="76"/>
    </row>
    <row r="1539" spans="16:16">
      <c r="P1539" s="76"/>
    </row>
    <row r="1540" spans="16:16">
      <c r="P1540" s="76"/>
    </row>
    <row r="1541" spans="16:16">
      <c r="P1541" s="76"/>
    </row>
    <row r="1542" spans="16:16">
      <c r="P1542" s="76"/>
    </row>
    <row r="1543" spans="16:16">
      <c r="P1543" s="76"/>
    </row>
    <row r="1544" spans="16:16">
      <c r="P1544" s="76"/>
    </row>
    <row r="1545" spans="16:16">
      <c r="P1545" s="76"/>
    </row>
    <row r="1546" spans="16:16">
      <c r="P1546" s="76"/>
    </row>
    <row r="1547" spans="16:16">
      <c r="P1547" s="76"/>
    </row>
    <row r="1548" spans="16:16">
      <c r="P1548" s="76"/>
    </row>
    <row r="1549" spans="16:16">
      <c r="P1549" s="76"/>
    </row>
    <row r="1550" spans="16:16">
      <c r="P1550" s="76"/>
    </row>
    <row r="1551" spans="16:16">
      <c r="P1551" s="76"/>
    </row>
    <row r="1552" spans="16:16">
      <c r="P1552" s="76"/>
    </row>
    <row r="1553" spans="16:16">
      <c r="P1553" s="76"/>
    </row>
    <row r="1554" spans="16:16">
      <c r="P1554" s="76"/>
    </row>
    <row r="1555" spans="16:16">
      <c r="P1555" s="76"/>
    </row>
    <row r="1556" spans="16:16">
      <c r="P1556" s="76"/>
    </row>
    <row r="1557" spans="16:16">
      <c r="P1557" s="76"/>
    </row>
    <row r="1558" spans="16:16">
      <c r="P1558" s="76"/>
    </row>
    <row r="1559" spans="16:16">
      <c r="P1559" s="76"/>
    </row>
    <row r="1560" spans="16:16">
      <c r="P1560" s="76"/>
    </row>
    <row r="1561" spans="16:16">
      <c r="P1561" s="76"/>
    </row>
    <row r="1562" spans="16:16">
      <c r="P1562" s="76"/>
    </row>
    <row r="1563" spans="16:16">
      <c r="P1563" s="76"/>
    </row>
    <row r="1564" spans="16:16">
      <c r="P1564" s="76"/>
    </row>
    <row r="1565" spans="16:16">
      <c r="P1565" s="76"/>
    </row>
    <row r="1566" spans="16:16">
      <c r="P1566" s="76"/>
    </row>
    <row r="1567" spans="16:16">
      <c r="P1567" s="76"/>
    </row>
    <row r="1568" spans="16:16">
      <c r="P1568" s="76"/>
    </row>
    <row r="1569" spans="16:16">
      <c r="P1569" s="76"/>
    </row>
    <row r="1570" spans="16:16">
      <c r="P1570" s="76"/>
    </row>
    <row r="1571" spans="16:16">
      <c r="P1571" s="76"/>
    </row>
    <row r="1572" spans="16:16">
      <c r="P1572" s="76"/>
    </row>
    <row r="1573" spans="16:16">
      <c r="P1573" s="76"/>
    </row>
    <row r="1574" spans="16:16">
      <c r="P1574" s="76"/>
    </row>
    <row r="1575" spans="16:16">
      <c r="P1575" s="76"/>
    </row>
    <row r="1576" spans="16:16">
      <c r="P1576" s="76"/>
    </row>
    <row r="1577" spans="16:16">
      <c r="P1577" s="76"/>
    </row>
    <row r="1578" spans="16:16">
      <c r="P1578" s="76"/>
    </row>
    <row r="1579" spans="16:16">
      <c r="P1579" s="76"/>
    </row>
    <row r="1580" spans="16:16">
      <c r="P1580" s="76"/>
    </row>
    <row r="1581" spans="16:16">
      <c r="P1581" s="76"/>
    </row>
    <row r="1582" spans="16:16">
      <c r="P1582" s="76"/>
    </row>
    <row r="1583" spans="16:16">
      <c r="P1583" s="76"/>
    </row>
    <row r="1584" spans="16:16">
      <c r="P1584" s="76"/>
    </row>
    <row r="1585" spans="16:16">
      <c r="P1585" s="76"/>
    </row>
    <row r="1586" spans="16:16">
      <c r="P1586" s="76"/>
    </row>
    <row r="1587" spans="16:16">
      <c r="P1587" s="76"/>
    </row>
    <row r="1588" spans="16:16">
      <c r="P1588" s="76"/>
    </row>
    <row r="1589" spans="16:16">
      <c r="P1589" s="76"/>
    </row>
    <row r="1590" spans="16:16">
      <c r="P1590" s="76"/>
    </row>
    <row r="1591" spans="16:16">
      <c r="P1591" s="76"/>
    </row>
    <row r="1592" spans="16:16">
      <c r="P1592" s="76"/>
    </row>
    <row r="1593" spans="16:16">
      <c r="P1593" s="76"/>
    </row>
    <row r="1594" spans="16:16">
      <c r="P1594" s="76"/>
    </row>
    <row r="1595" spans="16:16">
      <c r="P1595" s="76"/>
    </row>
    <row r="1596" spans="16:16">
      <c r="P1596" s="76"/>
    </row>
    <row r="1597" spans="16:16">
      <c r="P1597" s="76"/>
    </row>
    <row r="1598" spans="16:16">
      <c r="P1598" s="76"/>
    </row>
    <row r="1599" spans="16:16">
      <c r="P1599" s="76"/>
    </row>
    <row r="1600" spans="16:16">
      <c r="P1600" s="76"/>
    </row>
    <row r="1601" spans="16:16">
      <c r="P1601" s="76"/>
    </row>
    <row r="1602" spans="16:16">
      <c r="P1602" s="76"/>
    </row>
    <row r="1603" spans="16:16">
      <c r="P1603" s="76"/>
    </row>
    <row r="1604" spans="16:16">
      <c r="P1604" s="76"/>
    </row>
    <row r="1605" spans="16:16">
      <c r="P1605" s="76"/>
    </row>
    <row r="1606" spans="16:16">
      <c r="P1606" s="76"/>
    </row>
    <row r="1607" spans="16:16">
      <c r="P1607" s="76"/>
    </row>
    <row r="1608" spans="16:16">
      <c r="P1608" s="76"/>
    </row>
    <row r="1609" spans="16:16">
      <c r="P1609" s="76"/>
    </row>
    <row r="1610" spans="16:16">
      <c r="P1610" s="76"/>
    </row>
    <row r="1611" spans="16:16">
      <c r="P1611" s="76"/>
    </row>
    <row r="1612" spans="16:16">
      <c r="P1612" s="76"/>
    </row>
    <row r="1613" spans="16:16">
      <c r="P1613" s="76"/>
    </row>
    <row r="1614" spans="16:16">
      <c r="P1614" s="76"/>
    </row>
    <row r="1615" spans="16:16">
      <c r="P1615" s="76"/>
    </row>
    <row r="1616" spans="16:16">
      <c r="P1616" s="76"/>
    </row>
    <row r="1617" spans="16:16">
      <c r="P1617" s="76"/>
    </row>
    <row r="1618" spans="16:16">
      <c r="P1618" s="76"/>
    </row>
    <row r="1619" spans="16:16">
      <c r="P1619" s="76"/>
    </row>
    <row r="1620" spans="16:16">
      <c r="P1620" s="76"/>
    </row>
    <row r="1621" spans="16:16">
      <c r="P1621" s="76"/>
    </row>
    <row r="1622" spans="16:16">
      <c r="P1622" s="76"/>
    </row>
    <row r="1623" spans="16:16">
      <c r="P1623" s="76"/>
    </row>
    <row r="1624" spans="16:16">
      <c r="P1624" s="76"/>
    </row>
    <row r="1625" spans="16:16">
      <c r="P1625" s="76"/>
    </row>
    <row r="1626" spans="16:16">
      <c r="P1626" s="76"/>
    </row>
    <row r="1627" spans="16:16">
      <c r="P1627" s="76"/>
    </row>
    <row r="1628" spans="16:16">
      <c r="P1628" s="76"/>
    </row>
    <row r="1629" spans="16:16">
      <c r="P1629" s="76"/>
    </row>
    <row r="1630" spans="16:16">
      <c r="P1630" s="76"/>
    </row>
    <row r="1631" spans="16:16">
      <c r="P1631" s="76"/>
    </row>
    <row r="1632" spans="16:16">
      <c r="P1632" s="76"/>
    </row>
    <row r="1633" spans="16:16">
      <c r="P1633" s="76"/>
    </row>
    <row r="1634" spans="16:16">
      <c r="P1634" s="76"/>
    </row>
    <row r="1635" spans="16:16">
      <c r="P1635" s="76"/>
    </row>
    <row r="1636" spans="16:16">
      <c r="P1636" s="76"/>
    </row>
    <row r="1637" spans="16:16">
      <c r="P1637" s="76"/>
    </row>
    <row r="1638" spans="16:16">
      <c r="P1638" s="76"/>
    </row>
    <row r="1639" spans="16:16">
      <c r="P1639" s="76"/>
    </row>
    <row r="1640" spans="16:16">
      <c r="P1640" s="76"/>
    </row>
    <row r="1641" spans="16:16">
      <c r="P1641" s="76"/>
    </row>
    <row r="1642" spans="16:16">
      <c r="P1642" s="76"/>
    </row>
    <row r="1643" spans="16:16">
      <c r="P1643" s="76"/>
    </row>
    <row r="1644" spans="16:16">
      <c r="P1644" s="76"/>
    </row>
    <row r="1645" spans="16:16">
      <c r="P1645" s="76"/>
    </row>
    <row r="1646" spans="16:16">
      <c r="P1646" s="76"/>
    </row>
    <row r="1647" spans="16:16">
      <c r="P1647" s="76"/>
    </row>
    <row r="1648" spans="16:16">
      <c r="P1648" s="76"/>
    </row>
    <row r="1649" spans="16:16">
      <c r="P1649" s="76"/>
    </row>
    <row r="1650" spans="16:16">
      <c r="P1650" s="76"/>
    </row>
    <row r="1651" spans="16:16">
      <c r="P1651" s="76"/>
    </row>
    <row r="1652" spans="16:16">
      <c r="P1652" s="76"/>
    </row>
    <row r="1653" spans="16:16">
      <c r="P1653" s="76"/>
    </row>
    <row r="1654" spans="16:16">
      <c r="P1654" s="76"/>
    </row>
    <row r="1655" spans="16:16">
      <c r="P1655" s="76"/>
    </row>
    <row r="1656" spans="16:16">
      <c r="P1656" s="76"/>
    </row>
    <row r="1657" spans="16:16">
      <c r="P1657" s="76"/>
    </row>
    <row r="1658" spans="16:16">
      <c r="P1658" s="76"/>
    </row>
    <row r="1659" spans="16:16">
      <c r="P1659" s="76"/>
    </row>
    <row r="1660" spans="16:16">
      <c r="P1660" s="76"/>
    </row>
    <row r="1661" spans="16:16">
      <c r="P1661" s="76"/>
    </row>
    <row r="1662" spans="16:16">
      <c r="P1662" s="76"/>
    </row>
    <row r="1663" spans="16:16">
      <c r="P1663" s="76"/>
    </row>
    <row r="1664" spans="16:16">
      <c r="P1664" s="76"/>
    </row>
    <row r="1665" spans="16:16">
      <c r="P1665" s="76"/>
    </row>
    <row r="1666" spans="16:16">
      <c r="P1666" s="76"/>
    </row>
    <row r="1667" spans="16:16">
      <c r="P1667" s="76"/>
    </row>
    <row r="1668" spans="16:16">
      <c r="P1668" s="76"/>
    </row>
    <row r="1669" spans="16:16">
      <c r="P1669" s="76"/>
    </row>
    <row r="1670" spans="16:16">
      <c r="P1670" s="76"/>
    </row>
    <row r="1671" spans="16:16">
      <c r="P1671" s="76"/>
    </row>
    <row r="1672" spans="16:16">
      <c r="P1672" s="76"/>
    </row>
    <row r="1673" spans="16:16">
      <c r="P1673" s="76"/>
    </row>
    <row r="1674" spans="16:16">
      <c r="P1674" s="76"/>
    </row>
    <row r="1675" spans="16:16">
      <c r="P1675" s="76"/>
    </row>
    <row r="1676" spans="16:16">
      <c r="P1676" s="76"/>
    </row>
    <row r="1677" spans="16:16">
      <c r="P1677" s="76"/>
    </row>
    <row r="1678" spans="16:16">
      <c r="P1678" s="76"/>
    </row>
    <row r="1679" spans="16:16">
      <c r="P1679" s="76"/>
    </row>
    <row r="1680" spans="16:16">
      <c r="P1680" s="76"/>
    </row>
    <row r="1681" spans="16:16">
      <c r="P1681" s="76"/>
    </row>
    <row r="1682" spans="16:16">
      <c r="P1682" s="76"/>
    </row>
    <row r="1683" spans="16:16">
      <c r="P1683" s="76"/>
    </row>
    <row r="1684" spans="16:16">
      <c r="P1684" s="76"/>
    </row>
    <row r="1685" spans="16:16">
      <c r="P1685" s="76"/>
    </row>
    <row r="1686" spans="16:16">
      <c r="P1686" s="76"/>
    </row>
    <row r="1687" spans="16:16">
      <c r="P1687" s="76"/>
    </row>
    <row r="1688" spans="16:16">
      <c r="P1688" s="76"/>
    </row>
    <row r="1689" spans="16:16">
      <c r="P1689" s="76"/>
    </row>
    <row r="1690" spans="16:16">
      <c r="P1690" s="76"/>
    </row>
    <row r="1691" spans="16:16">
      <c r="P1691" s="76"/>
    </row>
    <row r="1692" spans="16:16">
      <c r="P1692" s="76"/>
    </row>
    <row r="1693" spans="16:16">
      <c r="P1693" s="76"/>
    </row>
    <row r="1694" spans="16:16">
      <c r="P1694" s="76"/>
    </row>
    <row r="1695" spans="16:16">
      <c r="P1695" s="76"/>
    </row>
    <row r="1696" spans="16:16">
      <c r="P1696" s="76"/>
    </row>
    <row r="1697" spans="16:16">
      <c r="P1697" s="76"/>
    </row>
    <row r="1698" spans="16:16">
      <c r="P1698" s="76"/>
    </row>
    <row r="1699" spans="16:16">
      <c r="P1699" s="76"/>
    </row>
    <row r="1700" spans="16:16">
      <c r="P1700" s="76"/>
    </row>
    <row r="1701" spans="16:16">
      <c r="P1701" s="76"/>
    </row>
    <row r="1702" spans="16:16">
      <c r="P1702" s="76"/>
    </row>
    <row r="1703" spans="16:16">
      <c r="P1703" s="76"/>
    </row>
    <row r="1704" spans="16:16">
      <c r="P1704" s="76"/>
    </row>
    <row r="1705" spans="16:16">
      <c r="P1705" s="76"/>
    </row>
    <row r="1706" spans="16:16">
      <c r="P1706" s="76"/>
    </row>
    <row r="1707" spans="16:16">
      <c r="P1707" s="76"/>
    </row>
    <row r="1708" spans="16:16">
      <c r="P1708" s="76"/>
    </row>
    <row r="1709" spans="16:16">
      <c r="P1709" s="76"/>
    </row>
    <row r="1710" spans="16:16">
      <c r="P1710" s="76"/>
    </row>
    <row r="1711" spans="16:16">
      <c r="P1711" s="76"/>
    </row>
    <row r="1712" spans="16:16">
      <c r="P1712" s="76"/>
    </row>
    <row r="1713" spans="16:16">
      <c r="P1713" s="76"/>
    </row>
    <row r="1714" spans="16:16">
      <c r="P1714" s="76"/>
    </row>
    <row r="1715" spans="16:16">
      <c r="P1715" s="76"/>
    </row>
    <row r="1716" spans="16:16">
      <c r="P1716" s="76"/>
    </row>
    <row r="1717" spans="16:16">
      <c r="P1717" s="76"/>
    </row>
    <row r="1718" spans="16:16">
      <c r="P1718" s="76"/>
    </row>
    <row r="1719" spans="16:16">
      <c r="P1719" s="76"/>
    </row>
    <row r="1720" spans="16:16">
      <c r="P1720" s="76"/>
    </row>
    <row r="1721" spans="16:16">
      <c r="P1721" s="76"/>
    </row>
    <row r="1722" spans="16:16">
      <c r="P1722" s="76"/>
    </row>
    <row r="1723" spans="16:16">
      <c r="P1723" s="76"/>
    </row>
    <row r="1724" spans="16:16">
      <c r="P1724" s="76"/>
    </row>
    <row r="1725" spans="16:16">
      <c r="P1725" s="76"/>
    </row>
    <row r="1726" spans="16:16">
      <c r="P1726" s="76"/>
    </row>
    <row r="1727" spans="16:16">
      <c r="P1727" s="76"/>
    </row>
    <row r="1728" spans="16:16">
      <c r="P1728" s="76"/>
    </row>
    <row r="1729" spans="16:16">
      <c r="P1729" s="76"/>
    </row>
    <row r="1730" spans="16:16">
      <c r="P1730" s="76"/>
    </row>
    <row r="1731" spans="16:16">
      <c r="P1731" s="76"/>
    </row>
    <row r="1732" spans="16:16">
      <c r="P1732" s="76"/>
    </row>
    <row r="1733" spans="16:16">
      <c r="P1733" s="76"/>
    </row>
    <row r="1734" spans="16:16">
      <c r="P1734" s="76"/>
    </row>
    <row r="1735" spans="16:16">
      <c r="P1735" s="76"/>
    </row>
    <row r="1736" spans="16:16">
      <c r="P1736" s="76"/>
    </row>
    <row r="1737" spans="16:16">
      <c r="P1737" s="76"/>
    </row>
    <row r="1738" spans="16:16">
      <c r="P1738" s="76"/>
    </row>
    <row r="1739" spans="16:16">
      <c r="P1739" s="76"/>
    </row>
    <row r="1740" spans="16:16">
      <c r="P1740" s="76"/>
    </row>
    <row r="1741" spans="16:16">
      <c r="P1741" s="76"/>
    </row>
    <row r="1742" spans="16:16">
      <c r="P1742" s="76"/>
    </row>
    <row r="1743" spans="16:16">
      <c r="P1743" s="76"/>
    </row>
    <row r="1744" spans="16:16">
      <c r="P1744" s="76"/>
    </row>
    <row r="1745" spans="16:16">
      <c r="P1745" s="76"/>
    </row>
    <row r="1746" spans="16:16">
      <c r="P1746" s="76"/>
    </row>
    <row r="1747" spans="16:16">
      <c r="P1747" s="76"/>
    </row>
    <row r="1748" spans="16:16">
      <c r="P1748" s="76"/>
    </row>
    <row r="1749" spans="16:16">
      <c r="P1749" s="76"/>
    </row>
    <row r="1750" spans="16:16">
      <c r="P1750" s="76"/>
    </row>
    <row r="1751" spans="16:16">
      <c r="P1751" s="76"/>
    </row>
    <row r="1752" spans="16:16">
      <c r="P1752" s="76"/>
    </row>
    <row r="1753" spans="16:16">
      <c r="P1753" s="76"/>
    </row>
    <row r="1754" spans="16:16">
      <c r="P1754" s="76"/>
    </row>
    <row r="1755" spans="16:16">
      <c r="P1755" s="76"/>
    </row>
    <row r="1756" spans="16:16">
      <c r="P1756" s="76"/>
    </row>
    <row r="1757" spans="16:16">
      <c r="P1757" s="76"/>
    </row>
    <row r="1758" spans="16:16">
      <c r="P1758" s="76"/>
    </row>
    <row r="1759" spans="16:16">
      <c r="P1759" s="76"/>
    </row>
    <row r="1760" spans="16:16">
      <c r="P1760" s="76"/>
    </row>
    <row r="1761" spans="16:16">
      <c r="P1761" s="76"/>
    </row>
    <row r="1762" spans="16:16">
      <c r="P1762" s="76"/>
    </row>
    <row r="1763" spans="16:16">
      <c r="P1763" s="76"/>
    </row>
    <row r="1764" spans="16:16">
      <c r="P1764" s="76"/>
    </row>
    <row r="1765" spans="16:16">
      <c r="P1765" s="76"/>
    </row>
    <row r="1766" spans="16:16">
      <c r="P1766" s="76"/>
    </row>
    <row r="1767" spans="16:16">
      <c r="P1767" s="76"/>
    </row>
    <row r="1768" spans="16:16">
      <c r="P1768" s="76"/>
    </row>
    <row r="1769" spans="16:16">
      <c r="P1769" s="76"/>
    </row>
    <row r="1770" spans="16:16">
      <c r="P1770" s="76"/>
    </row>
    <row r="1771" spans="16:16">
      <c r="P1771" s="76"/>
    </row>
    <row r="1772" spans="16:16">
      <c r="P1772" s="76"/>
    </row>
    <row r="1773" spans="16:16">
      <c r="P1773" s="76"/>
    </row>
    <row r="1774" spans="16:16">
      <c r="P1774" s="76"/>
    </row>
    <row r="1775" spans="16:16">
      <c r="P1775" s="76"/>
    </row>
    <row r="1776" spans="16:16">
      <c r="P1776" s="76"/>
    </row>
    <row r="1777" spans="16:16">
      <c r="P1777" s="76"/>
    </row>
    <row r="1778" spans="16:16">
      <c r="P1778" s="76"/>
    </row>
    <row r="1779" spans="16:16">
      <c r="P1779" s="76"/>
    </row>
    <row r="1780" spans="16:16">
      <c r="P1780" s="76"/>
    </row>
    <row r="1781" spans="16:16">
      <c r="P1781" s="76"/>
    </row>
    <row r="1782" spans="16:16">
      <c r="P1782" s="76"/>
    </row>
    <row r="1783" spans="16:16">
      <c r="P1783" s="76"/>
    </row>
    <row r="1784" spans="16:16">
      <c r="P1784" s="76"/>
    </row>
    <row r="1785" spans="16:16">
      <c r="P1785" s="76"/>
    </row>
    <row r="1786" spans="16:16">
      <c r="P1786" s="76"/>
    </row>
    <row r="1787" spans="16:16">
      <c r="P1787" s="76"/>
    </row>
    <row r="1788" spans="16:16">
      <c r="P1788" s="76"/>
    </row>
    <row r="1789" spans="16:16">
      <c r="P1789" s="76"/>
    </row>
    <row r="1790" spans="16:16">
      <c r="P1790" s="76"/>
    </row>
    <row r="1791" spans="16:16">
      <c r="P1791" s="76"/>
    </row>
    <row r="1792" spans="16:16">
      <c r="P1792" s="76"/>
    </row>
    <row r="1793" spans="16:16">
      <c r="P1793" s="76"/>
    </row>
    <row r="1794" spans="16:16">
      <c r="P1794" s="76"/>
    </row>
    <row r="1795" spans="16:16">
      <c r="P1795" s="76"/>
    </row>
    <row r="1796" spans="16:16">
      <c r="P1796" s="76"/>
    </row>
    <row r="1797" spans="16:16">
      <c r="P1797" s="76"/>
    </row>
    <row r="1798" spans="16:16">
      <c r="P1798" s="76"/>
    </row>
    <row r="1799" spans="16:16">
      <c r="P1799" s="76"/>
    </row>
    <row r="1800" spans="16:16">
      <c r="P1800" s="76"/>
    </row>
    <row r="1801" spans="16:16">
      <c r="P1801" s="76"/>
    </row>
    <row r="1802" spans="16:16">
      <c r="P1802" s="76"/>
    </row>
    <row r="1803" spans="16:16">
      <c r="P1803" s="76"/>
    </row>
    <row r="1804" spans="16:16">
      <c r="P1804" s="76"/>
    </row>
    <row r="1805" spans="16:16">
      <c r="P1805" s="76"/>
    </row>
    <row r="1806" spans="16:16">
      <c r="P1806" s="76"/>
    </row>
    <row r="1807" spans="16:16">
      <c r="P1807" s="76"/>
    </row>
    <row r="1808" spans="16:16">
      <c r="P1808" s="76"/>
    </row>
    <row r="1809" spans="16:16">
      <c r="P1809" s="76"/>
    </row>
    <row r="1810" spans="16:16">
      <c r="P1810" s="76"/>
    </row>
    <row r="1811" spans="16:16">
      <c r="P1811" s="76"/>
    </row>
    <row r="1812" spans="16:16">
      <c r="P1812" s="76"/>
    </row>
    <row r="1813" spans="16:16">
      <c r="P1813" s="76"/>
    </row>
    <row r="1814" spans="16:16">
      <c r="P1814" s="76"/>
    </row>
    <row r="1815" spans="16:16">
      <c r="P1815" s="76"/>
    </row>
    <row r="1816" spans="16:16">
      <c r="P1816" s="76"/>
    </row>
    <row r="1817" spans="16:16">
      <c r="P1817" s="76"/>
    </row>
    <row r="1818" spans="16:16">
      <c r="P1818" s="76"/>
    </row>
    <row r="1819" spans="16:16">
      <c r="P1819" s="76"/>
    </row>
    <row r="1820" spans="16:16">
      <c r="P1820" s="76"/>
    </row>
    <row r="1821" spans="16:16">
      <c r="P1821" s="76"/>
    </row>
    <row r="1822" spans="16:16">
      <c r="P1822" s="76"/>
    </row>
    <row r="1823" spans="16:16">
      <c r="P1823" s="76"/>
    </row>
    <row r="1824" spans="16:16">
      <c r="P1824" s="76"/>
    </row>
    <row r="1825" spans="16:16">
      <c r="P1825" s="76"/>
    </row>
    <row r="1826" spans="16:16">
      <c r="P1826" s="76"/>
    </row>
    <row r="1827" spans="16:16">
      <c r="P1827" s="76"/>
    </row>
    <row r="1828" spans="16:16">
      <c r="P1828" s="76"/>
    </row>
    <row r="1829" spans="16:16">
      <c r="P1829" s="76"/>
    </row>
    <row r="1830" spans="16:16">
      <c r="P1830" s="76"/>
    </row>
    <row r="1831" spans="16:16">
      <c r="P1831" s="76"/>
    </row>
    <row r="1832" spans="16:16">
      <c r="P1832" s="76"/>
    </row>
    <row r="1833" spans="16:16">
      <c r="P1833" s="76"/>
    </row>
    <row r="1834" spans="16:16">
      <c r="P1834" s="76"/>
    </row>
    <row r="1835" spans="16:16">
      <c r="P1835" s="76"/>
    </row>
    <row r="1836" spans="16:16">
      <c r="P1836" s="76"/>
    </row>
    <row r="1837" spans="16:16">
      <c r="P1837" s="76"/>
    </row>
    <row r="1838" spans="16:16">
      <c r="P1838" s="76"/>
    </row>
    <row r="1839" spans="16:16">
      <c r="P1839" s="76"/>
    </row>
    <row r="1840" spans="16:16">
      <c r="P1840" s="76"/>
    </row>
    <row r="1841" spans="16:16">
      <c r="P1841" s="76"/>
    </row>
    <row r="1842" spans="16:16">
      <c r="P1842" s="76"/>
    </row>
    <row r="1843" spans="16:16">
      <c r="P1843" s="76"/>
    </row>
    <row r="1844" spans="16:16">
      <c r="P1844" s="76"/>
    </row>
    <row r="1845" spans="16:16">
      <c r="P1845" s="76"/>
    </row>
    <row r="1846" spans="16:16">
      <c r="P1846" s="76"/>
    </row>
    <row r="1847" spans="16:16">
      <c r="P1847" s="76"/>
    </row>
    <row r="1848" spans="16:16">
      <c r="P1848" s="76"/>
    </row>
    <row r="1849" spans="16:16">
      <c r="P1849" s="76"/>
    </row>
    <row r="1850" spans="16:16">
      <c r="P1850" s="76"/>
    </row>
    <row r="1851" spans="16:16">
      <c r="P1851" s="76"/>
    </row>
    <row r="1852" spans="16:16">
      <c r="P1852" s="76"/>
    </row>
    <row r="1853" spans="16:16">
      <c r="P1853" s="76"/>
    </row>
    <row r="1854" spans="16:16">
      <c r="P1854" s="76"/>
    </row>
    <row r="1855" spans="16:16">
      <c r="P1855" s="76"/>
    </row>
    <row r="1856" spans="16:16">
      <c r="P1856" s="76"/>
    </row>
    <row r="1857" spans="16:16">
      <c r="P1857" s="76"/>
    </row>
    <row r="1858" spans="16:16">
      <c r="P1858" s="76"/>
    </row>
    <row r="1859" spans="16:16">
      <c r="P1859" s="76"/>
    </row>
    <row r="1860" spans="16:16">
      <c r="P1860" s="76"/>
    </row>
    <row r="1861" spans="16:16">
      <c r="P1861" s="76"/>
    </row>
    <row r="1862" spans="16:16">
      <c r="P1862" s="76"/>
    </row>
    <row r="1863" spans="16:16">
      <c r="P1863" s="76"/>
    </row>
    <row r="1864" spans="16:16">
      <c r="P1864" s="76"/>
    </row>
    <row r="1865" spans="16:16">
      <c r="P1865" s="76"/>
    </row>
    <row r="1866" spans="16:16">
      <c r="P1866" s="76"/>
    </row>
    <row r="1867" spans="16:16">
      <c r="P1867" s="76"/>
    </row>
    <row r="1868" spans="16:16">
      <c r="P1868" s="76"/>
    </row>
    <row r="1869" spans="16:16">
      <c r="P1869" s="76"/>
    </row>
    <row r="1870" spans="16:16">
      <c r="P1870" s="76"/>
    </row>
    <row r="1871" spans="16:16">
      <c r="P1871" s="76"/>
    </row>
    <row r="1872" spans="16:16">
      <c r="P1872" s="76"/>
    </row>
    <row r="1873" spans="16:16">
      <c r="P1873" s="76"/>
    </row>
    <row r="1874" spans="16:16">
      <c r="P1874" s="76"/>
    </row>
    <row r="1875" spans="16:16">
      <c r="P1875" s="76"/>
    </row>
    <row r="1876" spans="16:16">
      <c r="P1876" s="76"/>
    </row>
    <row r="1877" spans="16:16">
      <c r="P1877" s="76"/>
    </row>
    <row r="1878" spans="16:16">
      <c r="P1878" s="76"/>
    </row>
    <row r="1879" spans="16:16">
      <c r="P1879" s="76"/>
    </row>
    <row r="1880" spans="16:16">
      <c r="P1880" s="76"/>
    </row>
    <row r="1881" spans="16:16">
      <c r="P1881" s="76"/>
    </row>
    <row r="1882" spans="16:16">
      <c r="P1882" s="76"/>
    </row>
    <row r="1883" spans="16:16">
      <c r="P1883" s="76"/>
    </row>
    <row r="1884" spans="16:16">
      <c r="P1884" s="76"/>
    </row>
    <row r="1885" spans="16:16">
      <c r="P1885" s="76"/>
    </row>
    <row r="1886" spans="16:16">
      <c r="P1886" s="76"/>
    </row>
    <row r="1887" spans="16:16">
      <c r="P1887" s="76"/>
    </row>
    <row r="1888" spans="16:16">
      <c r="P1888" s="76"/>
    </row>
    <row r="1889" spans="16:16">
      <c r="P1889" s="76"/>
    </row>
    <row r="1890" spans="16:16">
      <c r="P1890" s="76"/>
    </row>
    <row r="1891" spans="16:16">
      <c r="P1891" s="76"/>
    </row>
    <row r="1892" spans="16:16">
      <c r="P1892" s="76"/>
    </row>
    <row r="1893" spans="16:16">
      <c r="P1893" s="76"/>
    </row>
    <row r="1894" spans="16:16">
      <c r="P1894" s="76"/>
    </row>
    <row r="1895" spans="16:16">
      <c r="P1895" s="76"/>
    </row>
    <row r="1896" spans="16:16">
      <c r="P1896" s="76"/>
    </row>
    <row r="1897" spans="16:16">
      <c r="P1897" s="76"/>
    </row>
    <row r="1898" spans="16:16">
      <c r="P1898" s="76"/>
    </row>
    <row r="1899" spans="16:16">
      <c r="P1899" s="76"/>
    </row>
    <row r="1900" spans="16:16">
      <c r="P1900" s="76"/>
    </row>
    <row r="1901" spans="16:16">
      <c r="P1901" s="76"/>
    </row>
    <row r="1902" spans="16:16">
      <c r="P1902" s="76"/>
    </row>
    <row r="1903" spans="16:16">
      <c r="P1903" s="76"/>
    </row>
    <row r="1904" spans="16:16">
      <c r="P1904" s="76"/>
    </row>
    <row r="1905" spans="16:16">
      <c r="P1905" s="76"/>
    </row>
    <row r="1906" spans="16:16">
      <c r="P1906" s="76"/>
    </row>
    <row r="1907" spans="16:16">
      <c r="P1907" s="76"/>
    </row>
    <row r="1908" spans="16:16">
      <c r="P1908" s="76"/>
    </row>
    <row r="1909" spans="16:16">
      <c r="P1909" s="76"/>
    </row>
    <row r="1910" spans="16:16">
      <c r="P1910" s="76"/>
    </row>
    <row r="1911" spans="16:16">
      <c r="P1911" s="76"/>
    </row>
    <row r="1912" spans="16:16">
      <c r="P1912" s="76"/>
    </row>
    <row r="1913" spans="16:16">
      <c r="P1913" s="76"/>
    </row>
    <row r="1914" spans="16:16">
      <c r="P1914" s="76"/>
    </row>
    <row r="1915" spans="16:16">
      <c r="P1915" s="76"/>
    </row>
    <row r="1916" spans="16:16">
      <c r="P1916" s="76"/>
    </row>
    <row r="1917" spans="16:16">
      <c r="P1917" s="76"/>
    </row>
    <row r="1918" spans="16:16">
      <c r="P1918" s="76"/>
    </row>
    <row r="1919" spans="16:16">
      <c r="P1919" s="76"/>
    </row>
    <row r="1920" spans="16:16">
      <c r="P1920" s="76"/>
    </row>
    <row r="1921" spans="16:16">
      <c r="P1921" s="76"/>
    </row>
    <row r="1922" spans="16:16">
      <c r="P1922" s="76"/>
    </row>
    <row r="1923" spans="16:16">
      <c r="P1923" s="76"/>
    </row>
    <row r="1924" spans="16:16">
      <c r="P1924" s="76"/>
    </row>
    <row r="1925" spans="16:16">
      <c r="P1925" s="76"/>
    </row>
    <row r="1926" spans="16:16">
      <c r="P1926" s="76"/>
    </row>
    <row r="1927" spans="16:16">
      <c r="P1927" s="76"/>
    </row>
    <row r="1928" spans="16:16">
      <c r="P1928" s="76"/>
    </row>
    <row r="1929" spans="16:16">
      <c r="P1929" s="76"/>
    </row>
    <row r="1930" spans="16:16">
      <c r="P1930" s="76"/>
    </row>
    <row r="1931" spans="16:16">
      <c r="P1931" s="76"/>
    </row>
    <row r="1932" spans="16:16">
      <c r="P1932" s="76"/>
    </row>
    <row r="1933" spans="16:16">
      <c r="P1933" s="76"/>
    </row>
    <row r="1934" spans="16:16">
      <c r="P1934" s="76"/>
    </row>
    <row r="1935" spans="16:16">
      <c r="P1935" s="76"/>
    </row>
    <row r="1936" spans="16:16">
      <c r="P1936" s="76"/>
    </row>
    <row r="1937" spans="16:16">
      <c r="P1937" s="76"/>
    </row>
    <row r="1938" spans="16:16">
      <c r="P1938" s="76"/>
    </row>
    <row r="1939" spans="16:16">
      <c r="P1939" s="76"/>
    </row>
    <row r="1940" spans="16:16">
      <c r="P1940" s="76"/>
    </row>
    <row r="1941" spans="16:16">
      <c r="P1941" s="76"/>
    </row>
    <row r="1942" spans="16:16">
      <c r="P1942" s="76"/>
    </row>
    <row r="1943" spans="16:16">
      <c r="P1943" s="76"/>
    </row>
    <row r="1944" spans="16:16">
      <c r="P1944" s="76"/>
    </row>
    <row r="1945" spans="16:16">
      <c r="P1945" s="76"/>
    </row>
    <row r="1946" spans="16:16">
      <c r="P1946" s="76"/>
    </row>
    <row r="1947" spans="16:16">
      <c r="P1947" s="76"/>
    </row>
    <row r="1948" spans="16:16">
      <c r="P1948" s="76"/>
    </row>
    <row r="1949" spans="16:16">
      <c r="P1949" s="76"/>
    </row>
    <row r="1950" spans="16:16">
      <c r="P1950" s="76"/>
    </row>
    <row r="1951" spans="16:16">
      <c r="P1951" s="76"/>
    </row>
    <row r="1952" spans="16:16">
      <c r="P1952" s="76"/>
    </row>
    <row r="1953" spans="16:16">
      <c r="P1953" s="76"/>
    </row>
    <row r="1954" spans="16:16">
      <c r="P1954" s="76"/>
    </row>
    <row r="1955" spans="16:16">
      <c r="P1955" s="76"/>
    </row>
    <row r="1956" spans="16:16">
      <c r="P1956" s="76"/>
    </row>
    <row r="1957" spans="16:16">
      <c r="P1957" s="76"/>
    </row>
    <row r="1958" spans="16:16">
      <c r="P1958" s="76"/>
    </row>
    <row r="1959" spans="16:16">
      <c r="P1959" s="76"/>
    </row>
    <row r="1960" spans="16:16">
      <c r="P1960" s="76"/>
    </row>
    <row r="1961" spans="16:16">
      <c r="P1961" s="76"/>
    </row>
    <row r="1962" spans="16:16">
      <c r="P1962" s="76"/>
    </row>
    <row r="1963" spans="16:16">
      <c r="P1963" s="76"/>
    </row>
    <row r="1964" spans="16:16">
      <c r="P1964" s="76"/>
    </row>
    <row r="1965" spans="16:16">
      <c r="P1965" s="76"/>
    </row>
    <row r="1966" spans="16:16">
      <c r="P1966" s="76"/>
    </row>
    <row r="1967" spans="16:16">
      <c r="P1967" s="76"/>
    </row>
    <row r="1968" spans="16:16">
      <c r="P1968" s="76"/>
    </row>
    <row r="1969" spans="16:16">
      <c r="P1969" s="76"/>
    </row>
    <row r="1970" spans="16:16">
      <c r="P1970" s="76"/>
    </row>
    <row r="1971" spans="16:16">
      <c r="P1971" s="76"/>
    </row>
    <row r="1972" spans="16:16">
      <c r="P1972" s="76"/>
    </row>
    <row r="1973" spans="16:16">
      <c r="P1973" s="76"/>
    </row>
    <row r="1974" spans="16:16">
      <c r="P1974" s="76"/>
    </row>
    <row r="1975" spans="16:16">
      <c r="P1975" s="76"/>
    </row>
    <row r="1976" spans="16:16">
      <c r="P1976" s="76"/>
    </row>
    <row r="1977" spans="16:16">
      <c r="P1977" s="76"/>
    </row>
    <row r="1978" spans="16:16">
      <c r="P1978" s="76"/>
    </row>
    <row r="1979" spans="16:16">
      <c r="P1979" s="76"/>
    </row>
    <row r="1980" spans="16:16">
      <c r="P1980" s="76"/>
    </row>
    <row r="1981" spans="16:16">
      <c r="P1981" s="76"/>
    </row>
    <row r="1982" spans="16:16">
      <c r="P1982" s="76"/>
    </row>
    <row r="1983" spans="16:16">
      <c r="P1983" s="76"/>
    </row>
    <row r="1984" spans="16:16">
      <c r="P1984" s="76"/>
    </row>
    <row r="1985" spans="16:16">
      <c r="P1985" s="76"/>
    </row>
    <row r="1986" spans="16:16">
      <c r="P1986" s="76"/>
    </row>
    <row r="1987" spans="16:16">
      <c r="P1987" s="76"/>
    </row>
    <row r="1988" spans="16:16">
      <c r="P1988" s="76"/>
    </row>
    <row r="1989" spans="16:16">
      <c r="P1989" s="76"/>
    </row>
    <row r="1990" spans="16:16">
      <c r="P1990" s="76"/>
    </row>
    <row r="1991" spans="16:16">
      <c r="P1991" s="76"/>
    </row>
    <row r="1992" spans="16:16">
      <c r="P1992" s="76"/>
    </row>
    <row r="1993" spans="16:16">
      <c r="P1993" s="76"/>
    </row>
    <row r="1994" spans="16:16">
      <c r="P1994" s="76"/>
    </row>
    <row r="1995" spans="16:16">
      <c r="P1995" s="76"/>
    </row>
    <row r="1996" spans="16:16">
      <c r="P1996" s="76"/>
    </row>
    <row r="1997" spans="16:16">
      <c r="P1997" s="76"/>
    </row>
    <row r="1998" spans="16:16">
      <c r="P1998" s="76"/>
    </row>
    <row r="1999" spans="16:16">
      <c r="P1999" s="76"/>
    </row>
    <row r="2000" spans="16:16">
      <c r="P2000" s="76"/>
    </row>
    <row r="2001" spans="16:16">
      <c r="P2001" s="76"/>
    </row>
    <row r="2002" spans="16:16">
      <c r="P2002" s="76"/>
    </row>
    <row r="2003" spans="16:16">
      <c r="P2003" s="76"/>
    </row>
    <row r="2004" spans="16:16">
      <c r="P2004" s="76"/>
    </row>
    <row r="2005" spans="16:16">
      <c r="P2005" s="76"/>
    </row>
    <row r="2006" spans="16:16">
      <c r="P2006" s="76"/>
    </row>
    <row r="2007" spans="16:16">
      <c r="P2007" s="76"/>
    </row>
    <row r="2008" spans="16:16">
      <c r="P2008" s="76"/>
    </row>
    <row r="2009" spans="16:16">
      <c r="P2009" s="76"/>
    </row>
    <row r="2010" spans="16:16">
      <c r="P2010" s="76"/>
    </row>
    <row r="2011" spans="16:16">
      <c r="P2011" s="76"/>
    </row>
    <row r="2012" spans="16:16">
      <c r="P2012" s="76"/>
    </row>
    <row r="2013" spans="16:16">
      <c r="P2013" s="76"/>
    </row>
    <row r="2014" spans="16:16">
      <c r="P2014" s="76"/>
    </row>
    <row r="2015" spans="16:16">
      <c r="P2015" s="76"/>
    </row>
    <row r="2016" spans="16:16">
      <c r="P2016" s="76"/>
    </row>
    <row r="2017" spans="16:16">
      <c r="P2017" s="76"/>
    </row>
    <row r="2018" spans="16:16">
      <c r="P2018" s="76"/>
    </row>
    <row r="2019" spans="16:16">
      <c r="P2019" s="76"/>
    </row>
    <row r="2020" spans="16:16">
      <c r="P2020" s="76"/>
    </row>
    <row r="2021" spans="16:16">
      <c r="P2021" s="76"/>
    </row>
    <row r="2022" spans="16:16">
      <c r="P2022" s="76"/>
    </row>
    <row r="2023" spans="16:16">
      <c r="P2023" s="76"/>
    </row>
    <row r="2024" spans="16:16">
      <c r="P2024" s="76"/>
    </row>
    <row r="2025" spans="16:16">
      <c r="P2025" s="76"/>
    </row>
    <row r="2026" spans="16:16">
      <c r="P2026" s="76"/>
    </row>
    <row r="2027" spans="16:16">
      <c r="P2027" s="76"/>
    </row>
    <row r="2028" spans="16:16">
      <c r="P2028" s="76"/>
    </row>
    <row r="2029" spans="16:16">
      <c r="P2029" s="76"/>
    </row>
    <row r="2030" spans="16:16">
      <c r="P2030" s="76"/>
    </row>
    <row r="2031" spans="16:16">
      <c r="P2031" s="76"/>
    </row>
    <row r="2032" spans="16:16">
      <c r="P2032" s="76"/>
    </row>
    <row r="2033" spans="16:16">
      <c r="P2033" s="76"/>
    </row>
    <row r="2034" spans="16:16">
      <c r="P2034" s="76"/>
    </row>
    <row r="2035" spans="16:16">
      <c r="P2035" s="76"/>
    </row>
    <row r="2036" spans="16:16">
      <c r="P2036" s="76"/>
    </row>
    <row r="2037" spans="16:16">
      <c r="P2037" s="76"/>
    </row>
    <row r="2038" spans="16:16">
      <c r="P2038" s="76"/>
    </row>
    <row r="2039" spans="16:16">
      <c r="P2039" s="76"/>
    </row>
    <row r="2040" spans="16:16">
      <c r="P2040" s="76"/>
    </row>
    <row r="2041" spans="16:16">
      <c r="P2041" s="76"/>
    </row>
    <row r="2042" spans="16:16">
      <c r="P2042" s="76"/>
    </row>
    <row r="2043" spans="16:16">
      <c r="P2043" s="76"/>
    </row>
    <row r="2044" spans="16:16">
      <c r="P2044" s="76"/>
    </row>
    <row r="2045" spans="16:16">
      <c r="P2045" s="76"/>
    </row>
    <row r="2046" spans="16:16">
      <c r="P2046" s="76"/>
    </row>
    <row r="2047" spans="16:16">
      <c r="P2047" s="76"/>
    </row>
    <row r="2048" spans="16:16">
      <c r="P2048" s="76"/>
    </row>
    <row r="2049" spans="16:16">
      <c r="P2049" s="76"/>
    </row>
    <row r="2050" spans="16:16">
      <c r="P2050" s="76"/>
    </row>
    <row r="2051" spans="16:16">
      <c r="P2051" s="76"/>
    </row>
    <row r="2052" spans="16:16">
      <c r="P2052" s="76"/>
    </row>
    <row r="2053" spans="16:16">
      <c r="P2053" s="76"/>
    </row>
    <row r="2054" spans="16:16">
      <c r="P2054" s="76"/>
    </row>
    <row r="2055" spans="16:16">
      <c r="P2055" s="76"/>
    </row>
    <row r="2056" spans="16:16">
      <c r="P2056" s="76"/>
    </row>
    <row r="2057" spans="16:16">
      <c r="P2057" s="76"/>
    </row>
    <row r="2058" spans="16:16">
      <c r="P2058" s="76"/>
    </row>
    <row r="2059" spans="16:16">
      <c r="P2059" s="76"/>
    </row>
    <row r="2060" spans="16:16">
      <c r="P2060" s="76"/>
    </row>
    <row r="2061" spans="16:16">
      <c r="P2061" s="76"/>
    </row>
    <row r="2062" spans="16:16">
      <c r="P2062" s="76"/>
    </row>
    <row r="2063" spans="16:16">
      <c r="P2063" s="76"/>
    </row>
    <row r="2064" spans="16:16">
      <c r="P2064" s="76"/>
    </row>
    <row r="2065" spans="16:16">
      <c r="P2065" s="76"/>
    </row>
    <row r="2066" spans="16:16">
      <c r="P2066" s="76"/>
    </row>
    <row r="2067" spans="16:16">
      <c r="P2067" s="76"/>
    </row>
    <row r="2068" spans="16:16">
      <c r="P2068" s="76"/>
    </row>
    <row r="2069" spans="16:16">
      <c r="P2069" s="76"/>
    </row>
    <row r="2070" spans="16:16">
      <c r="P2070" s="76"/>
    </row>
    <row r="2071" spans="16:16">
      <c r="P2071" s="76"/>
    </row>
    <row r="2072" spans="16:16">
      <c r="P2072" s="76"/>
    </row>
    <row r="2073" spans="16:16">
      <c r="P2073" s="76"/>
    </row>
    <row r="2074" spans="16:16">
      <c r="P2074" s="76"/>
    </row>
    <row r="2075" spans="16:16">
      <c r="P2075" s="76"/>
    </row>
    <row r="2076" spans="16:16">
      <c r="P2076" s="76"/>
    </row>
    <row r="2077" spans="16:16">
      <c r="P2077" s="76"/>
    </row>
    <row r="2078" spans="16:16">
      <c r="P2078" s="76"/>
    </row>
    <row r="2079" spans="16:16">
      <c r="P2079" s="76"/>
    </row>
    <row r="2080" spans="16:16">
      <c r="P2080" s="76"/>
    </row>
    <row r="2081" spans="16:16">
      <c r="P2081" s="76"/>
    </row>
    <row r="2082" spans="16:16">
      <c r="P2082" s="76"/>
    </row>
    <row r="2083" spans="16:16">
      <c r="P2083" s="76"/>
    </row>
    <row r="2084" spans="16:16">
      <c r="P2084" s="76"/>
    </row>
    <row r="2085" spans="16:16">
      <c r="P2085" s="76"/>
    </row>
    <row r="2086" spans="16:16">
      <c r="P2086" s="76"/>
    </row>
    <row r="2087" spans="16:16">
      <c r="P2087" s="76"/>
    </row>
    <row r="2088" spans="16:16">
      <c r="P2088" s="76"/>
    </row>
    <row r="2089" spans="16:16">
      <c r="P2089" s="76"/>
    </row>
    <row r="2090" spans="16:16">
      <c r="P2090" s="76"/>
    </row>
    <row r="2091" spans="16:16">
      <c r="P2091" s="76"/>
    </row>
    <row r="2092" spans="16:16">
      <c r="P2092" s="76"/>
    </row>
    <row r="2093" spans="16:16">
      <c r="P2093" s="76"/>
    </row>
    <row r="2094" spans="16:16">
      <c r="P2094" s="76"/>
    </row>
    <row r="2095" spans="16:16">
      <c r="P2095" s="76"/>
    </row>
    <row r="2096" spans="16:16">
      <c r="P2096" s="76"/>
    </row>
    <row r="2097" spans="16:16">
      <c r="P2097" s="76"/>
    </row>
    <row r="2098" spans="16:16">
      <c r="P2098" s="76"/>
    </row>
    <row r="2099" spans="16:16">
      <c r="P2099" s="76"/>
    </row>
    <row r="2100" spans="16:16">
      <c r="P2100" s="76"/>
    </row>
    <row r="2101" spans="16:16">
      <c r="P2101" s="76"/>
    </row>
    <row r="2102" spans="16:16">
      <c r="P2102" s="76"/>
    </row>
    <row r="2103" spans="16:16">
      <c r="P2103" s="76"/>
    </row>
    <row r="2104" spans="16:16">
      <c r="P2104" s="76"/>
    </row>
    <row r="2105" spans="16:16">
      <c r="P2105" s="76"/>
    </row>
    <row r="2106" spans="16:16">
      <c r="P2106" s="76"/>
    </row>
    <row r="2107" spans="16:16">
      <c r="P2107" s="76"/>
    </row>
    <row r="2108" spans="16:16">
      <c r="P2108" s="76"/>
    </row>
    <row r="2109" spans="16:16">
      <c r="P2109" s="76"/>
    </row>
    <row r="2110" spans="16:16">
      <c r="P2110" s="76"/>
    </row>
    <row r="2111" spans="16:16">
      <c r="P2111" s="76"/>
    </row>
    <row r="2112" spans="16:16">
      <c r="P2112" s="76"/>
    </row>
    <row r="2113" spans="16:16">
      <c r="P2113" s="76"/>
    </row>
    <row r="2114" spans="16:16">
      <c r="P2114" s="76"/>
    </row>
    <row r="2115" spans="16:16">
      <c r="P2115" s="76"/>
    </row>
    <row r="2116" spans="16:16">
      <c r="P2116" s="76"/>
    </row>
    <row r="2117" spans="16:16">
      <c r="P2117" s="76"/>
    </row>
    <row r="2118" spans="16:16">
      <c r="P2118" s="76"/>
    </row>
    <row r="2119" spans="16:16">
      <c r="P2119" s="76"/>
    </row>
    <row r="2120" spans="16:16">
      <c r="P2120" s="76"/>
    </row>
    <row r="2121" spans="16:16">
      <c r="P2121" s="76"/>
    </row>
    <row r="2122" spans="16:16">
      <c r="P2122" s="76"/>
    </row>
    <row r="2123" spans="16:16">
      <c r="P2123" s="76"/>
    </row>
    <row r="2124" spans="16:16">
      <c r="P2124" s="76"/>
    </row>
    <row r="2125" spans="16:16">
      <c r="P2125" s="76"/>
    </row>
    <row r="2126" spans="16:16">
      <c r="P2126" s="76"/>
    </row>
    <row r="2127" spans="16:16">
      <c r="P2127" s="76"/>
    </row>
    <row r="2128" spans="16:16">
      <c r="P2128" s="76"/>
    </row>
    <row r="2129" spans="16:16">
      <c r="P2129" s="76"/>
    </row>
    <row r="2130" spans="16:16">
      <c r="P2130" s="76"/>
    </row>
    <row r="2131" spans="16:16">
      <c r="P2131" s="76"/>
    </row>
    <row r="2132" spans="16:16">
      <c r="P2132" s="76"/>
    </row>
    <row r="2133" spans="16:16">
      <c r="P2133" s="76"/>
    </row>
    <row r="2134" spans="16:16">
      <c r="P2134" s="76"/>
    </row>
    <row r="2135" spans="16:16">
      <c r="P2135" s="76"/>
    </row>
    <row r="2136" spans="16:16">
      <c r="P2136" s="76"/>
    </row>
    <row r="2137" spans="16:16">
      <c r="P2137" s="76"/>
    </row>
    <row r="2138" spans="16:16">
      <c r="P2138" s="76"/>
    </row>
    <row r="2139" spans="16:16">
      <c r="P2139" s="76"/>
    </row>
    <row r="2140" spans="16:16">
      <c r="P2140" s="76"/>
    </row>
    <row r="2141" spans="16:16">
      <c r="P2141" s="76"/>
    </row>
    <row r="2142" spans="16:16">
      <c r="P2142" s="76"/>
    </row>
    <row r="2143" spans="16:16">
      <c r="P2143" s="76"/>
    </row>
    <row r="2144" spans="16:16">
      <c r="P2144" s="76"/>
    </row>
    <row r="2145" spans="16:16">
      <c r="P2145" s="76"/>
    </row>
    <row r="2146" spans="16:16">
      <c r="P2146" s="76"/>
    </row>
    <row r="2147" spans="16:16">
      <c r="P2147" s="76"/>
    </row>
    <row r="2148" spans="16:16">
      <c r="P2148" s="76"/>
    </row>
    <row r="2149" spans="16:16">
      <c r="P2149" s="76"/>
    </row>
    <row r="2150" spans="16:16">
      <c r="P2150" s="76"/>
    </row>
    <row r="2151" spans="16:16">
      <c r="P2151" s="76"/>
    </row>
    <row r="2152" spans="16:16">
      <c r="P2152" s="76"/>
    </row>
    <row r="2153" spans="16:16">
      <c r="P2153" s="76"/>
    </row>
    <row r="2154" spans="16:16">
      <c r="P2154" s="76"/>
    </row>
    <row r="2155" spans="16:16">
      <c r="P2155" s="76"/>
    </row>
    <row r="2156" spans="16:16">
      <c r="P2156" s="76"/>
    </row>
    <row r="2157" spans="16:16">
      <c r="P2157" s="76"/>
    </row>
    <row r="2158" spans="16:16">
      <c r="P2158" s="76"/>
    </row>
    <row r="2159" spans="16:16">
      <c r="P2159" s="76"/>
    </row>
    <row r="2160" spans="16:16">
      <c r="P2160" s="76"/>
    </row>
    <row r="2161" spans="16:16">
      <c r="P2161" s="76"/>
    </row>
    <row r="2162" spans="16:16">
      <c r="P2162" s="76"/>
    </row>
    <row r="2163" spans="16:16">
      <c r="P2163" s="76"/>
    </row>
    <row r="2164" spans="16:16">
      <c r="P2164" s="76"/>
    </row>
    <row r="2165" spans="16:16">
      <c r="P2165" s="76"/>
    </row>
    <row r="2166" spans="16:16">
      <c r="P2166" s="76"/>
    </row>
    <row r="2167" spans="16:16">
      <c r="P2167" s="76"/>
    </row>
    <row r="2168" spans="16:16">
      <c r="P2168" s="76"/>
    </row>
    <row r="2169" spans="16:16">
      <c r="P2169" s="76"/>
    </row>
    <row r="2170" spans="16:16">
      <c r="P2170" s="76"/>
    </row>
    <row r="2171" spans="16:16">
      <c r="P2171" s="76"/>
    </row>
    <row r="2172" spans="16:16">
      <c r="P2172" s="76"/>
    </row>
    <row r="2173" spans="16:16">
      <c r="P2173" s="76"/>
    </row>
    <row r="2174" spans="16:16">
      <c r="P2174" s="76"/>
    </row>
    <row r="2175" spans="16:16">
      <c r="P2175" s="76"/>
    </row>
    <row r="2176" spans="16:16">
      <c r="P2176" s="76"/>
    </row>
    <row r="2177" spans="16:16">
      <c r="P2177" s="76"/>
    </row>
    <row r="2178" spans="16:16">
      <c r="P2178" s="76"/>
    </row>
    <row r="2179" spans="16:16">
      <c r="P2179" s="76"/>
    </row>
    <row r="2180" spans="16:16">
      <c r="P2180" s="76"/>
    </row>
    <row r="2181" spans="16:16">
      <c r="P2181" s="76"/>
    </row>
    <row r="2182" spans="16:16">
      <c r="P2182" s="76"/>
    </row>
    <row r="2183" spans="16:16">
      <c r="P2183" s="76"/>
    </row>
  </sheetData>
  <mergeCells count="2">
    <mergeCell ref="G111:L111"/>
    <mergeCell ref="R111:W111"/>
  </mergeCells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1223E-D27E-46C8-AC22-6C3AB1808379}">
  <sheetPr codeName="Sheet6">
    <tabColor rgb="FFFFC000"/>
  </sheetPr>
  <dimension ref="A1"/>
  <sheetViews>
    <sheetView zoomScale="85" zoomScaleNormal="85" workbookViewId="0">
      <selection activeCell="K10" sqref="K10"/>
    </sheetView>
  </sheetViews>
  <sheetFormatPr defaultRowHeight="16.5"/>
  <sheetData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ADE7-E954-40E1-9F93-A48D30F151F2}">
  <sheetPr>
    <tabColor rgb="FFFFC000"/>
  </sheetPr>
  <dimension ref="A1:O15"/>
  <sheetViews>
    <sheetView workbookViewId="0">
      <selection activeCell="G4" sqref="G4:N6"/>
    </sheetView>
  </sheetViews>
  <sheetFormatPr defaultRowHeight="16.5"/>
  <cols>
    <col min="1" max="1" width="10.875" bestFit="1" customWidth="1"/>
    <col min="2" max="2" width="11.875" bestFit="1" customWidth="1"/>
    <col min="3" max="3" width="8.875" bestFit="1" customWidth="1"/>
    <col min="4" max="5" width="10.375" bestFit="1" customWidth="1"/>
    <col min="6" max="6" width="18.875" bestFit="1" customWidth="1"/>
    <col min="7" max="8" width="8.875" bestFit="1" customWidth="1"/>
    <col min="9" max="9" width="18.875" bestFit="1" customWidth="1"/>
    <col min="10" max="10" width="8.875" bestFit="1" customWidth="1"/>
    <col min="11" max="11" width="10.875" bestFit="1" customWidth="1"/>
    <col min="12" max="15" width="11.75" bestFit="1" customWidth="1"/>
  </cols>
  <sheetData>
    <row r="1" spans="1:15">
      <c r="A1" s="135" t="s">
        <v>928</v>
      </c>
    </row>
    <row r="3" spans="1:15">
      <c r="A3" t="s">
        <v>182</v>
      </c>
      <c r="B3" t="s">
        <v>176</v>
      </c>
      <c r="C3" t="s">
        <v>170</v>
      </c>
      <c r="D3" t="s">
        <v>186</v>
      </c>
      <c r="E3" t="s">
        <v>187</v>
      </c>
      <c r="F3" t="s">
        <v>175</v>
      </c>
      <c r="G3" t="s">
        <v>177</v>
      </c>
      <c r="H3" t="s">
        <v>178</v>
      </c>
      <c r="I3" t="s">
        <v>602</v>
      </c>
      <c r="J3" t="s">
        <v>185</v>
      </c>
      <c r="K3" t="s">
        <v>926</v>
      </c>
      <c r="L3" t="s">
        <v>855</v>
      </c>
      <c r="M3" t="s">
        <v>863</v>
      </c>
      <c r="N3" t="s">
        <v>921</v>
      </c>
      <c r="O3" t="s">
        <v>927</v>
      </c>
    </row>
    <row r="4" spans="1:15">
      <c r="A4" s="133">
        <v>45660</v>
      </c>
      <c r="B4" s="134">
        <v>0.35894675925925928</v>
      </c>
      <c r="C4" t="s">
        <v>165</v>
      </c>
      <c r="D4" t="s">
        <v>553</v>
      </c>
      <c r="E4" t="s">
        <v>612</v>
      </c>
      <c r="F4" t="s">
        <v>703</v>
      </c>
      <c r="G4">
        <v>-549929</v>
      </c>
      <c r="H4" t="s">
        <v>179</v>
      </c>
      <c r="I4" t="s">
        <v>554</v>
      </c>
      <c r="K4" s="133">
        <v>45660</v>
      </c>
      <c r="L4" t="s">
        <v>165</v>
      </c>
      <c r="M4" t="s">
        <v>553</v>
      </c>
      <c r="N4" t="s">
        <v>612</v>
      </c>
      <c r="O4">
        <v>549929</v>
      </c>
    </row>
    <row r="5" spans="1:15">
      <c r="A5" s="133">
        <v>45667</v>
      </c>
      <c r="B5" s="134">
        <v>0.82821759259259264</v>
      </c>
      <c r="C5" t="s">
        <v>165</v>
      </c>
      <c r="D5" t="s">
        <v>553</v>
      </c>
      <c r="E5" t="s">
        <v>612</v>
      </c>
      <c r="F5" t="s">
        <v>294</v>
      </c>
      <c r="G5">
        <v>-63600</v>
      </c>
      <c r="H5" t="s">
        <v>179</v>
      </c>
      <c r="I5" t="s">
        <v>222</v>
      </c>
      <c r="K5" s="133">
        <v>45667</v>
      </c>
      <c r="L5" t="s">
        <v>165</v>
      </c>
      <c r="M5" t="s">
        <v>553</v>
      </c>
      <c r="N5" t="s">
        <v>612</v>
      </c>
      <c r="O5">
        <v>63600</v>
      </c>
    </row>
    <row r="6" spans="1:15">
      <c r="A6" s="133">
        <v>45673</v>
      </c>
      <c r="B6" s="134">
        <v>0.47359953703703705</v>
      </c>
      <c r="C6" t="s">
        <v>165</v>
      </c>
      <c r="D6" t="s">
        <v>553</v>
      </c>
      <c r="E6" t="s">
        <v>616</v>
      </c>
      <c r="F6" t="s">
        <v>589</v>
      </c>
      <c r="G6">
        <v>-10000</v>
      </c>
      <c r="H6" t="s">
        <v>179</v>
      </c>
      <c r="I6" t="s">
        <v>537</v>
      </c>
      <c r="K6" s="133">
        <v>45673</v>
      </c>
      <c r="L6" t="s">
        <v>165</v>
      </c>
      <c r="M6" t="s">
        <v>553</v>
      </c>
      <c r="N6" t="s">
        <v>616</v>
      </c>
      <c r="O6">
        <v>10000</v>
      </c>
    </row>
    <row r="7" spans="1:15">
      <c r="A7" s="133">
        <v>45673</v>
      </c>
      <c r="B7" s="134">
        <v>0.46839120370370368</v>
      </c>
      <c r="C7" t="s">
        <v>165</v>
      </c>
      <c r="D7" t="s">
        <v>553</v>
      </c>
      <c r="E7" t="s">
        <v>616</v>
      </c>
      <c r="F7" t="s">
        <v>589</v>
      </c>
      <c r="G7">
        <v>-10000</v>
      </c>
      <c r="H7" t="s">
        <v>179</v>
      </c>
      <c r="I7" t="s">
        <v>537</v>
      </c>
      <c r="K7" s="133">
        <v>45673</v>
      </c>
      <c r="L7" t="s">
        <v>165</v>
      </c>
      <c r="M7" t="s">
        <v>553</v>
      </c>
      <c r="N7" t="s">
        <v>616</v>
      </c>
      <c r="O7">
        <v>10000</v>
      </c>
    </row>
    <row r="8" spans="1:15">
      <c r="A8" s="133">
        <v>45673</v>
      </c>
      <c r="B8" s="134">
        <v>0.46800925925925924</v>
      </c>
      <c r="C8" t="s">
        <v>165</v>
      </c>
      <c r="D8" t="s">
        <v>553</v>
      </c>
      <c r="E8" t="s">
        <v>616</v>
      </c>
      <c r="F8" t="s">
        <v>589</v>
      </c>
      <c r="G8">
        <v>-10000</v>
      </c>
      <c r="H8" t="s">
        <v>179</v>
      </c>
      <c r="I8" t="s">
        <v>537</v>
      </c>
      <c r="K8" s="133">
        <v>45673</v>
      </c>
      <c r="L8" t="s">
        <v>165</v>
      </c>
      <c r="M8" t="s">
        <v>553</v>
      </c>
      <c r="N8" t="s">
        <v>616</v>
      </c>
      <c r="O8">
        <v>10000</v>
      </c>
    </row>
    <row r="9" spans="1:15">
      <c r="A9" s="133">
        <v>45675</v>
      </c>
      <c r="B9" s="134">
        <v>0.88217592592592597</v>
      </c>
      <c r="C9" t="s">
        <v>165</v>
      </c>
      <c r="D9" t="s">
        <v>553</v>
      </c>
      <c r="E9" t="s">
        <v>612</v>
      </c>
      <c r="F9" t="s">
        <v>5</v>
      </c>
      <c r="G9">
        <v>-26796</v>
      </c>
      <c r="H9" t="s">
        <v>179</v>
      </c>
      <c r="I9" t="s">
        <v>222</v>
      </c>
      <c r="K9" s="133">
        <v>45675</v>
      </c>
      <c r="L9" t="s">
        <v>165</v>
      </c>
      <c r="M9" t="s">
        <v>553</v>
      </c>
      <c r="N9" t="s">
        <v>612</v>
      </c>
      <c r="O9">
        <v>26796</v>
      </c>
    </row>
    <row r="10" spans="1:15">
      <c r="A10" s="133">
        <v>45675</v>
      </c>
      <c r="B10" s="134">
        <v>0.4394675925925926</v>
      </c>
      <c r="C10" t="s">
        <v>165</v>
      </c>
      <c r="D10" t="s">
        <v>553</v>
      </c>
      <c r="E10" t="s">
        <v>612</v>
      </c>
      <c r="F10" t="s">
        <v>323</v>
      </c>
      <c r="G10">
        <v>-128030</v>
      </c>
      <c r="H10" t="s">
        <v>179</v>
      </c>
      <c r="I10" t="s">
        <v>224</v>
      </c>
      <c r="K10" s="133">
        <v>45675</v>
      </c>
      <c r="L10" t="s">
        <v>165</v>
      </c>
      <c r="M10" t="s">
        <v>553</v>
      </c>
      <c r="N10" t="s">
        <v>612</v>
      </c>
      <c r="O10">
        <v>128030</v>
      </c>
    </row>
    <row r="11" spans="1:15">
      <c r="A11" s="133">
        <v>45676</v>
      </c>
      <c r="B11" s="134">
        <v>8.4120370370370373E-2</v>
      </c>
      <c r="C11" t="s">
        <v>165</v>
      </c>
      <c r="D11" t="s">
        <v>553</v>
      </c>
      <c r="E11" t="s">
        <v>622</v>
      </c>
      <c r="F11" t="s">
        <v>438</v>
      </c>
      <c r="G11">
        <v>-17000</v>
      </c>
      <c r="H11" t="s">
        <v>179</v>
      </c>
      <c r="I11" t="s">
        <v>222</v>
      </c>
      <c r="K11" s="133">
        <v>45676</v>
      </c>
      <c r="L11" t="s">
        <v>165</v>
      </c>
      <c r="M11" t="s">
        <v>553</v>
      </c>
      <c r="N11" t="s">
        <v>622</v>
      </c>
      <c r="O11">
        <v>17000</v>
      </c>
    </row>
    <row r="12" spans="1:15">
      <c r="A12" s="133">
        <v>45677</v>
      </c>
      <c r="B12" s="134">
        <v>0.99305555555555558</v>
      </c>
      <c r="C12" t="s">
        <v>165</v>
      </c>
      <c r="D12" t="s">
        <v>553</v>
      </c>
      <c r="E12" t="s">
        <v>612</v>
      </c>
      <c r="F12" t="s">
        <v>423</v>
      </c>
      <c r="G12">
        <v>-37800</v>
      </c>
      <c r="H12" t="s">
        <v>179</v>
      </c>
      <c r="I12" t="s">
        <v>222</v>
      </c>
      <c r="K12" s="133">
        <v>45677</v>
      </c>
      <c r="L12" t="s">
        <v>165</v>
      </c>
      <c r="M12" t="s">
        <v>553</v>
      </c>
      <c r="N12" t="s">
        <v>612</v>
      </c>
      <c r="O12">
        <v>37800</v>
      </c>
    </row>
    <row r="13" spans="1:15">
      <c r="A13" s="133">
        <v>45680</v>
      </c>
      <c r="B13" s="134">
        <v>0.60454861111111113</v>
      </c>
      <c r="C13" t="s">
        <v>165</v>
      </c>
      <c r="D13" t="s">
        <v>553</v>
      </c>
      <c r="E13" t="s">
        <v>612</v>
      </c>
      <c r="F13" t="s">
        <v>5</v>
      </c>
      <c r="G13">
        <v>-17920</v>
      </c>
      <c r="H13" t="s">
        <v>179</v>
      </c>
      <c r="I13" t="s">
        <v>222</v>
      </c>
      <c r="K13" s="133">
        <v>45680</v>
      </c>
      <c r="L13" t="s">
        <v>165</v>
      </c>
      <c r="M13" t="s">
        <v>553</v>
      </c>
      <c r="N13" t="s">
        <v>612</v>
      </c>
      <c r="O13">
        <v>17920</v>
      </c>
    </row>
    <row r="14" spans="1:15">
      <c r="A14" s="133">
        <v>45686</v>
      </c>
      <c r="B14" s="134">
        <v>0.43975694444444446</v>
      </c>
      <c r="C14" t="s">
        <v>165</v>
      </c>
      <c r="D14" t="s">
        <v>553</v>
      </c>
      <c r="E14" t="s">
        <v>612</v>
      </c>
      <c r="F14" t="s">
        <v>249</v>
      </c>
      <c r="G14">
        <v>-29900</v>
      </c>
      <c r="H14" t="s">
        <v>179</v>
      </c>
      <c r="I14" t="s">
        <v>221</v>
      </c>
      <c r="K14" s="133">
        <v>45686</v>
      </c>
      <c r="L14" t="s">
        <v>165</v>
      </c>
      <c r="M14" t="s">
        <v>553</v>
      </c>
      <c r="N14" t="s">
        <v>612</v>
      </c>
      <c r="O14">
        <v>29900</v>
      </c>
    </row>
    <row r="15" spans="1:15">
      <c r="A15" s="133">
        <v>45688</v>
      </c>
      <c r="B15" s="134">
        <v>0.56402777777777779</v>
      </c>
      <c r="C15" t="s">
        <v>165</v>
      </c>
      <c r="D15" t="s">
        <v>553</v>
      </c>
      <c r="E15" t="s">
        <v>612</v>
      </c>
      <c r="F15" t="s">
        <v>5</v>
      </c>
      <c r="G15">
        <v>-42400</v>
      </c>
      <c r="H15" t="s">
        <v>179</v>
      </c>
      <c r="I15" t="s">
        <v>222</v>
      </c>
      <c r="K15" s="133">
        <v>45688</v>
      </c>
      <c r="L15" t="s">
        <v>165</v>
      </c>
      <c r="M15" t="s">
        <v>553</v>
      </c>
      <c r="N15" t="s">
        <v>612</v>
      </c>
      <c r="O15">
        <v>42400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4A658-E5AD-4322-8E07-C58B9063F00E}">
  <sheetPr>
    <tabColor rgb="FFFFC000"/>
  </sheetPr>
  <dimension ref="A1:Q22"/>
  <sheetViews>
    <sheetView zoomScale="85" zoomScaleNormal="85" workbookViewId="0">
      <selection activeCell="R5" sqref="R5"/>
    </sheetView>
  </sheetViews>
  <sheetFormatPr defaultRowHeight="16.5"/>
  <cols>
    <col min="1" max="1" width="11.125" bestFit="1" customWidth="1"/>
    <col min="2" max="2" width="12.125" bestFit="1" customWidth="1"/>
    <col min="3" max="3" width="8.875" bestFit="1" customWidth="1"/>
    <col min="4" max="5" width="11" bestFit="1" customWidth="1"/>
    <col min="6" max="6" width="19.875" bestFit="1" customWidth="1"/>
    <col min="7" max="7" width="7.5" bestFit="1" customWidth="1"/>
    <col min="8" max="8" width="8.875" bestFit="1" customWidth="1"/>
    <col min="9" max="9" width="20" bestFit="1" customWidth="1"/>
    <col min="10" max="10" width="8.875" bestFit="1" customWidth="1"/>
    <col min="11" max="11" width="11.125" bestFit="1" customWidth="1"/>
    <col min="12" max="15" width="12.25" bestFit="1" customWidth="1"/>
  </cols>
  <sheetData>
    <row r="1" spans="1:17">
      <c r="A1" s="135" t="s">
        <v>928</v>
      </c>
    </row>
    <row r="3" spans="1:17">
      <c r="A3" t="s">
        <v>182</v>
      </c>
      <c r="B3" t="s">
        <v>176</v>
      </c>
      <c r="C3" t="s">
        <v>170</v>
      </c>
      <c r="D3" t="s">
        <v>186</v>
      </c>
      <c r="E3" t="s">
        <v>187</v>
      </c>
      <c r="F3" t="s">
        <v>175</v>
      </c>
      <c r="G3" t="s">
        <v>177</v>
      </c>
      <c r="H3" t="s">
        <v>178</v>
      </c>
      <c r="I3" t="s">
        <v>602</v>
      </c>
      <c r="J3" t="s">
        <v>185</v>
      </c>
      <c r="K3" t="s">
        <v>926</v>
      </c>
      <c r="L3" t="s">
        <v>855</v>
      </c>
      <c r="M3" t="s">
        <v>863</v>
      </c>
      <c r="N3" t="s">
        <v>921</v>
      </c>
      <c r="O3" t="s">
        <v>927</v>
      </c>
    </row>
    <row r="4" spans="1:17">
      <c r="A4" s="133">
        <v>45779</v>
      </c>
      <c r="B4" s="134">
        <v>0.90385416666666663</v>
      </c>
      <c r="C4" t="s">
        <v>165</v>
      </c>
      <c r="D4" t="s">
        <v>553</v>
      </c>
      <c r="E4" t="s">
        <v>612</v>
      </c>
      <c r="F4" s="79" t="s">
        <v>5</v>
      </c>
      <c r="G4">
        <v>-75650</v>
      </c>
      <c r="H4" t="s">
        <v>179</v>
      </c>
      <c r="I4" t="s">
        <v>222</v>
      </c>
      <c r="K4" s="133">
        <v>45779</v>
      </c>
      <c r="L4" t="s">
        <v>165</v>
      </c>
      <c r="M4" t="s">
        <v>553</v>
      </c>
      <c r="N4" t="s">
        <v>612</v>
      </c>
      <c r="O4">
        <v>75650</v>
      </c>
    </row>
    <row r="5" spans="1:17">
      <c r="A5" s="133">
        <v>45786</v>
      </c>
      <c r="B5" s="134">
        <v>0.86649305555555556</v>
      </c>
      <c r="C5" t="s">
        <v>165</v>
      </c>
      <c r="D5" t="s">
        <v>553</v>
      </c>
      <c r="E5" t="s">
        <v>612</v>
      </c>
      <c r="F5" s="79" t="s">
        <v>5</v>
      </c>
      <c r="G5">
        <v>-42300</v>
      </c>
      <c r="H5" t="s">
        <v>179</v>
      </c>
      <c r="I5" t="s">
        <v>222</v>
      </c>
      <c r="K5" s="133">
        <v>45786</v>
      </c>
      <c r="L5" t="s">
        <v>165</v>
      </c>
      <c r="M5" t="s">
        <v>553</v>
      </c>
      <c r="N5" t="s">
        <v>612</v>
      </c>
      <c r="O5">
        <v>42300</v>
      </c>
    </row>
    <row r="6" spans="1:17">
      <c r="A6" s="133">
        <v>45792</v>
      </c>
      <c r="B6" s="134">
        <v>4.1041666666666664E-2</v>
      </c>
      <c r="C6" t="s">
        <v>165</v>
      </c>
      <c r="D6" t="s">
        <v>553</v>
      </c>
      <c r="E6" t="s">
        <v>612</v>
      </c>
      <c r="F6" s="79" t="s">
        <v>5</v>
      </c>
      <c r="G6">
        <v>-50780</v>
      </c>
      <c r="H6" t="s">
        <v>179</v>
      </c>
      <c r="I6" t="s">
        <v>222</v>
      </c>
      <c r="K6" s="133">
        <v>45792</v>
      </c>
      <c r="L6" t="s">
        <v>165</v>
      </c>
      <c r="M6" t="s">
        <v>553</v>
      </c>
      <c r="N6" t="s">
        <v>612</v>
      </c>
      <c r="O6">
        <v>50780</v>
      </c>
    </row>
    <row r="7" spans="1:17">
      <c r="A7" s="133">
        <v>45794</v>
      </c>
      <c r="B7" s="134">
        <v>0.97675925925925922</v>
      </c>
      <c r="C7" t="s">
        <v>165</v>
      </c>
      <c r="D7" t="s">
        <v>553</v>
      </c>
      <c r="E7" t="s">
        <v>612</v>
      </c>
      <c r="F7" s="79" t="s">
        <v>5</v>
      </c>
      <c r="G7">
        <v>-40830</v>
      </c>
      <c r="H7" t="s">
        <v>179</v>
      </c>
      <c r="I7" t="s">
        <v>222</v>
      </c>
      <c r="K7" s="133">
        <v>45794</v>
      </c>
      <c r="L7" t="s">
        <v>165</v>
      </c>
      <c r="M7" t="s">
        <v>553</v>
      </c>
      <c r="N7" t="s">
        <v>612</v>
      </c>
      <c r="O7">
        <v>40830</v>
      </c>
    </row>
    <row r="8" spans="1:17">
      <c r="A8" s="133">
        <v>45795</v>
      </c>
      <c r="B8" s="134">
        <v>0.10431712962962963</v>
      </c>
      <c r="C8" t="s">
        <v>165</v>
      </c>
      <c r="D8" t="s">
        <v>553</v>
      </c>
      <c r="E8" t="s">
        <v>612</v>
      </c>
      <c r="F8" s="79" t="s">
        <v>5</v>
      </c>
      <c r="G8">
        <v>-21760</v>
      </c>
      <c r="H8" t="s">
        <v>179</v>
      </c>
      <c r="I8" t="s">
        <v>222</v>
      </c>
      <c r="K8" s="133">
        <v>45795</v>
      </c>
      <c r="L8" t="s">
        <v>165</v>
      </c>
      <c r="M8" t="s">
        <v>553</v>
      </c>
      <c r="N8" t="s">
        <v>612</v>
      </c>
      <c r="O8">
        <v>21760</v>
      </c>
    </row>
    <row r="9" spans="1:17">
      <c r="A9" s="133">
        <v>45800</v>
      </c>
      <c r="B9" s="134">
        <v>0.60454861111111113</v>
      </c>
      <c r="C9" t="s">
        <v>165</v>
      </c>
      <c r="D9" t="s">
        <v>553</v>
      </c>
      <c r="E9" t="s">
        <v>612</v>
      </c>
      <c r="F9" s="79" t="s">
        <v>5</v>
      </c>
      <c r="G9">
        <v>-17920</v>
      </c>
      <c r="H9" t="s">
        <v>179</v>
      </c>
      <c r="I9" t="s">
        <v>222</v>
      </c>
      <c r="K9" s="133">
        <v>45800</v>
      </c>
      <c r="L9" t="s">
        <v>165</v>
      </c>
      <c r="M9" t="s">
        <v>553</v>
      </c>
      <c r="N9" t="s">
        <v>612</v>
      </c>
      <c r="O9">
        <v>17920</v>
      </c>
    </row>
    <row r="10" spans="1:17">
      <c r="A10" s="133">
        <v>45807</v>
      </c>
      <c r="B10" s="134">
        <v>0.98557870370370371</v>
      </c>
      <c r="C10" t="s">
        <v>165</v>
      </c>
      <c r="D10" t="s">
        <v>553</v>
      </c>
      <c r="E10" t="s">
        <v>612</v>
      </c>
      <c r="F10" s="79" t="s">
        <v>5</v>
      </c>
      <c r="G10">
        <v>-26984</v>
      </c>
      <c r="H10" t="s">
        <v>179</v>
      </c>
      <c r="I10" t="s">
        <v>222</v>
      </c>
      <c r="K10" s="133">
        <v>45807</v>
      </c>
      <c r="L10" t="s">
        <v>165</v>
      </c>
      <c r="M10" t="s">
        <v>553</v>
      </c>
      <c r="N10" t="s">
        <v>612</v>
      </c>
      <c r="O10">
        <v>26984</v>
      </c>
      <c r="Q10">
        <f>SUM(O4:O10)</f>
        <v>276224</v>
      </c>
    </row>
    <row r="11" spans="1:17">
      <c r="A11" s="133">
        <v>45778</v>
      </c>
      <c r="B11" s="134">
        <v>0.78297453703703701</v>
      </c>
      <c r="C11" t="s">
        <v>165</v>
      </c>
      <c r="D11" t="s">
        <v>553</v>
      </c>
      <c r="E11" t="s">
        <v>612</v>
      </c>
      <c r="F11" t="s">
        <v>57</v>
      </c>
      <c r="G11">
        <v>-20000</v>
      </c>
      <c r="H11" t="s">
        <v>179</v>
      </c>
      <c r="I11" t="s">
        <v>224</v>
      </c>
      <c r="K11" s="133">
        <v>45778</v>
      </c>
      <c r="L11" t="s">
        <v>165</v>
      </c>
      <c r="M11" t="s">
        <v>553</v>
      </c>
      <c r="N11" t="s">
        <v>612</v>
      </c>
      <c r="O11">
        <v>20000</v>
      </c>
      <c r="Q11">
        <v>60000</v>
      </c>
    </row>
    <row r="12" spans="1:17">
      <c r="A12" s="133">
        <v>45790</v>
      </c>
      <c r="B12" s="134">
        <v>0.30254629629629631</v>
      </c>
      <c r="C12" t="s">
        <v>165</v>
      </c>
      <c r="D12" t="s">
        <v>553</v>
      </c>
      <c r="E12" t="s">
        <v>612</v>
      </c>
      <c r="F12" t="s">
        <v>249</v>
      </c>
      <c r="G12">
        <v>4499</v>
      </c>
      <c r="H12" t="s">
        <v>179</v>
      </c>
      <c r="I12" t="s">
        <v>221</v>
      </c>
      <c r="K12" s="133">
        <v>45790</v>
      </c>
      <c r="L12" t="s">
        <v>165</v>
      </c>
      <c r="M12" t="s">
        <v>553</v>
      </c>
      <c r="N12" t="s">
        <v>612</v>
      </c>
      <c r="O12">
        <v>-4499</v>
      </c>
      <c r="Q12">
        <v>93800</v>
      </c>
    </row>
    <row r="13" spans="1:17">
      <c r="A13" s="133">
        <v>45797</v>
      </c>
      <c r="B13" s="134">
        <v>0.99305555555555558</v>
      </c>
      <c r="C13" t="s">
        <v>165</v>
      </c>
      <c r="D13" t="s">
        <v>553</v>
      </c>
      <c r="E13" t="s">
        <v>612</v>
      </c>
      <c r="F13" t="s">
        <v>423</v>
      </c>
      <c r="G13">
        <v>-37800</v>
      </c>
      <c r="H13" t="s">
        <v>179</v>
      </c>
      <c r="I13" t="s">
        <v>222</v>
      </c>
      <c r="K13" s="133">
        <v>45797</v>
      </c>
      <c r="L13" t="s">
        <v>165</v>
      </c>
      <c r="M13" t="s">
        <v>553</v>
      </c>
      <c r="N13" t="s">
        <v>612</v>
      </c>
      <c r="O13">
        <v>37800</v>
      </c>
    </row>
    <row r="14" spans="1:17">
      <c r="A14" s="133">
        <v>45778</v>
      </c>
      <c r="B14" s="134">
        <v>0.53460648148148149</v>
      </c>
      <c r="C14" t="s">
        <v>165</v>
      </c>
      <c r="D14" t="s">
        <v>553</v>
      </c>
      <c r="E14" t="s">
        <v>616</v>
      </c>
      <c r="F14" t="s">
        <v>589</v>
      </c>
      <c r="G14">
        <v>-20000</v>
      </c>
      <c r="H14" t="s">
        <v>179</v>
      </c>
      <c r="I14" t="s">
        <v>537</v>
      </c>
      <c r="K14" s="133">
        <v>45778</v>
      </c>
      <c r="L14" t="s">
        <v>165</v>
      </c>
      <c r="M14" t="s">
        <v>553</v>
      </c>
      <c r="N14" t="s">
        <v>616</v>
      </c>
      <c r="O14">
        <v>20000</v>
      </c>
      <c r="Q14">
        <f>SUM(표7[pv_지출액])-Q12-Q10-80000</f>
        <v>40802</v>
      </c>
    </row>
    <row r="15" spans="1:17">
      <c r="A15" s="133">
        <v>45802</v>
      </c>
      <c r="B15" s="134">
        <v>0.70128472222222227</v>
      </c>
      <c r="C15" t="s">
        <v>165</v>
      </c>
      <c r="D15" t="s">
        <v>553</v>
      </c>
      <c r="E15" t="s">
        <v>616</v>
      </c>
      <c r="F15" t="s">
        <v>589</v>
      </c>
      <c r="G15">
        <v>-10000</v>
      </c>
      <c r="H15" t="s">
        <v>179</v>
      </c>
      <c r="I15" t="s">
        <v>537</v>
      </c>
      <c r="K15" s="133">
        <v>45802</v>
      </c>
      <c r="L15" t="s">
        <v>165</v>
      </c>
      <c r="M15" t="s">
        <v>553</v>
      </c>
      <c r="N15" t="s">
        <v>616</v>
      </c>
      <c r="O15">
        <v>10000</v>
      </c>
    </row>
    <row r="16" spans="1:17">
      <c r="A16" s="133">
        <v>45802</v>
      </c>
      <c r="B16" s="134">
        <v>0.56334490740740739</v>
      </c>
      <c r="C16" t="s">
        <v>165</v>
      </c>
      <c r="D16" t="s">
        <v>553</v>
      </c>
      <c r="E16" t="s">
        <v>616</v>
      </c>
      <c r="F16" t="s">
        <v>589</v>
      </c>
      <c r="G16">
        <v>-10000</v>
      </c>
      <c r="H16" t="s">
        <v>179</v>
      </c>
      <c r="I16" t="s">
        <v>537</v>
      </c>
      <c r="K16" s="133">
        <v>45802</v>
      </c>
      <c r="L16" t="s">
        <v>165</v>
      </c>
      <c r="M16" t="s">
        <v>553</v>
      </c>
      <c r="N16" t="s">
        <v>616</v>
      </c>
      <c r="O16">
        <v>10000</v>
      </c>
    </row>
    <row r="17" spans="1:15">
      <c r="A17" s="133">
        <v>45802</v>
      </c>
      <c r="B17" s="134">
        <v>0.56313657407407403</v>
      </c>
      <c r="C17" t="s">
        <v>165</v>
      </c>
      <c r="D17" t="s">
        <v>553</v>
      </c>
      <c r="E17" t="s">
        <v>616</v>
      </c>
      <c r="F17" t="s">
        <v>589</v>
      </c>
      <c r="G17">
        <v>-10000</v>
      </c>
      <c r="H17" t="s">
        <v>179</v>
      </c>
      <c r="I17" t="s">
        <v>537</v>
      </c>
      <c r="K17" s="133">
        <v>45802</v>
      </c>
      <c r="L17" t="s">
        <v>165</v>
      </c>
      <c r="M17" t="s">
        <v>553</v>
      </c>
      <c r="N17" t="s">
        <v>616</v>
      </c>
      <c r="O17">
        <v>10000</v>
      </c>
    </row>
    <row r="18" spans="1:15">
      <c r="A18" s="133">
        <v>45802</v>
      </c>
      <c r="B18" s="134">
        <v>0.56252314814814819</v>
      </c>
      <c r="C18" t="s">
        <v>165</v>
      </c>
      <c r="D18" t="s">
        <v>553</v>
      </c>
      <c r="E18" t="s">
        <v>616</v>
      </c>
      <c r="F18" t="s">
        <v>589</v>
      </c>
      <c r="G18">
        <v>-10000</v>
      </c>
      <c r="H18" t="s">
        <v>179</v>
      </c>
      <c r="I18" t="s">
        <v>537</v>
      </c>
      <c r="K18" s="133">
        <v>45802</v>
      </c>
      <c r="L18" t="s">
        <v>165</v>
      </c>
      <c r="M18" t="s">
        <v>553</v>
      </c>
      <c r="N18" t="s">
        <v>616</v>
      </c>
      <c r="O18">
        <v>10000</v>
      </c>
    </row>
    <row r="19" spans="1:15">
      <c r="A19" s="133">
        <v>45796</v>
      </c>
      <c r="B19" s="134">
        <v>3.7638888888888888E-2</v>
      </c>
      <c r="C19" t="s">
        <v>165</v>
      </c>
      <c r="D19" t="s">
        <v>553</v>
      </c>
      <c r="E19" t="s">
        <v>622</v>
      </c>
      <c r="F19" t="s">
        <v>247</v>
      </c>
      <c r="G19">
        <v>-17000</v>
      </c>
      <c r="H19" t="s">
        <v>179</v>
      </c>
      <c r="I19" t="s">
        <v>222</v>
      </c>
      <c r="K19" s="133">
        <v>45796</v>
      </c>
      <c r="L19" t="s">
        <v>165</v>
      </c>
      <c r="M19" t="s">
        <v>553</v>
      </c>
      <c r="N19" t="s">
        <v>622</v>
      </c>
      <c r="O19">
        <v>17000</v>
      </c>
    </row>
    <row r="20" spans="1:15">
      <c r="A20" s="133">
        <v>45781</v>
      </c>
      <c r="B20" s="134">
        <v>0.9096643518518519</v>
      </c>
      <c r="C20" t="s">
        <v>165</v>
      </c>
      <c r="D20" t="s">
        <v>553</v>
      </c>
      <c r="E20" t="s">
        <v>612</v>
      </c>
      <c r="F20" t="s">
        <v>629</v>
      </c>
      <c r="G20">
        <v>-12000</v>
      </c>
      <c r="H20" t="s">
        <v>179</v>
      </c>
      <c r="I20" t="s">
        <v>222</v>
      </c>
      <c r="K20" s="133">
        <v>45781</v>
      </c>
      <c r="L20" t="s">
        <v>165</v>
      </c>
      <c r="M20" t="s">
        <v>553</v>
      </c>
      <c r="N20" t="s">
        <v>612</v>
      </c>
      <c r="O20">
        <v>12000</v>
      </c>
    </row>
    <row r="21" spans="1:15">
      <c r="A21" s="133">
        <v>45795</v>
      </c>
      <c r="B21" s="134">
        <v>0.67380787037037038</v>
      </c>
      <c r="C21" t="s">
        <v>165</v>
      </c>
      <c r="D21" t="s">
        <v>553</v>
      </c>
      <c r="E21" t="s">
        <v>622</v>
      </c>
      <c r="F21" t="s">
        <v>647</v>
      </c>
      <c r="G21">
        <v>-76800</v>
      </c>
      <c r="H21" t="s">
        <v>179</v>
      </c>
      <c r="I21" t="s">
        <v>222</v>
      </c>
      <c r="K21" s="133">
        <v>45795</v>
      </c>
      <c r="L21" t="s">
        <v>165</v>
      </c>
      <c r="M21" t="s">
        <v>553</v>
      </c>
      <c r="N21" t="s">
        <v>622</v>
      </c>
      <c r="O21">
        <v>76800</v>
      </c>
    </row>
    <row r="22" spans="1:15">
      <c r="A22" s="133">
        <v>45791</v>
      </c>
      <c r="B22" s="134">
        <v>0</v>
      </c>
      <c r="C22" t="s">
        <v>165</v>
      </c>
      <c r="D22" t="s">
        <v>553</v>
      </c>
      <c r="E22" t="s">
        <v>612</v>
      </c>
      <c r="F22" t="s">
        <v>624</v>
      </c>
      <c r="G22">
        <v>4499</v>
      </c>
      <c r="H22" t="s">
        <v>179</v>
      </c>
      <c r="I22" t="s">
        <v>222</v>
      </c>
      <c r="K22" s="133">
        <v>45791</v>
      </c>
      <c r="L22" t="s">
        <v>165</v>
      </c>
      <c r="M22" t="s">
        <v>553</v>
      </c>
      <c r="N22" t="s">
        <v>612</v>
      </c>
      <c r="O22">
        <v>-4499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F40A0-C0A3-4D05-9A5E-52677A32CB74}">
  <sheetPr codeName="Sheet7">
    <tabColor rgb="FFFFC000"/>
  </sheetPr>
  <dimension ref="C2:BA59"/>
  <sheetViews>
    <sheetView topLeftCell="AD16" zoomScale="115" zoomScaleNormal="115" workbookViewId="0">
      <selection activeCell="AI8" sqref="AI8"/>
    </sheetView>
  </sheetViews>
  <sheetFormatPr defaultRowHeight="16.5"/>
  <cols>
    <col min="3" max="3" width="12.25" bestFit="1" customWidth="1"/>
    <col min="4" max="4" width="11.75" bestFit="1" customWidth="1"/>
    <col min="5" max="5" width="12.25" bestFit="1" customWidth="1"/>
    <col min="6" max="6" width="12.25" customWidth="1"/>
    <col min="8" max="8" width="12.25" bestFit="1" customWidth="1"/>
    <col min="9" max="9" width="16.5" bestFit="1" customWidth="1"/>
    <col min="12" max="12" width="12.25" bestFit="1" customWidth="1"/>
    <col min="13" max="13" width="16.5" bestFit="1" customWidth="1"/>
    <col min="16" max="16" width="9.875" bestFit="1" customWidth="1"/>
    <col min="17" max="17" width="12.25" customWidth="1"/>
    <col min="20" max="20" width="15.375" bestFit="1" customWidth="1"/>
    <col min="21" max="21" width="12.875" bestFit="1" customWidth="1"/>
    <col min="22" max="22" width="12.75" bestFit="1" customWidth="1"/>
    <col min="23" max="23" width="10.125" bestFit="1" customWidth="1"/>
    <col min="24" max="24" width="11.75" bestFit="1" customWidth="1"/>
    <col min="25" max="25" width="12.875" bestFit="1" customWidth="1"/>
    <col min="28" max="28" width="20.875" bestFit="1" customWidth="1"/>
    <col min="29" max="29" width="12.75" bestFit="1" customWidth="1"/>
    <col min="30" max="30" width="11.75" bestFit="1" customWidth="1"/>
    <col min="31" max="31" width="16.5" bestFit="1" customWidth="1"/>
    <col min="32" max="32" width="12.75" bestFit="1" customWidth="1"/>
    <col min="35" max="35" width="16.5" bestFit="1" customWidth="1"/>
    <col min="36" max="36" width="12.75" bestFit="1" customWidth="1"/>
    <col min="38" max="38" width="22.25" bestFit="1" customWidth="1"/>
    <col min="39" max="39" width="12.75" bestFit="1" customWidth="1"/>
    <col min="40" max="40" width="11.125" bestFit="1" customWidth="1"/>
    <col min="43" max="43" width="15.625" bestFit="1" customWidth="1"/>
    <col min="44" max="44" width="11.75" bestFit="1" customWidth="1"/>
    <col min="45" max="45" width="9.625" bestFit="1" customWidth="1"/>
    <col min="46" max="46" width="9.5" bestFit="1" customWidth="1"/>
    <col min="47" max="48" width="10" bestFit="1" customWidth="1"/>
    <col min="49" max="49" width="11" style="82" bestFit="1" customWidth="1"/>
    <col min="53" max="53" width="10.875" bestFit="1" customWidth="1"/>
  </cols>
  <sheetData>
    <row r="2" spans="3:53">
      <c r="H2" s="141" t="s">
        <v>845</v>
      </c>
      <c r="I2" s="141"/>
    </row>
    <row r="3" spans="3:53">
      <c r="H3" s="52" t="s">
        <v>855</v>
      </c>
      <c r="I3" t="s">
        <v>165</v>
      </c>
    </row>
    <row r="4" spans="3:53">
      <c r="C4" s="141" t="s">
        <v>809</v>
      </c>
      <c r="D4" s="141"/>
      <c r="L4" s="142" t="s">
        <v>810</v>
      </c>
      <c r="M4" s="142"/>
      <c r="N4" s="142"/>
      <c r="O4" s="142"/>
      <c r="P4" s="142"/>
      <c r="Q4" s="142"/>
      <c r="T4" s="140" t="s">
        <v>857</v>
      </c>
      <c r="U4" s="140"/>
      <c r="V4" s="140"/>
      <c r="W4" s="140"/>
      <c r="X4" s="140"/>
      <c r="Y4" s="140"/>
      <c r="AB4" s="140" t="s">
        <v>862</v>
      </c>
      <c r="AC4" s="140"/>
      <c r="AD4" s="140"/>
      <c r="AE4" s="140"/>
      <c r="AF4" s="140"/>
      <c r="AI4" s="140" t="s">
        <v>864</v>
      </c>
      <c r="AJ4" s="140"/>
      <c r="AK4" s="140"/>
      <c r="AL4" s="140"/>
      <c r="AM4" s="140"/>
      <c r="AN4" s="140"/>
      <c r="AQ4" s="139" t="s">
        <v>915</v>
      </c>
      <c r="AR4" s="139"/>
      <c r="AS4" s="139"/>
      <c r="AT4" s="139"/>
      <c r="AU4" s="139"/>
      <c r="AV4" s="139"/>
    </row>
    <row r="5" spans="3:53">
      <c r="C5" s="52" t="s">
        <v>813</v>
      </c>
      <c r="D5" t="s">
        <v>814</v>
      </c>
      <c r="H5" s="52" t="s">
        <v>813</v>
      </c>
      <c r="I5" t="s">
        <v>854</v>
      </c>
      <c r="L5" s="40" t="s">
        <v>815</v>
      </c>
      <c r="M5" s="37"/>
      <c r="N5" s="38"/>
      <c r="O5" s="38"/>
      <c r="P5" s="39"/>
      <c r="Q5" s="38"/>
      <c r="T5" s="37"/>
      <c r="U5" s="38"/>
      <c r="V5" s="38" t="s">
        <v>812</v>
      </c>
      <c r="W5" s="38" t="s">
        <v>811</v>
      </c>
      <c r="X5" s="37" t="s">
        <v>856</v>
      </c>
      <c r="Y5" s="38" t="s">
        <v>902</v>
      </c>
      <c r="AQ5" s="52" t="s">
        <v>854</v>
      </c>
      <c r="AR5" s="52" t="s">
        <v>889</v>
      </c>
      <c r="AW5"/>
    </row>
    <row r="6" spans="3:53">
      <c r="C6" s="43" t="s">
        <v>163</v>
      </c>
      <c r="D6" s="44">
        <v>2737394</v>
      </c>
      <c r="E6" s="44">
        <f>_xlfn.XLOOKUP(F6, $C$6:$C$14, $D$6:$D$14, 0, 0)</f>
        <v>2737394</v>
      </c>
      <c r="F6" s="43" t="s">
        <v>163</v>
      </c>
      <c r="H6" s="43" t="s">
        <v>553</v>
      </c>
      <c r="I6" s="44">
        <v>490826</v>
      </c>
      <c r="J6" s="132">
        <f>I6/$I$19</f>
        <v>0.19122268899869369</v>
      </c>
      <c r="L6" s="40" t="s">
        <v>817</v>
      </c>
      <c r="M6" s="37"/>
      <c r="N6" s="38"/>
      <c r="O6" s="38"/>
      <c r="P6" s="39"/>
      <c r="Q6" s="38"/>
      <c r="T6" s="37"/>
      <c r="U6" s="41" t="s">
        <v>816</v>
      </c>
      <c r="V6" s="42">
        <f>SUM(X13:X1048576)</f>
        <v>2737394</v>
      </c>
      <c r="W6" s="42">
        <f>SUM(V13:V1048576)</f>
        <v>2566777</v>
      </c>
      <c r="X6" s="42">
        <f>SUM(W13:W1048576)</f>
        <v>800000</v>
      </c>
      <c r="Y6" s="42">
        <f>V6-W6</f>
        <v>170617</v>
      </c>
      <c r="AB6" s="52" t="s">
        <v>854</v>
      </c>
      <c r="AC6" s="52" t="s">
        <v>855</v>
      </c>
      <c r="AE6" s="52" t="s">
        <v>854</v>
      </c>
      <c r="AF6" s="52" t="s">
        <v>855</v>
      </c>
      <c r="AI6" s="52" t="s">
        <v>854</v>
      </c>
      <c r="AJ6" s="52" t="s">
        <v>855</v>
      </c>
      <c r="AL6" s="52" t="s">
        <v>854</v>
      </c>
      <c r="AM6" s="52" t="s">
        <v>855</v>
      </c>
      <c r="AQ6" s="52" t="s">
        <v>813</v>
      </c>
      <c r="AR6" t="s">
        <v>163</v>
      </c>
      <c r="AS6" t="s">
        <v>167</v>
      </c>
      <c r="AT6" t="s">
        <v>844</v>
      </c>
      <c r="AU6" t="s">
        <v>165</v>
      </c>
      <c r="AV6" t="s">
        <v>916</v>
      </c>
      <c r="AW6" t="s">
        <v>823</v>
      </c>
    </row>
    <row r="7" spans="3:53">
      <c r="C7" s="43" t="s">
        <v>844</v>
      </c>
      <c r="D7" s="44">
        <v>800000</v>
      </c>
      <c r="E7" s="44">
        <f t="shared" ref="E7" si="0">_xlfn.XLOOKUP(F7, $C$6:$C$14, $D$6:$D$14, 0, 0)</f>
        <v>800000</v>
      </c>
      <c r="F7" s="80" t="s">
        <v>856</v>
      </c>
      <c r="H7" s="43" t="s">
        <v>156</v>
      </c>
      <c r="I7" s="44">
        <v>473583</v>
      </c>
      <c r="J7" s="132">
        <f t="shared" ref="J7:J19" si="1">I7/$I$19</f>
        <v>0.18450492582721445</v>
      </c>
      <c r="L7" s="52" t="s">
        <v>855</v>
      </c>
      <c r="M7" t="s">
        <v>165</v>
      </c>
      <c r="O7" s="46" t="s">
        <v>820</v>
      </c>
      <c r="P7" s="47" t="s">
        <v>821</v>
      </c>
      <c r="Q7" s="48" t="s">
        <v>822</v>
      </c>
      <c r="R7" s="37"/>
      <c r="T7" s="45" t="s">
        <v>818</v>
      </c>
      <c r="U7" s="41" t="s">
        <v>819</v>
      </c>
      <c r="V7" s="42">
        <f>IFERROR(AVERAGE(X13:X200000), 0)</f>
        <v>2737394</v>
      </c>
      <c r="W7" s="42">
        <f>IFERROR(AVERAGE(V13:V200000), 0)</f>
        <v>2566777</v>
      </c>
      <c r="X7" s="42">
        <f>IFERROR(AVERAGE(W13:W200000), 0)</f>
        <v>800000</v>
      </c>
      <c r="Y7" s="42">
        <f>V7-W7</f>
        <v>170617</v>
      </c>
      <c r="AB7" s="52" t="s">
        <v>863</v>
      </c>
      <c r="AC7" t="s">
        <v>163</v>
      </c>
      <c r="AE7" s="52" t="s">
        <v>863</v>
      </c>
      <c r="AF7" t="s">
        <v>163</v>
      </c>
      <c r="AI7" s="52" t="s">
        <v>863</v>
      </c>
      <c r="AJ7" t="s">
        <v>165</v>
      </c>
      <c r="AL7" s="52" t="s">
        <v>863</v>
      </c>
      <c r="AM7" t="s">
        <v>165</v>
      </c>
      <c r="AQ7" s="43" t="s">
        <v>908</v>
      </c>
      <c r="AW7"/>
      <c r="AZ7" s="36" t="s">
        <v>812</v>
      </c>
      <c r="BA7" s="82">
        <f ca="1">AVERAGE(OFFSET(AR5,COUNTA(AR5:AR1000)-3,0,3,1))</f>
        <v>4751008.666666667</v>
      </c>
    </row>
    <row r="8" spans="3:53">
      <c r="C8" s="43" t="s">
        <v>165</v>
      </c>
      <c r="D8" s="44">
        <v>-2566777</v>
      </c>
      <c r="E8" s="44" cm="1">
        <f t="array" ref="E8">_xlfn.XLOOKUP(F8, $C$6:$C$14, -$D$6:$D$14, 0, 0)</f>
        <v>2566777</v>
      </c>
      <c r="F8" s="80" t="s">
        <v>811</v>
      </c>
      <c r="H8" s="43" t="s">
        <v>160</v>
      </c>
      <c r="I8" s="44">
        <v>297863</v>
      </c>
      <c r="J8" s="132">
        <f t="shared" si="1"/>
        <v>0.11604553102977001</v>
      </c>
      <c r="O8" s="49">
        <v>1</v>
      </c>
      <c r="P8" s="50" t="str">
        <f>L10</f>
        <v>인터넷쇼핑</v>
      </c>
      <c r="Q8" s="51">
        <f t="shared" ref="Q8:Q17" si="2">M10</f>
        <v>337026</v>
      </c>
      <c r="R8" s="37"/>
      <c r="AB8" t="s">
        <v>154</v>
      </c>
      <c r="AC8" s="44">
        <v>2615300</v>
      </c>
      <c r="AE8" t="s">
        <v>154</v>
      </c>
      <c r="AF8" s="81">
        <v>0.95539772498953379</v>
      </c>
      <c r="AI8" t="s">
        <v>553</v>
      </c>
      <c r="AJ8" s="44">
        <v>490826</v>
      </c>
      <c r="AL8" t="s">
        <v>553</v>
      </c>
      <c r="AM8" s="81">
        <v>0.19122268899869369</v>
      </c>
      <c r="AQ8" s="125" t="s">
        <v>907</v>
      </c>
      <c r="AR8">
        <v>3535131</v>
      </c>
      <c r="AS8">
        <v>-86708</v>
      </c>
      <c r="AT8">
        <v>800000</v>
      </c>
      <c r="AU8">
        <v>1824790</v>
      </c>
      <c r="AV8">
        <v>7239568</v>
      </c>
      <c r="AW8">
        <v>13312781</v>
      </c>
    </row>
    <row r="9" spans="3:53">
      <c r="C9" s="43" t="s">
        <v>916</v>
      </c>
      <c r="D9" s="44">
        <v>-1106083</v>
      </c>
      <c r="E9" s="44">
        <f>E6-SUM(E7:E8)</f>
        <v>-629383</v>
      </c>
      <c r="F9" s="80" t="s">
        <v>860</v>
      </c>
      <c r="H9" s="43" t="s">
        <v>147</v>
      </c>
      <c r="I9" s="44">
        <v>289437</v>
      </c>
      <c r="J9" s="132">
        <f t="shared" si="1"/>
        <v>0.11276281500106944</v>
      </c>
      <c r="L9" s="52" t="s">
        <v>813</v>
      </c>
      <c r="M9" t="s">
        <v>854</v>
      </c>
      <c r="O9" s="49">
        <v>2</v>
      </c>
      <c r="P9" s="50" t="str">
        <f t="shared" ref="P9:P17" si="3">L11</f>
        <v>보험</v>
      </c>
      <c r="Q9" s="51">
        <f t="shared" si="2"/>
        <v>330130</v>
      </c>
      <c r="R9" s="37"/>
      <c r="AB9" t="s">
        <v>162</v>
      </c>
      <c r="AC9" s="44">
        <v>110000</v>
      </c>
      <c r="AE9" t="s">
        <v>162</v>
      </c>
      <c r="AF9" s="81">
        <v>4.0184204392937226E-2</v>
      </c>
      <c r="AI9" t="s">
        <v>156</v>
      </c>
      <c r="AJ9" s="44">
        <v>473583</v>
      </c>
      <c r="AL9" t="s">
        <v>156</v>
      </c>
      <c r="AM9" s="81">
        <v>0.18450492582721445</v>
      </c>
      <c r="AQ9" s="125" t="s">
        <v>909</v>
      </c>
      <c r="AR9">
        <v>3381465</v>
      </c>
      <c r="AS9">
        <v>-2698224</v>
      </c>
      <c r="AT9">
        <v>800000</v>
      </c>
      <c r="AU9">
        <v>2149039</v>
      </c>
      <c r="AV9">
        <v>2854111</v>
      </c>
      <c r="AW9">
        <v>6486391</v>
      </c>
    </row>
    <row r="10" spans="3:53">
      <c r="C10" s="43" t="s">
        <v>823</v>
      </c>
      <c r="D10" s="44">
        <v>-135466</v>
      </c>
      <c r="H10" s="43" t="s">
        <v>542</v>
      </c>
      <c r="I10" s="44">
        <v>216333</v>
      </c>
      <c r="J10" s="132">
        <f t="shared" si="1"/>
        <v>8.4281961385815757E-2</v>
      </c>
      <c r="L10" s="43" t="s">
        <v>612</v>
      </c>
      <c r="M10" s="44">
        <v>337026</v>
      </c>
      <c r="O10" s="49">
        <v>3</v>
      </c>
      <c r="P10" s="50" t="str">
        <f t="shared" si="3"/>
        <v>운동</v>
      </c>
      <c r="Q10" s="51">
        <f t="shared" si="2"/>
        <v>216333</v>
      </c>
      <c r="R10" s="37"/>
      <c r="AB10" t="s">
        <v>505</v>
      </c>
      <c r="AC10" s="44">
        <v>9870</v>
      </c>
      <c r="AE10" t="s">
        <v>505</v>
      </c>
      <c r="AF10" s="81">
        <v>3.6056190668935493E-3</v>
      </c>
      <c r="AI10" t="s">
        <v>160</v>
      </c>
      <c r="AJ10" s="44">
        <v>297863</v>
      </c>
      <c r="AL10" t="s">
        <v>160</v>
      </c>
      <c r="AM10" s="81">
        <v>0.11604553102977001</v>
      </c>
      <c r="AQ10" s="125" t="s">
        <v>910</v>
      </c>
      <c r="AR10">
        <v>4057864</v>
      </c>
      <c r="AS10">
        <v>119996</v>
      </c>
      <c r="AT10">
        <v>800000</v>
      </c>
      <c r="AU10">
        <v>2355518</v>
      </c>
      <c r="AV10">
        <v>2734354</v>
      </c>
      <c r="AW10">
        <v>10067732</v>
      </c>
    </row>
    <row r="11" spans="3:53">
      <c r="H11" s="43" t="s">
        <v>146</v>
      </c>
      <c r="I11" s="44">
        <v>196100</v>
      </c>
      <c r="J11" s="132">
        <f t="shared" si="1"/>
        <v>7.6399313224327636E-2</v>
      </c>
      <c r="L11" s="43" t="s">
        <v>26</v>
      </c>
      <c r="M11" s="44">
        <v>330130</v>
      </c>
      <c r="O11" s="49">
        <v>4</v>
      </c>
      <c r="P11" s="50" t="str">
        <f t="shared" si="3"/>
        <v>정비/수리</v>
      </c>
      <c r="Q11" s="51">
        <f t="shared" si="2"/>
        <v>213333</v>
      </c>
      <c r="R11" s="37"/>
      <c r="T11" s="52" t="s">
        <v>854</v>
      </c>
      <c r="V11" s="52" t="s">
        <v>855</v>
      </c>
      <c r="AB11" t="s">
        <v>510</v>
      </c>
      <c r="AC11" s="44">
        <v>1894</v>
      </c>
      <c r="AE11" t="s">
        <v>510</v>
      </c>
      <c r="AF11" s="81">
        <v>6.9189893745657367E-4</v>
      </c>
      <c r="AI11" t="s">
        <v>147</v>
      </c>
      <c r="AJ11" s="44">
        <v>289437</v>
      </c>
      <c r="AL11" t="s">
        <v>147</v>
      </c>
      <c r="AM11" s="81">
        <v>0.11276281500106944</v>
      </c>
      <c r="AQ11" s="125" t="s">
        <v>911</v>
      </c>
      <c r="AR11">
        <v>4768820</v>
      </c>
      <c r="AS11">
        <v>-592046</v>
      </c>
      <c r="AT11">
        <v>800000</v>
      </c>
      <c r="AU11">
        <v>2132840</v>
      </c>
      <c r="AV11">
        <v>5666429</v>
      </c>
      <c r="AW11">
        <v>12776043</v>
      </c>
    </row>
    <row r="12" spans="3:53">
      <c r="H12" s="43" t="s">
        <v>525</v>
      </c>
      <c r="I12" s="44">
        <v>157800</v>
      </c>
      <c r="J12" s="132">
        <f t="shared" si="1"/>
        <v>6.1477876730234061E-2</v>
      </c>
      <c r="L12" s="43" t="s">
        <v>56</v>
      </c>
      <c r="M12" s="44">
        <v>216333</v>
      </c>
      <c r="O12" s="49">
        <v>5</v>
      </c>
      <c r="P12" s="50" t="str">
        <f t="shared" si="3"/>
        <v>베이커리</v>
      </c>
      <c r="Q12" s="51">
        <f t="shared" si="2"/>
        <v>157800</v>
      </c>
      <c r="R12" s="37"/>
      <c r="T12" s="52" t="s">
        <v>858</v>
      </c>
      <c r="U12" s="52" t="s">
        <v>859</v>
      </c>
      <c r="V12" t="s">
        <v>165</v>
      </c>
      <c r="W12" t="s">
        <v>844</v>
      </c>
      <c r="X12" t="s">
        <v>163</v>
      </c>
      <c r="Y12" s="36" t="s">
        <v>901</v>
      </c>
      <c r="AB12" t="s">
        <v>161</v>
      </c>
      <c r="AC12" s="44">
        <v>241</v>
      </c>
      <c r="AE12" t="s">
        <v>161</v>
      </c>
      <c r="AF12" s="81">
        <v>8.8039938715435192E-5</v>
      </c>
      <c r="AI12" t="s">
        <v>542</v>
      </c>
      <c r="AJ12" s="44">
        <v>216333</v>
      </c>
      <c r="AL12" t="s">
        <v>542</v>
      </c>
      <c r="AM12" s="81">
        <v>8.4281961385815757E-2</v>
      </c>
      <c r="AQ12" s="125" t="s">
        <v>912</v>
      </c>
      <c r="AR12">
        <v>3009132</v>
      </c>
      <c r="AS12">
        <v>-2965</v>
      </c>
      <c r="AT12">
        <v>800000</v>
      </c>
      <c r="AU12">
        <v>2283565</v>
      </c>
      <c r="AV12">
        <v>1281263</v>
      </c>
      <c r="AW12">
        <v>7370995</v>
      </c>
    </row>
    <row r="13" spans="3:53">
      <c r="H13" s="43" t="s">
        <v>148</v>
      </c>
      <c r="I13" s="44">
        <v>153459</v>
      </c>
      <c r="J13" s="132">
        <f t="shared" si="1"/>
        <v>5.978665072968941E-2</v>
      </c>
      <c r="L13" s="43" t="s">
        <v>645</v>
      </c>
      <c r="M13" s="44">
        <v>213333</v>
      </c>
      <c r="O13" s="49">
        <v>6</v>
      </c>
      <c r="P13" s="50" t="str">
        <f t="shared" si="3"/>
        <v>증권/투자</v>
      </c>
      <c r="Q13" s="51">
        <f t="shared" si="2"/>
        <v>150000</v>
      </c>
      <c r="R13" s="37"/>
      <c r="T13" t="s">
        <v>825</v>
      </c>
      <c r="U13" t="s">
        <v>906</v>
      </c>
      <c r="V13" s="44">
        <v>2566777</v>
      </c>
      <c r="W13" s="44">
        <v>800000</v>
      </c>
      <c r="X13" s="44">
        <v>2737394</v>
      </c>
      <c r="Y13" s="44">
        <f>X13-V13</f>
        <v>170617</v>
      </c>
      <c r="AB13" t="s">
        <v>149</v>
      </c>
      <c r="AC13" s="44">
        <v>89</v>
      </c>
      <c r="AE13" t="s">
        <v>149</v>
      </c>
      <c r="AF13" s="81">
        <v>3.2512674463376482E-5</v>
      </c>
      <c r="AI13" t="s">
        <v>146</v>
      </c>
      <c r="AJ13" s="44">
        <v>196100</v>
      </c>
      <c r="AL13" t="s">
        <v>146</v>
      </c>
      <c r="AM13" s="81">
        <v>7.6399313224327636E-2</v>
      </c>
      <c r="AQ13" s="125" t="s">
        <v>913</v>
      </c>
      <c r="AR13">
        <v>3026059</v>
      </c>
      <c r="AS13">
        <v>603931</v>
      </c>
      <c r="AT13">
        <v>800000</v>
      </c>
      <c r="AU13">
        <v>3019926</v>
      </c>
      <c r="AV13">
        <v>2452992</v>
      </c>
      <c r="AW13">
        <v>9902908</v>
      </c>
    </row>
    <row r="14" spans="3:53">
      <c r="H14" s="43" t="s">
        <v>514</v>
      </c>
      <c r="I14" s="44">
        <v>93316</v>
      </c>
      <c r="J14" s="132">
        <f t="shared" si="1"/>
        <v>3.6355320310256796E-2</v>
      </c>
      <c r="L14" s="43" t="s">
        <v>643</v>
      </c>
      <c r="M14" s="44">
        <v>157800</v>
      </c>
      <c r="O14" s="49">
        <v>7</v>
      </c>
      <c r="P14" s="50" t="str">
        <f t="shared" si="3"/>
        <v>생필품</v>
      </c>
      <c r="Q14" s="51">
        <f t="shared" si="2"/>
        <v>121333</v>
      </c>
      <c r="R14" s="37"/>
      <c r="Y14" s="44">
        <f t="shared" ref="Y14:Y25" si="4">X14-V14</f>
        <v>0</v>
      </c>
      <c r="AI14" t="s">
        <v>525</v>
      </c>
      <c r="AJ14" s="44">
        <v>157800</v>
      </c>
      <c r="AL14" t="s">
        <v>525</v>
      </c>
      <c r="AM14" s="81">
        <v>6.1477876730234061E-2</v>
      </c>
      <c r="AQ14" s="125" t="s">
        <v>914</v>
      </c>
      <c r="AR14">
        <v>3360461</v>
      </c>
      <c r="AS14">
        <v>-1673464</v>
      </c>
      <c r="AT14">
        <v>800000</v>
      </c>
      <c r="AU14">
        <v>2133091</v>
      </c>
      <c r="AV14">
        <v>3074573</v>
      </c>
      <c r="AW14">
        <v>7694661</v>
      </c>
    </row>
    <row r="15" spans="3:53">
      <c r="H15" s="43" t="s">
        <v>549</v>
      </c>
      <c r="I15" s="44">
        <v>76540</v>
      </c>
      <c r="J15" s="132">
        <f t="shared" si="1"/>
        <v>2.9819497369658526E-2</v>
      </c>
      <c r="L15" s="43" t="s">
        <v>601</v>
      </c>
      <c r="M15" s="44">
        <v>150000</v>
      </c>
      <c r="O15" s="49">
        <v>8</v>
      </c>
      <c r="P15" s="50" t="str">
        <f t="shared" si="3"/>
        <v>마트</v>
      </c>
      <c r="Q15" s="51">
        <f t="shared" si="2"/>
        <v>120360</v>
      </c>
      <c r="R15" s="37"/>
      <c r="Y15" s="44">
        <f t="shared" si="4"/>
        <v>0</v>
      </c>
      <c r="AI15" t="s">
        <v>148</v>
      </c>
      <c r="AJ15" s="44">
        <v>153459</v>
      </c>
      <c r="AL15" t="s">
        <v>148</v>
      </c>
      <c r="AM15" s="81">
        <v>5.978665072968941E-2</v>
      </c>
      <c r="AQ15" s="43" t="s">
        <v>825</v>
      </c>
      <c r="AW15"/>
    </row>
    <row r="16" spans="3:53">
      <c r="H16" s="43" t="s">
        <v>504</v>
      </c>
      <c r="I16" s="44">
        <v>60487</v>
      </c>
      <c r="J16" s="132">
        <f t="shared" si="1"/>
        <v>2.3565350632329961E-2</v>
      </c>
      <c r="L16" s="43" t="s">
        <v>15</v>
      </c>
      <c r="M16" s="44">
        <v>121333</v>
      </c>
      <c r="O16" s="49">
        <v>9</v>
      </c>
      <c r="P16" s="50" t="str">
        <f t="shared" si="3"/>
        <v>대중교통</v>
      </c>
      <c r="Q16" s="51">
        <f t="shared" si="2"/>
        <v>107700</v>
      </c>
      <c r="R16" s="37"/>
      <c r="Y16" s="44">
        <f t="shared" si="4"/>
        <v>0</v>
      </c>
      <c r="AI16" t="s">
        <v>514</v>
      </c>
      <c r="AJ16" s="44">
        <v>93316</v>
      </c>
      <c r="AL16" t="s">
        <v>514</v>
      </c>
      <c r="AM16" s="81">
        <v>3.6355320310256796E-2</v>
      </c>
      <c r="AQ16" s="125" t="s">
        <v>903</v>
      </c>
      <c r="AR16">
        <v>5390289</v>
      </c>
      <c r="AS16">
        <v>-1811703</v>
      </c>
      <c r="AT16">
        <v>800000</v>
      </c>
      <c r="AU16">
        <v>2591937</v>
      </c>
      <c r="AV16">
        <v>5627934</v>
      </c>
      <c r="AW16">
        <v>12598457</v>
      </c>
    </row>
    <row r="17" spans="8:49">
      <c r="H17" s="43" t="s">
        <v>508</v>
      </c>
      <c r="I17" s="44">
        <v>57833</v>
      </c>
      <c r="J17" s="132">
        <f t="shared" si="1"/>
        <v>2.2531369106081285E-2</v>
      </c>
      <c r="L17" s="43" t="s">
        <v>10</v>
      </c>
      <c r="M17" s="44">
        <v>120360</v>
      </c>
      <c r="O17" s="49">
        <v>10</v>
      </c>
      <c r="P17" s="50" t="str">
        <f t="shared" si="3"/>
        <v>서비스구독</v>
      </c>
      <c r="Q17" s="51">
        <f t="shared" si="2"/>
        <v>93800</v>
      </c>
      <c r="R17" s="37"/>
      <c r="Y17" s="44">
        <f t="shared" si="4"/>
        <v>0</v>
      </c>
      <c r="AI17" t="s">
        <v>549</v>
      </c>
      <c r="AJ17" s="44">
        <v>76540</v>
      </c>
      <c r="AL17" t="s">
        <v>549</v>
      </c>
      <c r="AM17" s="81">
        <v>2.9819497369658526E-2</v>
      </c>
      <c r="AQ17" s="125" t="s">
        <v>904</v>
      </c>
      <c r="AR17">
        <v>8363939</v>
      </c>
      <c r="AS17">
        <v>205761</v>
      </c>
      <c r="AT17">
        <v>800000</v>
      </c>
      <c r="AU17">
        <v>2093477</v>
      </c>
      <c r="AV17">
        <v>7022763</v>
      </c>
      <c r="AW17">
        <v>18485940</v>
      </c>
    </row>
    <row r="18" spans="8:49">
      <c r="H18" s="43" t="s">
        <v>506</v>
      </c>
      <c r="I18" s="44">
        <v>3200</v>
      </c>
      <c r="J18" s="132">
        <f t="shared" si="1"/>
        <v>1.2466996548589923E-3</v>
      </c>
      <c r="L18" s="43" t="s">
        <v>595</v>
      </c>
      <c r="M18" s="44">
        <v>107700</v>
      </c>
      <c r="P18" s="39" t="s">
        <v>824</v>
      </c>
      <c r="Q18" s="38">
        <f>SUM(Q8:Q17)</f>
        <v>1847815</v>
      </c>
      <c r="R18" s="37"/>
      <c r="Y18" s="44">
        <f t="shared" si="4"/>
        <v>0</v>
      </c>
      <c r="AB18" s="52" t="s">
        <v>854</v>
      </c>
      <c r="AC18" s="52" t="s">
        <v>855</v>
      </c>
      <c r="AI18" t="s">
        <v>504</v>
      </c>
      <c r="AJ18" s="44">
        <v>60487</v>
      </c>
      <c r="AL18" t="s">
        <v>504</v>
      </c>
      <c r="AM18" s="81">
        <v>2.3565350632329961E-2</v>
      </c>
      <c r="AQ18" s="125" t="s">
        <v>905</v>
      </c>
      <c r="AR18">
        <v>7827422</v>
      </c>
      <c r="AS18">
        <v>1244442</v>
      </c>
      <c r="AT18">
        <v>800000</v>
      </c>
      <c r="AU18">
        <v>2671766</v>
      </c>
      <c r="AV18">
        <v>3315385</v>
      </c>
      <c r="AW18">
        <v>15859015</v>
      </c>
    </row>
    <row r="19" spans="8:49">
      <c r="H19" s="43" t="s">
        <v>823</v>
      </c>
      <c r="I19" s="44">
        <v>2566777</v>
      </c>
      <c r="J19" s="132">
        <f t="shared" si="1"/>
        <v>1</v>
      </c>
      <c r="L19" s="43" t="s">
        <v>622</v>
      </c>
      <c r="M19" s="44">
        <v>93800</v>
      </c>
      <c r="Y19" s="44">
        <f t="shared" si="4"/>
        <v>0</v>
      </c>
      <c r="AB19" s="52" t="s">
        <v>175</v>
      </c>
      <c r="AC19" t="s">
        <v>163</v>
      </c>
      <c r="AI19" t="s">
        <v>508</v>
      </c>
      <c r="AJ19" s="44">
        <v>57833</v>
      </c>
      <c r="AL19" t="s">
        <v>508</v>
      </c>
      <c r="AM19" s="81">
        <v>2.2531369106081285E-2</v>
      </c>
      <c r="AQ19" s="125" t="s">
        <v>861</v>
      </c>
      <c r="AR19">
        <v>3688210</v>
      </c>
      <c r="AS19">
        <v>-118002</v>
      </c>
      <c r="AT19">
        <v>800000</v>
      </c>
      <c r="AU19">
        <v>3186524</v>
      </c>
      <c r="AV19">
        <v>5926094</v>
      </c>
      <c r="AW19">
        <v>13482826</v>
      </c>
    </row>
    <row r="20" spans="8:49">
      <c r="L20" s="43" t="s">
        <v>13</v>
      </c>
      <c r="M20" s="44">
        <v>73904</v>
      </c>
      <c r="Y20" s="44">
        <f t="shared" si="4"/>
        <v>0</v>
      </c>
      <c r="AB20" t="s">
        <v>648</v>
      </c>
      <c r="AC20" s="44">
        <v>2615300</v>
      </c>
      <c r="AD20" s="44">
        <f>SUM(AC20:AC44)</f>
        <v>2737394</v>
      </c>
      <c r="AI20" t="s">
        <v>506</v>
      </c>
      <c r="AJ20" s="44">
        <v>3200</v>
      </c>
      <c r="AL20" t="s">
        <v>506</v>
      </c>
      <c r="AM20" s="81">
        <v>1.2466996548589923E-3</v>
      </c>
      <c r="AQ20" s="125" t="s">
        <v>906</v>
      </c>
      <c r="AR20">
        <v>2737394</v>
      </c>
      <c r="AS20">
        <v>-137161</v>
      </c>
      <c r="AT20">
        <v>800000</v>
      </c>
      <c r="AU20">
        <v>2566777</v>
      </c>
      <c r="AV20">
        <v>1106083</v>
      </c>
      <c r="AW20">
        <v>7073093</v>
      </c>
    </row>
    <row r="21" spans="8:49">
      <c r="L21" s="43" t="s">
        <v>598</v>
      </c>
      <c r="M21" s="44">
        <v>72960</v>
      </c>
      <c r="Y21" s="44">
        <f t="shared" si="4"/>
        <v>0</v>
      </c>
      <c r="AB21" t="s">
        <v>650</v>
      </c>
      <c r="AC21" s="44">
        <v>110000</v>
      </c>
      <c r="AQ21" s="125" t="s">
        <v>907</v>
      </c>
      <c r="AR21">
        <v>60064</v>
      </c>
      <c r="AS21">
        <v>59985</v>
      </c>
      <c r="AU21">
        <v>619050</v>
      </c>
      <c r="AV21">
        <v>-164160</v>
      </c>
      <c r="AW21">
        <v>574939</v>
      </c>
    </row>
    <row r="22" spans="8:49">
      <c r="L22" s="43" t="s">
        <v>19</v>
      </c>
      <c r="M22" s="44">
        <v>71700</v>
      </c>
      <c r="Y22" s="44">
        <f t="shared" si="4"/>
        <v>0</v>
      </c>
      <c r="AB22" t="s">
        <v>431</v>
      </c>
      <c r="AC22" s="44">
        <v>9870</v>
      </c>
      <c r="AQ22" s="43" t="s">
        <v>823</v>
      </c>
      <c r="AR22">
        <v>53206250</v>
      </c>
      <c r="AS22">
        <v>-4886158</v>
      </c>
      <c r="AT22">
        <v>9600000</v>
      </c>
      <c r="AU22">
        <v>29628300</v>
      </c>
      <c r="AV22">
        <v>48137389</v>
      </c>
      <c r="AW22">
        <v>135685781</v>
      </c>
    </row>
    <row r="23" spans="8:49">
      <c r="L23" s="43" t="s">
        <v>626</v>
      </c>
      <c r="M23" s="44">
        <v>66800</v>
      </c>
      <c r="Y23" s="44">
        <f t="shared" si="4"/>
        <v>0</v>
      </c>
      <c r="AB23" t="s">
        <v>608</v>
      </c>
      <c r="AC23" s="44">
        <v>947</v>
      </c>
    </row>
    <row r="24" spans="8:49">
      <c r="L24" s="43" t="s">
        <v>616</v>
      </c>
      <c r="M24" s="44">
        <v>60000</v>
      </c>
      <c r="Y24" s="44">
        <f t="shared" si="4"/>
        <v>0</v>
      </c>
      <c r="AB24" t="s">
        <v>240</v>
      </c>
      <c r="AC24" s="44">
        <v>900</v>
      </c>
    </row>
    <row r="25" spans="8:49">
      <c r="L25" s="43" t="s">
        <v>4</v>
      </c>
      <c r="M25" s="44">
        <v>56170</v>
      </c>
      <c r="Y25" s="44">
        <f t="shared" si="4"/>
        <v>0</v>
      </c>
      <c r="AB25" t="s">
        <v>617</v>
      </c>
      <c r="AC25" s="44">
        <v>241</v>
      </c>
    </row>
    <row r="26" spans="8:49">
      <c r="L26" s="43" t="s">
        <v>649</v>
      </c>
      <c r="M26" s="44">
        <v>54833</v>
      </c>
      <c r="AB26" t="s">
        <v>590</v>
      </c>
      <c r="AC26" s="44">
        <v>89</v>
      </c>
      <c r="AI26" s="52" t="s">
        <v>854</v>
      </c>
      <c r="AJ26" s="52" t="s">
        <v>855</v>
      </c>
      <c r="AL26" s="52" t="s">
        <v>854</v>
      </c>
      <c r="AM26" s="52" t="s">
        <v>855</v>
      </c>
    </row>
    <row r="27" spans="8:49">
      <c r="L27" s="43" t="s">
        <v>34</v>
      </c>
      <c r="M27" s="44">
        <v>49487</v>
      </c>
      <c r="AB27" t="s">
        <v>243</v>
      </c>
      <c r="AC27" s="44">
        <v>25</v>
      </c>
      <c r="AI27" s="52" t="s">
        <v>187</v>
      </c>
      <c r="AJ27" t="s">
        <v>165</v>
      </c>
      <c r="AL27" s="52" t="s">
        <v>175</v>
      </c>
      <c r="AM27" t="s">
        <v>165</v>
      </c>
    </row>
    <row r="28" spans="8:49">
      <c r="L28" s="43" t="s">
        <v>11</v>
      </c>
      <c r="M28" s="44">
        <v>47810</v>
      </c>
      <c r="AB28" t="s">
        <v>615</v>
      </c>
      <c r="AC28" s="44">
        <v>12</v>
      </c>
      <c r="AI28" t="s">
        <v>612</v>
      </c>
      <c r="AJ28" s="44">
        <v>337026</v>
      </c>
      <c r="AL28" t="s">
        <v>5</v>
      </c>
      <c r="AM28" s="44">
        <v>276224</v>
      </c>
      <c r="AN28" s="44">
        <f>SUM(AM28:AM45)</f>
        <v>1575943</v>
      </c>
    </row>
    <row r="29" spans="8:49">
      <c r="L29" s="43" t="s">
        <v>0</v>
      </c>
      <c r="M29" s="44">
        <v>45666</v>
      </c>
      <c r="AB29" t="s">
        <v>7</v>
      </c>
      <c r="AC29" s="44">
        <v>10</v>
      </c>
      <c r="AI29" t="s">
        <v>26</v>
      </c>
      <c r="AJ29" s="44">
        <v>330130</v>
      </c>
      <c r="AL29" t="s">
        <v>258</v>
      </c>
      <c r="AM29" s="44">
        <v>216333</v>
      </c>
    </row>
    <row r="30" spans="8:49">
      <c r="L30" s="43" t="s">
        <v>28</v>
      </c>
      <c r="M30" s="44">
        <v>30333</v>
      </c>
      <c r="AI30" t="s">
        <v>56</v>
      </c>
      <c r="AJ30" s="44">
        <v>216333</v>
      </c>
      <c r="AL30" t="s">
        <v>252</v>
      </c>
      <c r="AM30" s="44">
        <v>213333</v>
      </c>
    </row>
    <row r="31" spans="8:49">
      <c r="L31" s="43" t="s">
        <v>24</v>
      </c>
      <c r="M31" s="44">
        <v>26516</v>
      </c>
      <c r="AI31" t="s">
        <v>645</v>
      </c>
      <c r="AJ31" s="44">
        <v>213333</v>
      </c>
      <c r="AL31" t="s">
        <v>246</v>
      </c>
      <c r="AM31" s="44">
        <v>204400</v>
      </c>
    </row>
    <row r="32" spans="8:49">
      <c r="L32" s="43" t="s">
        <v>37</v>
      </c>
      <c r="M32" s="44">
        <v>16700</v>
      </c>
      <c r="AI32" t="s">
        <v>643</v>
      </c>
      <c r="AJ32" s="44">
        <v>157800</v>
      </c>
      <c r="AL32" t="s">
        <v>420</v>
      </c>
      <c r="AM32" s="44">
        <v>150000</v>
      </c>
    </row>
    <row r="33" spans="12:39">
      <c r="L33" s="43" t="s">
        <v>8</v>
      </c>
      <c r="M33" s="44">
        <v>16630</v>
      </c>
      <c r="AI33" t="s">
        <v>601</v>
      </c>
      <c r="AJ33" s="44">
        <v>150000</v>
      </c>
      <c r="AL33" t="s">
        <v>238</v>
      </c>
      <c r="AM33" s="44">
        <v>140800</v>
      </c>
    </row>
    <row r="34" spans="12:39">
      <c r="L34" s="43" t="s">
        <v>16</v>
      </c>
      <c r="M34" s="44">
        <v>12100</v>
      </c>
      <c r="AI34" t="s">
        <v>15</v>
      </c>
      <c r="AJ34" s="44">
        <v>121333</v>
      </c>
      <c r="AL34" t="s">
        <v>241</v>
      </c>
      <c r="AM34" s="44">
        <v>104720</v>
      </c>
    </row>
    <row r="35" spans="12:39">
      <c r="L35" s="43" t="s">
        <v>627</v>
      </c>
      <c r="M35" s="44">
        <v>11000</v>
      </c>
      <c r="AI35" t="s">
        <v>10</v>
      </c>
      <c r="AJ35" s="44">
        <v>120360</v>
      </c>
      <c r="AL35" t="s">
        <v>254</v>
      </c>
      <c r="AM35" s="44">
        <v>100000</v>
      </c>
    </row>
    <row r="36" spans="12:39">
      <c r="L36" s="43" t="s">
        <v>18</v>
      </c>
      <c r="M36" s="44">
        <v>5453</v>
      </c>
      <c r="AI36" t="s">
        <v>595</v>
      </c>
      <c r="AJ36" s="44">
        <v>107700</v>
      </c>
      <c r="AL36" t="s">
        <v>223</v>
      </c>
      <c r="AM36" s="44">
        <v>93333</v>
      </c>
    </row>
    <row r="37" spans="12:39">
      <c r="L37" s="43" t="s">
        <v>27</v>
      </c>
      <c r="M37" s="44">
        <v>4500</v>
      </c>
      <c r="AI37" t="s">
        <v>622</v>
      </c>
      <c r="AJ37" s="44">
        <v>93800</v>
      </c>
      <c r="AL37" t="s">
        <v>647</v>
      </c>
      <c r="AM37" s="44">
        <v>76800</v>
      </c>
    </row>
    <row r="38" spans="12:39">
      <c r="L38" s="43" t="s">
        <v>17</v>
      </c>
      <c r="M38" s="44">
        <v>3200</v>
      </c>
      <c r="AI38" t="s">
        <v>13</v>
      </c>
      <c r="AJ38" s="44">
        <v>73904</v>
      </c>
    </row>
    <row r="39" spans="12:39">
      <c r="L39" s="43" t="s">
        <v>12</v>
      </c>
      <c r="M39" s="44">
        <v>3000</v>
      </c>
      <c r="AI39" t="s">
        <v>598</v>
      </c>
      <c r="AJ39" s="44">
        <v>72960</v>
      </c>
    </row>
    <row r="40" spans="12:39">
      <c r="L40" s="43" t="s">
        <v>9</v>
      </c>
      <c r="M40" s="44">
        <v>2200</v>
      </c>
      <c r="AI40" t="s">
        <v>19</v>
      </c>
      <c r="AJ40" s="44">
        <v>71700</v>
      </c>
    </row>
    <row r="41" spans="12:39">
      <c r="L41" s="43" t="s">
        <v>633</v>
      </c>
      <c r="M41" s="44">
        <v>-12000</v>
      </c>
      <c r="AI41" t="s">
        <v>626</v>
      </c>
      <c r="AJ41" s="44">
        <v>66800</v>
      </c>
    </row>
    <row r="42" spans="12:39">
      <c r="L42" s="43" t="s">
        <v>823</v>
      </c>
      <c r="M42" s="44">
        <v>2566777</v>
      </c>
      <c r="AI42" t="s">
        <v>616</v>
      </c>
      <c r="AJ42" s="44">
        <v>60000</v>
      </c>
    </row>
    <row r="43" spans="12:39">
      <c r="AI43" t="s">
        <v>4</v>
      </c>
      <c r="AJ43" s="44">
        <v>56170</v>
      </c>
    </row>
    <row r="44" spans="12:39">
      <c r="AI44" t="s">
        <v>649</v>
      </c>
      <c r="AJ44" s="44">
        <v>54833</v>
      </c>
    </row>
    <row r="45" spans="12:39">
      <c r="AI45" t="s">
        <v>34</v>
      </c>
      <c r="AJ45" s="44">
        <v>49487</v>
      </c>
    </row>
    <row r="46" spans="12:39">
      <c r="AI46" t="s">
        <v>11</v>
      </c>
      <c r="AJ46" s="44">
        <v>47810</v>
      </c>
    </row>
    <row r="47" spans="12:39">
      <c r="AI47" t="s">
        <v>0</v>
      </c>
      <c r="AJ47" s="44">
        <v>45666</v>
      </c>
    </row>
    <row r="48" spans="12:39">
      <c r="AI48" t="s">
        <v>28</v>
      </c>
      <c r="AJ48" s="44">
        <v>30333</v>
      </c>
    </row>
    <row r="49" spans="35:36">
      <c r="AI49" t="s">
        <v>24</v>
      </c>
      <c r="AJ49" s="44">
        <v>26516</v>
      </c>
    </row>
    <row r="50" spans="35:36">
      <c r="AI50" t="s">
        <v>37</v>
      </c>
      <c r="AJ50" s="44">
        <v>16700</v>
      </c>
    </row>
    <row r="51" spans="35:36">
      <c r="AI51" t="s">
        <v>8</v>
      </c>
      <c r="AJ51" s="44">
        <v>16630</v>
      </c>
    </row>
    <row r="52" spans="35:36">
      <c r="AI52" t="s">
        <v>16</v>
      </c>
      <c r="AJ52" s="44">
        <v>12100</v>
      </c>
    </row>
    <row r="53" spans="35:36">
      <c r="AI53" t="s">
        <v>627</v>
      </c>
      <c r="AJ53" s="44">
        <v>11000</v>
      </c>
    </row>
    <row r="54" spans="35:36">
      <c r="AI54" t="s">
        <v>18</v>
      </c>
      <c r="AJ54" s="44">
        <v>5453</v>
      </c>
    </row>
    <row r="55" spans="35:36">
      <c r="AI55" t="s">
        <v>27</v>
      </c>
      <c r="AJ55" s="44">
        <v>4500</v>
      </c>
    </row>
    <row r="56" spans="35:36">
      <c r="AI56" t="s">
        <v>17</v>
      </c>
      <c r="AJ56" s="44">
        <v>3200</v>
      </c>
    </row>
    <row r="57" spans="35:36">
      <c r="AI57" t="s">
        <v>12</v>
      </c>
      <c r="AJ57" s="44">
        <v>3000</v>
      </c>
    </row>
    <row r="58" spans="35:36">
      <c r="AI58" t="s">
        <v>9</v>
      </c>
      <c r="AJ58" s="44">
        <v>2200</v>
      </c>
    </row>
    <row r="59" spans="35:36">
      <c r="AI59" t="s">
        <v>633</v>
      </c>
      <c r="AJ59" s="44">
        <v>-12000</v>
      </c>
    </row>
  </sheetData>
  <mergeCells count="7">
    <mergeCell ref="AQ4:AV4"/>
    <mergeCell ref="AB4:AF4"/>
    <mergeCell ref="AI4:AN4"/>
    <mergeCell ref="C4:D4"/>
    <mergeCell ref="H2:I2"/>
    <mergeCell ref="L4:Q4"/>
    <mergeCell ref="T4:Y4"/>
  </mergeCells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82305-742F-4AAE-993C-03F9466A8ADE}">
  <sheetPr codeName="Sheet8">
    <tabColor rgb="FFFFC000"/>
  </sheetPr>
  <dimension ref="B1:U85"/>
  <sheetViews>
    <sheetView topLeftCell="C4" zoomScale="115" zoomScaleNormal="115" workbookViewId="0">
      <selection activeCell="P20" sqref="P12:U20"/>
    </sheetView>
  </sheetViews>
  <sheetFormatPr defaultRowHeight="16.5"/>
  <cols>
    <col min="2" max="2" width="32.875" bestFit="1" customWidth="1"/>
    <col min="3" max="3" width="14.25" bestFit="1" customWidth="1"/>
    <col min="4" max="4" width="13.75" bestFit="1" customWidth="1"/>
    <col min="5" max="6" width="13.75" customWidth="1"/>
    <col min="7" max="7" width="14.25" bestFit="1" customWidth="1"/>
    <col min="8" max="8" width="11.25" bestFit="1" customWidth="1"/>
    <col min="9" max="9" width="10.25" bestFit="1" customWidth="1"/>
    <col min="10" max="10" width="6.75" bestFit="1" customWidth="1"/>
    <col min="11" max="11" width="5" bestFit="1" customWidth="1"/>
    <col min="12" max="12" width="14.25" bestFit="1" customWidth="1"/>
    <col min="16" max="16" width="55.75" bestFit="1" customWidth="1"/>
    <col min="17" max="18" width="14.625" bestFit="1" customWidth="1"/>
    <col min="19" max="19" width="13.375" bestFit="1" customWidth="1"/>
    <col min="20" max="20" width="5.375" bestFit="1" customWidth="1"/>
    <col min="21" max="21" width="14.625" bestFit="1" customWidth="1"/>
  </cols>
  <sheetData>
    <row r="1" spans="2:21">
      <c r="H1" s="52" t="s">
        <v>186</v>
      </c>
      <c r="I1" t="s">
        <v>150</v>
      </c>
      <c r="L1" s="52" t="s">
        <v>186</v>
      </c>
      <c r="M1" t="s">
        <v>150</v>
      </c>
      <c r="P1" s="52" t="s">
        <v>186</v>
      </c>
      <c r="Q1" t="s">
        <v>153</v>
      </c>
    </row>
    <row r="2" spans="2:21">
      <c r="B2" s="141" t="s">
        <v>890</v>
      </c>
      <c r="C2" s="141"/>
      <c r="G2" s="36"/>
      <c r="H2" s="141" t="s">
        <v>866</v>
      </c>
      <c r="I2" s="141"/>
      <c r="L2" s="141" t="s">
        <v>886</v>
      </c>
      <c r="M2" s="141"/>
      <c r="P2" s="141" t="s">
        <v>887</v>
      </c>
      <c r="Q2" s="141"/>
    </row>
    <row r="3" spans="2:21">
      <c r="B3" s="52" t="s">
        <v>813</v>
      </c>
      <c r="C3" t="s">
        <v>814</v>
      </c>
      <c r="H3" s="52" t="s">
        <v>813</v>
      </c>
      <c r="I3" t="s">
        <v>814</v>
      </c>
      <c r="L3" s="52" t="s">
        <v>813</v>
      </c>
      <c r="M3" t="s">
        <v>814</v>
      </c>
      <c r="P3" s="52" t="s">
        <v>814</v>
      </c>
      <c r="Q3" s="52" t="s">
        <v>889</v>
      </c>
    </row>
    <row r="4" spans="2:21">
      <c r="B4" s="43" t="s">
        <v>153</v>
      </c>
      <c r="C4" s="107">
        <v>39388706.791043229</v>
      </c>
      <c r="D4" s="36" t="s">
        <v>884</v>
      </c>
      <c r="E4" s="118">
        <f>_xlfn.XLOOKUP(D4, $B$4:$B$13, $C$4:$C$13, 0, 0)</f>
        <v>39388706.791043229</v>
      </c>
      <c r="F4" s="36"/>
      <c r="H4" s="43" t="s">
        <v>150</v>
      </c>
      <c r="I4" s="107">
        <v>0</v>
      </c>
      <c r="L4" s="43" t="s">
        <v>150</v>
      </c>
      <c r="M4" s="107">
        <v>0</v>
      </c>
      <c r="P4" s="52" t="s">
        <v>813</v>
      </c>
      <c r="Q4" t="s">
        <v>878</v>
      </c>
      <c r="R4" t="s">
        <v>880</v>
      </c>
      <c r="S4" t="s">
        <v>166</v>
      </c>
      <c r="T4" t="s">
        <v>888</v>
      </c>
      <c r="U4" t="s">
        <v>823</v>
      </c>
    </row>
    <row r="5" spans="2:21">
      <c r="B5" s="43" t="s">
        <v>871</v>
      </c>
      <c r="C5" s="107"/>
      <c r="D5" s="36" t="s">
        <v>883</v>
      </c>
      <c r="E5" s="118">
        <f>_xlfn.XLOOKUP(D5, $B$4:$B$13, $C$4:$C$13, 0, 0)</f>
        <v>0</v>
      </c>
      <c r="F5" s="36"/>
      <c r="H5" s="43" t="s">
        <v>823</v>
      </c>
      <c r="I5" s="107">
        <v>0</v>
      </c>
      <c r="L5" s="43" t="s">
        <v>823</v>
      </c>
      <c r="M5" s="107">
        <v>0</v>
      </c>
      <c r="P5" s="43" t="s">
        <v>509</v>
      </c>
      <c r="Q5" s="107">
        <v>24398554.791043241</v>
      </c>
      <c r="R5" s="107">
        <v>13440000</v>
      </c>
      <c r="S5" s="107">
        <v>1550152</v>
      </c>
      <c r="T5" s="107">
        <v>0</v>
      </c>
      <c r="U5" s="107">
        <v>39388706.791043229</v>
      </c>
    </row>
    <row r="6" spans="2:21">
      <c r="B6" s="43" t="s">
        <v>150</v>
      </c>
      <c r="C6" s="107">
        <v>0</v>
      </c>
      <c r="D6" s="36" t="s">
        <v>885</v>
      </c>
      <c r="E6" s="118">
        <f>E4-E5</f>
        <v>39388706.791043229</v>
      </c>
      <c r="F6" s="36"/>
      <c r="P6" s="125" t="s">
        <v>535</v>
      </c>
      <c r="Q6" s="107"/>
      <c r="R6" s="107"/>
      <c r="S6" s="107"/>
      <c r="T6" s="107">
        <v>0</v>
      </c>
      <c r="U6" s="107">
        <v>0</v>
      </c>
    </row>
    <row r="7" spans="2:21">
      <c r="B7" s="43" t="s">
        <v>823</v>
      </c>
      <c r="C7" s="107">
        <v>39388706.791043229</v>
      </c>
      <c r="P7" s="126" t="s">
        <v>494</v>
      </c>
      <c r="Q7" s="107"/>
      <c r="R7" s="107"/>
      <c r="S7" s="107"/>
      <c r="T7" s="107">
        <v>0</v>
      </c>
      <c r="U7" s="107">
        <v>0</v>
      </c>
    </row>
    <row r="8" spans="2:21">
      <c r="P8" s="126" t="s">
        <v>218</v>
      </c>
      <c r="Q8" s="107"/>
      <c r="R8" s="107"/>
      <c r="S8" s="107"/>
      <c r="T8" s="107">
        <v>0</v>
      </c>
      <c r="U8" s="107">
        <v>0</v>
      </c>
    </row>
    <row r="9" spans="2:21">
      <c r="P9" s="126" t="s">
        <v>495</v>
      </c>
      <c r="Q9" s="107"/>
      <c r="R9" s="107"/>
      <c r="S9" s="107"/>
      <c r="T9" s="107">
        <v>0</v>
      </c>
      <c r="U9" s="107">
        <v>0</v>
      </c>
    </row>
    <row r="10" spans="2:21">
      <c r="P10" s="125" t="s">
        <v>212</v>
      </c>
      <c r="Q10" s="107"/>
      <c r="R10" s="107"/>
      <c r="S10" s="107">
        <v>1550152</v>
      </c>
      <c r="T10" s="107"/>
      <c r="U10" s="107">
        <v>1550152</v>
      </c>
    </row>
    <row r="11" spans="2:21">
      <c r="P11" s="126" t="s">
        <v>537</v>
      </c>
      <c r="Q11" s="107"/>
      <c r="R11" s="107"/>
      <c r="S11" s="107">
        <v>61072</v>
      </c>
      <c r="T11" s="107"/>
      <c r="U11" s="107">
        <v>61072</v>
      </c>
    </row>
    <row r="12" spans="2:21">
      <c r="P12" s="126" t="s">
        <v>550</v>
      </c>
      <c r="Q12" s="107"/>
      <c r="R12" s="107"/>
      <c r="S12" s="107">
        <v>0</v>
      </c>
      <c r="T12" s="107"/>
      <c r="U12" s="107">
        <v>0</v>
      </c>
    </row>
    <row r="13" spans="2:21">
      <c r="B13" s="52" t="s">
        <v>186</v>
      </c>
      <c r="C13" t="s">
        <v>153</v>
      </c>
      <c r="P13" s="126" t="s">
        <v>195</v>
      </c>
      <c r="Q13" s="107"/>
      <c r="R13" s="107"/>
      <c r="S13" s="107">
        <v>1</v>
      </c>
      <c r="T13" s="107"/>
      <c r="U13" s="107">
        <v>1</v>
      </c>
    </row>
    <row r="14" spans="2:21">
      <c r="B14" s="141" t="s">
        <v>891</v>
      </c>
      <c r="C14" s="141"/>
      <c r="P14" s="126" t="s">
        <v>210</v>
      </c>
      <c r="Q14" s="107"/>
      <c r="R14" s="107"/>
      <c r="S14" s="107">
        <v>0</v>
      </c>
      <c r="T14" s="107"/>
      <c r="U14" s="107">
        <v>0</v>
      </c>
    </row>
    <row r="15" spans="2:21">
      <c r="B15" s="52" t="s">
        <v>813</v>
      </c>
      <c r="C15" t="s">
        <v>814</v>
      </c>
      <c r="P15" s="126" t="s">
        <v>554</v>
      </c>
      <c r="Q15" s="107"/>
      <c r="R15" s="107"/>
      <c r="S15" s="107">
        <v>320527</v>
      </c>
      <c r="T15" s="107"/>
      <c r="U15" s="107">
        <v>320527</v>
      </c>
    </row>
    <row r="16" spans="2:21">
      <c r="B16" s="43" t="s">
        <v>878</v>
      </c>
      <c r="C16" s="107">
        <v>24398554.791043241</v>
      </c>
      <c r="D16" s="36" t="s">
        <v>879</v>
      </c>
      <c r="E16" s="119">
        <f>_xlfn.XLOOKUP(D16,$B$16:$B$24, $C$16:$C$24, 0, 0)</f>
        <v>24398554.791043241</v>
      </c>
      <c r="P16" s="126" t="s">
        <v>168</v>
      </c>
      <c r="Q16" s="107"/>
      <c r="R16" s="107"/>
      <c r="S16" s="107">
        <v>2776</v>
      </c>
      <c r="T16" s="107"/>
      <c r="U16" s="107">
        <v>2776</v>
      </c>
    </row>
    <row r="17" spans="2:21">
      <c r="B17" s="43" t="s">
        <v>880</v>
      </c>
      <c r="C17" s="107">
        <v>13440000</v>
      </c>
      <c r="D17" s="36" t="s">
        <v>872</v>
      </c>
      <c r="E17" s="119">
        <f t="shared" ref="E17:E18" si="0">_xlfn.XLOOKUP(D17,$B$16:$B$24, $C$16:$C$24, 0, 0)</f>
        <v>13440000</v>
      </c>
      <c r="F17" s="107"/>
      <c r="P17" s="126" t="s">
        <v>529</v>
      </c>
      <c r="Q17" s="107"/>
      <c r="R17" s="107"/>
      <c r="S17" s="107">
        <v>0</v>
      </c>
      <c r="T17" s="107"/>
      <c r="U17" s="107">
        <v>0</v>
      </c>
    </row>
    <row r="18" spans="2:21">
      <c r="B18" s="43" t="s">
        <v>166</v>
      </c>
      <c r="C18" s="107">
        <v>1550152</v>
      </c>
      <c r="D18" s="36" t="s">
        <v>865</v>
      </c>
      <c r="E18" s="119">
        <f t="shared" si="0"/>
        <v>1550152</v>
      </c>
      <c r="F18" s="107"/>
      <c r="P18" s="126" t="s">
        <v>211</v>
      </c>
      <c r="Q18" s="107"/>
      <c r="R18" s="107"/>
      <c r="S18" s="107">
        <v>25771</v>
      </c>
      <c r="T18" s="107"/>
      <c r="U18" s="107">
        <v>25771</v>
      </c>
    </row>
    <row r="19" spans="2:21">
      <c r="B19" s="43" t="s">
        <v>823</v>
      </c>
      <c r="C19" s="107">
        <v>39388706.791043237</v>
      </c>
      <c r="E19" s="107"/>
      <c r="F19" s="107"/>
      <c r="P19" s="126" t="s">
        <v>532</v>
      </c>
      <c r="Q19" s="107"/>
      <c r="R19" s="107"/>
      <c r="S19" s="107">
        <v>5</v>
      </c>
      <c r="T19" s="107"/>
      <c r="U19" s="107">
        <v>5</v>
      </c>
    </row>
    <row r="20" spans="2:21">
      <c r="B20" s="43"/>
      <c r="C20" s="107"/>
      <c r="E20" s="107"/>
      <c r="F20" s="107"/>
      <c r="P20" s="126" t="s">
        <v>527</v>
      </c>
      <c r="Q20" s="107"/>
      <c r="R20" s="107"/>
      <c r="S20" s="107">
        <v>1140000</v>
      </c>
      <c r="T20" s="107"/>
      <c r="U20" s="107">
        <v>1140000</v>
      </c>
    </row>
    <row r="21" spans="2:21">
      <c r="B21" s="43"/>
      <c r="C21" s="107"/>
      <c r="E21" s="107"/>
      <c r="F21" s="107"/>
      <c r="P21" s="125" t="s">
        <v>552</v>
      </c>
      <c r="Q21" s="107"/>
      <c r="R21" s="107">
        <v>13440000</v>
      </c>
      <c r="S21" s="107"/>
      <c r="T21" s="107"/>
      <c r="U21" s="107">
        <v>13440000</v>
      </c>
    </row>
    <row r="22" spans="2:21">
      <c r="B22" s="43"/>
      <c r="C22" s="107"/>
      <c r="E22" s="107"/>
      <c r="F22" s="107"/>
      <c r="P22" s="126" t="s">
        <v>209</v>
      </c>
      <c r="Q22" s="107"/>
      <c r="R22" s="107">
        <v>8400000</v>
      </c>
      <c r="S22" s="107"/>
      <c r="T22" s="107"/>
      <c r="U22" s="107">
        <v>8400000</v>
      </c>
    </row>
    <row r="23" spans="2:21">
      <c r="B23" s="43"/>
      <c r="C23" s="107"/>
      <c r="E23" s="107"/>
      <c r="F23" s="107"/>
      <c r="P23" s="126" t="s">
        <v>427</v>
      </c>
      <c r="Q23" s="107"/>
      <c r="R23" s="107">
        <v>5040000</v>
      </c>
      <c r="S23" s="107"/>
      <c r="T23" s="107"/>
      <c r="U23" s="107">
        <v>5040000</v>
      </c>
    </row>
    <row r="24" spans="2:21">
      <c r="E24" s="107"/>
      <c r="F24" s="107"/>
      <c r="P24" s="125" t="s">
        <v>523</v>
      </c>
      <c r="Q24" s="107"/>
      <c r="R24" s="107"/>
      <c r="S24" s="107"/>
      <c r="T24" s="107">
        <v>0</v>
      </c>
      <c r="U24" s="107">
        <v>0</v>
      </c>
    </row>
    <row r="25" spans="2:21">
      <c r="B25" s="52" t="s">
        <v>186</v>
      </c>
      <c r="C25" t="s">
        <v>153</v>
      </c>
      <c r="P25" s="126" t="s">
        <v>226</v>
      </c>
      <c r="Q25" s="107"/>
      <c r="R25" s="107"/>
      <c r="S25" s="107"/>
      <c r="T25" s="107">
        <v>0</v>
      </c>
      <c r="U25" s="107">
        <v>0</v>
      </c>
    </row>
    <row r="26" spans="2:21">
      <c r="B26" s="52" t="s">
        <v>863</v>
      </c>
      <c r="C26" t="s">
        <v>166</v>
      </c>
      <c r="P26" s="126" t="s">
        <v>528</v>
      </c>
      <c r="Q26" s="107"/>
      <c r="R26" s="107"/>
      <c r="S26" s="107"/>
      <c r="T26" s="107">
        <v>0</v>
      </c>
      <c r="U26" s="107">
        <v>0</v>
      </c>
    </row>
    <row r="27" spans="2:21">
      <c r="B27" s="141" t="s">
        <v>892</v>
      </c>
      <c r="C27" s="141"/>
      <c r="P27" s="126" t="s">
        <v>493</v>
      </c>
      <c r="Q27" s="107"/>
      <c r="R27" s="107"/>
      <c r="S27" s="107"/>
      <c r="T27" s="107">
        <v>0</v>
      </c>
      <c r="U27" s="107">
        <v>0</v>
      </c>
    </row>
    <row r="28" spans="2:21">
      <c r="B28" s="52" t="s">
        <v>813</v>
      </c>
      <c r="C28" t="s">
        <v>814</v>
      </c>
      <c r="P28" s="125" t="s">
        <v>530</v>
      </c>
      <c r="Q28" s="107">
        <v>24398554.791043241</v>
      </c>
      <c r="R28" s="107"/>
      <c r="S28" s="107"/>
      <c r="T28" s="107"/>
      <c r="U28" s="107">
        <v>24398554.791043241</v>
      </c>
    </row>
    <row r="29" spans="2:21">
      <c r="B29" s="43" t="s">
        <v>527</v>
      </c>
      <c r="C29" s="107">
        <v>1140000</v>
      </c>
      <c r="P29" s="126" t="s">
        <v>429</v>
      </c>
      <c r="Q29" s="107">
        <v>1731025</v>
      </c>
      <c r="R29" s="107"/>
      <c r="S29" s="107"/>
      <c r="T29" s="107"/>
      <c r="U29" s="107">
        <v>1731025</v>
      </c>
    </row>
    <row r="30" spans="2:21">
      <c r="B30" s="43" t="s">
        <v>554</v>
      </c>
      <c r="C30" s="107">
        <v>320527</v>
      </c>
      <c r="P30" s="126" t="s">
        <v>415</v>
      </c>
      <c r="Q30" s="107">
        <v>711270</v>
      </c>
      <c r="R30" s="107"/>
      <c r="S30" s="107"/>
      <c r="T30" s="107"/>
      <c r="U30" s="107">
        <v>711270</v>
      </c>
    </row>
    <row r="31" spans="2:21">
      <c r="B31" s="43" t="s">
        <v>537</v>
      </c>
      <c r="C31" s="107">
        <v>61072</v>
      </c>
      <c r="P31" s="126" t="s">
        <v>216</v>
      </c>
      <c r="Q31" s="107">
        <v>10178</v>
      </c>
      <c r="R31" s="107"/>
      <c r="S31" s="107"/>
      <c r="T31" s="107"/>
      <c r="U31" s="107">
        <v>10178</v>
      </c>
    </row>
    <row r="32" spans="2:21">
      <c r="B32" s="43" t="s">
        <v>211</v>
      </c>
      <c r="C32" s="107">
        <v>25771</v>
      </c>
      <c r="P32" s="126" t="s">
        <v>539</v>
      </c>
      <c r="Q32" s="107">
        <v>2841248.3505297899</v>
      </c>
      <c r="R32" s="107"/>
      <c r="S32" s="107"/>
      <c r="T32" s="107"/>
      <c r="U32" s="107">
        <v>2841248.3505297899</v>
      </c>
    </row>
    <row r="33" spans="2:21">
      <c r="B33" s="43" t="s">
        <v>168</v>
      </c>
      <c r="C33" s="107">
        <v>2776</v>
      </c>
      <c r="P33" s="126" t="s">
        <v>533</v>
      </c>
      <c r="Q33" s="107">
        <v>2848209.3682806399</v>
      </c>
      <c r="R33" s="107"/>
      <c r="S33" s="107"/>
      <c r="T33" s="107"/>
      <c r="U33" s="107">
        <v>2848209.3682806399</v>
      </c>
    </row>
    <row r="34" spans="2:21">
      <c r="B34" s="43" t="s">
        <v>532</v>
      </c>
      <c r="C34" s="107">
        <v>5</v>
      </c>
      <c r="P34" s="126" t="s">
        <v>213</v>
      </c>
      <c r="Q34" s="107">
        <v>3268760</v>
      </c>
      <c r="R34" s="107"/>
      <c r="S34" s="107"/>
      <c r="T34" s="107"/>
      <c r="U34" s="107">
        <v>3268760</v>
      </c>
    </row>
    <row r="35" spans="2:21">
      <c r="B35" s="43" t="s">
        <v>195</v>
      </c>
      <c r="C35" s="107">
        <v>1</v>
      </c>
      <c r="P35" s="126" t="s">
        <v>217</v>
      </c>
      <c r="Q35" s="107">
        <v>0</v>
      </c>
      <c r="R35" s="107"/>
      <c r="S35" s="107"/>
      <c r="T35" s="107"/>
      <c r="U35" s="107">
        <v>0</v>
      </c>
    </row>
    <row r="36" spans="2:21">
      <c r="B36" s="43" t="s">
        <v>550</v>
      </c>
      <c r="C36" s="107">
        <v>0</v>
      </c>
      <c r="P36" s="126" t="s">
        <v>551</v>
      </c>
      <c r="Q36" s="107">
        <v>2565690.3583270502</v>
      </c>
      <c r="R36" s="107"/>
      <c r="S36" s="107"/>
      <c r="T36" s="107"/>
      <c r="U36" s="107">
        <v>2565690.3583270502</v>
      </c>
    </row>
    <row r="37" spans="2:21">
      <c r="B37" s="43" t="s">
        <v>529</v>
      </c>
      <c r="C37" s="107">
        <v>0</v>
      </c>
      <c r="P37" s="126" t="s">
        <v>416</v>
      </c>
      <c r="Q37" s="107">
        <v>2672800</v>
      </c>
      <c r="R37" s="107"/>
      <c r="S37" s="107"/>
      <c r="T37" s="107"/>
      <c r="U37" s="107">
        <v>2672800</v>
      </c>
    </row>
    <row r="38" spans="2:21">
      <c r="B38" s="43" t="s">
        <v>210</v>
      </c>
      <c r="C38" s="107">
        <v>0</v>
      </c>
      <c r="P38" s="126" t="s">
        <v>543</v>
      </c>
      <c r="Q38" s="107">
        <v>2208727.3934857599</v>
      </c>
      <c r="R38" s="107"/>
      <c r="S38" s="107"/>
      <c r="T38" s="107"/>
      <c r="U38" s="107">
        <v>2208727.3934857599</v>
      </c>
    </row>
    <row r="39" spans="2:21">
      <c r="B39" s="43" t="s">
        <v>823</v>
      </c>
      <c r="C39" s="107">
        <v>1550152</v>
      </c>
      <c r="P39" s="126" t="s">
        <v>229</v>
      </c>
      <c r="Q39" s="107">
        <v>2384970</v>
      </c>
      <c r="R39" s="107"/>
      <c r="S39" s="107"/>
      <c r="T39" s="107"/>
      <c r="U39" s="107">
        <v>2384970</v>
      </c>
    </row>
    <row r="40" spans="2:21">
      <c r="P40" s="126" t="s">
        <v>422</v>
      </c>
      <c r="Q40" s="107">
        <v>3151130</v>
      </c>
      <c r="R40" s="107"/>
      <c r="S40" s="107"/>
      <c r="T40" s="107"/>
      <c r="U40" s="107">
        <v>3151130</v>
      </c>
    </row>
    <row r="41" spans="2:21">
      <c r="P41" s="126" t="s">
        <v>214</v>
      </c>
      <c r="Q41" s="107">
        <v>874</v>
      </c>
      <c r="R41" s="107"/>
      <c r="S41" s="107"/>
      <c r="T41" s="107"/>
      <c r="U41" s="107">
        <v>874</v>
      </c>
    </row>
    <row r="42" spans="2:21">
      <c r="P42" s="126" t="s">
        <v>173</v>
      </c>
      <c r="Q42" s="107">
        <v>300.43419999999998</v>
      </c>
      <c r="R42" s="107"/>
      <c r="S42" s="107"/>
      <c r="T42" s="107"/>
      <c r="U42" s="107">
        <v>300.43419999999998</v>
      </c>
    </row>
    <row r="43" spans="2:21">
      <c r="P43" s="126" t="s">
        <v>541</v>
      </c>
      <c r="Q43" s="107">
        <v>0</v>
      </c>
      <c r="R43" s="107"/>
      <c r="S43" s="107"/>
      <c r="T43" s="107"/>
      <c r="U43" s="107">
        <v>0</v>
      </c>
    </row>
    <row r="44" spans="2:21">
      <c r="P44" s="126" t="s">
        <v>534</v>
      </c>
      <c r="Q44" s="107">
        <v>3359.6446000000001</v>
      </c>
      <c r="R44" s="107"/>
      <c r="S44" s="107"/>
      <c r="T44" s="107"/>
      <c r="U44" s="107">
        <v>3359.6446000000001</v>
      </c>
    </row>
    <row r="45" spans="2:21">
      <c r="P45" s="126" t="s">
        <v>545</v>
      </c>
      <c r="Q45" s="107">
        <v>12.241619999999999</v>
      </c>
      <c r="R45" s="107"/>
      <c r="S45" s="107"/>
      <c r="T45" s="107"/>
      <c r="U45" s="107">
        <v>12.241619999999999</v>
      </c>
    </row>
    <row r="46" spans="2:21">
      <c r="P46" s="125" t="s">
        <v>544</v>
      </c>
      <c r="Q46" s="107"/>
      <c r="R46" s="107"/>
      <c r="S46" s="107"/>
      <c r="T46" s="107">
        <v>0</v>
      </c>
      <c r="U46" s="107">
        <v>0</v>
      </c>
    </row>
    <row r="47" spans="2:21">
      <c r="B47" s="52" t="s">
        <v>186</v>
      </c>
      <c r="C47" t="s">
        <v>153</v>
      </c>
      <c r="P47" s="126" t="s">
        <v>166</v>
      </c>
      <c r="Q47" s="107"/>
      <c r="R47" s="107"/>
      <c r="S47" s="107"/>
      <c r="T47" s="107">
        <v>0</v>
      </c>
      <c r="U47" s="107">
        <v>0</v>
      </c>
    </row>
    <row r="48" spans="2:21">
      <c r="B48" s="52" t="s">
        <v>863</v>
      </c>
      <c r="C48" t="s">
        <v>880</v>
      </c>
      <c r="P48" s="43" t="s">
        <v>823</v>
      </c>
      <c r="Q48" s="107">
        <v>24398554.791043241</v>
      </c>
      <c r="R48" s="107">
        <v>13440000</v>
      </c>
      <c r="S48" s="107">
        <v>1550152</v>
      </c>
      <c r="T48" s="107">
        <v>0</v>
      </c>
      <c r="U48" s="107">
        <v>39388706.791043229</v>
      </c>
    </row>
    <row r="49" spans="2:3">
      <c r="B49" s="141" t="s">
        <v>893</v>
      </c>
      <c r="C49" s="141"/>
    </row>
    <row r="50" spans="2:3">
      <c r="B50" s="52" t="s">
        <v>813</v>
      </c>
      <c r="C50" t="s">
        <v>814</v>
      </c>
    </row>
    <row r="51" spans="2:3">
      <c r="B51" s="43" t="s">
        <v>209</v>
      </c>
      <c r="C51" s="107">
        <v>8400000</v>
      </c>
    </row>
    <row r="52" spans="2:3">
      <c r="B52" s="43" t="s">
        <v>427</v>
      </c>
      <c r="C52" s="107">
        <v>5040000</v>
      </c>
    </row>
    <row r="53" spans="2:3">
      <c r="B53" s="43" t="s">
        <v>823</v>
      </c>
      <c r="C53" s="107">
        <v>13440000</v>
      </c>
    </row>
    <row r="64" spans="2:3">
      <c r="B64" s="52" t="s">
        <v>186</v>
      </c>
      <c r="C64" t="s">
        <v>153</v>
      </c>
    </row>
    <row r="65" spans="2:3">
      <c r="B65" s="52" t="s">
        <v>863</v>
      </c>
      <c r="C65" t="s">
        <v>878</v>
      </c>
    </row>
    <row r="66" spans="2:3">
      <c r="B66" s="141" t="s">
        <v>894</v>
      </c>
      <c r="C66" s="141"/>
    </row>
    <row r="67" spans="2:3">
      <c r="B67" s="52" t="s">
        <v>813</v>
      </c>
      <c r="C67" t="s">
        <v>814</v>
      </c>
    </row>
    <row r="68" spans="2:3">
      <c r="B68" s="43" t="s">
        <v>213</v>
      </c>
      <c r="C68" s="107">
        <v>3268760</v>
      </c>
    </row>
    <row r="69" spans="2:3">
      <c r="B69" s="43" t="s">
        <v>422</v>
      </c>
      <c r="C69" s="107">
        <v>3151130</v>
      </c>
    </row>
    <row r="70" spans="2:3">
      <c r="B70" s="43" t="s">
        <v>533</v>
      </c>
      <c r="C70" s="107">
        <v>2848209.3682806399</v>
      </c>
    </row>
    <row r="71" spans="2:3">
      <c r="B71" s="43" t="s">
        <v>539</v>
      </c>
      <c r="C71" s="107">
        <v>2841248.3505297899</v>
      </c>
    </row>
    <row r="72" spans="2:3">
      <c r="B72" s="43" t="s">
        <v>416</v>
      </c>
      <c r="C72" s="107">
        <v>2672800</v>
      </c>
    </row>
    <row r="73" spans="2:3">
      <c r="B73" s="43" t="s">
        <v>551</v>
      </c>
      <c r="C73" s="107">
        <v>2565690.3583270502</v>
      </c>
    </row>
    <row r="74" spans="2:3">
      <c r="B74" s="43" t="s">
        <v>229</v>
      </c>
      <c r="C74" s="107">
        <v>2384970</v>
      </c>
    </row>
    <row r="75" spans="2:3">
      <c r="B75" s="43" t="s">
        <v>543</v>
      </c>
      <c r="C75" s="107">
        <v>2208727.3934857599</v>
      </c>
    </row>
    <row r="76" spans="2:3">
      <c r="B76" s="43" t="s">
        <v>429</v>
      </c>
      <c r="C76" s="107">
        <v>1731025</v>
      </c>
    </row>
    <row r="77" spans="2:3">
      <c r="B77" s="43" t="s">
        <v>415</v>
      </c>
      <c r="C77" s="107">
        <v>711270</v>
      </c>
    </row>
    <row r="78" spans="2:3">
      <c r="B78" s="43" t="s">
        <v>216</v>
      </c>
      <c r="C78" s="107">
        <v>10178</v>
      </c>
    </row>
    <row r="79" spans="2:3">
      <c r="B79" s="43" t="s">
        <v>534</v>
      </c>
      <c r="C79" s="107">
        <v>3359.6446000000001</v>
      </c>
    </row>
    <row r="80" spans="2:3">
      <c r="B80" s="43" t="s">
        <v>214</v>
      </c>
      <c r="C80" s="107">
        <v>874</v>
      </c>
    </row>
    <row r="81" spans="2:3">
      <c r="B81" s="43" t="s">
        <v>173</v>
      </c>
      <c r="C81" s="107">
        <v>300.43419999999998</v>
      </c>
    </row>
    <row r="82" spans="2:3">
      <c r="B82" s="43" t="s">
        <v>545</v>
      </c>
      <c r="C82" s="107">
        <v>12.241619999999999</v>
      </c>
    </row>
    <row r="83" spans="2:3">
      <c r="B83" s="43" t="s">
        <v>541</v>
      </c>
      <c r="C83" s="107">
        <v>0</v>
      </c>
    </row>
    <row r="84" spans="2:3">
      <c r="B84" s="43" t="s">
        <v>217</v>
      </c>
      <c r="C84" s="107">
        <v>0</v>
      </c>
    </row>
    <row r="85" spans="2:3">
      <c r="B85" s="43" t="s">
        <v>823</v>
      </c>
      <c r="C85" s="107">
        <v>24398554.791043241</v>
      </c>
    </row>
  </sheetData>
  <mergeCells count="8">
    <mergeCell ref="P2:Q2"/>
    <mergeCell ref="B27:C27"/>
    <mergeCell ref="B49:C49"/>
    <mergeCell ref="B66:C66"/>
    <mergeCell ref="B2:C2"/>
    <mergeCell ref="H2:I2"/>
    <mergeCell ref="B14:C14"/>
    <mergeCell ref="L2:M2"/>
  </mergeCells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3FF3C-77CD-4D65-B2E9-7204F97247E2}">
  <sheetPr codeName="Sheet12">
    <tabColor rgb="FFFFC000"/>
  </sheetPr>
  <dimension ref="B2:O16"/>
  <sheetViews>
    <sheetView topLeftCell="J1" zoomScale="130" zoomScaleNormal="130" workbookViewId="0">
      <selection activeCell="G15" sqref="G9:H15"/>
    </sheetView>
  </sheetViews>
  <sheetFormatPr defaultRowHeight="16.5"/>
  <cols>
    <col min="2" max="2" width="12.25" bestFit="1" customWidth="1"/>
    <col min="3" max="4" width="15.25" bestFit="1" customWidth="1"/>
    <col min="5" max="5" width="13.25" bestFit="1" customWidth="1"/>
    <col min="7" max="7" width="41.25" bestFit="1" customWidth="1"/>
    <col min="8" max="8" width="15.25" bestFit="1" customWidth="1"/>
    <col min="9" max="9" width="16.5" bestFit="1" customWidth="1"/>
    <col min="10" max="10" width="15.375" bestFit="1" customWidth="1"/>
    <col min="13" max="14" width="12.875" bestFit="1" customWidth="1"/>
  </cols>
  <sheetData>
    <row r="2" spans="2:15">
      <c r="B2" s="141" t="s">
        <v>890</v>
      </c>
      <c r="C2" s="141"/>
      <c r="G2" s="141" t="s">
        <v>890</v>
      </c>
      <c r="H2" s="141"/>
    </row>
    <row r="3" spans="2:15">
      <c r="B3" s="52" t="s">
        <v>813</v>
      </c>
      <c r="C3" t="s">
        <v>896</v>
      </c>
      <c r="D3" t="s">
        <v>897</v>
      </c>
      <c r="G3" s="52" t="s">
        <v>813</v>
      </c>
      <c r="H3" t="s">
        <v>897</v>
      </c>
      <c r="M3" s="36" t="s">
        <v>898</v>
      </c>
      <c r="N3" s="36" t="s">
        <v>899</v>
      </c>
      <c r="O3" s="36" t="s">
        <v>900</v>
      </c>
    </row>
    <row r="4" spans="2:15">
      <c r="B4" s="43" t="s">
        <v>509</v>
      </c>
      <c r="C4" s="44">
        <v>25511111</v>
      </c>
      <c r="D4" s="44">
        <v>24383830.47062324</v>
      </c>
      <c r="G4" s="43" t="s">
        <v>509</v>
      </c>
      <c r="H4" s="44">
        <v>24383830.47062324</v>
      </c>
      <c r="L4" t="str" cm="1">
        <f t="array" ref="L4:N4">_xlfn.XLOOKUP("총합계", $G:$G, $G:$I, 0, 0)</f>
        <v>총합계</v>
      </c>
      <c r="M4" s="82">
        <v>24383830.47062324</v>
      </c>
      <c r="N4" s="82">
        <v>0</v>
      </c>
      <c r="O4" s="124">
        <f>N4/M4-1</f>
        <v>-1</v>
      </c>
    </row>
    <row r="5" spans="2:15">
      <c r="B5" s="125" t="s">
        <v>183</v>
      </c>
      <c r="C5" s="44">
        <v>25511111</v>
      </c>
      <c r="D5" s="44">
        <v>24383830.47062324</v>
      </c>
      <c r="G5" s="125" t="s">
        <v>183</v>
      </c>
      <c r="H5" s="44">
        <v>24383830.47062324</v>
      </c>
    </row>
    <row r="6" spans="2:15">
      <c r="B6" s="43" t="s">
        <v>823</v>
      </c>
      <c r="C6" s="44">
        <v>25511111</v>
      </c>
      <c r="D6" s="44">
        <v>24383830.47062324</v>
      </c>
      <c r="G6" s="126" t="s">
        <v>429</v>
      </c>
      <c r="H6" s="44">
        <v>1731025</v>
      </c>
    </row>
    <row r="7" spans="2:15">
      <c r="G7" s="126" t="s">
        <v>415</v>
      </c>
      <c r="H7" s="44">
        <v>711270</v>
      </c>
    </row>
    <row r="8" spans="2:15">
      <c r="G8" s="126" t="s">
        <v>539</v>
      </c>
      <c r="H8" s="44">
        <v>2841248.350529789</v>
      </c>
    </row>
    <row r="9" spans="2:15">
      <c r="G9" s="126" t="s">
        <v>533</v>
      </c>
      <c r="H9" s="44">
        <v>2848209.3682806399</v>
      </c>
    </row>
    <row r="10" spans="2:15">
      <c r="G10" s="126" t="s">
        <v>213</v>
      </c>
      <c r="H10" s="44">
        <v>3268760</v>
      </c>
    </row>
    <row r="11" spans="2:15">
      <c r="G11" s="126" t="s">
        <v>551</v>
      </c>
      <c r="H11" s="44">
        <v>2565690.3583270502</v>
      </c>
    </row>
    <row r="12" spans="2:15">
      <c r="G12" s="126" t="s">
        <v>416</v>
      </c>
      <c r="H12" s="44">
        <v>2672800</v>
      </c>
    </row>
    <row r="13" spans="2:15">
      <c r="G13" s="126" t="s">
        <v>543</v>
      </c>
      <c r="H13" s="44">
        <v>2208727.3934857622</v>
      </c>
    </row>
    <row r="14" spans="2:15">
      <c r="G14" s="126" t="s">
        <v>229</v>
      </c>
      <c r="H14" s="44">
        <v>2384970</v>
      </c>
    </row>
    <row r="15" spans="2:15">
      <c r="G15" s="126" t="s">
        <v>422</v>
      </c>
      <c r="H15" s="44">
        <v>3151130</v>
      </c>
    </row>
    <row r="16" spans="2:15">
      <c r="G16" s="43" t="s">
        <v>823</v>
      </c>
      <c r="H16" s="44">
        <v>24383830.47062324</v>
      </c>
    </row>
  </sheetData>
  <mergeCells count="2">
    <mergeCell ref="B2:C2"/>
    <mergeCell ref="G2:H2"/>
  </mergeCells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122E-900A-4CB0-BCA0-6AA7BBB291C3}">
  <sheetPr>
    <tabColor rgb="FFFFC000"/>
  </sheetPr>
  <dimension ref="B2:CD18"/>
  <sheetViews>
    <sheetView topLeftCell="I1" zoomScaleNormal="100" workbookViewId="0">
      <selection activeCell="H19" sqref="H19"/>
    </sheetView>
  </sheetViews>
  <sheetFormatPr defaultRowHeight="16.5"/>
  <cols>
    <col min="2" max="2" width="17.625" bestFit="1" customWidth="1"/>
    <col min="3" max="3" width="14" bestFit="1" customWidth="1"/>
    <col min="4" max="4" width="13.75" bestFit="1" customWidth="1"/>
    <col min="5" max="5" width="11.5" bestFit="1" customWidth="1"/>
    <col min="6" max="6" width="11" bestFit="1" customWidth="1"/>
    <col min="7" max="7" width="11.5" bestFit="1" customWidth="1"/>
    <col min="8" max="8" width="11.75" bestFit="1" customWidth="1"/>
    <col min="9" max="9" width="11" bestFit="1" customWidth="1"/>
    <col min="11" max="11" width="17.625" bestFit="1" customWidth="1"/>
    <col min="12" max="12" width="14" bestFit="1" customWidth="1"/>
    <col min="13" max="13" width="13.75" bestFit="1" customWidth="1"/>
    <col min="14" max="14" width="15.75" bestFit="1" customWidth="1"/>
    <col min="15" max="81" width="17" bestFit="1" customWidth="1"/>
    <col min="82" max="82" width="11.5" bestFit="1" customWidth="1"/>
  </cols>
  <sheetData>
    <row r="2" spans="2:82">
      <c r="B2" s="141" t="s">
        <v>918</v>
      </c>
      <c r="C2" s="141"/>
      <c r="K2" s="141" t="s">
        <v>919</v>
      </c>
      <c r="L2" s="141"/>
    </row>
    <row r="3" spans="2:82">
      <c r="B3" s="127" t="s">
        <v>854</v>
      </c>
      <c r="C3" s="44"/>
      <c r="D3" s="127" t="s">
        <v>855</v>
      </c>
      <c r="E3" s="44"/>
      <c r="F3" s="44"/>
      <c r="G3" s="44"/>
      <c r="H3" s="130"/>
      <c r="K3" s="127" t="s">
        <v>854</v>
      </c>
      <c r="L3" s="44"/>
      <c r="M3" s="127" t="s">
        <v>855</v>
      </c>
      <c r="N3" s="127" t="s">
        <v>921</v>
      </c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</row>
    <row r="4" spans="2:82">
      <c r="B4" s="127" t="s">
        <v>858</v>
      </c>
      <c r="C4" s="127" t="s">
        <v>859</v>
      </c>
      <c r="D4" s="44" t="s">
        <v>163</v>
      </c>
      <c r="E4" s="44" t="s">
        <v>167</v>
      </c>
      <c r="F4" s="44" t="s">
        <v>844</v>
      </c>
      <c r="G4" s="44" t="s">
        <v>165</v>
      </c>
      <c r="H4" s="129" t="s">
        <v>917</v>
      </c>
      <c r="K4" s="44"/>
      <c r="L4" s="44"/>
      <c r="M4" s="44" t="s">
        <v>844</v>
      </c>
      <c r="N4" s="44" t="s">
        <v>922</v>
      </c>
      <c r="O4" s="44" t="s">
        <v>165</v>
      </c>
      <c r="P4" s="44" t="s">
        <v>165</v>
      </c>
      <c r="Q4" s="44" t="s">
        <v>165</v>
      </c>
      <c r="R4" s="44" t="s">
        <v>165</v>
      </c>
      <c r="S4" s="44" t="s">
        <v>165</v>
      </c>
      <c r="T4" s="44" t="s">
        <v>165</v>
      </c>
      <c r="U4" s="44" t="s">
        <v>165</v>
      </c>
      <c r="V4" s="44" t="s">
        <v>165</v>
      </c>
      <c r="W4" s="44" t="s">
        <v>165</v>
      </c>
      <c r="X4" s="44" t="s">
        <v>165</v>
      </c>
      <c r="Y4" s="44" t="s">
        <v>165</v>
      </c>
      <c r="Z4" s="44" t="s">
        <v>165</v>
      </c>
      <c r="AA4" s="44" t="s">
        <v>165</v>
      </c>
      <c r="AB4" s="44" t="s">
        <v>165</v>
      </c>
      <c r="AC4" s="44" t="s">
        <v>165</v>
      </c>
      <c r="AD4" s="44" t="s">
        <v>165</v>
      </c>
      <c r="AE4" s="44" t="s">
        <v>165</v>
      </c>
      <c r="AF4" s="44" t="s">
        <v>165</v>
      </c>
      <c r="AG4" s="44" t="s">
        <v>165</v>
      </c>
      <c r="AH4" s="44" t="s">
        <v>165</v>
      </c>
      <c r="AI4" s="44" t="s">
        <v>165</v>
      </c>
      <c r="AJ4" s="44" t="s">
        <v>165</v>
      </c>
      <c r="AK4" s="44" t="s">
        <v>165</v>
      </c>
      <c r="AL4" s="44" t="s">
        <v>165</v>
      </c>
      <c r="AM4" s="44" t="s">
        <v>165</v>
      </c>
      <c r="AN4" s="44" t="s">
        <v>165</v>
      </c>
      <c r="AO4" s="44" t="s">
        <v>165</v>
      </c>
      <c r="AP4" s="44" t="s">
        <v>165</v>
      </c>
      <c r="AQ4" s="44" t="s">
        <v>165</v>
      </c>
      <c r="AR4" s="44" t="s">
        <v>165</v>
      </c>
      <c r="AS4" s="44" t="s">
        <v>165</v>
      </c>
      <c r="AT4" s="44" t="s">
        <v>165</v>
      </c>
      <c r="AU4" s="44" t="s">
        <v>165</v>
      </c>
      <c r="AV4" s="44" t="s">
        <v>165</v>
      </c>
      <c r="AW4" s="44" t="s">
        <v>165</v>
      </c>
      <c r="AX4" s="44" t="s">
        <v>165</v>
      </c>
      <c r="AY4" s="44" t="s">
        <v>165</v>
      </c>
      <c r="AZ4" s="44" t="s">
        <v>165</v>
      </c>
      <c r="BA4" s="44" t="s">
        <v>165</v>
      </c>
      <c r="BB4" s="44" t="s">
        <v>165</v>
      </c>
      <c r="BC4" s="44" t="s">
        <v>165</v>
      </c>
      <c r="BD4" s="44" t="s">
        <v>165</v>
      </c>
      <c r="BE4" s="44" t="s">
        <v>165</v>
      </c>
      <c r="BF4" s="44" t="s">
        <v>165</v>
      </c>
      <c r="BG4" s="44" t="s">
        <v>165</v>
      </c>
      <c r="BH4" s="44" t="s">
        <v>165</v>
      </c>
      <c r="BI4" s="44" t="s">
        <v>165</v>
      </c>
      <c r="BJ4" s="44" t="s">
        <v>165</v>
      </c>
      <c r="BK4" s="44" t="s">
        <v>165</v>
      </c>
      <c r="BL4" s="44" t="s">
        <v>165</v>
      </c>
      <c r="BM4" s="44" t="s">
        <v>165</v>
      </c>
      <c r="BN4" s="44" t="s">
        <v>165</v>
      </c>
      <c r="BO4" s="44" t="s">
        <v>165</v>
      </c>
      <c r="BP4" s="44" t="s">
        <v>165</v>
      </c>
      <c r="BQ4" s="44" t="s">
        <v>165</v>
      </c>
      <c r="BR4" s="44" t="s">
        <v>165</v>
      </c>
      <c r="BS4" s="44" t="s">
        <v>165</v>
      </c>
      <c r="BT4" s="44" t="s">
        <v>165</v>
      </c>
      <c r="BU4" s="44" t="s">
        <v>165</v>
      </c>
      <c r="BV4" s="44" t="s">
        <v>165</v>
      </c>
      <c r="BW4" s="44" t="s">
        <v>165</v>
      </c>
      <c r="BX4" s="44" t="s">
        <v>165</v>
      </c>
      <c r="BY4" s="44" t="s">
        <v>165</v>
      </c>
      <c r="BZ4" s="44" t="s">
        <v>165</v>
      </c>
      <c r="CA4" s="44" t="s">
        <v>165</v>
      </c>
      <c r="CB4" s="44" t="s">
        <v>165</v>
      </c>
      <c r="CC4" s="44" t="s">
        <v>165</v>
      </c>
      <c r="CD4" s="44" t="s">
        <v>920</v>
      </c>
    </row>
    <row r="5" spans="2:82">
      <c r="B5" s="44" t="s">
        <v>908</v>
      </c>
      <c r="C5" s="44" t="s">
        <v>907</v>
      </c>
      <c r="D5" s="44">
        <v>3535131</v>
      </c>
      <c r="E5" s="44">
        <v>-86708</v>
      </c>
      <c r="F5" s="44">
        <v>800000</v>
      </c>
      <c r="G5" s="44">
        <v>1824790</v>
      </c>
      <c r="H5" s="44">
        <f t="shared" ref="H5:H17" si="0">D5-E5-F5-G5</f>
        <v>997049</v>
      </c>
      <c r="K5" s="127" t="s">
        <v>858</v>
      </c>
      <c r="L5" s="127" t="s">
        <v>859</v>
      </c>
      <c r="M5" s="44" t="s">
        <v>923</v>
      </c>
      <c r="N5" s="44"/>
      <c r="O5" s="44" t="s">
        <v>662</v>
      </c>
      <c r="P5" s="44" t="s">
        <v>8</v>
      </c>
      <c r="Q5" s="44" t="s">
        <v>140</v>
      </c>
      <c r="R5" s="44" t="s">
        <v>616</v>
      </c>
      <c r="S5" s="44" t="s">
        <v>85</v>
      </c>
      <c r="T5" s="44" t="s">
        <v>627</v>
      </c>
      <c r="U5" s="44" t="s">
        <v>682</v>
      </c>
      <c r="V5" s="44" t="s">
        <v>696</v>
      </c>
      <c r="W5" s="44" t="s">
        <v>595</v>
      </c>
      <c r="X5" s="44" t="s">
        <v>135</v>
      </c>
      <c r="Y5" s="44" t="s">
        <v>674</v>
      </c>
      <c r="Z5" s="44" t="s">
        <v>10</v>
      </c>
      <c r="AA5" s="44" t="s">
        <v>149</v>
      </c>
      <c r="AB5" s="44" t="s">
        <v>626</v>
      </c>
      <c r="AC5" s="44" t="s">
        <v>711</v>
      </c>
      <c r="AD5" s="44" t="s">
        <v>27</v>
      </c>
      <c r="AE5" s="44" t="s">
        <v>1</v>
      </c>
      <c r="AF5" s="44" t="s">
        <v>643</v>
      </c>
      <c r="AG5" s="44" t="s">
        <v>26</v>
      </c>
      <c r="AH5" s="44" t="s">
        <v>6</v>
      </c>
      <c r="AI5" s="44" t="s">
        <v>15</v>
      </c>
      <c r="AJ5" s="44" t="s">
        <v>668</v>
      </c>
      <c r="AK5" s="44" t="s">
        <v>622</v>
      </c>
      <c r="AL5" s="44" t="s">
        <v>34</v>
      </c>
      <c r="AM5" s="44" t="s">
        <v>633</v>
      </c>
      <c r="AN5" s="44" t="s">
        <v>661</v>
      </c>
      <c r="AO5" s="44" t="s">
        <v>92</v>
      </c>
      <c r="AP5" s="44" t="s">
        <v>688</v>
      </c>
      <c r="AQ5" s="44" t="s">
        <v>338</v>
      </c>
      <c r="AR5" s="44" t="s">
        <v>767</v>
      </c>
      <c r="AS5" s="44" t="s">
        <v>50</v>
      </c>
      <c r="AT5" s="44" t="s">
        <v>28</v>
      </c>
      <c r="AU5" s="44" t="s">
        <v>121</v>
      </c>
      <c r="AV5" s="44" t="s">
        <v>101</v>
      </c>
      <c r="AW5" s="44" t="s">
        <v>756</v>
      </c>
      <c r="AX5" s="44" t="s">
        <v>56</v>
      </c>
      <c r="AY5" s="44" t="s">
        <v>765</v>
      </c>
      <c r="AZ5" s="44" t="s">
        <v>18</v>
      </c>
      <c r="BA5" s="44" t="s">
        <v>12</v>
      </c>
      <c r="BB5" s="44" t="s">
        <v>681</v>
      </c>
      <c r="BC5" s="44" t="s">
        <v>713</v>
      </c>
      <c r="BD5" s="44" t="s">
        <v>612</v>
      </c>
      <c r="BE5" s="44" t="s">
        <v>86</v>
      </c>
      <c r="BF5" s="44" t="s">
        <v>16</v>
      </c>
      <c r="BG5" s="44" t="s">
        <v>645</v>
      </c>
      <c r="BH5" s="44" t="s">
        <v>729</v>
      </c>
      <c r="BI5" s="44" t="s">
        <v>618</v>
      </c>
      <c r="BJ5" s="44" t="s">
        <v>13</v>
      </c>
      <c r="BK5" s="44" t="s">
        <v>9</v>
      </c>
      <c r="BL5" s="44" t="s">
        <v>69</v>
      </c>
      <c r="BM5" s="44" t="s">
        <v>601</v>
      </c>
      <c r="BN5" s="44" t="s">
        <v>19</v>
      </c>
      <c r="BO5" s="44" t="s">
        <v>649</v>
      </c>
      <c r="BP5" s="44" t="s">
        <v>0</v>
      </c>
      <c r="BQ5" s="44" t="s">
        <v>39</v>
      </c>
      <c r="BR5" s="44" t="s">
        <v>591</v>
      </c>
      <c r="BS5" s="44" t="s">
        <v>37</v>
      </c>
      <c r="BT5" s="44" t="s">
        <v>113</v>
      </c>
      <c r="BU5" s="44" t="s">
        <v>598</v>
      </c>
      <c r="BV5" s="44" t="s">
        <v>4</v>
      </c>
      <c r="BW5" s="44" t="s">
        <v>40</v>
      </c>
      <c r="BX5" s="44" t="s">
        <v>126</v>
      </c>
      <c r="BY5" s="44" t="s">
        <v>17</v>
      </c>
      <c r="BZ5" s="44" t="s">
        <v>20</v>
      </c>
      <c r="CA5" s="44" t="s">
        <v>3</v>
      </c>
      <c r="CB5" s="44" t="s">
        <v>24</v>
      </c>
      <c r="CC5" s="44" t="s">
        <v>11</v>
      </c>
      <c r="CD5" s="44"/>
    </row>
    <row r="6" spans="2:82">
      <c r="B6" s="44" t="s">
        <v>908</v>
      </c>
      <c r="C6" s="44" t="s">
        <v>909</v>
      </c>
      <c r="D6" s="44">
        <v>3381465</v>
      </c>
      <c r="E6" s="44">
        <v>-2698224</v>
      </c>
      <c r="F6" s="44">
        <v>800000</v>
      </c>
      <c r="G6" s="44">
        <v>2149039</v>
      </c>
      <c r="H6" s="44">
        <f t="shared" si="0"/>
        <v>3130650</v>
      </c>
      <c r="K6" s="44" t="s">
        <v>908</v>
      </c>
      <c r="L6" s="44" t="s">
        <v>907</v>
      </c>
      <c r="M6" s="44">
        <v>800000</v>
      </c>
      <c r="N6" s="44">
        <v>800000</v>
      </c>
      <c r="O6" s="44"/>
      <c r="P6" s="44"/>
      <c r="Q6" s="44"/>
      <c r="R6" s="44"/>
      <c r="S6" s="44">
        <v>100000</v>
      </c>
      <c r="T6" s="44"/>
      <c r="U6" s="44"/>
      <c r="V6" s="44"/>
      <c r="W6" s="44">
        <v>30000</v>
      </c>
      <c r="X6" s="44"/>
      <c r="Y6" s="44"/>
      <c r="Z6" s="44">
        <v>70870</v>
      </c>
      <c r="AA6" s="44"/>
      <c r="AB6" s="44"/>
      <c r="AC6" s="44"/>
      <c r="AD6" s="44">
        <v>88980</v>
      </c>
      <c r="AE6" s="44"/>
      <c r="AF6" s="44"/>
      <c r="AG6" s="44">
        <v>308760</v>
      </c>
      <c r="AH6" s="44"/>
      <c r="AI6" s="44">
        <v>24700</v>
      </c>
      <c r="AJ6" s="44">
        <v>8280</v>
      </c>
      <c r="AK6" s="44">
        <v>18890</v>
      </c>
      <c r="AL6" s="44"/>
      <c r="AM6" s="44"/>
      <c r="AN6" s="44"/>
      <c r="AO6" s="44"/>
      <c r="AP6" s="44"/>
      <c r="AQ6" s="44"/>
      <c r="AR6" s="44"/>
      <c r="AS6" s="44">
        <v>5800</v>
      </c>
      <c r="AT6" s="44"/>
      <c r="AU6" s="44"/>
      <c r="AV6" s="44">
        <v>12163</v>
      </c>
      <c r="AW6" s="44">
        <v>54000</v>
      </c>
      <c r="AX6" s="44">
        <v>56666</v>
      </c>
      <c r="AY6" s="44"/>
      <c r="AZ6" s="44">
        <v>337560</v>
      </c>
      <c r="BA6" s="44">
        <v>5500</v>
      </c>
      <c r="BB6" s="44"/>
      <c r="BC6" s="44">
        <v>19090</v>
      </c>
      <c r="BD6" s="44">
        <v>273841</v>
      </c>
      <c r="BE6" s="44"/>
      <c r="BF6" s="44"/>
      <c r="BG6" s="44"/>
      <c r="BH6" s="44"/>
      <c r="BI6" s="44"/>
      <c r="BJ6" s="44"/>
      <c r="BK6" s="44"/>
      <c r="BL6" s="44"/>
      <c r="BM6" s="44"/>
      <c r="BN6" s="44">
        <v>46700</v>
      </c>
      <c r="BO6" s="44"/>
      <c r="BP6" s="44"/>
      <c r="BQ6" s="44">
        <v>0</v>
      </c>
      <c r="BR6" s="44">
        <v>30600</v>
      </c>
      <c r="BS6" s="44">
        <v>65100</v>
      </c>
      <c r="BT6" s="44"/>
      <c r="BU6" s="44">
        <v>26200</v>
      </c>
      <c r="BV6" s="44"/>
      <c r="BW6" s="44">
        <v>5200</v>
      </c>
      <c r="BX6" s="44">
        <v>150000</v>
      </c>
      <c r="BY6" s="44"/>
      <c r="BZ6" s="44"/>
      <c r="CA6" s="44">
        <v>40000</v>
      </c>
      <c r="CB6" s="44"/>
      <c r="CC6" s="44">
        <v>45890</v>
      </c>
      <c r="CD6" s="44">
        <v>1824790</v>
      </c>
    </row>
    <row r="7" spans="2:82">
      <c r="B7" s="44" t="s">
        <v>908</v>
      </c>
      <c r="C7" s="44" t="s">
        <v>910</v>
      </c>
      <c r="D7" s="44">
        <v>4057864</v>
      </c>
      <c r="E7" s="44">
        <v>119996</v>
      </c>
      <c r="F7" s="44">
        <v>800000</v>
      </c>
      <c r="G7" s="44">
        <v>2355518</v>
      </c>
      <c r="H7" s="44">
        <f t="shared" si="0"/>
        <v>782350</v>
      </c>
      <c r="K7" s="44" t="s">
        <v>908</v>
      </c>
      <c r="L7" s="44" t="s">
        <v>909</v>
      </c>
      <c r="M7" s="44">
        <v>800000</v>
      </c>
      <c r="N7" s="44">
        <v>800000</v>
      </c>
      <c r="O7" s="44"/>
      <c r="P7" s="44">
        <v>6120</v>
      </c>
      <c r="Q7" s="44"/>
      <c r="R7" s="44"/>
      <c r="S7" s="44">
        <v>122333</v>
      </c>
      <c r="T7" s="44"/>
      <c r="U7" s="44"/>
      <c r="V7" s="44"/>
      <c r="W7" s="44">
        <v>222800</v>
      </c>
      <c r="X7" s="44"/>
      <c r="Y7" s="44"/>
      <c r="Z7" s="44">
        <v>66700</v>
      </c>
      <c r="AA7" s="44"/>
      <c r="AB7" s="44"/>
      <c r="AC7" s="44"/>
      <c r="AD7" s="44">
        <v>33233</v>
      </c>
      <c r="AE7" s="44"/>
      <c r="AF7" s="44"/>
      <c r="AG7" s="44">
        <v>308760</v>
      </c>
      <c r="AH7" s="44">
        <v>91200</v>
      </c>
      <c r="AI7" s="44">
        <v>80000</v>
      </c>
      <c r="AJ7" s="44">
        <v>50000</v>
      </c>
      <c r="AK7" s="44">
        <v>29900</v>
      </c>
      <c r="AL7" s="44">
        <v>105000</v>
      </c>
      <c r="AM7" s="44"/>
      <c r="AN7" s="44">
        <v>25300</v>
      </c>
      <c r="AO7" s="44"/>
      <c r="AP7" s="44"/>
      <c r="AQ7" s="44"/>
      <c r="AR7" s="44"/>
      <c r="AS7" s="44">
        <v>5800</v>
      </c>
      <c r="AT7" s="44"/>
      <c r="AU7" s="44"/>
      <c r="AV7" s="44">
        <v>9240</v>
      </c>
      <c r="AW7" s="44"/>
      <c r="AX7" s="44">
        <v>116666</v>
      </c>
      <c r="AY7" s="44"/>
      <c r="AZ7" s="44">
        <v>131000</v>
      </c>
      <c r="BA7" s="44">
        <v>5500</v>
      </c>
      <c r="BB7" s="44"/>
      <c r="BC7" s="44">
        <v>23320</v>
      </c>
      <c r="BD7" s="44">
        <v>326941</v>
      </c>
      <c r="BE7" s="44"/>
      <c r="BF7" s="44"/>
      <c r="BG7" s="44"/>
      <c r="BH7" s="44"/>
      <c r="BI7" s="44">
        <v>8300</v>
      </c>
      <c r="BJ7" s="44"/>
      <c r="BK7" s="44"/>
      <c r="BL7" s="44"/>
      <c r="BM7" s="44"/>
      <c r="BN7" s="44">
        <v>-1100</v>
      </c>
      <c r="BO7" s="44">
        <v>3300</v>
      </c>
      <c r="BP7" s="44">
        <v>59866</v>
      </c>
      <c r="BQ7" s="44">
        <v>0</v>
      </c>
      <c r="BR7" s="44">
        <v>87000</v>
      </c>
      <c r="BS7" s="44">
        <v>103340</v>
      </c>
      <c r="BT7" s="44">
        <v>32000</v>
      </c>
      <c r="BU7" s="44">
        <v>11100</v>
      </c>
      <c r="BV7" s="44">
        <v>14100</v>
      </c>
      <c r="BW7" s="44">
        <v>13800</v>
      </c>
      <c r="BX7" s="44"/>
      <c r="BY7" s="44">
        <v>9100</v>
      </c>
      <c r="BZ7" s="44">
        <v>12000</v>
      </c>
      <c r="CA7" s="44"/>
      <c r="CB7" s="44"/>
      <c r="CC7" s="44">
        <v>36420</v>
      </c>
      <c r="CD7" s="44">
        <v>2149039</v>
      </c>
    </row>
    <row r="8" spans="2:82">
      <c r="B8" s="44" t="s">
        <v>908</v>
      </c>
      <c r="C8" s="44" t="s">
        <v>911</v>
      </c>
      <c r="D8" s="44">
        <v>4768820</v>
      </c>
      <c r="E8" s="44">
        <v>-592046</v>
      </c>
      <c r="F8" s="44">
        <v>800000</v>
      </c>
      <c r="G8" s="44">
        <v>2132840</v>
      </c>
      <c r="H8" s="44">
        <f t="shared" si="0"/>
        <v>2428026</v>
      </c>
      <c r="K8" s="44" t="s">
        <v>908</v>
      </c>
      <c r="L8" s="44" t="s">
        <v>910</v>
      </c>
      <c r="M8" s="44">
        <v>800000</v>
      </c>
      <c r="N8" s="44">
        <v>800000</v>
      </c>
      <c r="O8" s="44"/>
      <c r="P8" s="44">
        <v>4040</v>
      </c>
      <c r="Q8" s="44">
        <v>3000</v>
      </c>
      <c r="R8" s="44"/>
      <c r="S8" s="44">
        <v>26533</v>
      </c>
      <c r="T8" s="44"/>
      <c r="U8" s="44"/>
      <c r="V8" s="44"/>
      <c r="W8" s="44">
        <v>262400</v>
      </c>
      <c r="X8" s="44">
        <v>500</v>
      </c>
      <c r="Y8" s="44"/>
      <c r="Z8" s="44">
        <v>29640</v>
      </c>
      <c r="AA8" s="44"/>
      <c r="AB8" s="44"/>
      <c r="AC8" s="44">
        <v>9500</v>
      </c>
      <c r="AD8" s="44">
        <v>58633</v>
      </c>
      <c r="AE8" s="44"/>
      <c r="AF8" s="44"/>
      <c r="AG8" s="44">
        <v>308760</v>
      </c>
      <c r="AH8" s="44"/>
      <c r="AI8" s="44">
        <v>93000</v>
      </c>
      <c r="AJ8" s="44">
        <v>50000</v>
      </c>
      <c r="AK8" s="44">
        <v>1500</v>
      </c>
      <c r="AL8" s="44"/>
      <c r="AM8" s="44"/>
      <c r="AN8" s="44">
        <v>31400</v>
      </c>
      <c r="AO8" s="44">
        <v>20000</v>
      </c>
      <c r="AP8" s="44"/>
      <c r="AQ8" s="44"/>
      <c r="AR8" s="44"/>
      <c r="AS8" s="44">
        <v>9100</v>
      </c>
      <c r="AT8" s="44"/>
      <c r="AU8" s="44"/>
      <c r="AV8" s="44"/>
      <c r="AW8" s="44"/>
      <c r="AX8" s="44">
        <v>273332</v>
      </c>
      <c r="AY8" s="44"/>
      <c r="AZ8" s="44">
        <v>21590</v>
      </c>
      <c r="BA8" s="44"/>
      <c r="BB8" s="44"/>
      <c r="BC8" s="44">
        <v>71530</v>
      </c>
      <c r="BD8" s="44">
        <v>342941</v>
      </c>
      <c r="BE8" s="44"/>
      <c r="BF8" s="44"/>
      <c r="BG8" s="44"/>
      <c r="BH8" s="44"/>
      <c r="BI8" s="44"/>
      <c r="BJ8" s="44"/>
      <c r="BK8" s="44"/>
      <c r="BL8" s="44">
        <v>20000</v>
      </c>
      <c r="BM8" s="44"/>
      <c r="BN8" s="44">
        <v>61000</v>
      </c>
      <c r="BO8" s="44">
        <v>8000</v>
      </c>
      <c r="BP8" s="44">
        <v>132699</v>
      </c>
      <c r="BQ8" s="44">
        <v>0</v>
      </c>
      <c r="BR8" s="44">
        <v>124400</v>
      </c>
      <c r="BS8" s="44">
        <v>37900</v>
      </c>
      <c r="BT8" s="44"/>
      <c r="BU8" s="44">
        <v>77300</v>
      </c>
      <c r="BV8" s="44">
        <v>10200</v>
      </c>
      <c r="BW8" s="44">
        <v>3700</v>
      </c>
      <c r="BX8" s="44">
        <v>150000</v>
      </c>
      <c r="BY8" s="44">
        <v>36500</v>
      </c>
      <c r="BZ8" s="44"/>
      <c r="CA8" s="44">
        <v>40000</v>
      </c>
      <c r="CB8" s="44"/>
      <c r="CC8" s="44">
        <v>36420</v>
      </c>
      <c r="CD8" s="44">
        <v>2355518</v>
      </c>
    </row>
    <row r="9" spans="2:82">
      <c r="B9" s="44" t="s">
        <v>908</v>
      </c>
      <c r="C9" s="44" t="s">
        <v>912</v>
      </c>
      <c r="D9" s="44">
        <v>3009132</v>
      </c>
      <c r="E9" s="44">
        <v>-2965</v>
      </c>
      <c r="F9" s="44">
        <v>800000</v>
      </c>
      <c r="G9" s="44">
        <v>2283565</v>
      </c>
      <c r="H9" s="44">
        <f t="shared" si="0"/>
        <v>-71468</v>
      </c>
      <c r="K9" s="44" t="s">
        <v>908</v>
      </c>
      <c r="L9" s="44" t="s">
        <v>911</v>
      </c>
      <c r="M9" s="44">
        <v>800000</v>
      </c>
      <c r="N9" s="44">
        <v>800000</v>
      </c>
      <c r="O9" s="44"/>
      <c r="P9" s="44">
        <v>2000</v>
      </c>
      <c r="Q9" s="44"/>
      <c r="R9" s="44"/>
      <c r="S9" s="44">
        <v>26533</v>
      </c>
      <c r="T9" s="44"/>
      <c r="U9" s="44"/>
      <c r="V9" s="44"/>
      <c r="W9" s="44">
        <v>177600</v>
      </c>
      <c r="X9" s="44"/>
      <c r="Y9" s="44"/>
      <c r="Z9" s="44">
        <v>139940</v>
      </c>
      <c r="AA9" s="44"/>
      <c r="AB9" s="44"/>
      <c r="AC9" s="44"/>
      <c r="AD9" s="44">
        <v>121893</v>
      </c>
      <c r="AE9" s="44"/>
      <c r="AF9" s="44"/>
      <c r="AG9" s="44">
        <v>308760</v>
      </c>
      <c r="AH9" s="44"/>
      <c r="AI9" s="44">
        <v>80000</v>
      </c>
      <c r="AJ9" s="44"/>
      <c r="AK9" s="44">
        <v>26900</v>
      </c>
      <c r="AL9" s="44"/>
      <c r="AM9" s="44">
        <v>27000</v>
      </c>
      <c r="AN9" s="44"/>
      <c r="AO9" s="44">
        <v>54800</v>
      </c>
      <c r="AP9" s="44"/>
      <c r="AQ9" s="44"/>
      <c r="AR9" s="44"/>
      <c r="AS9" s="44"/>
      <c r="AT9" s="44"/>
      <c r="AU9" s="44"/>
      <c r="AV9" s="44">
        <v>23000</v>
      </c>
      <c r="AW9" s="44">
        <v>36000</v>
      </c>
      <c r="AX9" s="44">
        <v>216666</v>
      </c>
      <c r="AY9" s="44">
        <v>10000</v>
      </c>
      <c r="AZ9" s="44">
        <v>94320</v>
      </c>
      <c r="BA9" s="44">
        <v>10000</v>
      </c>
      <c r="BB9" s="44"/>
      <c r="BC9" s="44">
        <v>26580</v>
      </c>
      <c r="BD9" s="44">
        <v>240096</v>
      </c>
      <c r="BE9" s="44"/>
      <c r="BF9" s="44"/>
      <c r="BG9" s="44"/>
      <c r="BH9" s="44">
        <v>7500</v>
      </c>
      <c r="BI9" s="44"/>
      <c r="BJ9" s="44"/>
      <c r="BK9" s="44"/>
      <c r="BL9" s="44"/>
      <c r="BM9" s="44">
        <v>150000</v>
      </c>
      <c r="BN9" s="44">
        <v>4100</v>
      </c>
      <c r="BO9" s="44"/>
      <c r="BP9" s="44">
        <v>102799</v>
      </c>
      <c r="BQ9" s="44">
        <v>0</v>
      </c>
      <c r="BR9" s="44">
        <v>26400</v>
      </c>
      <c r="BS9" s="44">
        <v>88500</v>
      </c>
      <c r="BT9" s="44"/>
      <c r="BU9" s="44">
        <v>27900</v>
      </c>
      <c r="BV9" s="44">
        <v>6300</v>
      </c>
      <c r="BW9" s="44"/>
      <c r="BX9" s="44"/>
      <c r="BY9" s="44"/>
      <c r="BZ9" s="44">
        <v>60833</v>
      </c>
      <c r="CA9" s="44"/>
      <c r="CB9" s="44"/>
      <c r="CC9" s="44">
        <v>36420</v>
      </c>
      <c r="CD9" s="44">
        <v>2132840</v>
      </c>
    </row>
    <row r="10" spans="2:82">
      <c r="B10" s="44" t="s">
        <v>908</v>
      </c>
      <c r="C10" s="44" t="s">
        <v>913</v>
      </c>
      <c r="D10" s="44">
        <v>3026059</v>
      </c>
      <c r="E10" s="44">
        <v>603931</v>
      </c>
      <c r="F10" s="44">
        <v>800000</v>
      </c>
      <c r="G10" s="44">
        <v>3019926</v>
      </c>
      <c r="H10" s="44">
        <f t="shared" si="0"/>
        <v>-1397798</v>
      </c>
      <c r="K10" s="44" t="s">
        <v>908</v>
      </c>
      <c r="L10" s="44" t="s">
        <v>912</v>
      </c>
      <c r="M10" s="44">
        <v>800000</v>
      </c>
      <c r="N10" s="44">
        <v>800000</v>
      </c>
      <c r="O10" s="44"/>
      <c r="P10" s="44">
        <v>4240</v>
      </c>
      <c r="Q10" s="44"/>
      <c r="R10" s="44">
        <v>20000</v>
      </c>
      <c r="S10" s="44"/>
      <c r="T10" s="44"/>
      <c r="U10" s="44"/>
      <c r="V10" s="44">
        <v>35200</v>
      </c>
      <c r="W10" s="44">
        <v>193500</v>
      </c>
      <c r="X10" s="44"/>
      <c r="Y10" s="44"/>
      <c r="Z10" s="44"/>
      <c r="AA10" s="44"/>
      <c r="AB10" s="44"/>
      <c r="AC10" s="44"/>
      <c r="AD10" s="44">
        <v>61300</v>
      </c>
      <c r="AE10" s="44"/>
      <c r="AF10" s="44"/>
      <c r="AG10" s="44">
        <v>308760</v>
      </c>
      <c r="AH10" s="44"/>
      <c r="AI10" s="44">
        <v>5000</v>
      </c>
      <c r="AJ10" s="44">
        <v>50000</v>
      </c>
      <c r="AK10" s="44"/>
      <c r="AL10" s="44">
        <v>35000</v>
      </c>
      <c r="AM10" s="44"/>
      <c r="AN10" s="44">
        <v>18900</v>
      </c>
      <c r="AO10" s="44">
        <v>75416</v>
      </c>
      <c r="AP10" s="44"/>
      <c r="AQ10" s="44"/>
      <c r="AR10" s="44">
        <v>72000</v>
      </c>
      <c r="AS10" s="44">
        <v>3500</v>
      </c>
      <c r="AT10" s="44"/>
      <c r="AU10" s="44">
        <v>15000</v>
      </c>
      <c r="AV10" s="44"/>
      <c r="AW10" s="44"/>
      <c r="AX10" s="44">
        <v>156666</v>
      </c>
      <c r="AY10" s="44"/>
      <c r="AZ10" s="44">
        <v>233220</v>
      </c>
      <c r="BA10" s="44"/>
      <c r="BB10" s="44"/>
      <c r="BC10" s="44">
        <v>19440</v>
      </c>
      <c r="BD10" s="44">
        <v>238538</v>
      </c>
      <c r="BE10" s="44">
        <v>50333</v>
      </c>
      <c r="BF10" s="44"/>
      <c r="BG10" s="44"/>
      <c r="BH10" s="44"/>
      <c r="BI10" s="44"/>
      <c r="BJ10" s="44"/>
      <c r="BK10" s="44"/>
      <c r="BL10" s="44"/>
      <c r="BM10" s="44">
        <v>150000</v>
      </c>
      <c r="BN10" s="44">
        <v>5400</v>
      </c>
      <c r="BO10" s="44"/>
      <c r="BP10" s="44">
        <v>42933</v>
      </c>
      <c r="BQ10" s="44">
        <v>0</v>
      </c>
      <c r="BR10" s="44">
        <v>114800</v>
      </c>
      <c r="BS10" s="44">
        <v>110000</v>
      </c>
      <c r="BT10" s="44">
        <v>37666</v>
      </c>
      <c r="BU10" s="44">
        <v>64800</v>
      </c>
      <c r="BV10" s="44">
        <v>57300</v>
      </c>
      <c r="BW10" s="44"/>
      <c r="BX10" s="44"/>
      <c r="BY10" s="44"/>
      <c r="BZ10" s="44">
        <v>68233</v>
      </c>
      <c r="CA10" s="44"/>
      <c r="CB10" s="44"/>
      <c r="CC10" s="44">
        <v>36420</v>
      </c>
      <c r="CD10" s="44">
        <v>2283565</v>
      </c>
    </row>
    <row r="11" spans="2:82">
      <c r="B11" s="44" t="s">
        <v>908</v>
      </c>
      <c r="C11" s="44" t="s">
        <v>914</v>
      </c>
      <c r="D11" s="44">
        <v>3360461</v>
      </c>
      <c r="E11" s="44">
        <v>-1673464</v>
      </c>
      <c r="F11" s="44">
        <v>800000</v>
      </c>
      <c r="G11" s="44">
        <v>2133091</v>
      </c>
      <c r="H11" s="44">
        <f t="shared" si="0"/>
        <v>2100834</v>
      </c>
      <c r="K11" s="44" t="s">
        <v>908</v>
      </c>
      <c r="L11" s="44" t="s">
        <v>913</v>
      </c>
      <c r="M11" s="44">
        <v>800000</v>
      </c>
      <c r="N11" s="44">
        <v>800000</v>
      </c>
      <c r="O11" s="44">
        <v>100600</v>
      </c>
      <c r="P11" s="44"/>
      <c r="Q11" s="44"/>
      <c r="R11" s="44">
        <v>10000</v>
      </c>
      <c r="S11" s="44"/>
      <c r="T11" s="44"/>
      <c r="U11" s="44"/>
      <c r="V11" s="44"/>
      <c r="W11" s="44">
        <v>165405</v>
      </c>
      <c r="X11" s="44"/>
      <c r="Y11" s="44"/>
      <c r="Z11" s="44">
        <v>132170</v>
      </c>
      <c r="AA11" s="44"/>
      <c r="AB11" s="44"/>
      <c r="AC11" s="44"/>
      <c r="AD11" s="44">
        <v>17000</v>
      </c>
      <c r="AE11" s="44"/>
      <c r="AF11" s="44">
        <v>63400</v>
      </c>
      <c r="AG11" s="44">
        <v>308760</v>
      </c>
      <c r="AH11" s="44"/>
      <c r="AI11" s="44">
        <v>16000</v>
      </c>
      <c r="AJ11" s="44">
        <v>101100</v>
      </c>
      <c r="AK11" s="44">
        <v>17000</v>
      </c>
      <c r="AL11" s="44">
        <v>204200</v>
      </c>
      <c r="AM11" s="44"/>
      <c r="AN11" s="44">
        <v>4000</v>
      </c>
      <c r="AO11" s="44">
        <v>42616</v>
      </c>
      <c r="AP11" s="44"/>
      <c r="AQ11" s="44">
        <v>25500</v>
      </c>
      <c r="AR11" s="44"/>
      <c r="AS11" s="44">
        <v>16700</v>
      </c>
      <c r="AT11" s="44"/>
      <c r="AU11" s="44"/>
      <c r="AV11" s="44"/>
      <c r="AW11" s="44"/>
      <c r="AX11" s="44">
        <v>113333</v>
      </c>
      <c r="AY11" s="44"/>
      <c r="AZ11" s="44">
        <v>110040</v>
      </c>
      <c r="BA11" s="44"/>
      <c r="BB11" s="44"/>
      <c r="BC11" s="44">
        <v>15060</v>
      </c>
      <c r="BD11" s="44">
        <v>717324</v>
      </c>
      <c r="BE11" s="44">
        <v>82999</v>
      </c>
      <c r="BF11" s="44"/>
      <c r="BG11" s="44"/>
      <c r="BH11" s="44">
        <v>188500</v>
      </c>
      <c r="BI11" s="44"/>
      <c r="BJ11" s="44"/>
      <c r="BK11" s="44"/>
      <c r="BL11" s="44">
        <v>10000</v>
      </c>
      <c r="BM11" s="44"/>
      <c r="BN11" s="44">
        <v>43100</v>
      </c>
      <c r="BO11" s="44"/>
      <c r="BP11" s="44"/>
      <c r="BQ11" s="44">
        <v>0</v>
      </c>
      <c r="BR11" s="44">
        <v>126700</v>
      </c>
      <c r="BS11" s="44">
        <v>124400</v>
      </c>
      <c r="BT11" s="44">
        <v>37666</v>
      </c>
      <c r="BU11" s="44">
        <v>55700</v>
      </c>
      <c r="BV11" s="44">
        <v>45600</v>
      </c>
      <c r="BW11" s="44"/>
      <c r="BX11" s="44"/>
      <c r="BY11" s="44"/>
      <c r="BZ11" s="44">
        <v>88633</v>
      </c>
      <c r="CA11" s="44"/>
      <c r="CB11" s="44"/>
      <c r="CC11" s="44">
        <v>36420</v>
      </c>
      <c r="CD11" s="44">
        <v>3019926</v>
      </c>
    </row>
    <row r="12" spans="2:82">
      <c r="B12" s="44" t="s">
        <v>825</v>
      </c>
      <c r="C12" s="44" t="s">
        <v>903</v>
      </c>
      <c r="D12" s="44">
        <v>5390289</v>
      </c>
      <c r="E12" s="44">
        <v>-1811703</v>
      </c>
      <c r="F12" s="44">
        <v>800000</v>
      </c>
      <c r="G12" s="44">
        <v>2591937</v>
      </c>
      <c r="H12" s="44">
        <f t="shared" si="0"/>
        <v>3810055</v>
      </c>
      <c r="K12" s="44" t="s">
        <v>908</v>
      </c>
      <c r="L12" s="44" t="s">
        <v>914</v>
      </c>
      <c r="M12" s="44">
        <v>800000</v>
      </c>
      <c r="N12" s="44">
        <v>800000</v>
      </c>
      <c r="O12" s="44">
        <v>100600</v>
      </c>
      <c r="P12" s="44">
        <v>9620</v>
      </c>
      <c r="Q12" s="44"/>
      <c r="R12" s="44"/>
      <c r="S12" s="44">
        <v>34066</v>
      </c>
      <c r="T12" s="44"/>
      <c r="U12" s="44"/>
      <c r="V12" s="44"/>
      <c r="W12" s="44">
        <v>166500</v>
      </c>
      <c r="X12" s="44"/>
      <c r="Y12" s="44"/>
      <c r="Z12" s="44">
        <v>31860</v>
      </c>
      <c r="AA12" s="44"/>
      <c r="AB12" s="44"/>
      <c r="AC12" s="44"/>
      <c r="AD12" s="44">
        <v>56666</v>
      </c>
      <c r="AE12" s="44"/>
      <c r="AF12" s="44"/>
      <c r="AG12" s="44">
        <v>308760</v>
      </c>
      <c r="AH12" s="44"/>
      <c r="AI12" s="44"/>
      <c r="AJ12" s="44">
        <v>51100</v>
      </c>
      <c r="AK12" s="44">
        <v>17000</v>
      </c>
      <c r="AL12" s="44">
        <v>40000</v>
      </c>
      <c r="AM12" s="44"/>
      <c r="AN12" s="44"/>
      <c r="AO12" s="44">
        <v>28216</v>
      </c>
      <c r="AP12" s="44"/>
      <c r="AQ12" s="44"/>
      <c r="AR12" s="44"/>
      <c r="AS12" s="44">
        <v>8000</v>
      </c>
      <c r="AT12" s="44"/>
      <c r="AU12" s="44">
        <v>100000</v>
      </c>
      <c r="AV12" s="44"/>
      <c r="AW12" s="44"/>
      <c r="AX12" s="44">
        <v>113333</v>
      </c>
      <c r="AY12" s="44"/>
      <c r="AZ12" s="44">
        <v>136240</v>
      </c>
      <c r="BA12" s="44"/>
      <c r="BB12" s="44"/>
      <c r="BC12" s="44">
        <v>13550</v>
      </c>
      <c r="BD12" s="44">
        <v>271995</v>
      </c>
      <c r="BE12" s="44">
        <v>102999</v>
      </c>
      <c r="BF12" s="44"/>
      <c r="BG12" s="44"/>
      <c r="BH12" s="44"/>
      <c r="BI12" s="44">
        <v>51700</v>
      </c>
      <c r="BJ12" s="44"/>
      <c r="BK12" s="44"/>
      <c r="BL12" s="44"/>
      <c r="BM12" s="44">
        <v>150000</v>
      </c>
      <c r="BN12" s="44">
        <v>33000</v>
      </c>
      <c r="BO12" s="44"/>
      <c r="BP12" s="44">
        <v>19100</v>
      </c>
      <c r="BQ12" s="44">
        <v>0</v>
      </c>
      <c r="BR12" s="44">
        <v>77000</v>
      </c>
      <c r="BS12" s="44">
        <v>71400</v>
      </c>
      <c r="BT12" s="44">
        <v>37666</v>
      </c>
      <c r="BU12" s="44">
        <v>22600</v>
      </c>
      <c r="BV12" s="44">
        <v>35700</v>
      </c>
      <c r="BW12" s="44"/>
      <c r="BX12" s="44"/>
      <c r="BY12" s="44"/>
      <c r="BZ12" s="44">
        <v>8000</v>
      </c>
      <c r="CA12" s="44"/>
      <c r="CB12" s="44"/>
      <c r="CC12" s="44">
        <v>36420</v>
      </c>
      <c r="CD12" s="44">
        <v>2133091</v>
      </c>
    </row>
    <row r="13" spans="2:82">
      <c r="B13" s="44" t="s">
        <v>825</v>
      </c>
      <c r="C13" s="44" t="s">
        <v>904</v>
      </c>
      <c r="D13" s="44">
        <v>8363939</v>
      </c>
      <c r="E13" s="44">
        <v>205761</v>
      </c>
      <c r="F13" s="44">
        <v>800000</v>
      </c>
      <c r="G13" s="44">
        <v>2093477</v>
      </c>
      <c r="H13" s="44">
        <f t="shared" si="0"/>
        <v>5264701</v>
      </c>
      <c r="K13" s="44" t="s">
        <v>825</v>
      </c>
      <c r="L13" s="44" t="s">
        <v>903</v>
      </c>
      <c r="M13" s="44">
        <v>800000</v>
      </c>
      <c r="N13" s="44">
        <v>800000</v>
      </c>
      <c r="O13" s="44">
        <v>100600</v>
      </c>
      <c r="P13" s="44">
        <v>9900</v>
      </c>
      <c r="Q13" s="44"/>
      <c r="R13" s="44">
        <v>30000</v>
      </c>
      <c r="S13" s="44">
        <v>76399</v>
      </c>
      <c r="T13" s="44"/>
      <c r="U13" s="44"/>
      <c r="V13" s="44">
        <v>6800</v>
      </c>
      <c r="W13" s="44">
        <v>289100</v>
      </c>
      <c r="X13" s="44"/>
      <c r="Y13" s="44"/>
      <c r="Z13" s="44">
        <v>30800</v>
      </c>
      <c r="AA13" s="44"/>
      <c r="AB13" s="44"/>
      <c r="AC13" s="44"/>
      <c r="AD13" s="44">
        <v>65566</v>
      </c>
      <c r="AE13" s="44"/>
      <c r="AF13" s="44"/>
      <c r="AG13" s="44">
        <v>308760</v>
      </c>
      <c r="AH13" s="44"/>
      <c r="AI13" s="44">
        <v>86666</v>
      </c>
      <c r="AJ13" s="44">
        <v>53550</v>
      </c>
      <c r="AK13" s="44">
        <v>17000</v>
      </c>
      <c r="AL13" s="44"/>
      <c r="AM13" s="44"/>
      <c r="AN13" s="44">
        <v>51100</v>
      </c>
      <c r="AO13" s="44"/>
      <c r="AP13" s="44"/>
      <c r="AQ13" s="44"/>
      <c r="AR13" s="44"/>
      <c r="AS13" s="44">
        <v>5100</v>
      </c>
      <c r="AT13" s="44">
        <v>90300</v>
      </c>
      <c r="AU13" s="44"/>
      <c r="AV13" s="44"/>
      <c r="AW13" s="44"/>
      <c r="AX13" s="44">
        <v>113333</v>
      </c>
      <c r="AY13" s="44"/>
      <c r="AZ13" s="44"/>
      <c r="BA13" s="44"/>
      <c r="BB13" s="44"/>
      <c r="BC13" s="44">
        <v>10410</v>
      </c>
      <c r="BD13" s="44">
        <v>896375</v>
      </c>
      <c r="BE13" s="44">
        <v>52666</v>
      </c>
      <c r="BF13" s="44"/>
      <c r="BG13" s="44"/>
      <c r="BH13" s="44"/>
      <c r="BI13" s="44"/>
      <c r="BJ13" s="44"/>
      <c r="BK13" s="44"/>
      <c r="BL13" s="44">
        <v>53000</v>
      </c>
      <c r="BM13" s="44"/>
      <c r="BN13" s="44"/>
      <c r="BO13" s="44"/>
      <c r="BP13" s="44"/>
      <c r="BQ13" s="44">
        <v>0</v>
      </c>
      <c r="BR13" s="44">
        <v>103200</v>
      </c>
      <c r="BS13" s="44">
        <v>11100</v>
      </c>
      <c r="BT13" s="44"/>
      <c r="BU13" s="44">
        <v>25300</v>
      </c>
      <c r="BV13" s="44">
        <v>18000</v>
      </c>
      <c r="BW13" s="44"/>
      <c r="BX13" s="44"/>
      <c r="BY13" s="44"/>
      <c r="BZ13" s="44">
        <v>50500</v>
      </c>
      <c r="CA13" s="44"/>
      <c r="CB13" s="44"/>
      <c r="CC13" s="44">
        <v>36412</v>
      </c>
      <c r="CD13" s="44">
        <v>2591937</v>
      </c>
    </row>
    <row r="14" spans="2:82">
      <c r="B14" s="44" t="s">
        <v>825</v>
      </c>
      <c r="C14" s="44" t="s">
        <v>905</v>
      </c>
      <c r="D14" s="44">
        <v>7827422</v>
      </c>
      <c r="E14" s="44">
        <v>1244442</v>
      </c>
      <c r="F14" s="44">
        <v>800000</v>
      </c>
      <c r="G14" s="44">
        <v>2671766</v>
      </c>
      <c r="H14" s="44">
        <f t="shared" si="0"/>
        <v>3111214</v>
      </c>
      <c r="K14" s="44" t="s">
        <v>825</v>
      </c>
      <c r="L14" s="44" t="s">
        <v>904</v>
      </c>
      <c r="M14" s="44">
        <v>800000</v>
      </c>
      <c r="N14" s="44">
        <v>800000</v>
      </c>
      <c r="O14" s="44">
        <v>100600</v>
      </c>
      <c r="P14" s="44">
        <v>36600</v>
      </c>
      <c r="Q14" s="44"/>
      <c r="R14" s="44">
        <v>103333</v>
      </c>
      <c r="S14" s="44">
        <v>76399</v>
      </c>
      <c r="T14" s="44"/>
      <c r="U14" s="44"/>
      <c r="V14" s="44"/>
      <c r="W14" s="44">
        <v>159400</v>
      </c>
      <c r="X14" s="44"/>
      <c r="Y14" s="44">
        <v>70000</v>
      </c>
      <c r="Z14" s="44">
        <v>14540</v>
      </c>
      <c r="AA14" s="44">
        <v>-13300</v>
      </c>
      <c r="AB14" s="44"/>
      <c r="AC14" s="44">
        <v>6300</v>
      </c>
      <c r="AD14" s="44">
        <v>21666</v>
      </c>
      <c r="AE14" s="44"/>
      <c r="AF14" s="44">
        <v>33000</v>
      </c>
      <c r="AG14" s="44">
        <v>308760</v>
      </c>
      <c r="AH14" s="44"/>
      <c r="AI14" s="44">
        <v>179999</v>
      </c>
      <c r="AJ14" s="44">
        <v>53550</v>
      </c>
      <c r="AK14" s="44">
        <v>17000</v>
      </c>
      <c r="AL14" s="44"/>
      <c r="AM14" s="44">
        <v>100000</v>
      </c>
      <c r="AN14" s="44">
        <v>48100</v>
      </c>
      <c r="AO14" s="44"/>
      <c r="AP14" s="44"/>
      <c r="AQ14" s="44"/>
      <c r="AR14" s="44"/>
      <c r="AS14" s="44">
        <v>6000</v>
      </c>
      <c r="AT14" s="44">
        <v>198200</v>
      </c>
      <c r="AU14" s="44"/>
      <c r="AV14" s="44"/>
      <c r="AW14" s="44"/>
      <c r="AX14" s="44"/>
      <c r="AY14" s="44"/>
      <c r="AZ14" s="44"/>
      <c r="BA14" s="44"/>
      <c r="BB14" s="44"/>
      <c r="BC14" s="44">
        <v>17200</v>
      </c>
      <c r="BD14" s="44">
        <v>377920</v>
      </c>
      <c r="BE14" s="44">
        <v>20000</v>
      </c>
      <c r="BF14" s="44"/>
      <c r="BG14" s="44"/>
      <c r="BH14" s="44"/>
      <c r="BI14" s="44"/>
      <c r="BJ14" s="44"/>
      <c r="BK14" s="44"/>
      <c r="BL14" s="44"/>
      <c r="BM14" s="44"/>
      <c r="BN14" s="44">
        <v>13700</v>
      </c>
      <c r="BO14" s="44"/>
      <c r="BP14" s="44"/>
      <c r="BQ14" s="44">
        <v>0</v>
      </c>
      <c r="BR14" s="44">
        <v>54500</v>
      </c>
      <c r="BS14" s="44">
        <v>25200</v>
      </c>
      <c r="BT14" s="44"/>
      <c r="BU14" s="44">
        <v>9300</v>
      </c>
      <c r="BV14" s="44">
        <v>19090</v>
      </c>
      <c r="BW14" s="44"/>
      <c r="BX14" s="44"/>
      <c r="BY14" s="44"/>
      <c r="BZ14" s="44"/>
      <c r="CA14" s="44"/>
      <c r="CB14" s="44"/>
      <c r="CC14" s="44">
        <v>36420</v>
      </c>
      <c r="CD14" s="44">
        <v>2093477</v>
      </c>
    </row>
    <row r="15" spans="2:82">
      <c r="B15" s="44" t="s">
        <v>825</v>
      </c>
      <c r="C15" s="44" t="s">
        <v>861</v>
      </c>
      <c r="D15" s="44">
        <v>3688210</v>
      </c>
      <c r="E15" s="44">
        <v>-118002</v>
      </c>
      <c r="F15" s="44">
        <v>800000</v>
      </c>
      <c r="G15" s="44">
        <v>3186524</v>
      </c>
      <c r="H15" s="44">
        <f t="shared" si="0"/>
        <v>-180312</v>
      </c>
      <c r="K15" s="44" t="s">
        <v>825</v>
      </c>
      <c r="L15" s="44" t="s">
        <v>905</v>
      </c>
      <c r="M15" s="44">
        <v>800000</v>
      </c>
      <c r="N15" s="44">
        <v>800000</v>
      </c>
      <c r="O15" s="44">
        <v>100600</v>
      </c>
      <c r="P15" s="44">
        <v>5530</v>
      </c>
      <c r="Q15" s="44"/>
      <c r="R15" s="44">
        <v>113333</v>
      </c>
      <c r="S15" s="44">
        <v>42333</v>
      </c>
      <c r="T15" s="44"/>
      <c r="U15" s="44"/>
      <c r="V15" s="44"/>
      <c r="W15" s="44">
        <v>127800</v>
      </c>
      <c r="X15" s="44"/>
      <c r="Y15" s="44">
        <v>88000</v>
      </c>
      <c r="Z15" s="44">
        <v>97690</v>
      </c>
      <c r="AA15" s="44"/>
      <c r="AB15" s="44">
        <v>66800</v>
      </c>
      <c r="AC15" s="44"/>
      <c r="AD15" s="44">
        <v>17900</v>
      </c>
      <c r="AE15" s="44">
        <v>93000</v>
      </c>
      <c r="AF15" s="44">
        <v>78530</v>
      </c>
      <c r="AG15" s="44">
        <v>329990</v>
      </c>
      <c r="AH15" s="44"/>
      <c r="AI15" s="44">
        <v>201999</v>
      </c>
      <c r="AJ15" s="44">
        <v>53550</v>
      </c>
      <c r="AK15" s="44">
        <v>17000</v>
      </c>
      <c r="AL15" s="44"/>
      <c r="AM15" s="44"/>
      <c r="AN15" s="44"/>
      <c r="AO15" s="44"/>
      <c r="AP15" s="44">
        <v>16000</v>
      </c>
      <c r="AQ15" s="44"/>
      <c r="AR15" s="44"/>
      <c r="AS15" s="44"/>
      <c r="AT15" s="44"/>
      <c r="AU15" s="44"/>
      <c r="AV15" s="44"/>
      <c r="AW15" s="44"/>
      <c r="AX15" s="44">
        <v>216333</v>
      </c>
      <c r="AY15" s="44"/>
      <c r="AZ15" s="44">
        <v>33025</v>
      </c>
      <c r="BA15" s="44"/>
      <c r="BB15" s="44"/>
      <c r="BC15" s="44"/>
      <c r="BD15" s="44">
        <v>403784</v>
      </c>
      <c r="BE15" s="44"/>
      <c r="BF15" s="44"/>
      <c r="BG15" s="44"/>
      <c r="BH15" s="44"/>
      <c r="BI15" s="44"/>
      <c r="BJ15" s="44"/>
      <c r="BK15" s="44"/>
      <c r="BL15" s="44"/>
      <c r="BM15" s="44">
        <v>150000</v>
      </c>
      <c r="BN15" s="44">
        <v>42000</v>
      </c>
      <c r="BO15" s="44">
        <v>47333</v>
      </c>
      <c r="BP15" s="44">
        <v>11300</v>
      </c>
      <c r="BQ15" s="44">
        <v>0</v>
      </c>
      <c r="BR15" s="44">
        <v>6400</v>
      </c>
      <c r="BS15" s="44">
        <v>5500</v>
      </c>
      <c r="BT15" s="44"/>
      <c r="BU15" s="44"/>
      <c r="BV15" s="44">
        <v>76590</v>
      </c>
      <c r="BW15" s="44"/>
      <c r="BX15" s="44"/>
      <c r="BY15" s="44"/>
      <c r="BZ15" s="44">
        <v>115000</v>
      </c>
      <c r="CA15" s="44">
        <v>35000</v>
      </c>
      <c r="CB15" s="44">
        <v>26516</v>
      </c>
      <c r="CC15" s="44">
        <v>52930</v>
      </c>
      <c r="CD15" s="44">
        <v>2671766</v>
      </c>
    </row>
    <row r="16" spans="2:82">
      <c r="B16" s="44" t="s">
        <v>825</v>
      </c>
      <c r="C16" s="44" t="s">
        <v>906</v>
      </c>
      <c r="D16" s="44">
        <v>2737394</v>
      </c>
      <c r="E16" s="44">
        <v>-137161</v>
      </c>
      <c r="F16" s="44">
        <v>800000</v>
      </c>
      <c r="G16" s="44">
        <v>2566777</v>
      </c>
      <c r="H16" s="44">
        <f t="shared" si="0"/>
        <v>-492222</v>
      </c>
      <c r="K16" s="44" t="s">
        <v>825</v>
      </c>
      <c r="L16" s="44" t="s">
        <v>861</v>
      </c>
      <c r="M16" s="44">
        <v>800000</v>
      </c>
      <c r="N16" s="44">
        <v>800000</v>
      </c>
      <c r="O16" s="44"/>
      <c r="P16" s="44">
        <v>14460</v>
      </c>
      <c r="Q16" s="44"/>
      <c r="R16" s="44">
        <v>73333</v>
      </c>
      <c r="S16" s="44">
        <v>162000</v>
      </c>
      <c r="T16" s="44"/>
      <c r="U16" s="44">
        <v>42000</v>
      </c>
      <c r="V16" s="44"/>
      <c r="W16" s="44">
        <v>297150</v>
      </c>
      <c r="X16" s="44"/>
      <c r="Y16" s="44">
        <v>91600</v>
      </c>
      <c r="Z16" s="44">
        <v>31460</v>
      </c>
      <c r="AA16" s="44"/>
      <c r="AB16" s="44">
        <v>66800</v>
      </c>
      <c r="AC16" s="44"/>
      <c r="AD16" s="44"/>
      <c r="AE16" s="44"/>
      <c r="AF16" s="44">
        <v>17000</v>
      </c>
      <c r="AG16" s="44">
        <v>330130</v>
      </c>
      <c r="AH16" s="44"/>
      <c r="AI16" s="44">
        <v>125833</v>
      </c>
      <c r="AJ16" s="44">
        <v>150000</v>
      </c>
      <c r="AK16" s="44">
        <v>123800</v>
      </c>
      <c r="AL16" s="44"/>
      <c r="AM16" s="44"/>
      <c r="AN16" s="44">
        <v>13700</v>
      </c>
      <c r="AO16" s="44">
        <v>172000</v>
      </c>
      <c r="AP16" s="44"/>
      <c r="AQ16" s="44"/>
      <c r="AR16" s="44"/>
      <c r="AS16" s="44">
        <v>8200</v>
      </c>
      <c r="AT16" s="44">
        <v>30333</v>
      </c>
      <c r="AU16" s="44"/>
      <c r="AV16" s="44"/>
      <c r="AW16" s="44"/>
      <c r="AX16" s="44">
        <v>216333</v>
      </c>
      <c r="AY16" s="44"/>
      <c r="AZ16" s="44">
        <v>13570</v>
      </c>
      <c r="BA16" s="44">
        <v>2000</v>
      </c>
      <c r="BB16" s="44">
        <v>6100</v>
      </c>
      <c r="BC16" s="44"/>
      <c r="BD16" s="44">
        <v>300484</v>
      </c>
      <c r="BE16" s="44">
        <v>10000</v>
      </c>
      <c r="BF16" s="44"/>
      <c r="BG16" s="44">
        <v>213333</v>
      </c>
      <c r="BH16" s="44"/>
      <c r="BI16" s="44"/>
      <c r="BJ16" s="44">
        <v>23904</v>
      </c>
      <c r="BK16" s="44">
        <v>3300</v>
      </c>
      <c r="BL16" s="44"/>
      <c r="BM16" s="44">
        <v>150000</v>
      </c>
      <c r="BN16" s="44">
        <v>51500</v>
      </c>
      <c r="BO16" s="44">
        <v>47333</v>
      </c>
      <c r="BP16" s="44"/>
      <c r="BQ16" s="44">
        <v>0</v>
      </c>
      <c r="BR16" s="44">
        <v>79880</v>
      </c>
      <c r="BS16" s="44">
        <v>11200</v>
      </c>
      <c r="BT16" s="44"/>
      <c r="BU16" s="44"/>
      <c r="BV16" s="44">
        <v>87110</v>
      </c>
      <c r="BW16" s="44">
        <v>5500</v>
      </c>
      <c r="BX16" s="44"/>
      <c r="BY16" s="44"/>
      <c r="BZ16" s="44">
        <v>140750</v>
      </c>
      <c r="CA16" s="44"/>
      <c r="CB16" s="44">
        <v>26516</v>
      </c>
      <c r="CC16" s="44">
        <v>47912</v>
      </c>
      <c r="CD16" s="44">
        <v>3186524</v>
      </c>
    </row>
    <row r="17" spans="2:82">
      <c r="B17" s="44" t="s">
        <v>825</v>
      </c>
      <c r="C17" s="44" t="s">
        <v>907</v>
      </c>
      <c r="D17" s="44">
        <v>60064</v>
      </c>
      <c r="E17" s="44">
        <v>59985</v>
      </c>
      <c r="F17" s="44"/>
      <c r="G17" s="44">
        <v>619050</v>
      </c>
      <c r="H17" s="44">
        <f t="shared" si="0"/>
        <v>-618971</v>
      </c>
      <c r="K17" s="44" t="s">
        <v>825</v>
      </c>
      <c r="L17" s="44" t="s">
        <v>906</v>
      </c>
      <c r="M17" s="44">
        <v>800000</v>
      </c>
      <c r="N17" s="44">
        <v>800000</v>
      </c>
      <c r="O17" s="44"/>
      <c r="P17" s="44">
        <v>16630</v>
      </c>
      <c r="Q17" s="44"/>
      <c r="R17" s="44">
        <v>60000</v>
      </c>
      <c r="S17" s="44"/>
      <c r="T17" s="44">
        <v>11000</v>
      </c>
      <c r="U17" s="44"/>
      <c r="V17" s="44"/>
      <c r="W17" s="44">
        <v>107700</v>
      </c>
      <c r="X17" s="44"/>
      <c r="Y17" s="44"/>
      <c r="Z17" s="44">
        <v>120360</v>
      </c>
      <c r="AA17" s="44"/>
      <c r="AB17" s="44">
        <v>66800</v>
      </c>
      <c r="AC17" s="44"/>
      <c r="AD17" s="44">
        <v>4500</v>
      </c>
      <c r="AE17" s="44"/>
      <c r="AF17" s="44">
        <v>157800</v>
      </c>
      <c r="AG17" s="44">
        <v>330130</v>
      </c>
      <c r="AH17" s="44"/>
      <c r="AI17" s="44">
        <v>121333</v>
      </c>
      <c r="AJ17" s="44"/>
      <c r="AK17" s="44">
        <v>93800</v>
      </c>
      <c r="AL17" s="44">
        <v>49487</v>
      </c>
      <c r="AM17" s="44">
        <v>-12000</v>
      </c>
      <c r="AN17" s="44"/>
      <c r="AO17" s="44"/>
      <c r="AP17" s="44"/>
      <c r="AQ17" s="44"/>
      <c r="AR17" s="44"/>
      <c r="AS17" s="44"/>
      <c r="AT17" s="44">
        <v>30333</v>
      </c>
      <c r="AU17" s="44"/>
      <c r="AV17" s="44"/>
      <c r="AW17" s="44"/>
      <c r="AX17" s="44">
        <v>216333</v>
      </c>
      <c r="AY17" s="44"/>
      <c r="AZ17" s="44">
        <v>5453</v>
      </c>
      <c r="BA17" s="44">
        <v>3000</v>
      </c>
      <c r="BB17" s="44"/>
      <c r="BC17" s="44"/>
      <c r="BD17" s="44">
        <v>337026</v>
      </c>
      <c r="BE17" s="44"/>
      <c r="BF17" s="44">
        <v>12100</v>
      </c>
      <c r="BG17" s="44">
        <v>213333</v>
      </c>
      <c r="BH17" s="44"/>
      <c r="BI17" s="44"/>
      <c r="BJ17" s="44">
        <v>73904</v>
      </c>
      <c r="BK17" s="44">
        <v>2200</v>
      </c>
      <c r="BL17" s="44"/>
      <c r="BM17" s="44">
        <v>150000</v>
      </c>
      <c r="BN17" s="44">
        <v>71700</v>
      </c>
      <c r="BO17" s="44">
        <v>54833</v>
      </c>
      <c r="BP17" s="44">
        <v>45666</v>
      </c>
      <c r="BQ17" s="44"/>
      <c r="BR17" s="44"/>
      <c r="BS17" s="44">
        <v>16700</v>
      </c>
      <c r="BT17" s="44"/>
      <c r="BU17" s="44">
        <v>72960</v>
      </c>
      <c r="BV17" s="44">
        <v>56170</v>
      </c>
      <c r="BW17" s="44"/>
      <c r="BX17" s="44"/>
      <c r="BY17" s="44">
        <v>3200</v>
      </c>
      <c r="BZ17" s="44"/>
      <c r="CA17" s="44"/>
      <c r="CB17" s="44">
        <v>26516</v>
      </c>
      <c r="CC17" s="44">
        <v>47810</v>
      </c>
      <c r="CD17" s="44">
        <v>2566777</v>
      </c>
    </row>
    <row r="18" spans="2:82">
      <c r="K18" s="44" t="s">
        <v>825</v>
      </c>
      <c r="L18" s="44" t="s">
        <v>907</v>
      </c>
      <c r="M18" s="44"/>
      <c r="N18" s="44"/>
      <c r="O18" s="44"/>
      <c r="P18" s="44"/>
      <c r="Q18" s="44"/>
      <c r="R18" s="44">
        <v>50000</v>
      </c>
      <c r="S18" s="44"/>
      <c r="T18" s="44"/>
      <c r="U18" s="44"/>
      <c r="V18" s="44"/>
      <c r="W18" s="44">
        <v>32320</v>
      </c>
      <c r="X18" s="44"/>
      <c r="Y18" s="44"/>
      <c r="Z18" s="44">
        <v>20360</v>
      </c>
      <c r="AA18" s="44"/>
      <c r="AB18" s="44"/>
      <c r="AC18" s="44"/>
      <c r="AD18" s="44">
        <v>20000</v>
      </c>
      <c r="AE18" s="44">
        <v>3000</v>
      </c>
      <c r="AF18" s="44"/>
      <c r="AG18" s="44"/>
      <c r="AH18" s="44">
        <v>19933</v>
      </c>
      <c r="AI18" s="44">
        <v>93833</v>
      </c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>
        <v>33000</v>
      </c>
      <c r="AU18" s="44"/>
      <c r="AV18" s="44"/>
      <c r="AW18" s="44"/>
      <c r="AX18" s="44"/>
      <c r="AY18" s="44"/>
      <c r="AZ18" s="44"/>
      <c r="BA18" s="44"/>
      <c r="BB18" s="44"/>
      <c r="BC18" s="44"/>
      <c r="BD18" s="44">
        <v>75650</v>
      </c>
      <c r="BE18" s="44"/>
      <c r="BF18" s="44"/>
      <c r="BG18" s="44"/>
      <c r="BH18" s="44"/>
      <c r="BI18" s="44">
        <v>6000</v>
      </c>
      <c r="BJ18" s="44">
        <v>23904</v>
      </c>
      <c r="BK18" s="44"/>
      <c r="BL18" s="44"/>
      <c r="BM18" s="44"/>
      <c r="BN18" s="44">
        <v>48600</v>
      </c>
      <c r="BO18" s="44"/>
      <c r="BP18" s="44"/>
      <c r="BQ18" s="44"/>
      <c r="BR18" s="44">
        <v>2200</v>
      </c>
      <c r="BS18" s="44"/>
      <c r="BT18" s="44"/>
      <c r="BU18" s="44"/>
      <c r="BV18" s="44"/>
      <c r="BW18" s="44"/>
      <c r="BX18" s="44"/>
      <c r="BY18" s="44"/>
      <c r="BZ18" s="44">
        <v>109250</v>
      </c>
      <c r="CA18" s="44">
        <v>81000</v>
      </c>
      <c r="CB18" s="44"/>
      <c r="CC18" s="44"/>
      <c r="CD18" s="44">
        <v>619050</v>
      </c>
    </row>
  </sheetData>
  <mergeCells count="2">
    <mergeCell ref="B2:C2"/>
    <mergeCell ref="K2:L2"/>
  </mergeCells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56CAE-CBA0-4D30-847B-4F95C965D650}">
  <sheetPr codeName="Sheet10">
    <tabColor rgb="FF00B0F0"/>
  </sheetPr>
  <dimension ref="A1"/>
  <sheetViews>
    <sheetView workbookViewId="0">
      <selection activeCell="H18" sqref="H18"/>
    </sheetView>
  </sheetViews>
  <sheetFormatPr defaultRowHeight="16.5"/>
  <sheetData/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4F000-E45E-4278-AC04-D5D4BE9D71E4}">
  <sheetPr codeName="Sheet11">
    <tabColor rgb="FF4BA7FB"/>
  </sheetPr>
  <dimension ref="B2:P163"/>
  <sheetViews>
    <sheetView topLeftCell="A16" zoomScale="85" zoomScaleNormal="85" workbookViewId="0">
      <selection activeCell="L33" sqref="L33"/>
    </sheetView>
  </sheetViews>
  <sheetFormatPr defaultRowHeight="16.5"/>
  <cols>
    <col min="2" max="2" width="8.125" bestFit="1" customWidth="1"/>
    <col min="3" max="3" width="8.75" bestFit="1" customWidth="1"/>
    <col min="4" max="4" width="16.5" customWidth="1"/>
    <col min="5" max="5" width="45.25" bestFit="1" customWidth="1"/>
    <col min="6" max="6" width="12.625" style="107" bestFit="1" customWidth="1"/>
    <col min="7" max="8" width="12.625" style="107" customWidth="1"/>
    <col min="9" max="9" width="11.125" bestFit="1" customWidth="1"/>
    <col min="13" max="13" width="16" bestFit="1" customWidth="1"/>
    <col min="14" max="14" width="9.875" bestFit="1" customWidth="1"/>
  </cols>
  <sheetData>
    <row r="2" spans="2:16">
      <c r="M2" s="36"/>
      <c r="N2" s="36"/>
    </row>
    <row r="3" spans="2:16">
      <c r="B3" s="109" t="s">
        <v>868</v>
      </c>
      <c r="C3" s="110" t="s">
        <v>826</v>
      </c>
      <c r="D3" s="110" t="s">
        <v>829</v>
      </c>
      <c r="E3" s="110" t="s">
        <v>867</v>
      </c>
      <c r="F3" s="111" t="s">
        <v>822</v>
      </c>
      <c r="G3" s="111" t="s">
        <v>847</v>
      </c>
      <c r="H3" s="108"/>
      <c r="M3" s="36" t="s">
        <v>849</v>
      </c>
      <c r="N3" s="36" t="s">
        <v>826</v>
      </c>
    </row>
    <row r="4" spans="2:16">
      <c r="B4" s="115" t="s">
        <v>509</v>
      </c>
      <c r="C4" s="106" t="s">
        <v>153</v>
      </c>
      <c r="D4" s="106" t="s">
        <v>212</v>
      </c>
      <c r="E4" s="106" t="s">
        <v>537</v>
      </c>
      <c r="F4" s="114">
        <v>61072</v>
      </c>
      <c r="G4" s="114" t="str">
        <f t="shared" ref="G4:G44" si="0">_xlfn.XLOOKUP($D:$D,$M:$M, $N:$N, "기타", 0)</f>
        <v>현금</v>
      </c>
      <c r="M4" s="36" t="s">
        <v>869</v>
      </c>
      <c r="N4" s="36" t="s">
        <v>865</v>
      </c>
    </row>
    <row r="5" spans="2:16">
      <c r="B5" s="115" t="s">
        <v>509</v>
      </c>
      <c r="C5" s="106" t="s">
        <v>153</v>
      </c>
      <c r="D5" s="106" t="s">
        <v>212</v>
      </c>
      <c r="E5" s="106" t="s">
        <v>550</v>
      </c>
      <c r="F5" s="114">
        <v>0</v>
      </c>
      <c r="G5" s="114" t="str">
        <f t="shared" si="0"/>
        <v>현금</v>
      </c>
      <c r="M5" s="36" t="s">
        <v>870</v>
      </c>
      <c r="N5" s="36" t="s">
        <v>872</v>
      </c>
      <c r="P5" s="36" t="s">
        <v>872</v>
      </c>
    </row>
    <row r="6" spans="2:16">
      <c r="B6" s="115" t="s">
        <v>509</v>
      </c>
      <c r="C6" s="106" t="s">
        <v>153</v>
      </c>
      <c r="D6" s="106" t="s">
        <v>212</v>
      </c>
      <c r="E6" s="106" t="s">
        <v>195</v>
      </c>
      <c r="F6" s="114">
        <v>1</v>
      </c>
      <c r="G6" s="114" t="str">
        <f t="shared" si="0"/>
        <v>현금</v>
      </c>
      <c r="M6" s="36" t="s">
        <v>876</v>
      </c>
      <c r="N6" s="36" t="s">
        <v>879</v>
      </c>
      <c r="P6" s="36" t="s">
        <v>875</v>
      </c>
    </row>
    <row r="7" spans="2:16">
      <c r="B7" s="115" t="s">
        <v>509</v>
      </c>
      <c r="C7" s="106" t="s">
        <v>153</v>
      </c>
      <c r="D7" s="106" t="s">
        <v>212</v>
      </c>
      <c r="E7" s="106" t="s">
        <v>210</v>
      </c>
      <c r="F7" s="114">
        <v>0</v>
      </c>
      <c r="G7" s="114" t="str">
        <f t="shared" si="0"/>
        <v>현금</v>
      </c>
      <c r="M7" s="36" t="s">
        <v>877</v>
      </c>
      <c r="N7" s="36" t="s">
        <v>874</v>
      </c>
      <c r="P7" s="36" t="s">
        <v>873</v>
      </c>
    </row>
    <row r="8" spans="2:16">
      <c r="B8" s="115" t="s">
        <v>509</v>
      </c>
      <c r="C8" s="106" t="s">
        <v>153</v>
      </c>
      <c r="D8" s="106" t="s">
        <v>212</v>
      </c>
      <c r="E8" s="106" t="s">
        <v>554</v>
      </c>
      <c r="F8" s="114">
        <v>0</v>
      </c>
      <c r="G8" s="114" t="str">
        <f t="shared" si="0"/>
        <v>현금</v>
      </c>
      <c r="M8" s="36" t="s">
        <v>881</v>
      </c>
      <c r="N8" s="36" t="s">
        <v>883</v>
      </c>
      <c r="P8" s="36" t="s">
        <v>865</v>
      </c>
    </row>
    <row r="9" spans="2:16">
      <c r="B9" s="115" t="s">
        <v>509</v>
      </c>
      <c r="C9" s="106" t="s">
        <v>153</v>
      </c>
      <c r="D9" s="106" t="s">
        <v>212</v>
      </c>
      <c r="E9" s="106" t="s">
        <v>554</v>
      </c>
      <c r="F9" s="114">
        <v>0</v>
      </c>
      <c r="G9" s="114" t="str">
        <f t="shared" si="0"/>
        <v>현금</v>
      </c>
      <c r="M9" s="36" t="s">
        <v>882</v>
      </c>
      <c r="N9" s="36" t="s">
        <v>883</v>
      </c>
      <c r="P9" s="36" t="s">
        <v>874</v>
      </c>
    </row>
    <row r="10" spans="2:16">
      <c r="B10" s="115" t="s">
        <v>509</v>
      </c>
      <c r="C10" s="106" t="s">
        <v>153</v>
      </c>
      <c r="D10" s="106" t="s">
        <v>212</v>
      </c>
      <c r="E10" s="106" t="s">
        <v>554</v>
      </c>
      <c r="F10" s="114">
        <v>0</v>
      </c>
      <c r="G10" s="114" t="str">
        <f t="shared" si="0"/>
        <v>현금</v>
      </c>
      <c r="P10" s="36"/>
    </row>
    <row r="11" spans="2:16">
      <c r="B11" s="115" t="s">
        <v>509</v>
      </c>
      <c r="C11" s="106" t="s">
        <v>153</v>
      </c>
      <c r="D11" s="106" t="s">
        <v>212</v>
      </c>
      <c r="E11" s="106" t="s">
        <v>554</v>
      </c>
      <c r="F11" s="114">
        <v>320527</v>
      </c>
      <c r="G11" s="114" t="str">
        <f t="shared" si="0"/>
        <v>현금</v>
      </c>
    </row>
    <row r="12" spans="2:16">
      <c r="B12" s="115" t="s">
        <v>509</v>
      </c>
      <c r="C12" s="106" t="s">
        <v>153</v>
      </c>
      <c r="D12" s="106" t="s">
        <v>212</v>
      </c>
      <c r="E12" s="106" t="s">
        <v>168</v>
      </c>
      <c r="F12" s="114">
        <v>2776</v>
      </c>
      <c r="G12" s="114" t="str">
        <f t="shared" si="0"/>
        <v>현금</v>
      </c>
    </row>
    <row r="13" spans="2:16">
      <c r="B13" s="115" t="s">
        <v>509</v>
      </c>
      <c r="C13" s="106" t="s">
        <v>153</v>
      </c>
      <c r="D13" s="106" t="s">
        <v>212</v>
      </c>
      <c r="E13" s="106" t="s">
        <v>529</v>
      </c>
      <c r="F13" s="114">
        <v>0</v>
      </c>
      <c r="G13" s="114" t="str">
        <f t="shared" si="0"/>
        <v>현금</v>
      </c>
    </row>
    <row r="14" spans="2:16">
      <c r="B14" s="115" t="s">
        <v>509</v>
      </c>
      <c r="C14" s="106" t="s">
        <v>153</v>
      </c>
      <c r="D14" s="106" t="s">
        <v>212</v>
      </c>
      <c r="E14" s="106" t="s">
        <v>211</v>
      </c>
      <c r="F14" s="114">
        <v>25771</v>
      </c>
      <c r="G14" s="114" t="str">
        <f t="shared" si="0"/>
        <v>현금</v>
      </c>
    </row>
    <row r="15" spans="2:16">
      <c r="B15" s="115" t="s">
        <v>509</v>
      </c>
      <c r="C15" s="106" t="s">
        <v>153</v>
      </c>
      <c r="D15" s="106" t="s">
        <v>212</v>
      </c>
      <c r="E15" s="106" t="s">
        <v>532</v>
      </c>
      <c r="F15" s="114">
        <v>5</v>
      </c>
      <c r="G15" s="114" t="str">
        <f t="shared" si="0"/>
        <v>현금</v>
      </c>
    </row>
    <row r="16" spans="2:16">
      <c r="B16" s="115" t="s">
        <v>509</v>
      </c>
      <c r="C16" s="106" t="s">
        <v>153</v>
      </c>
      <c r="D16" s="106" t="s">
        <v>212</v>
      </c>
      <c r="E16" s="106" t="s">
        <v>527</v>
      </c>
      <c r="F16" s="114">
        <v>1140000</v>
      </c>
      <c r="G16" s="114" t="str">
        <f t="shared" si="0"/>
        <v>현금</v>
      </c>
    </row>
    <row r="17" spans="2:7">
      <c r="B17" s="115" t="s">
        <v>509</v>
      </c>
      <c r="C17" s="106" t="s">
        <v>153</v>
      </c>
      <c r="D17" s="106" t="s">
        <v>544</v>
      </c>
      <c r="E17" s="106" t="s">
        <v>166</v>
      </c>
      <c r="F17" s="114">
        <v>0</v>
      </c>
      <c r="G17" s="114" t="str">
        <f t="shared" si="0"/>
        <v>기타</v>
      </c>
    </row>
    <row r="18" spans="2:7">
      <c r="B18" s="115" t="s">
        <v>509</v>
      </c>
      <c r="C18" s="106" t="s">
        <v>153</v>
      </c>
      <c r="D18" s="106" t="s">
        <v>552</v>
      </c>
      <c r="E18" s="106" t="s">
        <v>209</v>
      </c>
      <c r="F18" s="114">
        <v>8400000</v>
      </c>
      <c r="G18" s="114" t="str">
        <f t="shared" si="0"/>
        <v>예적금</v>
      </c>
    </row>
    <row r="19" spans="2:7">
      <c r="B19" s="115" t="s">
        <v>509</v>
      </c>
      <c r="C19" s="106" t="s">
        <v>153</v>
      </c>
      <c r="D19" s="106" t="s">
        <v>552</v>
      </c>
      <c r="E19" s="106" t="s">
        <v>427</v>
      </c>
      <c r="F19" s="114">
        <v>5040000</v>
      </c>
      <c r="G19" s="114" t="str">
        <f t="shared" si="0"/>
        <v>예적금</v>
      </c>
    </row>
    <row r="20" spans="2:7">
      <c r="B20" s="115" t="s">
        <v>509</v>
      </c>
      <c r="C20" s="106" t="s">
        <v>153</v>
      </c>
      <c r="D20" s="106" t="s">
        <v>523</v>
      </c>
      <c r="E20" s="106" t="s">
        <v>226</v>
      </c>
      <c r="F20" s="114">
        <v>0</v>
      </c>
      <c r="G20" s="114" t="str">
        <f t="shared" si="0"/>
        <v>기타</v>
      </c>
    </row>
    <row r="21" spans="2:7">
      <c r="B21" s="115" t="s">
        <v>509</v>
      </c>
      <c r="C21" s="106" t="s">
        <v>153</v>
      </c>
      <c r="D21" s="106" t="s">
        <v>523</v>
      </c>
      <c r="E21" s="106" t="s">
        <v>528</v>
      </c>
      <c r="F21" s="114">
        <v>0</v>
      </c>
      <c r="G21" s="114" t="str">
        <f t="shared" si="0"/>
        <v>기타</v>
      </c>
    </row>
    <row r="22" spans="2:7">
      <c r="B22" s="115" t="s">
        <v>509</v>
      </c>
      <c r="C22" s="106" t="s">
        <v>153</v>
      </c>
      <c r="D22" s="106" t="s">
        <v>523</v>
      </c>
      <c r="E22" s="106" t="s">
        <v>493</v>
      </c>
      <c r="F22" s="114">
        <v>0</v>
      </c>
      <c r="G22" s="114" t="str">
        <f t="shared" si="0"/>
        <v>기타</v>
      </c>
    </row>
    <row r="23" spans="2:7">
      <c r="B23" s="115" t="s">
        <v>509</v>
      </c>
      <c r="C23" s="106" t="s">
        <v>153</v>
      </c>
      <c r="D23" s="106" t="s">
        <v>530</v>
      </c>
      <c r="E23" s="106" t="s">
        <v>533</v>
      </c>
      <c r="F23" s="114">
        <v>2848209.3682806399</v>
      </c>
      <c r="G23" s="114" t="str">
        <f t="shared" si="0"/>
        <v>주식/채권</v>
      </c>
    </row>
    <row r="24" spans="2:7">
      <c r="B24" s="115" t="s">
        <v>509</v>
      </c>
      <c r="C24" s="106" t="s">
        <v>153</v>
      </c>
      <c r="D24" s="106" t="s">
        <v>530</v>
      </c>
      <c r="E24" s="106" t="s">
        <v>539</v>
      </c>
      <c r="F24" s="114">
        <v>2841248.3505297899</v>
      </c>
      <c r="G24" s="114" t="str">
        <f t="shared" si="0"/>
        <v>주식/채권</v>
      </c>
    </row>
    <row r="25" spans="2:7">
      <c r="B25" s="115" t="s">
        <v>509</v>
      </c>
      <c r="C25" s="106" t="s">
        <v>153</v>
      </c>
      <c r="D25" s="106" t="s">
        <v>530</v>
      </c>
      <c r="E25" s="106" t="s">
        <v>551</v>
      </c>
      <c r="F25" s="114">
        <v>2565690.3583270502</v>
      </c>
      <c r="G25" s="114" t="str">
        <f t="shared" si="0"/>
        <v>주식/채권</v>
      </c>
    </row>
    <row r="26" spans="2:7">
      <c r="B26" s="115" t="s">
        <v>509</v>
      </c>
      <c r="C26" s="106" t="s">
        <v>153</v>
      </c>
      <c r="D26" s="106" t="s">
        <v>530</v>
      </c>
      <c r="E26" s="106" t="s">
        <v>543</v>
      </c>
      <c r="F26" s="114">
        <v>2208727.3934857599</v>
      </c>
      <c r="G26" s="114" t="str">
        <f t="shared" si="0"/>
        <v>주식/채권</v>
      </c>
    </row>
    <row r="27" spans="2:7">
      <c r="B27" s="115" t="s">
        <v>509</v>
      </c>
      <c r="C27" s="106" t="s">
        <v>153</v>
      </c>
      <c r="D27" s="106" t="s">
        <v>530</v>
      </c>
      <c r="E27" s="106" t="s">
        <v>213</v>
      </c>
      <c r="F27" s="114">
        <v>3268760</v>
      </c>
      <c r="G27" s="114" t="str">
        <f t="shared" si="0"/>
        <v>주식/채권</v>
      </c>
    </row>
    <row r="28" spans="2:7">
      <c r="B28" s="115" t="s">
        <v>509</v>
      </c>
      <c r="C28" s="106" t="s">
        <v>153</v>
      </c>
      <c r="D28" s="106" t="s">
        <v>530</v>
      </c>
      <c r="E28" s="106" t="s">
        <v>416</v>
      </c>
      <c r="F28" s="114">
        <v>2672800</v>
      </c>
      <c r="G28" s="114" t="str">
        <f t="shared" si="0"/>
        <v>주식/채권</v>
      </c>
    </row>
    <row r="29" spans="2:7">
      <c r="B29" s="115" t="s">
        <v>509</v>
      </c>
      <c r="C29" s="106" t="s">
        <v>153</v>
      </c>
      <c r="D29" s="106" t="s">
        <v>530</v>
      </c>
      <c r="E29" s="106" t="s">
        <v>229</v>
      </c>
      <c r="F29" s="114">
        <v>2384970</v>
      </c>
      <c r="G29" s="114" t="str">
        <f t="shared" si="0"/>
        <v>주식/채권</v>
      </c>
    </row>
    <row r="30" spans="2:7">
      <c r="B30" s="115" t="s">
        <v>509</v>
      </c>
      <c r="C30" s="106" t="s">
        <v>153</v>
      </c>
      <c r="D30" s="106" t="s">
        <v>530</v>
      </c>
      <c r="E30" s="106" t="s">
        <v>422</v>
      </c>
      <c r="F30" s="114">
        <v>2198990</v>
      </c>
      <c r="G30" s="114" t="str">
        <f t="shared" si="0"/>
        <v>주식/채권</v>
      </c>
    </row>
    <row r="31" spans="2:7">
      <c r="B31" s="115" t="s">
        <v>509</v>
      </c>
      <c r="C31" s="106" t="s">
        <v>153</v>
      </c>
      <c r="D31" s="106" t="s">
        <v>530</v>
      </c>
      <c r="E31" s="106" t="s">
        <v>429</v>
      </c>
      <c r="F31" s="114">
        <v>1731025</v>
      </c>
      <c r="G31" s="114" t="str">
        <f t="shared" si="0"/>
        <v>주식/채권</v>
      </c>
    </row>
    <row r="32" spans="2:7">
      <c r="B32" s="115" t="s">
        <v>509</v>
      </c>
      <c r="C32" s="106" t="s">
        <v>153</v>
      </c>
      <c r="D32" s="106" t="s">
        <v>530</v>
      </c>
      <c r="E32" s="106" t="s">
        <v>422</v>
      </c>
      <c r="F32" s="114">
        <v>952140</v>
      </c>
      <c r="G32" s="114" t="str">
        <f t="shared" si="0"/>
        <v>주식/채권</v>
      </c>
    </row>
    <row r="33" spans="2:7">
      <c r="B33" s="115" t="s">
        <v>509</v>
      </c>
      <c r="C33" s="106" t="s">
        <v>153</v>
      </c>
      <c r="D33" s="106" t="s">
        <v>530</v>
      </c>
      <c r="E33" s="106" t="s">
        <v>415</v>
      </c>
      <c r="F33" s="114">
        <v>711270</v>
      </c>
      <c r="G33" s="114" t="str">
        <f t="shared" si="0"/>
        <v>주식/채권</v>
      </c>
    </row>
    <row r="34" spans="2:7">
      <c r="B34" s="115" t="s">
        <v>509</v>
      </c>
      <c r="C34" s="106" t="s">
        <v>153</v>
      </c>
      <c r="D34" s="106" t="s">
        <v>530</v>
      </c>
      <c r="E34" s="106" t="s">
        <v>216</v>
      </c>
      <c r="F34" s="114">
        <v>10178</v>
      </c>
      <c r="G34" s="114" t="str">
        <f t="shared" si="0"/>
        <v>주식/채권</v>
      </c>
    </row>
    <row r="35" spans="2:7">
      <c r="B35" s="115" t="s">
        <v>509</v>
      </c>
      <c r="C35" s="106" t="s">
        <v>153</v>
      </c>
      <c r="D35" s="106" t="s">
        <v>530</v>
      </c>
      <c r="E35" s="106" t="s">
        <v>217</v>
      </c>
      <c r="F35" s="114">
        <v>0</v>
      </c>
      <c r="G35" s="114" t="str">
        <f t="shared" si="0"/>
        <v>주식/채권</v>
      </c>
    </row>
    <row r="36" spans="2:7">
      <c r="B36" s="115" t="s">
        <v>509</v>
      </c>
      <c r="C36" s="106" t="s">
        <v>153</v>
      </c>
      <c r="D36" s="106" t="s">
        <v>530</v>
      </c>
      <c r="E36" s="106" t="s">
        <v>214</v>
      </c>
      <c r="F36" s="114">
        <v>874</v>
      </c>
      <c r="G36" s="114" t="str">
        <f t="shared" si="0"/>
        <v>주식/채권</v>
      </c>
    </row>
    <row r="37" spans="2:7">
      <c r="B37" s="115" t="s">
        <v>509</v>
      </c>
      <c r="C37" s="106" t="s">
        <v>153</v>
      </c>
      <c r="D37" s="106" t="s">
        <v>530</v>
      </c>
      <c r="E37" s="106" t="s">
        <v>173</v>
      </c>
      <c r="F37" s="114">
        <v>300.43419999999998</v>
      </c>
      <c r="G37" s="114" t="str">
        <f t="shared" si="0"/>
        <v>주식/채권</v>
      </c>
    </row>
    <row r="38" spans="2:7">
      <c r="B38" s="115" t="s">
        <v>509</v>
      </c>
      <c r="C38" s="106" t="s">
        <v>153</v>
      </c>
      <c r="D38" s="106" t="s">
        <v>530</v>
      </c>
      <c r="E38" s="106" t="s">
        <v>541</v>
      </c>
      <c r="F38" s="114">
        <v>0</v>
      </c>
      <c r="G38" s="114" t="str">
        <f t="shared" si="0"/>
        <v>주식/채권</v>
      </c>
    </row>
    <row r="39" spans="2:7">
      <c r="B39" s="115" t="s">
        <v>509</v>
      </c>
      <c r="C39" s="106" t="s">
        <v>153</v>
      </c>
      <c r="D39" s="106" t="s">
        <v>530</v>
      </c>
      <c r="E39" s="106" t="s">
        <v>534</v>
      </c>
      <c r="F39" s="114">
        <v>3359.6446000000001</v>
      </c>
      <c r="G39" s="114" t="str">
        <f t="shared" si="0"/>
        <v>주식/채권</v>
      </c>
    </row>
    <row r="40" spans="2:7">
      <c r="B40" s="115" t="s">
        <v>509</v>
      </c>
      <c r="C40" s="106" t="s">
        <v>153</v>
      </c>
      <c r="D40" s="106" t="s">
        <v>530</v>
      </c>
      <c r="E40" s="106" t="s">
        <v>545</v>
      </c>
      <c r="F40" s="114">
        <v>12.241619999999999</v>
      </c>
      <c r="G40" s="114" t="str">
        <f t="shared" si="0"/>
        <v>주식/채권</v>
      </c>
    </row>
    <row r="41" spans="2:7">
      <c r="B41" s="115" t="s">
        <v>509</v>
      </c>
      <c r="C41" s="106" t="s">
        <v>153</v>
      </c>
      <c r="D41" s="106" t="s">
        <v>535</v>
      </c>
      <c r="E41" s="106" t="s">
        <v>494</v>
      </c>
      <c r="F41" s="114">
        <v>0</v>
      </c>
      <c r="G41" s="114" t="str">
        <f t="shared" si="0"/>
        <v>기타</v>
      </c>
    </row>
    <row r="42" spans="2:7">
      <c r="B42" s="115" t="s">
        <v>509</v>
      </c>
      <c r="C42" s="106" t="s">
        <v>153</v>
      </c>
      <c r="D42" s="106" t="s">
        <v>535</v>
      </c>
      <c r="E42" s="106" t="s">
        <v>495</v>
      </c>
      <c r="F42" s="114">
        <v>0</v>
      </c>
      <c r="G42" s="114" t="str">
        <f t="shared" si="0"/>
        <v>기타</v>
      </c>
    </row>
    <row r="43" spans="2:7">
      <c r="B43" s="115" t="s">
        <v>509</v>
      </c>
      <c r="C43" s="106" t="s">
        <v>153</v>
      </c>
      <c r="D43" s="106" t="s">
        <v>535</v>
      </c>
      <c r="E43" s="106" t="s">
        <v>218</v>
      </c>
      <c r="F43" s="114">
        <v>0</v>
      </c>
      <c r="G43" s="114" t="str">
        <f t="shared" si="0"/>
        <v>기타</v>
      </c>
    </row>
    <row r="44" spans="2:7">
      <c r="B44" s="115" t="s">
        <v>509</v>
      </c>
      <c r="C44" s="106" t="s">
        <v>150</v>
      </c>
      <c r="D44" s="106" t="s">
        <v>540</v>
      </c>
      <c r="E44" s="106" t="s">
        <v>546</v>
      </c>
      <c r="F44" s="114">
        <v>0</v>
      </c>
      <c r="G44" s="114" t="str">
        <f t="shared" si="0"/>
        <v>부채</v>
      </c>
    </row>
    <row r="45" spans="2:7">
      <c r="B45" s="115"/>
      <c r="C45" s="106"/>
      <c r="D45" s="106"/>
      <c r="E45" s="106"/>
      <c r="F45" s="114"/>
      <c r="G45" s="114"/>
    </row>
    <row r="46" spans="2:7">
      <c r="B46" s="116"/>
      <c r="C46" s="112"/>
      <c r="D46" s="112"/>
      <c r="E46" s="112"/>
      <c r="F46" s="113"/>
      <c r="G46" s="113"/>
    </row>
    <row r="47" spans="2:7">
      <c r="B47" s="115"/>
      <c r="C47" s="106"/>
      <c r="D47" s="106"/>
      <c r="E47" s="106"/>
      <c r="F47" s="114"/>
      <c r="G47" s="114"/>
    </row>
    <row r="48" spans="2:7">
      <c r="B48" s="116"/>
      <c r="C48" s="112"/>
      <c r="D48" s="112"/>
      <c r="E48" s="112"/>
      <c r="F48" s="113"/>
      <c r="G48" s="113"/>
    </row>
    <row r="49" spans="2:7">
      <c r="B49" s="115"/>
      <c r="C49" s="106"/>
      <c r="D49" s="106"/>
      <c r="E49" s="106"/>
      <c r="F49" s="114"/>
      <c r="G49" s="114"/>
    </row>
    <row r="50" spans="2:7">
      <c r="B50" s="116"/>
      <c r="C50" s="112"/>
      <c r="D50" s="112"/>
      <c r="E50" s="112"/>
      <c r="F50" s="113"/>
      <c r="G50" s="113"/>
    </row>
    <row r="51" spans="2:7">
      <c r="B51" s="115"/>
      <c r="C51" s="106"/>
      <c r="D51" s="106"/>
      <c r="E51" s="106"/>
      <c r="F51" s="114"/>
      <c r="G51" s="114"/>
    </row>
    <row r="52" spans="2:7">
      <c r="B52" s="116"/>
      <c r="C52" s="112"/>
      <c r="D52" s="112"/>
      <c r="E52" s="112"/>
      <c r="F52" s="113"/>
      <c r="G52" s="113"/>
    </row>
    <row r="53" spans="2:7">
      <c r="B53" s="115"/>
      <c r="C53" s="106"/>
      <c r="D53" s="106"/>
      <c r="E53" s="106"/>
      <c r="F53" s="114"/>
      <c r="G53" s="114"/>
    </row>
    <row r="54" spans="2:7">
      <c r="B54" s="116"/>
      <c r="C54" s="112"/>
      <c r="D54" s="112"/>
      <c r="E54" s="112"/>
      <c r="F54" s="113"/>
      <c r="G54" s="113"/>
    </row>
    <row r="55" spans="2:7">
      <c r="B55" s="115"/>
      <c r="C55" s="106"/>
      <c r="D55" s="106"/>
      <c r="E55" s="106"/>
      <c r="F55" s="114"/>
      <c r="G55" s="114"/>
    </row>
    <row r="56" spans="2:7">
      <c r="B56" s="116"/>
      <c r="C56" s="112"/>
      <c r="D56" s="112"/>
      <c r="E56" s="112"/>
      <c r="F56" s="113"/>
      <c r="G56" s="113"/>
    </row>
    <row r="57" spans="2:7">
      <c r="B57" s="115"/>
      <c r="C57" s="106"/>
      <c r="D57" s="106"/>
      <c r="E57" s="106"/>
      <c r="F57" s="114"/>
      <c r="G57" s="114"/>
    </row>
    <row r="58" spans="2:7">
      <c r="B58" s="116"/>
      <c r="C58" s="112"/>
      <c r="D58" s="112"/>
      <c r="E58" s="112"/>
      <c r="F58" s="113"/>
      <c r="G58" s="113"/>
    </row>
    <row r="59" spans="2:7">
      <c r="B59" s="115"/>
      <c r="C59" s="106"/>
      <c r="D59" s="106"/>
      <c r="E59" s="106"/>
      <c r="F59" s="114"/>
      <c r="G59" s="114"/>
    </row>
    <row r="60" spans="2:7">
      <c r="B60" s="116"/>
      <c r="C60" s="112"/>
      <c r="D60" s="112"/>
      <c r="E60" s="112"/>
      <c r="F60" s="113"/>
      <c r="G60" s="113"/>
    </row>
    <row r="61" spans="2:7">
      <c r="B61" s="115"/>
      <c r="C61" s="106"/>
      <c r="D61" s="106"/>
      <c r="E61" s="106"/>
      <c r="F61" s="114"/>
      <c r="G61" s="114"/>
    </row>
    <row r="62" spans="2:7">
      <c r="B62" s="116"/>
      <c r="C62" s="112"/>
      <c r="D62" s="112"/>
      <c r="E62" s="112"/>
      <c r="F62" s="113"/>
      <c r="G62" s="113"/>
    </row>
    <row r="63" spans="2:7">
      <c r="B63" s="115"/>
      <c r="C63" s="106"/>
      <c r="D63" s="106"/>
      <c r="E63" s="106"/>
      <c r="F63" s="114"/>
      <c r="G63" s="114"/>
    </row>
    <row r="64" spans="2:7">
      <c r="B64" s="116"/>
      <c r="C64" s="112"/>
      <c r="D64" s="112"/>
      <c r="E64" s="112"/>
      <c r="F64" s="113"/>
      <c r="G64" s="113"/>
    </row>
    <row r="65" spans="2:7">
      <c r="B65" s="115"/>
      <c r="C65" s="106"/>
      <c r="D65" s="106"/>
      <c r="E65" s="106"/>
      <c r="F65" s="114"/>
      <c r="G65" s="114"/>
    </row>
    <row r="66" spans="2:7">
      <c r="B66" s="116"/>
      <c r="C66" s="112"/>
      <c r="D66" s="112"/>
      <c r="E66" s="112"/>
      <c r="F66" s="113"/>
      <c r="G66" s="113"/>
    </row>
    <row r="67" spans="2:7">
      <c r="B67" s="115"/>
      <c r="C67" s="106"/>
      <c r="D67" s="106"/>
      <c r="E67" s="106"/>
      <c r="F67" s="114"/>
      <c r="G67" s="114"/>
    </row>
    <row r="68" spans="2:7">
      <c r="B68" s="116"/>
      <c r="C68" s="112"/>
      <c r="D68" s="112"/>
      <c r="E68" s="112"/>
      <c r="F68" s="113"/>
      <c r="G68" s="113"/>
    </row>
    <row r="69" spans="2:7">
      <c r="B69" s="115"/>
      <c r="C69" s="106"/>
      <c r="D69" s="106"/>
      <c r="E69" s="106"/>
      <c r="F69" s="114"/>
      <c r="G69" s="114"/>
    </row>
    <row r="70" spans="2:7">
      <c r="B70" s="116"/>
      <c r="C70" s="112"/>
      <c r="D70" s="112"/>
      <c r="E70" s="112"/>
      <c r="F70" s="113"/>
      <c r="G70" s="113"/>
    </row>
    <row r="71" spans="2:7">
      <c r="B71" s="115"/>
      <c r="C71" s="106"/>
      <c r="D71" s="106"/>
      <c r="E71" s="106"/>
      <c r="F71" s="114"/>
      <c r="G71" s="114"/>
    </row>
    <row r="72" spans="2:7">
      <c r="B72" s="116"/>
      <c r="C72" s="112"/>
      <c r="D72" s="112"/>
      <c r="E72" s="112"/>
      <c r="F72" s="113"/>
      <c r="G72" s="113"/>
    </row>
    <row r="73" spans="2:7">
      <c r="B73" s="115"/>
      <c r="C73" s="106"/>
      <c r="D73" s="106"/>
      <c r="E73" s="106"/>
      <c r="F73" s="114"/>
      <c r="G73" s="114"/>
    </row>
    <row r="74" spans="2:7">
      <c r="B74" s="116"/>
      <c r="C74" s="112"/>
      <c r="D74" s="112"/>
      <c r="E74" s="112"/>
      <c r="F74" s="113"/>
      <c r="G74" s="113"/>
    </row>
    <row r="75" spans="2:7">
      <c r="B75" s="115"/>
      <c r="C75" s="106"/>
      <c r="D75" s="106"/>
      <c r="E75" s="106"/>
      <c r="F75" s="114"/>
      <c r="G75" s="114"/>
    </row>
    <row r="76" spans="2:7">
      <c r="B76" s="116"/>
      <c r="C76" s="112"/>
      <c r="D76" s="112"/>
      <c r="E76" s="112"/>
      <c r="F76" s="113"/>
      <c r="G76" s="113"/>
    </row>
    <row r="77" spans="2:7">
      <c r="B77" s="115"/>
      <c r="C77" s="106"/>
      <c r="D77" s="106"/>
      <c r="E77" s="106"/>
      <c r="F77" s="114"/>
      <c r="G77" s="114"/>
    </row>
    <row r="78" spans="2:7">
      <c r="B78" s="116"/>
      <c r="C78" s="112"/>
      <c r="D78" s="112"/>
      <c r="E78" s="112"/>
      <c r="F78" s="113"/>
      <c r="G78" s="113"/>
    </row>
    <row r="79" spans="2:7">
      <c r="B79" s="115"/>
      <c r="C79" s="106"/>
      <c r="D79" s="106"/>
      <c r="E79" s="106"/>
      <c r="F79" s="114"/>
      <c r="G79" s="114"/>
    </row>
    <row r="80" spans="2:7">
      <c r="B80" s="116"/>
      <c r="C80" s="112"/>
      <c r="D80" s="112"/>
      <c r="E80" s="112"/>
      <c r="F80" s="113"/>
      <c r="G80" s="113"/>
    </row>
    <row r="81" spans="2:7">
      <c r="B81" s="115"/>
      <c r="C81" s="106"/>
      <c r="D81" s="106"/>
      <c r="E81" s="106"/>
      <c r="F81" s="114"/>
      <c r="G81" s="114"/>
    </row>
    <row r="82" spans="2:7">
      <c r="B82" s="116"/>
      <c r="C82" s="112"/>
      <c r="D82" s="112"/>
      <c r="E82" s="112"/>
      <c r="F82" s="113"/>
      <c r="G82" s="113"/>
    </row>
    <row r="83" spans="2:7">
      <c r="B83" s="115"/>
      <c r="C83" s="106"/>
      <c r="D83" s="106"/>
      <c r="E83" s="106"/>
      <c r="F83" s="114"/>
      <c r="G83" s="114"/>
    </row>
    <row r="84" spans="2:7">
      <c r="B84" s="116"/>
      <c r="C84" s="112"/>
      <c r="D84" s="112"/>
      <c r="E84" s="112"/>
      <c r="F84" s="113"/>
      <c r="G84" s="113"/>
    </row>
    <row r="85" spans="2:7">
      <c r="B85" s="115"/>
      <c r="C85" s="106"/>
      <c r="D85" s="106"/>
      <c r="E85" s="106"/>
      <c r="F85" s="114"/>
      <c r="G85" s="114"/>
    </row>
    <row r="86" spans="2:7">
      <c r="B86" s="116"/>
      <c r="C86" s="112"/>
      <c r="D86" s="112"/>
      <c r="E86" s="112"/>
      <c r="F86" s="113"/>
      <c r="G86" s="113"/>
    </row>
    <row r="87" spans="2:7">
      <c r="B87" s="115"/>
      <c r="C87" s="106"/>
      <c r="D87" s="106"/>
      <c r="E87" s="106"/>
      <c r="F87" s="114"/>
      <c r="G87" s="114"/>
    </row>
    <row r="88" spans="2:7">
      <c r="B88" s="116"/>
      <c r="C88" s="112"/>
      <c r="D88" s="112"/>
      <c r="E88" s="112"/>
      <c r="F88" s="113"/>
      <c r="G88" s="113"/>
    </row>
    <row r="89" spans="2:7">
      <c r="B89" s="115"/>
      <c r="C89" s="106"/>
      <c r="D89" s="106"/>
      <c r="E89" s="106"/>
      <c r="F89" s="114"/>
      <c r="G89" s="114"/>
    </row>
    <row r="90" spans="2:7">
      <c r="B90" s="116"/>
      <c r="C90" s="112"/>
      <c r="D90" s="112"/>
      <c r="E90" s="112"/>
      <c r="F90" s="113"/>
      <c r="G90" s="113"/>
    </row>
    <row r="91" spans="2:7">
      <c r="B91" s="115"/>
      <c r="C91" s="106"/>
      <c r="D91" s="106"/>
      <c r="E91" s="106"/>
      <c r="F91" s="114"/>
      <c r="G91" s="114"/>
    </row>
    <row r="92" spans="2:7">
      <c r="B92" s="116"/>
      <c r="C92" s="112"/>
      <c r="D92" s="112"/>
      <c r="E92" s="112"/>
      <c r="F92" s="113"/>
      <c r="G92" s="113"/>
    </row>
    <row r="93" spans="2:7">
      <c r="B93" s="115"/>
      <c r="C93" s="106"/>
      <c r="D93" s="106"/>
      <c r="E93" s="106"/>
      <c r="F93" s="114"/>
      <c r="G93" s="114"/>
    </row>
    <row r="94" spans="2:7">
      <c r="B94" s="116"/>
      <c r="C94" s="112"/>
      <c r="D94" s="112"/>
      <c r="E94" s="112"/>
      <c r="F94" s="113"/>
      <c r="G94" s="113"/>
    </row>
    <row r="95" spans="2:7">
      <c r="B95" s="115"/>
      <c r="C95" s="106"/>
      <c r="D95" s="106"/>
      <c r="E95" s="106"/>
      <c r="F95" s="114"/>
      <c r="G95" s="114"/>
    </row>
    <row r="96" spans="2:7">
      <c r="B96" s="116"/>
      <c r="C96" s="112"/>
      <c r="D96" s="112"/>
      <c r="E96" s="112"/>
      <c r="F96" s="113"/>
      <c r="G96" s="113"/>
    </row>
    <row r="97" spans="2:7">
      <c r="B97" s="115"/>
      <c r="C97" s="106"/>
      <c r="D97" s="106"/>
      <c r="E97" s="106"/>
      <c r="F97" s="114"/>
      <c r="G97" s="114"/>
    </row>
    <row r="98" spans="2:7">
      <c r="B98" s="116"/>
      <c r="C98" s="112"/>
      <c r="D98" s="112"/>
      <c r="E98" s="112"/>
      <c r="F98" s="113"/>
      <c r="G98" s="113"/>
    </row>
    <row r="99" spans="2:7">
      <c r="B99" s="115"/>
      <c r="C99" s="106"/>
      <c r="D99" s="106"/>
      <c r="E99" s="106"/>
      <c r="F99" s="114"/>
      <c r="G99" s="114"/>
    </row>
    <row r="100" spans="2:7">
      <c r="B100" s="116"/>
      <c r="C100" s="112"/>
      <c r="D100" s="112"/>
      <c r="E100" s="112"/>
      <c r="F100" s="113"/>
      <c r="G100" s="113"/>
    </row>
    <row r="101" spans="2:7">
      <c r="B101" s="115"/>
      <c r="C101" s="106"/>
      <c r="D101" s="106"/>
      <c r="E101" s="106"/>
      <c r="F101" s="114"/>
      <c r="G101" s="114"/>
    </row>
    <row r="102" spans="2:7">
      <c r="B102" s="116"/>
      <c r="C102" s="112"/>
      <c r="D102" s="112"/>
      <c r="E102" s="112"/>
      <c r="F102" s="113"/>
      <c r="G102" s="113"/>
    </row>
    <row r="103" spans="2:7">
      <c r="B103" s="115"/>
      <c r="C103" s="106"/>
      <c r="D103" s="106"/>
      <c r="E103" s="106"/>
      <c r="F103" s="114"/>
      <c r="G103" s="114"/>
    </row>
    <row r="104" spans="2:7">
      <c r="B104" s="116"/>
      <c r="C104" s="112"/>
      <c r="D104" s="112"/>
      <c r="E104" s="112"/>
      <c r="F104" s="113"/>
      <c r="G104" s="113"/>
    </row>
    <row r="105" spans="2:7">
      <c r="B105" s="115"/>
      <c r="C105" s="106"/>
      <c r="D105" s="106"/>
      <c r="E105" s="106"/>
      <c r="F105" s="114"/>
      <c r="G105" s="114"/>
    </row>
    <row r="106" spans="2:7">
      <c r="B106" s="116"/>
      <c r="C106" s="112"/>
      <c r="D106" s="112"/>
      <c r="E106" s="112"/>
      <c r="F106" s="113"/>
      <c r="G106" s="113"/>
    </row>
    <row r="107" spans="2:7">
      <c r="B107" s="115"/>
      <c r="C107" s="106"/>
      <c r="D107" s="106"/>
      <c r="E107" s="106"/>
      <c r="F107" s="114"/>
      <c r="G107" s="114"/>
    </row>
    <row r="108" spans="2:7">
      <c r="B108" s="116"/>
      <c r="C108" s="112"/>
      <c r="D108" s="112"/>
      <c r="E108" s="112"/>
      <c r="F108" s="113"/>
      <c r="G108" s="113"/>
    </row>
    <row r="109" spans="2:7">
      <c r="B109" s="115"/>
      <c r="C109" s="106"/>
      <c r="D109" s="106"/>
      <c r="E109" s="106"/>
      <c r="F109" s="114"/>
      <c r="G109" s="114"/>
    </row>
    <row r="110" spans="2:7">
      <c r="B110" s="116"/>
      <c r="C110" s="112"/>
      <c r="D110" s="112"/>
      <c r="E110" s="112"/>
      <c r="F110" s="113"/>
      <c r="G110" s="113"/>
    </row>
    <row r="111" spans="2:7">
      <c r="B111" s="115"/>
      <c r="C111" s="106"/>
      <c r="D111" s="106"/>
      <c r="E111" s="106"/>
      <c r="F111" s="114"/>
      <c r="G111" s="114"/>
    </row>
    <row r="112" spans="2:7">
      <c r="B112" s="116"/>
      <c r="C112" s="112"/>
      <c r="D112" s="112"/>
      <c r="E112" s="112"/>
      <c r="F112" s="113"/>
      <c r="G112" s="113"/>
    </row>
    <row r="113" spans="2:7">
      <c r="B113" s="115"/>
      <c r="C113" s="106"/>
      <c r="D113" s="106"/>
      <c r="E113" s="106"/>
      <c r="F113" s="114"/>
      <c r="G113" s="114"/>
    </row>
    <row r="114" spans="2:7">
      <c r="B114" s="116"/>
      <c r="C114" s="112"/>
      <c r="D114" s="112"/>
      <c r="E114" s="112"/>
      <c r="F114" s="113"/>
      <c r="G114" s="113"/>
    </row>
    <row r="115" spans="2:7">
      <c r="B115" s="115"/>
      <c r="C115" s="106"/>
      <c r="D115" s="106"/>
      <c r="E115" s="106"/>
      <c r="F115" s="114"/>
      <c r="G115" s="114"/>
    </row>
    <row r="116" spans="2:7">
      <c r="B116" s="116"/>
      <c r="C116" s="112"/>
      <c r="D116" s="112"/>
      <c r="E116" s="112"/>
      <c r="F116" s="113"/>
      <c r="G116" s="113"/>
    </row>
    <row r="117" spans="2:7">
      <c r="B117" s="115"/>
      <c r="C117" s="106"/>
      <c r="D117" s="106"/>
      <c r="E117" s="106"/>
      <c r="F117" s="114"/>
      <c r="G117" s="114"/>
    </row>
    <row r="118" spans="2:7">
      <c r="B118" s="116"/>
      <c r="C118" s="112"/>
      <c r="D118" s="112"/>
      <c r="E118" s="112"/>
      <c r="F118" s="113"/>
      <c r="G118" s="113"/>
    </row>
    <row r="119" spans="2:7">
      <c r="B119" s="115"/>
      <c r="C119" s="106"/>
      <c r="D119" s="106"/>
      <c r="E119" s="106"/>
      <c r="F119" s="114"/>
      <c r="G119" s="114"/>
    </row>
    <row r="120" spans="2:7">
      <c r="B120" s="116"/>
      <c r="C120" s="112"/>
      <c r="D120" s="112"/>
      <c r="E120" s="112"/>
      <c r="F120" s="113"/>
      <c r="G120" s="113"/>
    </row>
    <row r="121" spans="2:7">
      <c r="B121" s="115"/>
      <c r="C121" s="106"/>
      <c r="D121" s="106"/>
      <c r="E121" s="106"/>
      <c r="F121" s="114"/>
      <c r="G121" s="114"/>
    </row>
    <row r="122" spans="2:7">
      <c r="B122" s="116"/>
      <c r="C122" s="112"/>
      <c r="D122" s="112"/>
      <c r="E122" s="112"/>
      <c r="F122" s="113"/>
      <c r="G122" s="113"/>
    </row>
    <row r="123" spans="2:7">
      <c r="B123" s="115"/>
      <c r="C123" s="106"/>
      <c r="D123" s="106"/>
      <c r="E123" s="106"/>
      <c r="F123" s="114"/>
      <c r="G123" s="114"/>
    </row>
    <row r="124" spans="2:7">
      <c r="B124" s="116"/>
      <c r="C124" s="112"/>
      <c r="D124" s="112"/>
      <c r="E124" s="112"/>
      <c r="F124" s="113"/>
      <c r="G124" s="113"/>
    </row>
    <row r="125" spans="2:7">
      <c r="B125" s="115"/>
      <c r="C125" s="106"/>
      <c r="D125" s="106"/>
      <c r="E125" s="106"/>
      <c r="F125" s="114"/>
      <c r="G125" s="114"/>
    </row>
    <row r="126" spans="2:7">
      <c r="B126" s="116"/>
      <c r="C126" s="112"/>
      <c r="D126" s="112"/>
      <c r="E126" s="112"/>
      <c r="F126" s="113"/>
      <c r="G126" s="113"/>
    </row>
    <row r="127" spans="2:7">
      <c r="B127" s="115"/>
      <c r="C127" s="106"/>
      <c r="D127" s="106"/>
      <c r="E127" s="106"/>
      <c r="F127" s="114"/>
      <c r="G127" s="114"/>
    </row>
    <row r="128" spans="2:7">
      <c r="B128" s="116"/>
      <c r="C128" s="112"/>
      <c r="D128" s="112"/>
      <c r="E128" s="112"/>
      <c r="F128" s="113"/>
      <c r="G128" s="113"/>
    </row>
    <row r="129" spans="2:7">
      <c r="B129" s="115"/>
      <c r="C129" s="106"/>
      <c r="D129" s="106"/>
      <c r="E129" s="106"/>
      <c r="F129" s="114"/>
      <c r="G129" s="114"/>
    </row>
    <row r="130" spans="2:7">
      <c r="B130" s="116"/>
      <c r="C130" s="112"/>
      <c r="D130" s="112"/>
      <c r="E130" s="112"/>
      <c r="F130" s="113"/>
      <c r="G130" s="113"/>
    </row>
    <row r="131" spans="2:7">
      <c r="B131" s="115"/>
      <c r="C131" s="106"/>
      <c r="D131" s="106"/>
      <c r="E131" s="106"/>
      <c r="F131" s="114"/>
      <c r="G131" s="114"/>
    </row>
    <row r="132" spans="2:7">
      <c r="B132" s="116"/>
      <c r="C132" s="112"/>
      <c r="D132" s="112"/>
      <c r="E132" s="112"/>
      <c r="F132" s="113"/>
      <c r="G132" s="113"/>
    </row>
    <row r="133" spans="2:7">
      <c r="B133" s="115"/>
      <c r="C133" s="106"/>
      <c r="D133" s="106"/>
      <c r="E133" s="106"/>
      <c r="F133" s="114"/>
      <c r="G133" s="114"/>
    </row>
    <row r="134" spans="2:7">
      <c r="B134" s="116"/>
      <c r="C134" s="112"/>
      <c r="D134" s="112"/>
      <c r="E134" s="112"/>
      <c r="F134" s="113"/>
      <c r="G134" s="113"/>
    </row>
    <row r="135" spans="2:7">
      <c r="B135" s="115"/>
      <c r="C135" s="106"/>
      <c r="D135" s="106"/>
      <c r="E135" s="106"/>
      <c r="F135" s="114"/>
      <c r="G135" s="114"/>
    </row>
    <row r="136" spans="2:7">
      <c r="B136" s="116"/>
      <c r="C136" s="112"/>
      <c r="D136" s="112"/>
      <c r="E136" s="112"/>
      <c r="F136" s="113"/>
      <c r="G136" s="113"/>
    </row>
    <row r="137" spans="2:7">
      <c r="B137" s="115"/>
      <c r="C137" s="106"/>
      <c r="D137" s="106"/>
      <c r="E137" s="106"/>
      <c r="F137" s="114"/>
      <c r="G137" s="114"/>
    </row>
    <row r="138" spans="2:7">
      <c r="B138" s="116"/>
      <c r="C138" s="112"/>
      <c r="D138" s="112"/>
      <c r="E138" s="112"/>
      <c r="F138" s="113"/>
      <c r="G138" s="113"/>
    </row>
    <row r="139" spans="2:7">
      <c r="B139" s="115"/>
      <c r="C139" s="106"/>
      <c r="D139" s="106"/>
      <c r="E139" s="106"/>
      <c r="F139" s="114"/>
      <c r="G139" s="114"/>
    </row>
    <row r="140" spans="2:7">
      <c r="B140" s="116"/>
      <c r="C140" s="112"/>
      <c r="D140" s="112"/>
      <c r="E140" s="112"/>
      <c r="F140" s="113"/>
      <c r="G140" s="113"/>
    </row>
    <row r="141" spans="2:7">
      <c r="B141" s="115"/>
      <c r="C141" s="106"/>
      <c r="D141" s="106"/>
      <c r="E141" s="106"/>
      <c r="F141" s="114"/>
      <c r="G141" s="114"/>
    </row>
    <row r="142" spans="2:7">
      <c r="B142" s="116"/>
      <c r="C142" s="112"/>
      <c r="D142" s="112"/>
      <c r="E142" s="112"/>
      <c r="F142" s="113"/>
      <c r="G142" s="113"/>
    </row>
    <row r="143" spans="2:7">
      <c r="B143" s="115"/>
      <c r="C143" s="106"/>
      <c r="D143" s="106"/>
      <c r="E143" s="106"/>
      <c r="F143" s="114"/>
      <c r="G143" s="114"/>
    </row>
    <row r="144" spans="2:7">
      <c r="B144" s="116"/>
      <c r="C144" s="112"/>
      <c r="D144" s="112"/>
      <c r="E144" s="112"/>
      <c r="F144" s="113"/>
      <c r="G144" s="113"/>
    </row>
    <row r="145" spans="2:7">
      <c r="B145" s="115"/>
      <c r="C145" s="106"/>
      <c r="D145" s="106"/>
      <c r="E145" s="106"/>
      <c r="F145" s="114"/>
      <c r="G145" s="114"/>
    </row>
    <row r="146" spans="2:7">
      <c r="B146" s="116"/>
      <c r="C146" s="112"/>
      <c r="D146" s="112"/>
      <c r="E146" s="112"/>
      <c r="F146" s="113"/>
      <c r="G146" s="113"/>
    </row>
    <row r="147" spans="2:7">
      <c r="B147" s="115"/>
      <c r="C147" s="106"/>
      <c r="D147" s="106"/>
      <c r="E147" s="106"/>
      <c r="F147" s="114"/>
      <c r="G147" s="114"/>
    </row>
    <row r="148" spans="2:7">
      <c r="B148" s="116"/>
      <c r="C148" s="112"/>
      <c r="D148" s="112"/>
      <c r="E148" s="112"/>
      <c r="F148" s="113"/>
      <c r="G148" s="113"/>
    </row>
    <row r="149" spans="2:7">
      <c r="B149" s="115"/>
      <c r="C149" s="106"/>
      <c r="D149" s="106"/>
      <c r="E149" s="106"/>
      <c r="F149" s="114"/>
      <c r="G149" s="114"/>
    </row>
    <row r="150" spans="2:7">
      <c r="B150" s="116"/>
      <c r="C150" s="112"/>
      <c r="D150" s="112"/>
      <c r="E150" s="112"/>
      <c r="F150" s="113"/>
      <c r="G150" s="113"/>
    </row>
    <row r="151" spans="2:7">
      <c r="B151" s="115"/>
      <c r="C151" s="106"/>
      <c r="D151" s="106"/>
      <c r="E151" s="106"/>
      <c r="F151" s="114"/>
      <c r="G151" s="114"/>
    </row>
    <row r="152" spans="2:7">
      <c r="B152" s="116"/>
      <c r="C152" s="112"/>
      <c r="D152" s="112"/>
      <c r="E152" s="112"/>
      <c r="F152" s="113"/>
      <c r="G152" s="113"/>
    </row>
    <row r="153" spans="2:7">
      <c r="B153" s="115"/>
      <c r="C153" s="106"/>
      <c r="D153" s="106"/>
      <c r="E153" s="106"/>
      <c r="F153" s="114"/>
      <c r="G153" s="114"/>
    </row>
    <row r="154" spans="2:7">
      <c r="B154" s="116"/>
      <c r="C154" s="112"/>
      <c r="D154" s="112"/>
      <c r="E154" s="112"/>
      <c r="F154" s="113"/>
      <c r="G154" s="113"/>
    </row>
    <row r="155" spans="2:7">
      <c r="B155" s="115"/>
      <c r="C155" s="106"/>
      <c r="D155" s="106"/>
      <c r="E155" s="106"/>
      <c r="F155" s="114"/>
      <c r="G155" s="114"/>
    </row>
    <row r="156" spans="2:7">
      <c r="B156" s="116"/>
      <c r="C156" s="112"/>
      <c r="D156" s="112"/>
      <c r="E156" s="112"/>
      <c r="F156" s="113"/>
      <c r="G156" s="113"/>
    </row>
    <row r="157" spans="2:7">
      <c r="B157" s="115"/>
      <c r="C157" s="106"/>
      <c r="D157" s="106"/>
      <c r="E157" s="106"/>
      <c r="F157" s="114"/>
      <c r="G157" s="114"/>
    </row>
    <row r="158" spans="2:7">
      <c r="B158" s="116"/>
      <c r="C158" s="112"/>
      <c r="D158" s="112"/>
      <c r="E158" s="112"/>
      <c r="F158" s="113"/>
      <c r="G158" s="113"/>
    </row>
    <row r="159" spans="2:7">
      <c r="B159" s="115"/>
      <c r="C159" s="106"/>
      <c r="D159" s="106"/>
      <c r="E159" s="106"/>
      <c r="F159" s="114"/>
      <c r="G159" s="114"/>
    </row>
    <row r="160" spans="2:7">
      <c r="B160" s="116"/>
      <c r="C160" s="112"/>
      <c r="D160" s="112"/>
      <c r="E160" s="112"/>
      <c r="F160" s="113"/>
      <c r="G160" s="113"/>
    </row>
    <row r="161" spans="2:7">
      <c r="B161" s="115"/>
      <c r="C161" s="106"/>
      <c r="D161" s="106"/>
      <c r="E161" s="106"/>
      <c r="F161" s="114"/>
      <c r="G161" s="114"/>
    </row>
    <row r="162" spans="2:7">
      <c r="B162" s="116"/>
      <c r="C162" s="112"/>
      <c r="D162" s="112"/>
      <c r="E162" s="112"/>
      <c r="F162" s="113"/>
      <c r="G162" s="113"/>
    </row>
    <row r="163" spans="2:7">
      <c r="B163" s="115"/>
      <c r="C163" s="106"/>
      <c r="D163" s="106"/>
      <c r="E163" s="106"/>
      <c r="F163" s="114"/>
      <c r="G163" s="114"/>
    </row>
  </sheetData>
  <phoneticPr fontId="4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F70F-0BED-4EFE-AAFD-9094D5015AAA}">
  <sheetPr codeName="Sheet13">
    <tabColor rgb="FF00B0F0"/>
  </sheetPr>
  <dimension ref="B2:I13"/>
  <sheetViews>
    <sheetView zoomScale="85" zoomScaleNormal="85" workbookViewId="0">
      <selection activeCell="E22" sqref="E22"/>
    </sheetView>
  </sheetViews>
  <sheetFormatPr defaultRowHeight="16.5"/>
  <cols>
    <col min="2" max="2" width="9" bestFit="1" customWidth="1"/>
    <col min="3" max="3" width="16.375" bestFit="1" customWidth="1"/>
    <col min="4" max="4" width="12.375" bestFit="1" customWidth="1"/>
    <col min="5" max="5" width="32.375" bestFit="1" customWidth="1"/>
    <col min="6" max="7" width="12.625" bestFit="1" customWidth="1"/>
    <col min="8" max="8" width="13.375" bestFit="1" customWidth="1"/>
    <col min="9" max="9" width="12.625" bestFit="1" customWidth="1"/>
  </cols>
  <sheetData>
    <row r="2" spans="2:9">
      <c r="B2" s="120" t="s">
        <v>868</v>
      </c>
      <c r="C2" s="120" t="s">
        <v>563</v>
      </c>
      <c r="D2" s="121" t="s">
        <v>174</v>
      </c>
      <c r="E2" s="122" t="s">
        <v>171</v>
      </c>
      <c r="F2" s="121" t="s">
        <v>555</v>
      </c>
      <c r="G2" s="121" t="s">
        <v>581</v>
      </c>
      <c r="H2" s="121" t="s">
        <v>184</v>
      </c>
      <c r="I2" s="123" t="s">
        <v>895</v>
      </c>
    </row>
    <row r="3" spans="2:9">
      <c r="B3" t="s">
        <v>509</v>
      </c>
      <c r="C3" t="s">
        <v>183</v>
      </c>
      <c r="D3" t="s">
        <v>556</v>
      </c>
      <c r="E3" t="s">
        <v>533</v>
      </c>
      <c r="F3" s="82">
        <v>3068174</v>
      </c>
      <c r="G3" s="82">
        <v>2848209.3682806399</v>
      </c>
      <c r="H3">
        <v>-7.1692358946839434</v>
      </c>
      <c r="I3" s="124">
        <f>표2[[#This Row],[수익률]]/100</f>
        <v>-7.1692358946839438E-2</v>
      </c>
    </row>
    <row r="4" spans="2:9">
      <c r="B4" t="s">
        <v>509</v>
      </c>
      <c r="C4" t="s">
        <v>183</v>
      </c>
      <c r="D4" t="s">
        <v>556</v>
      </c>
      <c r="E4" t="s">
        <v>539</v>
      </c>
      <c r="F4" s="82">
        <v>3069583</v>
      </c>
      <c r="G4" s="82">
        <v>2841248.350529789</v>
      </c>
      <c r="H4">
        <v>-7.4386211244397371</v>
      </c>
      <c r="I4" s="124">
        <f>표2[[#This Row],[수익률]]/100</f>
        <v>-7.4386211244397371E-2</v>
      </c>
    </row>
    <row r="5" spans="2:9">
      <c r="B5" t="s">
        <v>509</v>
      </c>
      <c r="C5" t="s">
        <v>183</v>
      </c>
      <c r="D5" t="s">
        <v>556</v>
      </c>
      <c r="E5" t="s">
        <v>551</v>
      </c>
      <c r="F5" s="82">
        <v>2799329</v>
      </c>
      <c r="G5" s="82">
        <v>2565690.3583270502</v>
      </c>
      <c r="H5">
        <v>-8.3462373187628103</v>
      </c>
      <c r="I5" s="124">
        <f>표2[[#This Row],[수익률]]/100</f>
        <v>-8.34623731876281E-2</v>
      </c>
    </row>
    <row r="6" spans="2:9">
      <c r="B6" t="s">
        <v>509</v>
      </c>
      <c r="C6" t="s">
        <v>183</v>
      </c>
      <c r="D6" t="s">
        <v>556</v>
      </c>
      <c r="E6" t="s">
        <v>543</v>
      </c>
      <c r="F6" s="82">
        <v>2286537</v>
      </c>
      <c r="G6" s="82">
        <v>2208727.3934857622</v>
      </c>
      <c r="H6">
        <v>-3.4029454373245578</v>
      </c>
      <c r="I6" s="124">
        <f>표2[[#This Row],[수익률]]/100</f>
        <v>-3.4029454373245581E-2</v>
      </c>
    </row>
    <row r="7" spans="2:9">
      <c r="B7" t="s">
        <v>509</v>
      </c>
      <c r="C7" t="s">
        <v>183</v>
      </c>
      <c r="D7" t="s">
        <v>558</v>
      </c>
      <c r="E7" t="s">
        <v>213</v>
      </c>
      <c r="F7" s="82">
        <v>2791249</v>
      </c>
      <c r="G7" s="82">
        <v>3268760</v>
      </c>
      <c r="H7">
        <v>17.1074311177541</v>
      </c>
      <c r="I7" s="124">
        <f>표2[[#This Row],[수익률]]/100</f>
        <v>0.17107431117754099</v>
      </c>
    </row>
    <row r="8" spans="2:9">
      <c r="B8" t="s">
        <v>509</v>
      </c>
      <c r="C8" t="s">
        <v>183</v>
      </c>
      <c r="D8" t="s">
        <v>558</v>
      </c>
      <c r="E8" t="s">
        <v>416</v>
      </c>
      <c r="F8" s="82">
        <v>2937159</v>
      </c>
      <c r="G8" s="82">
        <v>2672800</v>
      </c>
      <c r="H8">
        <v>-9.0005001431655547</v>
      </c>
      <c r="I8" s="124">
        <f>표2[[#This Row],[수익률]]/100</f>
        <v>-9.0005001431655546E-2</v>
      </c>
    </row>
    <row r="9" spans="2:9">
      <c r="B9" t="s">
        <v>509</v>
      </c>
      <c r="C9" t="s">
        <v>183</v>
      </c>
      <c r="D9" t="s">
        <v>558</v>
      </c>
      <c r="E9" t="s">
        <v>229</v>
      </c>
      <c r="F9" s="82">
        <v>2612879</v>
      </c>
      <c r="G9" s="82">
        <v>2384970</v>
      </c>
      <c r="H9">
        <v>-8.7225240816738925</v>
      </c>
      <c r="I9" s="124">
        <f>표2[[#This Row],[수익률]]/100</f>
        <v>-8.7225240816738922E-2</v>
      </c>
    </row>
    <row r="10" spans="2:9">
      <c r="B10" t="s">
        <v>509</v>
      </c>
      <c r="C10" t="s">
        <v>183</v>
      </c>
      <c r="D10" t="s">
        <v>558</v>
      </c>
      <c r="E10" t="s">
        <v>422</v>
      </c>
      <c r="F10" s="82">
        <v>2419944</v>
      </c>
      <c r="G10" s="82">
        <v>2198990</v>
      </c>
      <c r="H10">
        <v>-9.1305418637786655</v>
      </c>
      <c r="I10" s="124">
        <f>표2[[#This Row],[수익률]]/100</f>
        <v>-9.1305418637786656E-2</v>
      </c>
    </row>
    <row r="11" spans="2:9">
      <c r="B11" t="s">
        <v>509</v>
      </c>
      <c r="C11" t="s">
        <v>183</v>
      </c>
      <c r="D11" t="s">
        <v>558</v>
      </c>
      <c r="E11" t="s">
        <v>429</v>
      </c>
      <c r="F11" s="82">
        <v>1755494</v>
      </c>
      <c r="G11" s="82">
        <v>1731025</v>
      </c>
      <c r="H11">
        <v>-1.393852670530346</v>
      </c>
      <c r="I11" s="124">
        <f>표2[[#This Row],[수익률]]/100</f>
        <v>-1.3938526705303459E-2</v>
      </c>
    </row>
    <row r="12" spans="2:9">
      <c r="B12" t="s">
        <v>509</v>
      </c>
      <c r="C12" t="s">
        <v>183</v>
      </c>
      <c r="D12" t="s">
        <v>558</v>
      </c>
      <c r="E12" t="s">
        <v>422</v>
      </c>
      <c r="F12" s="82">
        <v>1046449</v>
      </c>
      <c r="G12" s="82">
        <v>952140</v>
      </c>
      <c r="H12">
        <v>-9.0122882242708435</v>
      </c>
      <c r="I12" s="124">
        <f>표2[[#This Row],[수익률]]/100</f>
        <v>-9.0122882242708438E-2</v>
      </c>
    </row>
    <row r="13" spans="2:9">
      <c r="B13" t="s">
        <v>509</v>
      </c>
      <c r="C13" t="s">
        <v>183</v>
      </c>
      <c r="D13" t="s">
        <v>558</v>
      </c>
      <c r="E13" t="s">
        <v>415</v>
      </c>
      <c r="F13" s="82">
        <v>724314</v>
      </c>
      <c r="G13" s="82">
        <v>711270</v>
      </c>
      <c r="H13">
        <v>-1.800876415477265</v>
      </c>
      <c r="I13" s="124">
        <f>표2[[#This Row],[수익률]]/100</f>
        <v>-1.800876415477265E-2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T3662"/>
  <sheetViews>
    <sheetView zoomScale="85" zoomScaleNormal="85" zoomScaleSheetLayoutView="75" workbookViewId="0">
      <selection activeCell="F684" sqref="A684:O684"/>
    </sheetView>
  </sheetViews>
  <sheetFormatPr defaultColWidth="9" defaultRowHeight="16.5"/>
  <cols>
    <col min="1" max="1" width="11.875" bestFit="1" customWidth="1"/>
    <col min="2" max="3" width="10.125" bestFit="1" customWidth="1"/>
    <col min="4" max="4" width="12" bestFit="1" customWidth="1"/>
    <col min="5" max="5" width="16" bestFit="1" customWidth="1"/>
    <col min="6" max="6" width="48.25" bestFit="1" customWidth="1"/>
    <col min="7" max="7" width="12.625" bestFit="1" customWidth="1"/>
    <col min="8" max="8" width="10.125" bestFit="1" customWidth="1"/>
    <col min="9" max="9" width="30.5" bestFit="1" customWidth="1"/>
    <col min="10" max="10" width="10.125" bestFit="1" customWidth="1"/>
    <col min="11" max="11" width="12" bestFit="1" customWidth="1"/>
    <col min="12" max="13" width="15" bestFit="1" customWidth="1"/>
    <col min="14" max="14" width="22.75" bestFit="1" customWidth="1"/>
    <col min="15" max="15" width="16" bestFit="1" customWidth="1"/>
    <col min="17" max="17" width="11.5" bestFit="1" customWidth="1"/>
    <col min="18" max="18" width="9.625" bestFit="1" customWidth="1"/>
  </cols>
  <sheetData>
    <row r="1" spans="1:20">
      <c r="A1" s="32" t="s">
        <v>182</v>
      </c>
      <c r="B1" s="32" t="s">
        <v>176</v>
      </c>
      <c r="C1" s="32" t="s">
        <v>170</v>
      </c>
      <c r="D1" s="32" t="s">
        <v>186</v>
      </c>
      <c r="E1" s="32" t="s">
        <v>187</v>
      </c>
      <c r="F1" s="32" t="s">
        <v>175</v>
      </c>
      <c r="G1" s="32" t="s">
        <v>177</v>
      </c>
      <c r="H1" s="32" t="s">
        <v>178</v>
      </c>
      <c r="I1" s="32" t="s">
        <v>602</v>
      </c>
      <c r="J1" s="32" t="s">
        <v>185</v>
      </c>
      <c r="K1" s="35" t="s">
        <v>808</v>
      </c>
      <c r="L1" s="35" t="s">
        <v>846</v>
      </c>
      <c r="M1" s="35" t="s">
        <v>847</v>
      </c>
      <c r="N1" s="35" t="s">
        <v>848</v>
      </c>
      <c r="O1" s="35" t="s">
        <v>853</v>
      </c>
      <c r="Q1" s="36" t="s">
        <v>849</v>
      </c>
      <c r="R1" s="36" t="s">
        <v>826</v>
      </c>
      <c r="T1" t="str">
        <f>"마지막 업데이트 : " &amp;TEXT(MAX(A:A), "YYYY-MM-DD")</f>
        <v>마지막 업데이트 : 2025-06-07</v>
      </c>
    </row>
    <row r="2" spans="1:20" hidden="1">
      <c r="A2" s="33">
        <v>45815</v>
      </c>
      <c r="B2" s="34">
        <v>0.88937500000000003</v>
      </c>
      <c r="C2" t="s">
        <v>167</v>
      </c>
      <c r="D2" t="s">
        <v>167</v>
      </c>
      <c r="E2" t="s">
        <v>149</v>
      </c>
      <c r="F2" t="s">
        <v>611</v>
      </c>
      <c r="G2" s="82">
        <v>-34333</v>
      </c>
      <c r="H2" t="s">
        <v>179</v>
      </c>
      <c r="I2" t="s">
        <v>537</v>
      </c>
      <c r="J2" s="33"/>
      <c r="K2" s="33">
        <f>표1[[#This Row],[날짜]]</f>
        <v>45815</v>
      </c>
      <c r="L2" t="str" cm="1">
        <f t="array" ref="L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" t="str">
        <f t="shared" ref="M2:M65" si="0">IF(COUNTIF(저축성자산, I2) &gt; 0, "저축성자산", D2)</f>
        <v>이체</v>
      </c>
      <c r="N2" t="str">
        <f>IF(COUNTIF(저축성자산, I2) &gt; 0, 표1[[#This Row],[결제수단]], E2)</f>
        <v>미분류</v>
      </c>
      <c r="O2">
        <f>IF(OR(표1[[#This Row],[pv_대분류]]="수입", 표1[[#This Row],[pv_대분류]]="저축/투자"), 표1[[#This Row],[금액]], -표1[[#This Row],[금액]])</f>
        <v>34333</v>
      </c>
      <c r="Q2" s="36" t="s">
        <v>850</v>
      </c>
      <c r="R2" s="36" t="s">
        <v>811</v>
      </c>
    </row>
    <row r="3" spans="1:20" hidden="1">
      <c r="A3" s="33">
        <v>45815</v>
      </c>
      <c r="B3" s="34">
        <v>0.8888194444444445</v>
      </c>
      <c r="C3" t="s">
        <v>163</v>
      </c>
      <c r="D3" t="s">
        <v>510</v>
      </c>
      <c r="E3" t="s">
        <v>149</v>
      </c>
      <c r="F3" t="s">
        <v>614</v>
      </c>
      <c r="G3" s="82">
        <v>1</v>
      </c>
      <c r="H3" t="s">
        <v>179</v>
      </c>
      <c r="I3" t="s">
        <v>532</v>
      </c>
      <c r="J3" s="33"/>
      <c r="K3" s="33">
        <f>표1[[#This Row],[날짜]]</f>
        <v>45815</v>
      </c>
      <c r="L3" t="str" cm="1">
        <f t="array" ref="L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" t="str">
        <f t="shared" si="0"/>
        <v>금융수입</v>
      </c>
      <c r="N3" t="str">
        <f>IF(COUNTIF(저축성자산, I3) &gt; 0, 표1[[#This Row],[결제수단]], E3)</f>
        <v>미분류</v>
      </c>
      <c r="O3">
        <f>IF(OR(표1[[#This Row],[pv_대분류]]="수입", 표1[[#This Row],[pv_대분류]]="저축/투자"), 표1[[#This Row],[금액]], -표1[[#This Row],[금액]])</f>
        <v>1</v>
      </c>
      <c r="P3" s="36"/>
      <c r="Q3" s="36" t="s">
        <v>851</v>
      </c>
      <c r="R3" s="36" t="s">
        <v>811</v>
      </c>
    </row>
    <row r="4" spans="1:20">
      <c r="A4" s="33">
        <v>45814</v>
      </c>
      <c r="B4" s="34">
        <v>0.55667824074074079</v>
      </c>
      <c r="C4" t="s">
        <v>165</v>
      </c>
      <c r="D4" t="s">
        <v>160</v>
      </c>
      <c r="E4" t="s">
        <v>15</v>
      </c>
      <c r="F4" t="s">
        <v>223</v>
      </c>
      <c r="G4" s="82">
        <v>-93333</v>
      </c>
      <c r="H4" t="s">
        <v>179</v>
      </c>
      <c r="I4" t="s">
        <v>222</v>
      </c>
      <c r="J4" s="33"/>
      <c r="K4" s="33">
        <f>표1[[#This Row],[날짜]]</f>
        <v>45814</v>
      </c>
      <c r="L4" t="str" cm="1">
        <f t="array" ref="L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" t="str">
        <f t="shared" si="0"/>
        <v>생활</v>
      </c>
      <c r="N4" t="str">
        <f>IF(COUNTIF(저축성자산, I4) &gt; 0, 표1[[#This Row],[결제수단]], E4)</f>
        <v>생필품</v>
      </c>
      <c r="O4">
        <f>IF(OR(표1[[#This Row],[pv_대분류]]="수입", 표1[[#This Row],[pv_대분류]]="저축/투자"), 표1[[#This Row],[금액]], -표1[[#This Row],[금액]])</f>
        <v>93333</v>
      </c>
      <c r="P4" s="36"/>
    </row>
    <row r="5" spans="1:20">
      <c r="A5" s="33">
        <v>45814</v>
      </c>
      <c r="B5" s="34">
        <v>0.57219907407407411</v>
      </c>
      <c r="C5" t="s">
        <v>165</v>
      </c>
      <c r="D5" t="s">
        <v>542</v>
      </c>
      <c r="E5" t="s">
        <v>618</v>
      </c>
      <c r="F5" t="s">
        <v>22</v>
      </c>
      <c r="G5" s="82">
        <v>-2000</v>
      </c>
      <c r="H5" t="s">
        <v>179</v>
      </c>
      <c r="I5" t="s">
        <v>224</v>
      </c>
      <c r="J5" s="33"/>
      <c r="K5" s="33">
        <f>표1[[#This Row],[날짜]]</f>
        <v>45814</v>
      </c>
      <c r="L5" t="str" cm="1">
        <f t="array" ref="L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" t="str">
        <f t="shared" si="0"/>
        <v>의료/건강</v>
      </c>
      <c r="N5" t="str">
        <f>IF(COUNTIF(저축성자산, I5) &gt; 0, 표1[[#This Row],[결제수단]], E5)</f>
        <v>종합병원</v>
      </c>
      <c r="O5">
        <f>IF(OR(표1[[#This Row],[pv_대분류]]="수입", 표1[[#This Row],[pv_대분류]]="저축/투자"), 표1[[#This Row],[금액]], -표1[[#This Row],[금액]])</f>
        <v>2000</v>
      </c>
      <c r="P5" s="36"/>
    </row>
    <row r="6" spans="1:20">
      <c r="A6" s="33">
        <v>45814</v>
      </c>
      <c r="B6" s="34">
        <v>0.57233796296296291</v>
      </c>
      <c r="C6" t="s">
        <v>165</v>
      </c>
      <c r="D6" t="s">
        <v>542</v>
      </c>
      <c r="E6" t="s">
        <v>618</v>
      </c>
      <c r="F6" t="s">
        <v>22</v>
      </c>
      <c r="G6" s="82">
        <v>-2000</v>
      </c>
      <c r="H6" t="s">
        <v>179</v>
      </c>
      <c r="I6" t="s">
        <v>224</v>
      </c>
      <c r="J6" s="33"/>
      <c r="K6" s="33">
        <f>표1[[#This Row],[날짜]]</f>
        <v>45814</v>
      </c>
      <c r="L6" t="str" cm="1">
        <f t="array" ref="L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" t="str">
        <f t="shared" si="0"/>
        <v>의료/건강</v>
      </c>
      <c r="N6" t="str">
        <f>IF(COUNTIF(저축성자산, I6) &gt; 0, 표1[[#This Row],[결제수단]], E6)</f>
        <v>종합병원</v>
      </c>
      <c r="O6">
        <f>IF(OR(표1[[#This Row],[pv_대분류]]="수입", 표1[[#This Row],[pv_대분류]]="저축/투자"), 표1[[#This Row],[금액]], -표1[[#This Row],[금액]])</f>
        <v>2000</v>
      </c>
    </row>
    <row r="7" spans="1:20">
      <c r="A7" s="33">
        <v>45814</v>
      </c>
      <c r="B7" s="34">
        <v>0.57239583333333333</v>
      </c>
      <c r="C7" t="s">
        <v>165</v>
      </c>
      <c r="D7" t="s">
        <v>542</v>
      </c>
      <c r="E7" t="s">
        <v>618</v>
      </c>
      <c r="F7" t="s">
        <v>22</v>
      </c>
      <c r="G7" s="82">
        <v>-2000</v>
      </c>
      <c r="H7" t="s">
        <v>179</v>
      </c>
      <c r="I7" t="s">
        <v>224</v>
      </c>
      <c r="J7" s="33"/>
      <c r="K7" s="33">
        <f>표1[[#This Row],[날짜]]</f>
        <v>45814</v>
      </c>
      <c r="L7" t="str" cm="1">
        <f t="array" ref="L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" t="str">
        <f t="shared" si="0"/>
        <v>의료/건강</v>
      </c>
      <c r="N7" t="str">
        <f>IF(COUNTIF(저축성자산, I7) &gt; 0, 표1[[#This Row],[결제수단]], E7)</f>
        <v>종합병원</v>
      </c>
      <c r="O7">
        <f>IF(OR(표1[[#This Row],[pv_대분류]]="수입", 표1[[#This Row],[pv_대분류]]="저축/투자"), 표1[[#This Row],[금액]], -표1[[#This Row],[금액]])</f>
        <v>2000</v>
      </c>
    </row>
    <row r="8" spans="1:20">
      <c r="A8" s="33">
        <v>45814</v>
      </c>
      <c r="B8" s="34">
        <v>0.79298611111111106</v>
      </c>
      <c r="C8" t="s">
        <v>165</v>
      </c>
      <c r="D8" t="s">
        <v>148</v>
      </c>
      <c r="E8" t="s">
        <v>28</v>
      </c>
      <c r="F8" t="s">
        <v>597</v>
      </c>
      <c r="G8" s="82">
        <v>-33000</v>
      </c>
      <c r="H8" t="s">
        <v>179</v>
      </c>
      <c r="I8" t="s">
        <v>222</v>
      </c>
      <c r="J8" s="33"/>
      <c r="K8" s="33">
        <f>표1[[#This Row],[날짜]]</f>
        <v>45814</v>
      </c>
      <c r="L8" t="str" cm="1">
        <f t="array" ref="L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" t="str">
        <f t="shared" si="0"/>
        <v>식비</v>
      </c>
      <c r="N8" t="str">
        <f>IF(COUNTIF(저축성자산, I8) &gt; 0, 표1[[#This Row],[결제수단]], E8)</f>
        <v>양식</v>
      </c>
      <c r="O8">
        <f>IF(OR(표1[[#This Row],[pv_대분류]]="수입", 표1[[#This Row],[pv_대분류]]="저축/투자"), 표1[[#This Row],[금액]], -표1[[#This Row],[금액]])</f>
        <v>33000</v>
      </c>
    </row>
    <row r="9" spans="1:20" hidden="1">
      <c r="A9" s="33">
        <v>45813</v>
      </c>
      <c r="B9" s="34">
        <v>0.36414351851851851</v>
      </c>
      <c r="C9" t="s">
        <v>167</v>
      </c>
      <c r="D9" t="s">
        <v>23</v>
      </c>
      <c r="E9" t="s">
        <v>149</v>
      </c>
      <c r="F9" t="s">
        <v>192</v>
      </c>
      <c r="G9" s="82">
        <v>565</v>
      </c>
      <c r="H9" t="s">
        <v>179</v>
      </c>
      <c r="I9" t="s">
        <v>537</v>
      </c>
      <c r="J9" s="33"/>
      <c r="K9" s="33">
        <f>표1[[#This Row],[날짜]]</f>
        <v>45813</v>
      </c>
      <c r="L9" t="str" cm="1">
        <f t="array" ref="L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" t="str">
        <f t="shared" si="0"/>
        <v>투자</v>
      </c>
      <c r="N9" t="str">
        <f>IF(COUNTIF(저축성자산, I9) &gt; 0, 표1[[#This Row],[결제수단]], E9)</f>
        <v>미분류</v>
      </c>
      <c r="O9">
        <f>IF(OR(표1[[#This Row],[pv_대분류]]="수입", 표1[[#This Row],[pv_대분류]]="저축/투자"), 표1[[#This Row],[금액]], -표1[[#This Row],[금액]])</f>
        <v>-565</v>
      </c>
    </row>
    <row r="10" spans="1:20" hidden="1">
      <c r="A10" s="33">
        <v>45813</v>
      </c>
      <c r="B10" s="34">
        <v>0.68452546296296302</v>
      </c>
      <c r="C10" t="s">
        <v>167</v>
      </c>
      <c r="D10" t="s">
        <v>167</v>
      </c>
      <c r="E10" t="s">
        <v>149</v>
      </c>
      <c r="F10" t="s">
        <v>610</v>
      </c>
      <c r="G10" s="82">
        <v>-21418</v>
      </c>
      <c r="H10" t="s">
        <v>179</v>
      </c>
      <c r="I10" t="s">
        <v>537</v>
      </c>
      <c r="J10" s="33"/>
      <c r="K10" s="33">
        <f>표1[[#This Row],[날짜]]</f>
        <v>45813</v>
      </c>
      <c r="L10" t="str" cm="1">
        <f t="array" ref="L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0" t="str">
        <f t="shared" si="0"/>
        <v>이체</v>
      </c>
      <c r="N10" t="str">
        <f>IF(COUNTIF(저축성자산, I10) &gt; 0, 표1[[#This Row],[결제수단]], E10)</f>
        <v>미분류</v>
      </c>
      <c r="O10">
        <f>IF(OR(표1[[#This Row],[pv_대분류]]="수입", 표1[[#This Row],[pv_대분류]]="저축/투자"), 표1[[#This Row],[금액]], -표1[[#This Row],[금액]])</f>
        <v>21418</v>
      </c>
    </row>
    <row r="11" spans="1:20">
      <c r="A11" s="33">
        <v>45813</v>
      </c>
      <c r="B11" s="34">
        <v>0.91100694444444441</v>
      </c>
      <c r="C11" t="s">
        <v>165</v>
      </c>
      <c r="D11" t="s">
        <v>553</v>
      </c>
      <c r="E11" t="s">
        <v>616</v>
      </c>
      <c r="F11" t="s">
        <v>589</v>
      </c>
      <c r="G11" s="82">
        <v>-20000</v>
      </c>
      <c r="H11" t="s">
        <v>179</v>
      </c>
      <c r="I11" t="s">
        <v>537</v>
      </c>
      <c r="J11" s="33"/>
      <c r="K11" s="33">
        <f>표1[[#This Row],[날짜]]</f>
        <v>45813</v>
      </c>
      <c r="L11" t="str" cm="1">
        <f t="array" ref="L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" t="str">
        <f t="shared" si="0"/>
        <v>온라인쇼핑</v>
      </c>
      <c r="N11" t="str">
        <f>IF(COUNTIF(저축성자산, I11) &gt; 0, 표1[[#This Row],[결제수단]], E11)</f>
        <v>결제/충전</v>
      </c>
      <c r="O11">
        <f>IF(OR(표1[[#This Row],[pv_대분류]]="수입", 표1[[#This Row],[pv_대분류]]="저축/투자"), 표1[[#This Row],[금액]], -표1[[#This Row],[금액]])</f>
        <v>20000</v>
      </c>
    </row>
    <row r="12" spans="1:20">
      <c r="A12" s="33">
        <v>45813</v>
      </c>
      <c r="B12" s="34">
        <v>0.93798611111111108</v>
      </c>
      <c r="C12" t="s">
        <v>165</v>
      </c>
      <c r="D12" t="s">
        <v>146</v>
      </c>
      <c r="E12" t="s">
        <v>595</v>
      </c>
      <c r="F12" t="s">
        <v>424</v>
      </c>
      <c r="G12" s="82">
        <v>-640</v>
      </c>
      <c r="H12" t="s">
        <v>179</v>
      </c>
      <c r="I12" t="s">
        <v>221</v>
      </c>
      <c r="J12" s="33"/>
      <c r="K12" s="33">
        <f>표1[[#This Row],[날짜]]</f>
        <v>45813</v>
      </c>
      <c r="L12" t="str" cm="1">
        <f t="array" ref="L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" t="str">
        <f t="shared" si="0"/>
        <v>교통</v>
      </c>
      <c r="N12" t="str">
        <f>IF(COUNTIF(저축성자산, I12) &gt; 0, 표1[[#This Row],[결제수단]], E12)</f>
        <v>대중교통</v>
      </c>
      <c r="O12">
        <f>IF(OR(표1[[#This Row],[pv_대분류]]="수입", 표1[[#This Row],[pv_대분류]]="저축/투자"), 표1[[#This Row],[금액]], -표1[[#This Row],[금액]])</f>
        <v>640</v>
      </c>
    </row>
    <row r="13" spans="1:20">
      <c r="A13" s="33">
        <v>45813</v>
      </c>
      <c r="B13" s="34">
        <v>0.94674768518518515</v>
      </c>
      <c r="C13" t="s">
        <v>165</v>
      </c>
      <c r="D13" t="s">
        <v>146</v>
      </c>
      <c r="E13" t="s">
        <v>595</v>
      </c>
      <c r="F13" t="s">
        <v>424</v>
      </c>
      <c r="G13" s="82">
        <v>-1680</v>
      </c>
      <c r="H13" t="s">
        <v>179</v>
      </c>
      <c r="I13" t="s">
        <v>221</v>
      </c>
      <c r="J13" s="33"/>
      <c r="K13" s="33">
        <f>표1[[#This Row],[날짜]]</f>
        <v>45813</v>
      </c>
      <c r="L13" t="str" cm="1">
        <f t="array" ref="L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" t="str">
        <f t="shared" si="0"/>
        <v>교통</v>
      </c>
      <c r="N13" t="str">
        <f>IF(COUNTIF(저축성자산, I13) &gt; 0, 표1[[#This Row],[결제수단]], E13)</f>
        <v>대중교통</v>
      </c>
      <c r="O13">
        <f>IF(OR(표1[[#This Row],[pv_대분류]]="수입", 표1[[#This Row],[pv_대분류]]="저축/투자"), 표1[[#This Row],[금액]], -표1[[#This Row],[금액]])</f>
        <v>1680</v>
      </c>
    </row>
    <row r="14" spans="1:20" hidden="1">
      <c r="A14" s="33">
        <v>45812</v>
      </c>
      <c r="B14" s="34">
        <v>0.40311342592592592</v>
      </c>
      <c r="C14" t="s">
        <v>167</v>
      </c>
      <c r="D14" t="s">
        <v>609</v>
      </c>
      <c r="E14" t="s">
        <v>149</v>
      </c>
      <c r="F14" t="s">
        <v>192</v>
      </c>
      <c r="G14" s="82">
        <v>100000</v>
      </c>
      <c r="H14" t="s">
        <v>179</v>
      </c>
      <c r="I14" t="s">
        <v>537</v>
      </c>
      <c r="J14" s="33"/>
      <c r="K14" s="33">
        <f>표1[[#This Row],[날짜]]</f>
        <v>45812</v>
      </c>
      <c r="L14" t="str" cm="1">
        <f t="array" ref="L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" t="str">
        <f t="shared" si="0"/>
        <v>내계좌이체</v>
      </c>
      <c r="N14" t="str">
        <f>IF(COUNTIF(저축성자산, I14) &gt; 0, 표1[[#This Row],[결제수단]], E14)</f>
        <v>미분류</v>
      </c>
      <c r="O14">
        <f>IF(OR(표1[[#This Row],[pv_대분류]]="수입", 표1[[#This Row],[pv_대분류]]="저축/투자"), 표1[[#This Row],[금액]], -표1[[#This Row],[금액]])</f>
        <v>-100000</v>
      </c>
    </row>
    <row r="15" spans="1:20" hidden="1">
      <c r="A15" s="33">
        <v>45812</v>
      </c>
      <c r="B15" s="34">
        <v>0.40311342592592592</v>
      </c>
      <c r="C15" t="s">
        <v>167</v>
      </c>
      <c r="D15" t="s">
        <v>609</v>
      </c>
      <c r="E15" t="s">
        <v>149</v>
      </c>
      <c r="F15" t="s">
        <v>234</v>
      </c>
      <c r="G15" s="82">
        <v>-100000</v>
      </c>
      <c r="H15" t="s">
        <v>179</v>
      </c>
      <c r="I15" t="s">
        <v>527</v>
      </c>
      <c r="J15" s="33"/>
      <c r="K15" s="33">
        <f>표1[[#This Row],[날짜]]</f>
        <v>45812</v>
      </c>
      <c r="L15" t="str" cm="1">
        <f t="array" ref="L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" t="str">
        <f t="shared" si="0"/>
        <v>내계좌이체</v>
      </c>
      <c r="N15" t="str">
        <f>IF(COUNTIF(저축성자산, I15) &gt; 0, 표1[[#This Row],[결제수단]], E15)</f>
        <v>미분류</v>
      </c>
      <c r="O15">
        <f>IF(OR(표1[[#This Row],[pv_대분류]]="수입", 표1[[#This Row],[pv_대분류]]="저축/투자"), 표1[[#This Row],[금액]], -표1[[#This Row],[금액]])</f>
        <v>100000</v>
      </c>
    </row>
    <row r="16" spans="1:20" hidden="1">
      <c r="A16" s="33">
        <v>45812</v>
      </c>
      <c r="B16" s="34">
        <v>0.44744212962962959</v>
      </c>
      <c r="C16" t="s">
        <v>167</v>
      </c>
      <c r="D16" t="s">
        <v>166</v>
      </c>
      <c r="E16" t="s">
        <v>149</v>
      </c>
      <c r="F16" t="s">
        <v>594</v>
      </c>
      <c r="G16" s="82">
        <v>20000</v>
      </c>
      <c r="H16" t="s">
        <v>179</v>
      </c>
      <c r="I16" t="s">
        <v>211</v>
      </c>
      <c r="J16" s="33"/>
      <c r="K16" s="33">
        <f>표1[[#This Row],[날짜]]</f>
        <v>45812</v>
      </c>
      <c r="L16" t="str" cm="1">
        <f t="array" ref="L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" t="str">
        <f t="shared" si="0"/>
        <v>현금</v>
      </c>
      <c r="N16" t="str">
        <f>IF(COUNTIF(저축성자산, I16) &gt; 0, 표1[[#This Row],[결제수단]], E16)</f>
        <v>미분류</v>
      </c>
      <c r="O16">
        <f>IF(OR(표1[[#This Row],[pv_대분류]]="수입", 표1[[#This Row],[pv_대분류]]="저축/투자"), 표1[[#This Row],[금액]], -표1[[#This Row],[금액]])</f>
        <v>-20000</v>
      </c>
    </row>
    <row r="17" spans="1:15" hidden="1">
      <c r="A17" s="33">
        <v>45812</v>
      </c>
      <c r="B17" s="34">
        <v>0.62204861111111109</v>
      </c>
      <c r="C17" t="s">
        <v>167</v>
      </c>
      <c r="D17" t="s">
        <v>23</v>
      </c>
      <c r="E17" t="s">
        <v>149</v>
      </c>
      <c r="F17" t="s">
        <v>599</v>
      </c>
      <c r="G17" s="82">
        <v>164160</v>
      </c>
      <c r="H17" t="s">
        <v>179</v>
      </c>
      <c r="I17" t="s">
        <v>195</v>
      </c>
      <c r="J17" s="33"/>
      <c r="K17" s="33">
        <f>표1[[#This Row],[날짜]]</f>
        <v>45812</v>
      </c>
      <c r="L17" t="str" cm="1">
        <f t="array" ref="L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" t="str">
        <f t="shared" si="0"/>
        <v>투자</v>
      </c>
      <c r="N17" t="str">
        <f>IF(COUNTIF(저축성자산, I17) &gt; 0, 표1[[#This Row],[결제수단]], E17)</f>
        <v>미분류</v>
      </c>
      <c r="O17">
        <f>IF(OR(표1[[#This Row],[pv_대분류]]="수입", 표1[[#This Row],[pv_대분류]]="저축/투자"), 표1[[#This Row],[금액]], -표1[[#This Row],[금액]])</f>
        <v>-164160</v>
      </c>
    </row>
    <row r="18" spans="1:15" hidden="1">
      <c r="A18" s="33">
        <v>45812</v>
      </c>
      <c r="B18" s="34">
        <v>0.64898148148148149</v>
      </c>
      <c r="C18" t="s">
        <v>167</v>
      </c>
      <c r="D18" t="s">
        <v>609</v>
      </c>
      <c r="E18" t="s">
        <v>149</v>
      </c>
      <c r="F18" t="s">
        <v>593</v>
      </c>
      <c r="G18" s="82">
        <v>-164160</v>
      </c>
      <c r="H18" t="s">
        <v>179</v>
      </c>
      <c r="I18" t="s">
        <v>195</v>
      </c>
      <c r="J18" s="33"/>
      <c r="K18" s="33">
        <f>표1[[#This Row],[날짜]]</f>
        <v>45812</v>
      </c>
      <c r="L18" t="str" cm="1">
        <f t="array" ref="L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" t="str">
        <f t="shared" si="0"/>
        <v>내계좌이체</v>
      </c>
      <c r="N18" t="str">
        <f>IF(COUNTIF(저축성자산, I18) &gt; 0, 표1[[#This Row],[결제수단]], E18)</f>
        <v>미분류</v>
      </c>
      <c r="O18">
        <f>IF(OR(표1[[#This Row],[pv_대분류]]="수입", 표1[[#This Row],[pv_대분류]]="저축/투자"), 표1[[#This Row],[금액]], -표1[[#This Row],[금액]])</f>
        <v>164160</v>
      </c>
    </row>
    <row r="19" spans="1:15" hidden="1">
      <c r="A19" s="33">
        <v>45812</v>
      </c>
      <c r="B19" s="34">
        <v>0.64898148148148149</v>
      </c>
      <c r="C19" t="s">
        <v>167</v>
      </c>
      <c r="D19" t="s">
        <v>609</v>
      </c>
      <c r="E19" t="s">
        <v>149</v>
      </c>
      <c r="F19" t="s">
        <v>152</v>
      </c>
      <c r="G19" s="82">
        <v>164160</v>
      </c>
      <c r="H19" t="s">
        <v>179</v>
      </c>
      <c r="I19" t="s">
        <v>537</v>
      </c>
      <c r="J19" s="33"/>
      <c r="K19" s="33">
        <f>표1[[#This Row],[날짜]]</f>
        <v>45812</v>
      </c>
      <c r="L19" t="str" cm="1">
        <f t="array" ref="L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" t="str">
        <f t="shared" si="0"/>
        <v>내계좌이체</v>
      </c>
      <c r="N19" t="str">
        <f>IF(COUNTIF(저축성자산, I19) &gt; 0, 표1[[#This Row],[결제수단]], E19)</f>
        <v>미분류</v>
      </c>
      <c r="O19">
        <f>IF(OR(표1[[#This Row],[pv_대분류]]="수입", 표1[[#This Row],[pv_대분류]]="저축/투자"), 표1[[#This Row],[금액]], -표1[[#This Row],[금액]])</f>
        <v>-164160</v>
      </c>
    </row>
    <row r="20" spans="1:15" hidden="1">
      <c r="A20" s="33">
        <v>45812</v>
      </c>
      <c r="B20" s="34">
        <v>0.64922453703703709</v>
      </c>
      <c r="C20" t="s">
        <v>167</v>
      </c>
      <c r="D20" t="s">
        <v>609</v>
      </c>
      <c r="E20" t="s">
        <v>149</v>
      </c>
      <c r="F20" t="s">
        <v>593</v>
      </c>
      <c r="G20" s="82">
        <v>-80000</v>
      </c>
      <c r="H20" t="s">
        <v>179</v>
      </c>
      <c r="I20" t="s">
        <v>211</v>
      </c>
      <c r="J20" s="33"/>
      <c r="K20" s="33">
        <f>표1[[#This Row],[날짜]]</f>
        <v>45812</v>
      </c>
      <c r="L20" t="str" cm="1">
        <f t="array" ref="L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" t="str">
        <f t="shared" si="0"/>
        <v>내계좌이체</v>
      </c>
      <c r="N20" t="str">
        <f>IF(COUNTIF(저축성자산, I20) &gt; 0, 표1[[#This Row],[결제수단]], E20)</f>
        <v>미분류</v>
      </c>
      <c r="O20">
        <f>IF(OR(표1[[#This Row],[pv_대분류]]="수입", 표1[[#This Row],[pv_대분류]]="저축/투자"), 표1[[#This Row],[금액]], -표1[[#This Row],[금액]])</f>
        <v>80000</v>
      </c>
    </row>
    <row r="21" spans="1:15" hidden="1">
      <c r="A21" s="33">
        <v>45812</v>
      </c>
      <c r="B21" s="34">
        <v>0.64923611111111112</v>
      </c>
      <c r="C21" t="s">
        <v>167</v>
      </c>
      <c r="D21" t="s">
        <v>609</v>
      </c>
      <c r="E21" t="s">
        <v>149</v>
      </c>
      <c r="F21" t="s">
        <v>152</v>
      </c>
      <c r="G21" s="82">
        <v>80000</v>
      </c>
      <c r="H21" t="s">
        <v>179</v>
      </c>
      <c r="I21" t="s">
        <v>537</v>
      </c>
      <c r="J21" s="33"/>
      <c r="K21" s="33">
        <f>표1[[#This Row],[날짜]]</f>
        <v>45812</v>
      </c>
      <c r="L21" t="str" cm="1">
        <f t="array" ref="L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" t="str">
        <f t="shared" si="0"/>
        <v>내계좌이체</v>
      </c>
      <c r="N21" t="str">
        <f>IF(COUNTIF(저축성자산, I21) &gt; 0, 표1[[#This Row],[결제수단]], E21)</f>
        <v>미분류</v>
      </c>
      <c r="O21">
        <f>IF(OR(표1[[#This Row],[pv_대분류]]="수입", 표1[[#This Row],[pv_대분류]]="저축/투자"), 표1[[#This Row],[금액]], -표1[[#This Row],[금액]])</f>
        <v>-80000</v>
      </c>
    </row>
    <row r="22" spans="1:15" hidden="1">
      <c r="A22" s="33">
        <v>45812</v>
      </c>
      <c r="B22" s="34">
        <v>0.64984953703703707</v>
      </c>
      <c r="C22" t="s">
        <v>167</v>
      </c>
      <c r="D22" t="s">
        <v>167</v>
      </c>
      <c r="E22" t="s">
        <v>149</v>
      </c>
      <c r="F22" t="s">
        <v>25</v>
      </c>
      <c r="G22" s="82">
        <v>-24800</v>
      </c>
      <c r="H22" t="s">
        <v>179</v>
      </c>
      <c r="I22" t="s">
        <v>537</v>
      </c>
      <c r="J22" s="33"/>
      <c r="K22" s="33">
        <f>표1[[#This Row],[날짜]]</f>
        <v>45812</v>
      </c>
      <c r="L22" t="str" cm="1">
        <f t="array" ref="L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" t="str">
        <f t="shared" si="0"/>
        <v>이체</v>
      </c>
      <c r="N22" t="str">
        <f>IF(COUNTIF(저축성자산, I22) &gt; 0, 표1[[#This Row],[결제수단]], E22)</f>
        <v>미분류</v>
      </c>
      <c r="O22">
        <f>IF(OR(표1[[#This Row],[pv_대분류]]="수입", 표1[[#This Row],[pv_대분류]]="저축/투자"), 표1[[#This Row],[금액]], -표1[[#This Row],[금액]])</f>
        <v>24800</v>
      </c>
    </row>
    <row r="23" spans="1:15" hidden="1">
      <c r="A23" s="33">
        <v>45812</v>
      </c>
      <c r="B23" s="34">
        <v>0.65091435185185187</v>
      </c>
      <c r="C23" t="s">
        <v>167</v>
      </c>
      <c r="D23" t="s">
        <v>609</v>
      </c>
      <c r="E23" t="s">
        <v>149</v>
      </c>
      <c r="F23" t="s">
        <v>192</v>
      </c>
      <c r="G23" s="82">
        <v>-240000</v>
      </c>
      <c r="H23" t="s">
        <v>179</v>
      </c>
      <c r="I23" t="s">
        <v>537</v>
      </c>
      <c r="J23" s="33"/>
      <c r="K23" s="33">
        <f>표1[[#This Row],[날짜]]</f>
        <v>45812</v>
      </c>
      <c r="L23" t="str" cm="1">
        <f t="array" ref="L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" t="str">
        <f t="shared" si="0"/>
        <v>내계좌이체</v>
      </c>
      <c r="N23" t="str">
        <f>IF(COUNTIF(저축성자산, I23) &gt; 0, 표1[[#This Row],[결제수단]], E23)</f>
        <v>미분류</v>
      </c>
      <c r="O23">
        <f>IF(OR(표1[[#This Row],[pv_대분류]]="수입", 표1[[#This Row],[pv_대분류]]="저축/투자"), 표1[[#This Row],[금액]], -표1[[#This Row],[금액]])</f>
        <v>240000</v>
      </c>
    </row>
    <row r="24" spans="1:15" hidden="1">
      <c r="A24" s="33">
        <v>45812</v>
      </c>
      <c r="B24" s="34">
        <v>0.65091435185185187</v>
      </c>
      <c r="C24" t="s">
        <v>167</v>
      </c>
      <c r="D24" t="s">
        <v>609</v>
      </c>
      <c r="E24" t="s">
        <v>149</v>
      </c>
      <c r="F24" t="s">
        <v>237</v>
      </c>
      <c r="G24" s="82">
        <v>240000</v>
      </c>
      <c r="H24" t="s">
        <v>179</v>
      </c>
      <c r="I24" t="s">
        <v>527</v>
      </c>
      <c r="J24" s="33"/>
      <c r="K24" s="33">
        <f>표1[[#This Row],[날짜]]</f>
        <v>45812</v>
      </c>
      <c r="L24" t="str" cm="1">
        <f t="array" ref="L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" t="str">
        <f t="shared" si="0"/>
        <v>내계좌이체</v>
      </c>
      <c r="N24" t="str">
        <f>IF(COUNTIF(저축성자산, I24) &gt; 0, 표1[[#This Row],[결제수단]], E24)</f>
        <v>미분류</v>
      </c>
      <c r="O24">
        <f>IF(OR(표1[[#This Row],[pv_대분류]]="수입", 표1[[#This Row],[pv_대분류]]="저축/투자"), 표1[[#This Row],[금액]], -표1[[#This Row],[금액]])</f>
        <v>-240000</v>
      </c>
    </row>
    <row r="25" spans="1:15" hidden="1">
      <c r="A25" s="33">
        <v>45812</v>
      </c>
      <c r="B25" s="34">
        <v>0.70848379629629632</v>
      </c>
      <c r="C25" t="s">
        <v>167</v>
      </c>
      <c r="D25" t="s">
        <v>167</v>
      </c>
      <c r="E25" t="s">
        <v>149</v>
      </c>
      <c r="F25" t="s">
        <v>600</v>
      </c>
      <c r="G25" s="82">
        <v>1</v>
      </c>
      <c r="H25" t="s">
        <v>179</v>
      </c>
      <c r="I25" t="s">
        <v>195</v>
      </c>
      <c r="J25" s="33"/>
      <c r="K25" s="33">
        <f>표1[[#This Row],[날짜]]</f>
        <v>45812</v>
      </c>
      <c r="L25" t="str" cm="1">
        <f t="array" ref="L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" t="str">
        <f t="shared" si="0"/>
        <v>이체</v>
      </c>
      <c r="N25" t="str">
        <f>IF(COUNTIF(저축성자산, I25) &gt; 0, 표1[[#This Row],[결제수단]], E25)</f>
        <v>미분류</v>
      </c>
      <c r="O25">
        <f>IF(OR(표1[[#This Row],[pv_대분류]]="수입", 표1[[#This Row],[pv_대분류]]="저축/투자"), 표1[[#This Row],[금액]], -표1[[#This Row],[금액]])</f>
        <v>-1</v>
      </c>
    </row>
    <row r="26" spans="1:15">
      <c r="A26" s="33">
        <v>45812</v>
      </c>
      <c r="B26" s="34">
        <v>1.7175925925925921E-2</v>
      </c>
      <c r="C26" t="s">
        <v>165</v>
      </c>
      <c r="D26" t="s">
        <v>146</v>
      </c>
      <c r="E26" t="s">
        <v>19</v>
      </c>
      <c r="F26" t="s">
        <v>596</v>
      </c>
      <c r="G26" s="82">
        <v>-13700</v>
      </c>
      <c r="H26" t="s">
        <v>179</v>
      </c>
      <c r="I26" t="s">
        <v>222</v>
      </c>
      <c r="J26" s="33"/>
      <c r="K26" s="33">
        <f>표1[[#This Row],[날짜]]</f>
        <v>45812</v>
      </c>
      <c r="L26" t="str" cm="1">
        <f t="array" ref="L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" t="str">
        <f t="shared" si="0"/>
        <v>교통</v>
      </c>
      <c r="N26" t="str">
        <f>IF(COUNTIF(저축성자산, I26) &gt; 0, 표1[[#This Row],[결제수단]], E26)</f>
        <v>철도</v>
      </c>
      <c r="O26">
        <f>IF(OR(표1[[#This Row],[pv_대분류]]="수입", 표1[[#This Row],[pv_대분류]]="저축/투자"), 표1[[#This Row],[금액]], -표1[[#This Row],[금액]])</f>
        <v>13700</v>
      </c>
    </row>
    <row r="27" spans="1:15" hidden="1">
      <c r="A27" s="33">
        <v>45812</v>
      </c>
      <c r="B27" s="34">
        <v>0.54284722222222226</v>
      </c>
      <c r="C27" t="s">
        <v>163</v>
      </c>
      <c r="D27" t="s">
        <v>162</v>
      </c>
      <c r="E27" t="s">
        <v>149</v>
      </c>
      <c r="F27" t="s">
        <v>587</v>
      </c>
      <c r="G27" s="82">
        <v>60000</v>
      </c>
      <c r="H27" t="s">
        <v>179</v>
      </c>
      <c r="I27" t="s">
        <v>211</v>
      </c>
      <c r="J27" s="33"/>
      <c r="K27" s="33">
        <f>표1[[#This Row],[날짜]]</f>
        <v>45812</v>
      </c>
      <c r="L27" t="str" cm="1">
        <f t="array" ref="L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" t="str">
        <f t="shared" si="0"/>
        <v>용돈</v>
      </c>
      <c r="N27" t="str">
        <f>IF(COUNTIF(저축성자산, I27) &gt; 0, 표1[[#This Row],[결제수단]], E27)</f>
        <v>미분류</v>
      </c>
      <c r="O27">
        <f>IF(OR(표1[[#This Row],[pv_대분류]]="수입", 표1[[#This Row],[pv_대분류]]="저축/투자"), 표1[[#This Row],[금액]], -표1[[#This Row],[금액]])</f>
        <v>60000</v>
      </c>
    </row>
    <row r="28" spans="1:15">
      <c r="A28" s="33">
        <v>45812</v>
      </c>
      <c r="B28" s="34">
        <v>0.61901620370370369</v>
      </c>
      <c r="C28" t="s">
        <v>165</v>
      </c>
      <c r="D28" t="s">
        <v>553</v>
      </c>
      <c r="E28" t="s">
        <v>616</v>
      </c>
      <c r="F28" t="s">
        <v>589</v>
      </c>
      <c r="G28" s="82">
        <v>-10000</v>
      </c>
      <c r="H28" t="s">
        <v>179</v>
      </c>
      <c r="I28" t="s">
        <v>537</v>
      </c>
      <c r="J28" s="33"/>
      <c r="K28" s="33">
        <f>표1[[#This Row],[날짜]]</f>
        <v>45812</v>
      </c>
      <c r="L28" t="str" cm="1">
        <f t="array" ref="L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" t="str">
        <f t="shared" si="0"/>
        <v>온라인쇼핑</v>
      </c>
      <c r="N28" t="str">
        <f>IF(COUNTIF(저축성자산, I28) &gt; 0, 표1[[#This Row],[결제수단]], E28)</f>
        <v>결제/충전</v>
      </c>
      <c r="O28">
        <f>IF(OR(표1[[#This Row],[pv_대분류]]="수입", 표1[[#This Row],[pv_대분류]]="저축/투자"), 표1[[#This Row],[금액]], -표1[[#This Row],[금액]])</f>
        <v>10000</v>
      </c>
    </row>
    <row r="29" spans="1:15" hidden="1">
      <c r="A29" s="33">
        <v>45812</v>
      </c>
      <c r="B29" s="34">
        <v>0.6510069444444444</v>
      </c>
      <c r="C29" t="s">
        <v>163</v>
      </c>
      <c r="D29" t="s">
        <v>149</v>
      </c>
      <c r="E29" t="s">
        <v>149</v>
      </c>
      <c r="F29" t="s">
        <v>590</v>
      </c>
      <c r="G29" s="82">
        <v>11</v>
      </c>
      <c r="H29" t="s">
        <v>179</v>
      </c>
      <c r="I29" t="s">
        <v>537</v>
      </c>
      <c r="J29" s="33"/>
      <c r="K29" s="33">
        <f>표1[[#This Row],[날짜]]</f>
        <v>45812</v>
      </c>
      <c r="L29" t="str" cm="1">
        <f t="array" ref="L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" t="str">
        <f t="shared" si="0"/>
        <v>미분류</v>
      </c>
      <c r="N29" t="str">
        <f>IF(COUNTIF(저축성자산, I29) &gt; 0, 표1[[#This Row],[결제수단]], E29)</f>
        <v>미분류</v>
      </c>
      <c r="O29">
        <f>IF(OR(표1[[#This Row],[pv_대분류]]="수입", 표1[[#This Row],[pv_대분류]]="저축/투자"), 표1[[#This Row],[금액]], -표1[[#This Row],[금액]])</f>
        <v>11</v>
      </c>
    </row>
    <row r="30" spans="1:15" hidden="1">
      <c r="A30" s="33">
        <v>45812</v>
      </c>
      <c r="B30" s="34">
        <v>0.65105324074074078</v>
      </c>
      <c r="C30" t="s">
        <v>163</v>
      </c>
      <c r="D30" t="s">
        <v>161</v>
      </c>
      <c r="E30" t="s">
        <v>149</v>
      </c>
      <c r="F30" t="s">
        <v>617</v>
      </c>
      <c r="G30" s="82">
        <v>14</v>
      </c>
      <c r="H30" t="s">
        <v>179</v>
      </c>
      <c r="I30" t="s">
        <v>537</v>
      </c>
      <c r="J30" s="33"/>
      <c r="K30" s="33">
        <f>표1[[#This Row],[날짜]]</f>
        <v>45812</v>
      </c>
      <c r="L30" t="str" cm="1">
        <f t="array" ref="L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" t="str">
        <f t="shared" si="0"/>
        <v>앱테크</v>
      </c>
      <c r="N30" t="str">
        <f>IF(COUNTIF(저축성자산, I30) &gt; 0, 표1[[#This Row],[결제수단]], E30)</f>
        <v>미분류</v>
      </c>
      <c r="O30">
        <f>IF(OR(표1[[#This Row],[pv_대분류]]="수입", 표1[[#This Row],[pv_대분류]]="저축/투자"), 표1[[#This Row],[금액]], -표1[[#This Row],[금액]])</f>
        <v>14</v>
      </c>
    </row>
    <row r="31" spans="1:15" hidden="1">
      <c r="A31" s="33">
        <v>45812</v>
      </c>
      <c r="B31" s="34">
        <v>0.65109953703703705</v>
      </c>
      <c r="C31" t="s">
        <v>163</v>
      </c>
      <c r="D31" t="s">
        <v>161</v>
      </c>
      <c r="E31" t="s">
        <v>149</v>
      </c>
      <c r="F31" t="s">
        <v>617</v>
      </c>
      <c r="G31" s="82">
        <v>17</v>
      </c>
      <c r="H31" t="s">
        <v>179</v>
      </c>
      <c r="I31" t="s">
        <v>537</v>
      </c>
      <c r="J31" s="33"/>
      <c r="K31" s="33">
        <f>표1[[#This Row],[날짜]]</f>
        <v>45812</v>
      </c>
      <c r="L31" t="str" cm="1">
        <f t="array" ref="L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" t="str">
        <f t="shared" si="0"/>
        <v>앱테크</v>
      </c>
      <c r="N31" t="str">
        <f>IF(COUNTIF(저축성자산, I31) &gt; 0, 표1[[#This Row],[결제수단]], E31)</f>
        <v>미분류</v>
      </c>
      <c r="O31">
        <f>IF(OR(표1[[#This Row],[pv_대분류]]="수입", 표1[[#This Row],[pv_대분류]]="저축/투자"), 표1[[#This Row],[금액]], -표1[[#This Row],[금액]])</f>
        <v>17</v>
      </c>
    </row>
    <row r="32" spans="1:15" hidden="1">
      <c r="A32" s="33">
        <v>45812</v>
      </c>
      <c r="B32" s="34">
        <v>0.65112268518518523</v>
      </c>
      <c r="C32" t="s">
        <v>163</v>
      </c>
      <c r="D32" t="s">
        <v>149</v>
      </c>
      <c r="E32" t="s">
        <v>149</v>
      </c>
      <c r="F32" t="s">
        <v>590</v>
      </c>
      <c r="G32" s="82">
        <v>5</v>
      </c>
      <c r="H32" t="s">
        <v>179</v>
      </c>
      <c r="I32" t="s">
        <v>537</v>
      </c>
      <c r="J32" s="33"/>
      <c r="K32" s="33">
        <f>표1[[#This Row],[날짜]]</f>
        <v>45812</v>
      </c>
      <c r="L32" t="str" cm="1">
        <f t="array" ref="L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" t="str">
        <f t="shared" si="0"/>
        <v>미분류</v>
      </c>
      <c r="N32" t="str">
        <f>IF(COUNTIF(저축성자산, I32) &gt; 0, 표1[[#This Row],[결제수단]], E32)</f>
        <v>미분류</v>
      </c>
      <c r="O32">
        <f>IF(OR(표1[[#This Row],[pv_대분류]]="수입", 표1[[#This Row],[pv_대분류]]="저축/투자"), 표1[[#This Row],[금액]], -표1[[#This Row],[금액]])</f>
        <v>5</v>
      </c>
    </row>
    <row r="33" spans="1:15">
      <c r="A33" s="33">
        <v>45812</v>
      </c>
      <c r="B33" s="34">
        <v>0.75534722222222217</v>
      </c>
      <c r="C33" t="s">
        <v>165</v>
      </c>
      <c r="D33" t="s">
        <v>160</v>
      </c>
      <c r="E33" t="s">
        <v>10</v>
      </c>
      <c r="F33" t="s">
        <v>200</v>
      </c>
      <c r="G33" s="82">
        <v>-20360</v>
      </c>
      <c r="H33" t="s">
        <v>179</v>
      </c>
      <c r="I33" t="s">
        <v>222</v>
      </c>
      <c r="J33" s="33"/>
      <c r="K33" s="33">
        <f>표1[[#This Row],[날짜]]</f>
        <v>45812</v>
      </c>
      <c r="L33" t="str" cm="1">
        <f t="array" ref="L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" t="str">
        <f t="shared" si="0"/>
        <v>생활</v>
      </c>
      <c r="N33" t="str">
        <f>IF(COUNTIF(저축성자산, I33) &gt; 0, 표1[[#This Row],[결제수단]], E33)</f>
        <v>마트</v>
      </c>
      <c r="O33">
        <f>IF(OR(표1[[#This Row],[pv_대분류]]="수입", 표1[[#This Row],[pv_대분류]]="저축/투자"), 표1[[#This Row],[금액]], -표1[[#This Row],[금액]])</f>
        <v>20360</v>
      </c>
    </row>
    <row r="34" spans="1:15">
      <c r="A34" s="33">
        <v>45812</v>
      </c>
      <c r="B34" s="34">
        <v>0.75935185185185183</v>
      </c>
      <c r="C34" t="s">
        <v>165</v>
      </c>
      <c r="D34" t="s">
        <v>514</v>
      </c>
      <c r="E34" t="s">
        <v>3</v>
      </c>
      <c r="F34" t="s">
        <v>205</v>
      </c>
      <c r="G34" s="82">
        <v>-81000</v>
      </c>
      <c r="H34" t="s">
        <v>179</v>
      </c>
      <c r="I34" t="s">
        <v>222</v>
      </c>
      <c r="J34" s="33"/>
      <c r="K34" s="33">
        <f>표1[[#This Row],[날짜]]</f>
        <v>45812</v>
      </c>
      <c r="L34" t="str" cm="1">
        <f t="array" ref="L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" t="str">
        <f t="shared" si="0"/>
        <v>뷰티/미용</v>
      </c>
      <c r="N34" t="str">
        <f>IF(COUNTIF(저축성자산, I34) &gt; 0, 표1[[#This Row],[결제수단]], E34)</f>
        <v>헤어샵</v>
      </c>
      <c r="O34">
        <f>IF(OR(표1[[#This Row],[pv_대분류]]="수입", 표1[[#This Row],[pv_대분류]]="저축/투자"), 표1[[#This Row],[금액]], -표1[[#This Row],[금액]])</f>
        <v>81000</v>
      </c>
    </row>
    <row r="35" spans="1:15">
      <c r="A35" s="33">
        <v>45812</v>
      </c>
      <c r="B35" s="34">
        <v>0.7938425925925926</v>
      </c>
      <c r="C35" t="s">
        <v>165</v>
      </c>
      <c r="D35" t="s">
        <v>148</v>
      </c>
      <c r="E35" t="s">
        <v>20</v>
      </c>
      <c r="F35" t="s">
        <v>603</v>
      </c>
      <c r="G35" s="82">
        <v>-109250</v>
      </c>
      <c r="H35" t="s">
        <v>179</v>
      </c>
      <c r="I35" t="s">
        <v>211</v>
      </c>
      <c r="J35" s="33"/>
      <c r="K35" s="33">
        <f>표1[[#This Row],[날짜]]</f>
        <v>45812</v>
      </c>
      <c r="L35" t="str" cm="1">
        <f t="array" ref="L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" t="str">
        <f t="shared" si="0"/>
        <v>식비</v>
      </c>
      <c r="N35" t="str">
        <f>IF(COUNTIF(저축성자산, I35) &gt; 0, 표1[[#This Row],[결제수단]], E35)</f>
        <v>한식</v>
      </c>
      <c r="O35">
        <f>IF(OR(표1[[#This Row],[pv_대분류]]="수입", 표1[[#This Row],[pv_대분류]]="저축/투자"), 표1[[#This Row],[금액]], -표1[[#This Row],[금액]])</f>
        <v>109250</v>
      </c>
    </row>
    <row r="36" spans="1:15">
      <c r="A36" s="33">
        <v>45811</v>
      </c>
      <c r="B36" s="34">
        <v>3.1377314814814823E-2</v>
      </c>
      <c r="C36" t="s">
        <v>165</v>
      </c>
      <c r="D36" t="s">
        <v>146</v>
      </c>
      <c r="E36" t="s">
        <v>19</v>
      </c>
      <c r="F36" t="s">
        <v>596</v>
      </c>
      <c r="G36" s="82">
        <v>-12400</v>
      </c>
      <c r="H36" t="s">
        <v>179</v>
      </c>
      <c r="I36" t="s">
        <v>224</v>
      </c>
      <c r="J36" s="33"/>
      <c r="K36" s="33">
        <f>표1[[#This Row],[날짜]]</f>
        <v>45811</v>
      </c>
      <c r="L36" t="str" cm="1">
        <f t="array" ref="L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" t="str">
        <f t="shared" si="0"/>
        <v>교통</v>
      </c>
      <c r="N36" t="str">
        <f>IF(COUNTIF(저축성자산, I36) &gt; 0, 표1[[#This Row],[결제수단]], E36)</f>
        <v>철도</v>
      </c>
      <c r="O36">
        <f>IF(OR(표1[[#This Row],[pv_대분류]]="수입", 표1[[#This Row],[pv_대분류]]="저축/투자"), 표1[[#This Row],[금액]], -표1[[#This Row],[금액]])</f>
        <v>12400</v>
      </c>
    </row>
    <row r="37" spans="1:15">
      <c r="A37" s="33">
        <v>45811</v>
      </c>
      <c r="B37" s="34">
        <v>0.89935185185185185</v>
      </c>
      <c r="C37" t="s">
        <v>165</v>
      </c>
      <c r="D37" t="s">
        <v>146</v>
      </c>
      <c r="E37" t="s">
        <v>19</v>
      </c>
      <c r="F37" t="s">
        <v>596</v>
      </c>
      <c r="G37" s="82">
        <v>-14100</v>
      </c>
      <c r="H37" t="s">
        <v>179</v>
      </c>
      <c r="I37" t="s">
        <v>222</v>
      </c>
      <c r="J37" s="33"/>
      <c r="K37" s="33">
        <f>표1[[#This Row],[날짜]]</f>
        <v>45811</v>
      </c>
      <c r="L37" t="str" cm="1">
        <f t="array" ref="L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7" t="str">
        <f t="shared" si="0"/>
        <v>교통</v>
      </c>
      <c r="N37" t="str">
        <f>IF(COUNTIF(저축성자산, I37) &gt; 0, 표1[[#This Row],[결제수단]], E37)</f>
        <v>철도</v>
      </c>
      <c r="O37">
        <f>IF(OR(표1[[#This Row],[pv_대분류]]="수입", 표1[[#This Row],[pv_대분류]]="저축/투자"), 표1[[#This Row],[금액]], -표1[[#This Row],[금액]])</f>
        <v>14100</v>
      </c>
    </row>
    <row r="38" spans="1:15">
      <c r="A38" s="33">
        <v>45811</v>
      </c>
      <c r="B38" s="34">
        <v>0.94581018518518523</v>
      </c>
      <c r="C38" t="s">
        <v>165</v>
      </c>
      <c r="D38" t="s">
        <v>525</v>
      </c>
      <c r="E38" t="s">
        <v>591</v>
      </c>
      <c r="F38" t="s">
        <v>421</v>
      </c>
      <c r="G38" s="82">
        <v>-2200</v>
      </c>
      <c r="H38" t="s">
        <v>179</v>
      </c>
      <c r="I38" t="s">
        <v>224</v>
      </c>
      <c r="J38" s="33"/>
      <c r="K38" s="33">
        <f>표1[[#This Row],[날짜]]</f>
        <v>45811</v>
      </c>
      <c r="L38" t="str" cm="1">
        <f t="array" ref="L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8" t="str">
        <f t="shared" si="0"/>
        <v>카페/간식</v>
      </c>
      <c r="N38" t="str">
        <f>IF(COUNTIF(저축성자산, I38) &gt; 0, 표1[[#This Row],[결제수단]], E38)</f>
        <v>커피/음료</v>
      </c>
      <c r="O38">
        <f>IF(OR(표1[[#This Row],[pv_대분류]]="수입", 표1[[#This Row],[pv_대분류]]="저축/투자"), 표1[[#This Row],[금액]], -표1[[#This Row],[금액]])</f>
        <v>2200</v>
      </c>
    </row>
    <row r="39" spans="1:15">
      <c r="A39" s="33">
        <v>45810</v>
      </c>
      <c r="B39" s="34">
        <v>0.37913194444444442</v>
      </c>
      <c r="C39" t="s">
        <v>165</v>
      </c>
      <c r="D39" t="s">
        <v>147</v>
      </c>
      <c r="E39" t="s">
        <v>13</v>
      </c>
      <c r="F39" t="s">
        <v>605</v>
      </c>
      <c r="G39" s="82">
        <v>-24900</v>
      </c>
      <c r="H39" t="s">
        <v>179</v>
      </c>
      <c r="I39" t="s">
        <v>222</v>
      </c>
      <c r="J39" s="33"/>
      <c r="K39" s="33">
        <f>표1[[#This Row],[날짜]]</f>
        <v>45810</v>
      </c>
      <c r="L39" t="str" cm="1">
        <f t="array" ref="L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9" t="str">
        <f t="shared" si="0"/>
        <v>자동차</v>
      </c>
      <c r="N39" t="str">
        <f>IF(COUNTIF(저축성자산, I39) &gt; 0, 표1[[#This Row],[결제수단]], E39)</f>
        <v>주유</v>
      </c>
      <c r="O39">
        <f>IF(OR(표1[[#This Row],[pv_대분류]]="수입", 표1[[#This Row],[pv_대분류]]="저축/투자"), 표1[[#This Row],[금액]], -표1[[#This Row],[금액]])</f>
        <v>24900</v>
      </c>
    </row>
    <row r="40" spans="1:15">
      <c r="A40" s="33">
        <v>45810</v>
      </c>
      <c r="B40" s="34">
        <v>0.38086805555555547</v>
      </c>
      <c r="C40" t="s">
        <v>165</v>
      </c>
      <c r="D40" t="s">
        <v>147</v>
      </c>
      <c r="E40" t="s">
        <v>13</v>
      </c>
      <c r="F40" t="s">
        <v>605</v>
      </c>
      <c r="G40" s="82">
        <v>24900</v>
      </c>
      <c r="H40" t="s">
        <v>179</v>
      </c>
      <c r="I40" t="s">
        <v>222</v>
      </c>
      <c r="J40" s="33"/>
      <c r="K40" s="33">
        <f>표1[[#This Row],[날짜]]</f>
        <v>45810</v>
      </c>
      <c r="L40" t="str" cm="1">
        <f t="array" ref="L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" t="str">
        <f t="shared" si="0"/>
        <v>자동차</v>
      </c>
      <c r="N40" t="str">
        <f>IF(COUNTIF(저축성자산, I40) &gt; 0, 표1[[#This Row],[결제수단]], E40)</f>
        <v>주유</v>
      </c>
      <c r="O40">
        <f>IF(OR(표1[[#This Row],[pv_대분류]]="수입", 표1[[#This Row],[pv_대분류]]="저축/투자"), 표1[[#This Row],[금액]], -표1[[#This Row],[금액]])</f>
        <v>-24900</v>
      </c>
    </row>
    <row r="41" spans="1:15">
      <c r="A41" s="33">
        <v>45810</v>
      </c>
      <c r="B41" s="34">
        <v>0.38086805555555547</v>
      </c>
      <c r="C41" t="s">
        <v>165</v>
      </c>
      <c r="D41" t="s">
        <v>147</v>
      </c>
      <c r="E41" t="s">
        <v>13</v>
      </c>
      <c r="F41" t="s">
        <v>605</v>
      </c>
      <c r="G41" s="82">
        <v>-23904</v>
      </c>
      <c r="H41" t="s">
        <v>179</v>
      </c>
      <c r="I41" t="s">
        <v>222</v>
      </c>
      <c r="J41" s="33"/>
      <c r="K41" s="33">
        <f>표1[[#This Row],[날짜]]</f>
        <v>45810</v>
      </c>
      <c r="L41" t="str" cm="1">
        <f t="array" ref="L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1" t="str">
        <f t="shared" si="0"/>
        <v>자동차</v>
      </c>
      <c r="N41" t="str">
        <f>IF(COUNTIF(저축성자산, I41) &gt; 0, 표1[[#This Row],[결제수단]], E41)</f>
        <v>주유</v>
      </c>
      <c r="O41">
        <f>IF(OR(표1[[#This Row],[pv_대분류]]="수입", 표1[[#This Row],[pv_대분류]]="저축/투자"), 표1[[#This Row],[금액]], -표1[[#This Row],[금액]])</f>
        <v>23904</v>
      </c>
    </row>
    <row r="42" spans="1:15">
      <c r="A42" s="33">
        <v>45810</v>
      </c>
      <c r="B42" s="34">
        <v>0.58378472222222222</v>
      </c>
      <c r="C42" t="s">
        <v>165</v>
      </c>
      <c r="D42" t="s">
        <v>146</v>
      </c>
      <c r="E42" t="s">
        <v>595</v>
      </c>
      <c r="F42" t="s">
        <v>613</v>
      </c>
      <c r="G42" s="82">
        <v>-27200</v>
      </c>
      <c r="H42" t="s">
        <v>179</v>
      </c>
      <c r="I42" t="s">
        <v>419</v>
      </c>
      <c r="J42" s="33"/>
      <c r="K42" s="33">
        <f>표1[[#This Row],[날짜]]</f>
        <v>45810</v>
      </c>
      <c r="L42" t="str" cm="1">
        <f t="array" ref="L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2" t="str">
        <f t="shared" si="0"/>
        <v>교통</v>
      </c>
      <c r="N42" t="str">
        <f>IF(COUNTIF(저축성자산, I42) &gt; 0, 표1[[#This Row],[결제수단]], E42)</f>
        <v>대중교통</v>
      </c>
      <c r="O42">
        <f>IF(OR(표1[[#This Row],[pv_대분류]]="수입", 표1[[#This Row],[pv_대분류]]="저축/투자"), 표1[[#This Row],[금액]], -표1[[#This Row],[금액]])</f>
        <v>27200</v>
      </c>
    </row>
    <row r="43" spans="1:15">
      <c r="A43" s="33">
        <v>45810</v>
      </c>
      <c r="B43" s="34">
        <v>0.58378472222222222</v>
      </c>
      <c r="C43" t="s">
        <v>165</v>
      </c>
      <c r="D43" t="s">
        <v>146</v>
      </c>
      <c r="E43" t="s">
        <v>595</v>
      </c>
      <c r="F43" t="s">
        <v>613</v>
      </c>
      <c r="G43" s="82">
        <v>-2800</v>
      </c>
      <c r="H43" t="s">
        <v>179</v>
      </c>
      <c r="I43" t="s">
        <v>419</v>
      </c>
      <c r="J43" s="33"/>
      <c r="K43" s="33">
        <f>표1[[#This Row],[날짜]]</f>
        <v>45810</v>
      </c>
      <c r="L43" t="str" cm="1">
        <f t="array" ref="L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" t="str">
        <f t="shared" si="0"/>
        <v>교통</v>
      </c>
      <c r="N43" t="str">
        <f>IF(COUNTIF(저축성자산, I43) &gt; 0, 표1[[#This Row],[결제수단]], E43)</f>
        <v>대중교통</v>
      </c>
      <c r="O43">
        <f>IF(OR(표1[[#This Row],[pv_대분류]]="수입", 표1[[#This Row],[pv_대분류]]="저축/투자"), 표1[[#This Row],[금액]], -표1[[#This Row],[금액]])</f>
        <v>2800</v>
      </c>
    </row>
    <row r="44" spans="1:15">
      <c r="A44" s="33">
        <v>45810</v>
      </c>
      <c r="B44" s="34">
        <v>0.77597222222222217</v>
      </c>
      <c r="C44" t="s">
        <v>165</v>
      </c>
      <c r="D44" t="s">
        <v>553</v>
      </c>
      <c r="E44" t="s">
        <v>616</v>
      </c>
      <c r="F44" t="s">
        <v>589</v>
      </c>
      <c r="G44" s="82">
        <v>-20000</v>
      </c>
      <c r="H44" t="s">
        <v>179</v>
      </c>
      <c r="I44" t="s">
        <v>537</v>
      </c>
      <c r="J44" s="33"/>
      <c r="K44" s="33">
        <f>표1[[#This Row],[날짜]]</f>
        <v>45810</v>
      </c>
      <c r="L44" t="str" cm="1">
        <f t="array" ref="L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" t="str">
        <f t="shared" si="0"/>
        <v>온라인쇼핑</v>
      </c>
      <c r="N44" t="str">
        <f>IF(COUNTIF(저축성자산, I44) &gt; 0, 표1[[#This Row],[결제수단]], E44)</f>
        <v>결제/충전</v>
      </c>
      <c r="O44">
        <f>IF(OR(표1[[#This Row],[pv_대분류]]="수입", 표1[[#This Row],[pv_대분류]]="저축/투자"), 표1[[#This Row],[금액]], -표1[[#This Row],[금액]])</f>
        <v>20000</v>
      </c>
    </row>
    <row r="45" spans="1:15">
      <c r="A45" s="33">
        <v>45810</v>
      </c>
      <c r="B45" s="34">
        <v>0.90385416666666663</v>
      </c>
      <c r="C45" t="s">
        <v>165</v>
      </c>
      <c r="D45" t="s">
        <v>553</v>
      </c>
      <c r="E45" t="s">
        <v>612</v>
      </c>
      <c r="F45" t="s">
        <v>5</v>
      </c>
      <c r="G45" s="82">
        <v>-75650</v>
      </c>
      <c r="H45" t="s">
        <v>179</v>
      </c>
      <c r="I45" t="s">
        <v>222</v>
      </c>
      <c r="J45" s="33"/>
      <c r="K45" s="33">
        <f>표1[[#This Row],[날짜]]</f>
        <v>45810</v>
      </c>
      <c r="L45" t="str" cm="1">
        <f t="array" ref="L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5" t="str">
        <f t="shared" si="0"/>
        <v>온라인쇼핑</v>
      </c>
      <c r="N45" t="str">
        <f>IF(COUNTIF(저축성자산, I45) &gt; 0, 표1[[#This Row],[결제수단]], E45)</f>
        <v>인터넷쇼핑</v>
      </c>
      <c r="O45">
        <f>IF(OR(표1[[#This Row],[pv_대분류]]="수입", 표1[[#This Row],[pv_대분류]]="저축/투자"), 표1[[#This Row],[금액]], -표1[[#This Row],[금액]])</f>
        <v>75650</v>
      </c>
    </row>
    <row r="46" spans="1:15">
      <c r="A46" s="33">
        <v>45810</v>
      </c>
      <c r="B46" s="34">
        <v>0.95754629629629628</v>
      </c>
      <c r="C46" t="s">
        <v>165</v>
      </c>
      <c r="D46" t="s">
        <v>148</v>
      </c>
      <c r="E46" t="s">
        <v>27</v>
      </c>
      <c r="F46" t="s">
        <v>233</v>
      </c>
      <c r="G46" s="82">
        <v>-20000</v>
      </c>
      <c r="H46" t="s">
        <v>179</v>
      </c>
      <c r="I46" t="s">
        <v>222</v>
      </c>
      <c r="J46" s="33"/>
      <c r="K46" s="33">
        <f>표1[[#This Row],[날짜]]</f>
        <v>45810</v>
      </c>
      <c r="L46" t="str" cm="1">
        <f t="array" ref="L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6" t="str">
        <f t="shared" si="0"/>
        <v>식비</v>
      </c>
      <c r="N46" t="str">
        <f>IF(COUNTIF(저축성자산, I46) &gt; 0, 표1[[#This Row],[결제수단]], E46)</f>
        <v>배달</v>
      </c>
      <c r="O46">
        <f>IF(OR(표1[[#This Row],[pv_대분류]]="수입", 표1[[#This Row],[pv_대분류]]="저축/투자"), 표1[[#This Row],[금액]], -표1[[#This Row],[금액]])</f>
        <v>20000</v>
      </c>
    </row>
    <row r="47" spans="1:15" hidden="1">
      <c r="A47" s="33">
        <v>45809</v>
      </c>
      <c r="B47" s="34">
        <v>0.106412037037037</v>
      </c>
      <c r="C47" t="s">
        <v>163</v>
      </c>
      <c r="D47" t="s">
        <v>510</v>
      </c>
      <c r="E47" t="s">
        <v>149</v>
      </c>
      <c r="F47" t="s">
        <v>7</v>
      </c>
      <c r="G47" s="82">
        <v>16</v>
      </c>
      <c r="H47" t="s">
        <v>179</v>
      </c>
      <c r="I47" t="s">
        <v>537</v>
      </c>
      <c r="J47" s="33"/>
      <c r="K47" s="33">
        <f>표1[[#This Row],[날짜]]</f>
        <v>45809</v>
      </c>
      <c r="L47" t="str" cm="1">
        <f t="array" ref="L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7" t="str">
        <f t="shared" si="0"/>
        <v>금융수입</v>
      </c>
      <c r="N47" t="str">
        <f>IF(COUNTIF(저축성자산, I47) &gt; 0, 표1[[#This Row],[결제수단]], E47)</f>
        <v>미분류</v>
      </c>
      <c r="O47">
        <f>IF(OR(표1[[#This Row],[pv_대분류]]="수입", 표1[[#This Row],[pv_대분류]]="저축/투자"), 표1[[#This Row],[금액]], -표1[[#This Row],[금액]])</f>
        <v>16</v>
      </c>
    </row>
    <row r="48" spans="1:15">
      <c r="A48" s="33">
        <v>45809</v>
      </c>
      <c r="B48" s="34">
        <v>0.42033564814814822</v>
      </c>
      <c r="C48" t="s">
        <v>165</v>
      </c>
      <c r="D48" t="s">
        <v>160</v>
      </c>
      <c r="E48" t="s">
        <v>15</v>
      </c>
      <c r="F48" t="s">
        <v>235</v>
      </c>
      <c r="G48" s="82">
        <v>-500</v>
      </c>
      <c r="H48" t="s">
        <v>179</v>
      </c>
      <c r="I48" t="s">
        <v>224</v>
      </c>
      <c r="J48" s="33"/>
      <c r="K48" s="33">
        <f>표1[[#This Row],[날짜]]</f>
        <v>45809</v>
      </c>
      <c r="L48" t="str" cm="1">
        <f t="array" ref="L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8" t="str">
        <f t="shared" si="0"/>
        <v>생활</v>
      </c>
      <c r="N48" t="str">
        <f>IF(COUNTIF(저축성자산, I48) &gt; 0, 표1[[#This Row],[결제수단]], E48)</f>
        <v>생필품</v>
      </c>
      <c r="O48">
        <f>IF(OR(표1[[#This Row],[pv_대분류]]="수입", 표1[[#This Row],[pv_대분류]]="저축/투자"), 표1[[#This Row],[금액]], -표1[[#This Row],[금액]])</f>
        <v>500</v>
      </c>
    </row>
    <row r="49" spans="1:15">
      <c r="A49" s="33">
        <v>45809</v>
      </c>
      <c r="B49" s="34">
        <v>0.60788194444444443</v>
      </c>
      <c r="C49" t="s">
        <v>165</v>
      </c>
      <c r="D49" t="s">
        <v>547</v>
      </c>
      <c r="E49" t="s">
        <v>1</v>
      </c>
      <c r="F49" t="s">
        <v>236</v>
      </c>
      <c r="G49" s="82">
        <v>-3000</v>
      </c>
      <c r="H49" t="s">
        <v>179</v>
      </c>
      <c r="I49" t="s">
        <v>224</v>
      </c>
      <c r="J49" s="33"/>
      <c r="K49" s="33">
        <f>표1[[#This Row],[날짜]]</f>
        <v>45809</v>
      </c>
      <c r="L49" t="str" cm="1">
        <f t="array" ref="L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" t="str">
        <f t="shared" si="0"/>
        <v>패션/쇼핑</v>
      </c>
      <c r="N49" t="str">
        <f>IF(COUNTIF(저축성자산, I49) &gt; 0, 표1[[#This Row],[결제수단]], E49)</f>
        <v>백화점</v>
      </c>
      <c r="O49">
        <f>IF(OR(표1[[#This Row],[pv_대분류]]="수입", 표1[[#This Row],[pv_대분류]]="저축/투자"), 표1[[#This Row],[금액]], -표1[[#This Row],[금액]])</f>
        <v>3000</v>
      </c>
    </row>
    <row r="50" spans="1:15">
      <c r="A50" s="33">
        <v>45809</v>
      </c>
      <c r="B50" s="34">
        <v>0.76039351851851855</v>
      </c>
      <c r="C50" t="s">
        <v>165</v>
      </c>
      <c r="D50" t="s">
        <v>148</v>
      </c>
      <c r="E50" t="s">
        <v>6</v>
      </c>
      <c r="F50" t="s">
        <v>428</v>
      </c>
      <c r="G50" s="82">
        <v>-19933</v>
      </c>
      <c r="H50" t="s">
        <v>179</v>
      </c>
      <c r="I50" t="s">
        <v>222</v>
      </c>
      <c r="J50" s="33"/>
      <c r="K50" s="33">
        <f>표1[[#This Row],[날짜]]</f>
        <v>45809</v>
      </c>
      <c r="L50" t="str" cm="1">
        <f t="array" ref="L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0" t="str">
        <f t="shared" si="0"/>
        <v>식비</v>
      </c>
      <c r="N50" t="str">
        <f>IF(COUNTIF(저축성자산, I50) &gt; 0, 표1[[#This Row],[결제수단]], E50)</f>
        <v>뷔페</v>
      </c>
      <c r="O50">
        <f>IF(OR(표1[[#This Row],[pv_대분류]]="수입", 표1[[#This Row],[pv_대분류]]="저축/투자"), 표1[[#This Row],[금액]], -표1[[#This Row],[금액]])</f>
        <v>19933</v>
      </c>
    </row>
    <row r="51" spans="1:15">
      <c r="A51" s="33">
        <v>45809</v>
      </c>
      <c r="B51" s="34">
        <v>0.79362268518518519</v>
      </c>
      <c r="C51" t="s">
        <v>165</v>
      </c>
      <c r="D51" t="s">
        <v>146</v>
      </c>
      <c r="E51" t="s">
        <v>19</v>
      </c>
      <c r="F51" t="s">
        <v>596</v>
      </c>
      <c r="G51" s="82">
        <v>-8400</v>
      </c>
      <c r="H51" t="s">
        <v>179</v>
      </c>
      <c r="I51" t="s">
        <v>222</v>
      </c>
      <c r="J51" s="33"/>
      <c r="K51" s="33">
        <f>표1[[#This Row],[날짜]]</f>
        <v>45809</v>
      </c>
      <c r="L51" t="str" cm="1">
        <f t="array" ref="L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1" t="str">
        <f t="shared" si="0"/>
        <v>교통</v>
      </c>
      <c r="N51" t="str">
        <f>IF(COUNTIF(저축성자산, I51) &gt; 0, 표1[[#This Row],[결제수단]], E51)</f>
        <v>철도</v>
      </c>
      <c r="O51">
        <f>IF(OR(표1[[#This Row],[pv_대분류]]="수입", 표1[[#This Row],[pv_대분류]]="저축/투자"), 표1[[#This Row],[금액]], -표1[[#This Row],[금액]])</f>
        <v>8400</v>
      </c>
    </row>
    <row r="52" spans="1:15" hidden="1">
      <c r="A52" s="33">
        <v>45808</v>
      </c>
      <c r="B52" s="34">
        <v>0.59723379629629625</v>
      </c>
      <c r="C52" t="s">
        <v>167</v>
      </c>
      <c r="D52" t="s">
        <v>609</v>
      </c>
      <c r="E52" t="s">
        <v>149</v>
      </c>
      <c r="F52" t="s">
        <v>593</v>
      </c>
      <c r="G52" s="82">
        <v>-30000</v>
      </c>
      <c r="H52" t="s">
        <v>179</v>
      </c>
      <c r="I52" t="s">
        <v>211</v>
      </c>
      <c r="J52" s="33"/>
      <c r="K52" s="33">
        <f>표1[[#This Row],[날짜]]</f>
        <v>45808</v>
      </c>
      <c r="L52" t="str" cm="1">
        <f t="array" ref="L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" t="str">
        <f t="shared" si="0"/>
        <v>내계좌이체</v>
      </c>
      <c r="N52" t="str">
        <f>IF(COUNTIF(저축성자산, I52) &gt; 0, 표1[[#This Row],[결제수단]], E52)</f>
        <v>미분류</v>
      </c>
      <c r="O52">
        <f>IF(OR(표1[[#This Row],[pv_대분류]]="수입", 표1[[#This Row],[pv_대분류]]="저축/투자"), 표1[[#This Row],[금액]], -표1[[#This Row],[금액]])</f>
        <v>30000</v>
      </c>
    </row>
    <row r="53" spans="1:15" hidden="1">
      <c r="A53" s="33">
        <v>45808</v>
      </c>
      <c r="B53" s="34">
        <v>0.59723379629629625</v>
      </c>
      <c r="C53" t="s">
        <v>167</v>
      </c>
      <c r="D53" t="s">
        <v>609</v>
      </c>
      <c r="E53" t="s">
        <v>149</v>
      </c>
      <c r="F53" t="s">
        <v>152</v>
      </c>
      <c r="G53" s="82">
        <v>30000</v>
      </c>
      <c r="H53" t="s">
        <v>179</v>
      </c>
      <c r="I53" t="s">
        <v>537</v>
      </c>
      <c r="J53" s="33"/>
      <c r="K53" s="33">
        <f>표1[[#This Row],[날짜]]</f>
        <v>45808</v>
      </c>
      <c r="L53" t="str" cm="1">
        <f t="array" ref="L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" t="str">
        <f t="shared" si="0"/>
        <v>내계좌이체</v>
      </c>
      <c r="N53" t="str">
        <f>IF(COUNTIF(저축성자산, I53) &gt; 0, 표1[[#This Row],[결제수단]], E53)</f>
        <v>미분류</v>
      </c>
      <c r="O53">
        <f>IF(OR(표1[[#This Row],[pv_대분류]]="수입", 표1[[#This Row],[pv_대분류]]="저축/투자"), 표1[[#This Row],[금액]], -표1[[#This Row],[금액]])</f>
        <v>-30000</v>
      </c>
    </row>
    <row r="54" spans="1:15" hidden="1">
      <c r="A54" s="33">
        <v>45808</v>
      </c>
      <c r="B54" s="34">
        <v>0.60133101851851856</v>
      </c>
      <c r="C54" t="s">
        <v>167</v>
      </c>
      <c r="D54" t="s">
        <v>167</v>
      </c>
      <c r="E54" t="s">
        <v>149</v>
      </c>
      <c r="F54" t="s">
        <v>611</v>
      </c>
      <c r="G54" s="82">
        <v>-22600</v>
      </c>
      <c r="H54" t="s">
        <v>179</v>
      </c>
      <c r="I54" t="s">
        <v>537</v>
      </c>
      <c r="J54" s="33"/>
      <c r="K54" s="33">
        <f>표1[[#This Row],[날짜]]</f>
        <v>45808</v>
      </c>
      <c r="L54" t="str" cm="1">
        <f t="array" ref="L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4" t="str">
        <f t="shared" si="0"/>
        <v>이체</v>
      </c>
      <c r="N54" t="str">
        <f>IF(COUNTIF(저축성자산, I54) &gt; 0, 표1[[#This Row],[결제수단]], E54)</f>
        <v>미분류</v>
      </c>
      <c r="O54">
        <f>IF(OR(표1[[#This Row],[pv_대분류]]="수입", 표1[[#This Row],[pv_대분류]]="저축/투자"), 표1[[#This Row],[금액]], -표1[[#This Row],[금액]])</f>
        <v>22600</v>
      </c>
    </row>
    <row r="55" spans="1:15">
      <c r="A55" s="33">
        <v>45808</v>
      </c>
      <c r="B55" s="34">
        <v>0.50611111111111107</v>
      </c>
      <c r="C55" t="s">
        <v>165</v>
      </c>
      <c r="D55" t="s">
        <v>147</v>
      </c>
      <c r="E55" t="s">
        <v>13</v>
      </c>
      <c r="F55" t="s">
        <v>604</v>
      </c>
      <c r="G55" s="82">
        <v>-50000</v>
      </c>
      <c r="H55" t="s">
        <v>179</v>
      </c>
      <c r="I55" t="s">
        <v>222</v>
      </c>
      <c r="J55" s="33"/>
      <c r="K55" s="33">
        <f>표1[[#This Row],[날짜]]</f>
        <v>45808</v>
      </c>
      <c r="L55" t="str" cm="1">
        <f t="array" ref="L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5" t="str">
        <f t="shared" si="0"/>
        <v>자동차</v>
      </c>
      <c r="N55" t="str">
        <f>IF(COUNTIF(저축성자산, I55) &gt; 0, 표1[[#This Row],[결제수단]], E55)</f>
        <v>주유</v>
      </c>
      <c r="O55">
        <f>IF(OR(표1[[#This Row],[pv_대분류]]="수입", 표1[[#This Row],[pv_대분류]]="저축/투자"), 표1[[#This Row],[금액]], -표1[[#This Row],[금액]])</f>
        <v>50000</v>
      </c>
    </row>
    <row r="56" spans="1:15" hidden="1">
      <c r="A56" s="33">
        <v>45808</v>
      </c>
      <c r="B56" s="34">
        <v>0.59809027777777779</v>
      </c>
      <c r="C56" t="s">
        <v>163</v>
      </c>
      <c r="D56" t="s">
        <v>161</v>
      </c>
      <c r="E56" t="s">
        <v>149</v>
      </c>
      <c r="F56" t="s">
        <v>617</v>
      </c>
      <c r="G56" s="82">
        <v>14</v>
      </c>
      <c r="H56" t="s">
        <v>179</v>
      </c>
      <c r="I56" t="s">
        <v>537</v>
      </c>
      <c r="J56" s="33"/>
      <c r="K56" s="33">
        <f>표1[[#This Row],[날짜]]</f>
        <v>45808</v>
      </c>
      <c r="L56" t="str" cm="1">
        <f t="array" ref="L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6" t="str">
        <f t="shared" si="0"/>
        <v>앱테크</v>
      </c>
      <c r="N56" t="str">
        <f>IF(COUNTIF(저축성자산, I56) &gt; 0, 표1[[#This Row],[결제수단]], E56)</f>
        <v>미분류</v>
      </c>
      <c r="O56">
        <f>IF(OR(표1[[#This Row],[pv_대분류]]="수입", 표1[[#This Row],[pv_대분류]]="저축/투자"), 표1[[#This Row],[금액]], -표1[[#This Row],[금액]])</f>
        <v>14</v>
      </c>
    </row>
    <row r="57" spans="1:15">
      <c r="A57" s="33">
        <v>45808</v>
      </c>
      <c r="B57" s="34">
        <v>0.90531249999999996</v>
      </c>
      <c r="C57" t="s">
        <v>165</v>
      </c>
      <c r="D57" t="s">
        <v>146</v>
      </c>
      <c r="E57" t="s">
        <v>19</v>
      </c>
      <c r="F57" t="s">
        <v>596</v>
      </c>
      <c r="G57" s="82">
        <v>-8400</v>
      </c>
      <c r="H57" t="s">
        <v>179</v>
      </c>
      <c r="I57" t="s">
        <v>222</v>
      </c>
      <c r="J57" s="33"/>
      <c r="K57" s="33">
        <f>표1[[#This Row],[날짜]]</f>
        <v>45808</v>
      </c>
      <c r="L57" t="str" cm="1">
        <f t="array" ref="L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" t="str">
        <f t="shared" si="0"/>
        <v>교통</v>
      </c>
      <c r="N57" t="str">
        <f>IF(COUNTIF(저축성자산, I57) &gt; 0, 표1[[#This Row],[결제수단]], E57)</f>
        <v>철도</v>
      </c>
      <c r="O57">
        <f>IF(OR(표1[[#This Row],[pv_대분류]]="수입", 표1[[#This Row],[pv_대분류]]="저축/투자"), 표1[[#This Row],[금액]], -표1[[#This Row],[금액]])</f>
        <v>8400</v>
      </c>
    </row>
    <row r="58" spans="1:15" hidden="1">
      <c r="A58" s="33">
        <v>45807</v>
      </c>
      <c r="B58" s="34">
        <v>0.35800925925925919</v>
      </c>
      <c r="C58" t="s">
        <v>163</v>
      </c>
      <c r="D58" t="s">
        <v>510</v>
      </c>
      <c r="E58" t="s">
        <v>149</v>
      </c>
      <c r="F58" t="s">
        <v>240</v>
      </c>
      <c r="G58" s="82">
        <v>300</v>
      </c>
      <c r="H58" t="s">
        <v>179</v>
      </c>
      <c r="I58" t="s">
        <v>537</v>
      </c>
      <c r="J58" s="33"/>
      <c r="K58" s="33">
        <f>표1[[#This Row],[날짜]]</f>
        <v>45807</v>
      </c>
      <c r="L58" t="str" cm="1">
        <f t="array" ref="L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8" t="str">
        <f t="shared" si="0"/>
        <v>금융수입</v>
      </c>
      <c r="N58" t="str">
        <f>IF(COUNTIF(저축성자산, I58) &gt; 0, 표1[[#This Row],[결제수단]], E58)</f>
        <v>미분류</v>
      </c>
      <c r="O58">
        <f>IF(OR(표1[[#This Row],[pv_대분류]]="수입", 표1[[#This Row],[pv_대분류]]="저축/투자"), 표1[[#This Row],[금액]], -표1[[#This Row],[금액]])</f>
        <v>300</v>
      </c>
    </row>
    <row r="59" spans="1:15">
      <c r="A59" s="33">
        <v>45807</v>
      </c>
      <c r="B59" s="34">
        <v>0.96599537037037042</v>
      </c>
      <c r="C59" t="s">
        <v>165</v>
      </c>
      <c r="D59" t="s">
        <v>514</v>
      </c>
      <c r="E59" t="s">
        <v>24</v>
      </c>
      <c r="F59" t="s">
        <v>239</v>
      </c>
      <c r="G59" s="82">
        <v>-26516</v>
      </c>
      <c r="H59" t="s">
        <v>179</v>
      </c>
      <c r="I59" t="s">
        <v>222</v>
      </c>
      <c r="J59" s="33"/>
      <c r="K59" s="33">
        <f>표1[[#This Row],[날짜]]</f>
        <v>45807</v>
      </c>
      <c r="L59" t="str" cm="1">
        <f t="array" ref="L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9" t="str">
        <f t="shared" si="0"/>
        <v>뷰티/미용</v>
      </c>
      <c r="N59" t="str">
        <f>IF(COUNTIF(저축성자산, I59) &gt; 0, 표1[[#This Row],[결제수단]], E59)</f>
        <v>화장품</v>
      </c>
      <c r="O59">
        <f>IF(OR(표1[[#This Row],[pv_대분류]]="수입", 표1[[#This Row],[pv_대분류]]="저축/투자"), 표1[[#This Row],[금액]], -표1[[#This Row],[금액]])</f>
        <v>26516</v>
      </c>
    </row>
    <row r="60" spans="1:15">
      <c r="A60" s="33">
        <v>45807</v>
      </c>
      <c r="B60" s="34">
        <v>0.98557870370370371</v>
      </c>
      <c r="C60" t="s">
        <v>165</v>
      </c>
      <c r="D60" t="s">
        <v>553</v>
      </c>
      <c r="E60" t="s">
        <v>612</v>
      </c>
      <c r="F60" t="s">
        <v>5</v>
      </c>
      <c r="G60" s="82">
        <v>-26984</v>
      </c>
      <c r="H60" t="s">
        <v>179</v>
      </c>
      <c r="I60" t="s">
        <v>222</v>
      </c>
      <c r="J60" s="33"/>
      <c r="K60" s="33">
        <f>표1[[#This Row],[날짜]]</f>
        <v>45807</v>
      </c>
      <c r="L60" t="str" cm="1">
        <f t="array" ref="L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0" t="str">
        <f t="shared" si="0"/>
        <v>온라인쇼핑</v>
      </c>
      <c r="N60" t="str">
        <f>IF(COUNTIF(저축성자산, I60) &gt; 0, 표1[[#This Row],[결제수단]], E60)</f>
        <v>인터넷쇼핑</v>
      </c>
      <c r="O60">
        <f>IF(OR(표1[[#This Row],[pv_대분류]]="수입", 표1[[#This Row],[pv_대분류]]="저축/투자"), 표1[[#This Row],[금액]], -표1[[#This Row],[금액]])</f>
        <v>26984</v>
      </c>
    </row>
    <row r="61" spans="1:15" hidden="1">
      <c r="A61" s="33">
        <v>45805</v>
      </c>
      <c r="B61" s="34">
        <v>0.4521296296296296</v>
      </c>
      <c r="C61" t="s">
        <v>167</v>
      </c>
      <c r="D61" t="s">
        <v>167</v>
      </c>
      <c r="E61" t="s">
        <v>149</v>
      </c>
      <c r="F61" t="s">
        <v>588</v>
      </c>
      <c r="G61" s="82">
        <v>-57000</v>
      </c>
      <c r="H61" t="s">
        <v>179</v>
      </c>
      <c r="I61" t="s">
        <v>211</v>
      </c>
      <c r="J61" s="33"/>
      <c r="K61" s="33">
        <f>표1[[#This Row],[날짜]]</f>
        <v>45805</v>
      </c>
      <c r="L61" t="str" cm="1">
        <f t="array" ref="L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61" t="str">
        <f t="shared" si="0"/>
        <v>이체</v>
      </c>
      <c r="N61" t="str">
        <f>IF(COUNTIF(저축성자산, I61) &gt; 0, 표1[[#This Row],[결제수단]], E61)</f>
        <v>미분류</v>
      </c>
      <c r="O61">
        <f>IF(OR(표1[[#This Row],[pv_대분류]]="수입", 표1[[#This Row],[pv_대분류]]="저축/투자"), 표1[[#This Row],[금액]], -표1[[#This Row],[금액]])</f>
        <v>57000</v>
      </c>
    </row>
    <row r="62" spans="1:15">
      <c r="A62" s="33">
        <v>45805</v>
      </c>
      <c r="B62" s="34">
        <v>0.38846064814814812</v>
      </c>
      <c r="C62" t="s">
        <v>165</v>
      </c>
      <c r="D62" t="s">
        <v>160</v>
      </c>
      <c r="E62" t="s">
        <v>4</v>
      </c>
      <c r="F62" t="s">
        <v>430</v>
      </c>
      <c r="G62" s="82">
        <v>-5470</v>
      </c>
      <c r="H62" t="s">
        <v>179</v>
      </c>
      <c r="I62" t="s">
        <v>224</v>
      </c>
      <c r="J62" s="33"/>
      <c r="K62" s="33">
        <f>표1[[#This Row],[날짜]]</f>
        <v>45805</v>
      </c>
      <c r="L62" t="str" cm="1">
        <f t="array" ref="L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2" t="str">
        <f t="shared" si="0"/>
        <v>생활</v>
      </c>
      <c r="N62" t="str">
        <f>IF(COUNTIF(저축성자산, I62) &gt; 0, 표1[[#This Row],[결제수단]], E62)</f>
        <v>편의점</v>
      </c>
      <c r="O62">
        <f>IF(OR(표1[[#This Row],[pv_대분류]]="수입", 표1[[#This Row],[pv_대분류]]="저축/투자"), 표1[[#This Row],[금액]], -표1[[#This Row],[금액]])</f>
        <v>5470</v>
      </c>
    </row>
    <row r="63" spans="1:15">
      <c r="A63" s="33">
        <v>45805</v>
      </c>
      <c r="B63" s="34">
        <v>0.72121527777777783</v>
      </c>
      <c r="C63" t="s">
        <v>165</v>
      </c>
      <c r="D63" t="s">
        <v>148</v>
      </c>
      <c r="E63" t="s">
        <v>0</v>
      </c>
      <c r="F63" t="s">
        <v>418</v>
      </c>
      <c r="G63" s="82">
        <v>-45666</v>
      </c>
      <c r="H63" t="s">
        <v>179</v>
      </c>
      <c r="I63" t="s">
        <v>222</v>
      </c>
      <c r="J63" s="33"/>
      <c r="K63" s="33">
        <f>표1[[#This Row],[날짜]]</f>
        <v>45805</v>
      </c>
      <c r="L63" t="str" cm="1">
        <f t="array" ref="L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3" t="str">
        <f t="shared" si="0"/>
        <v>식비</v>
      </c>
      <c r="N63" t="str">
        <f>IF(COUNTIF(저축성자산, I63) &gt; 0, 표1[[#This Row],[결제수단]], E63)</f>
        <v>치킨</v>
      </c>
      <c r="O63">
        <f>IF(OR(표1[[#This Row],[pv_대분류]]="수입", 표1[[#This Row],[pv_대분류]]="저축/투자"), 표1[[#This Row],[금액]], -표1[[#This Row],[금액]])</f>
        <v>45666</v>
      </c>
    </row>
    <row r="64" spans="1:15">
      <c r="A64" s="33">
        <v>45804</v>
      </c>
      <c r="B64" s="34">
        <v>0.41379629629629627</v>
      </c>
      <c r="C64" t="s">
        <v>165</v>
      </c>
      <c r="D64" t="s">
        <v>148</v>
      </c>
      <c r="E64" t="s">
        <v>598</v>
      </c>
      <c r="F64" t="s">
        <v>426</v>
      </c>
      <c r="G64" s="82">
        <v>-53860</v>
      </c>
      <c r="H64" t="s">
        <v>179</v>
      </c>
      <c r="I64" t="s">
        <v>222</v>
      </c>
      <c r="J64" s="33"/>
      <c r="K64" s="33">
        <f>표1[[#This Row],[날짜]]</f>
        <v>45804</v>
      </c>
      <c r="L64" t="str" cm="1">
        <f t="array" ref="L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4" t="str">
        <f t="shared" si="0"/>
        <v>식비</v>
      </c>
      <c r="N64" t="str">
        <f>IF(COUNTIF(저축성자산, I64) &gt; 0, 표1[[#This Row],[결제수단]], E64)</f>
        <v>패스트푸드</v>
      </c>
      <c r="O64">
        <f>IF(OR(표1[[#This Row],[pv_대분류]]="수입", 표1[[#This Row],[pv_대분류]]="저축/투자"), 표1[[#This Row],[금액]], -표1[[#This Row],[금액]])</f>
        <v>53860</v>
      </c>
    </row>
    <row r="65" spans="1:15">
      <c r="A65" s="33">
        <v>45804</v>
      </c>
      <c r="B65" s="34">
        <v>0.79344907407407406</v>
      </c>
      <c r="C65" t="s">
        <v>165</v>
      </c>
      <c r="D65" t="s">
        <v>148</v>
      </c>
      <c r="E65" t="s">
        <v>28</v>
      </c>
      <c r="F65" t="s">
        <v>592</v>
      </c>
      <c r="G65" s="82">
        <v>-30333</v>
      </c>
      <c r="H65" t="s">
        <v>179</v>
      </c>
      <c r="I65" t="s">
        <v>222</v>
      </c>
      <c r="J65" s="33"/>
      <c r="K65" s="33">
        <f>표1[[#This Row],[날짜]]</f>
        <v>45804</v>
      </c>
      <c r="L65" t="str" cm="1">
        <f t="array" ref="L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" t="str">
        <f t="shared" si="0"/>
        <v>식비</v>
      </c>
      <c r="N65" t="str">
        <f>IF(COUNTIF(저축성자산, I65) &gt; 0, 표1[[#This Row],[결제수단]], E65)</f>
        <v>양식</v>
      </c>
      <c r="O65">
        <f>IF(OR(표1[[#This Row],[pv_대분류]]="수입", 표1[[#This Row],[pv_대분류]]="저축/투자"), 표1[[#This Row],[금액]], -표1[[#This Row],[금액]])</f>
        <v>30333</v>
      </c>
    </row>
    <row r="66" spans="1:15" hidden="1">
      <c r="A66" s="33">
        <v>45803</v>
      </c>
      <c r="B66" s="34">
        <v>1.8749999999999999E-2</v>
      </c>
      <c r="C66" t="s">
        <v>167</v>
      </c>
      <c r="D66" t="s">
        <v>609</v>
      </c>
      <c r="E66" t="s">
        <v>149</v>
      </c>
      <c r="F66" t="s">
        <v>192</v>
      </c>
      <c r="G66" s="82">
        <v>65566</v>
      </c>
      <c r="H66" t="s">
        <v>179</v>
      </c>
      <c r="I66" t="s">
        <v>537</v>
      </c>
      <c r="J66" s="33"/>
      <c r="K66" s="33">
        <f>표1[[#This Row],[날짜]]</f>
        <v>45803</v>
      </c>
      <c r="L66" t="str" cm="1">
        <f t="array" ref="L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6" t="str">
        <f t="shared" ref="M66:M129" si="1">IF(COUNTIF(저축성자산, I66) &gt; 0, "저축성자산", D66)</f>
        <v>내계좌이체</v>
      </c>
      <c r="N66" t="str">
        <f>IF(COUNTIF(저축성자산, I66) &gt; 0, 표1[[#This Row],[결제수단]], E66)</f>
        <v>미분류</v>
      </c>
      <c r="O66">
        <f>IF(OR(표1[[#This Row],[pv_대분류]]="수입", 표1[[#This Row],[pv_대분류]]="저축/투자"), 표1[[#This Row],[금액]], -표1[[#This Row],[금액]])</f>
        <v>-65566</v>
      </c>
    </row>
    <row r="67" spans="1:15" hidden="1">
      <c r="A67" s="33">
        <v>45803</v>
      </c>
      <c r="B67" s="34">
        <v>1.8749999999999999E-2</v>
      </c>
      <c r="C67" t="s">
        <v>167</v>
      </c>
      <c r="D67" t="s">
        <v>609</v>
      </c>
      <c r="E67" t="s">
        <v>149</v>
      </c>
      <c r="F67" t="s">
        <v>234</v>
      </c>
      <c r="G67" s="82">
        <v>-65566</v>
      </c>
      <c r="H67" t="s">
        <v>179</v>
      </c>
      <c r="I67" t="s">
        <v>527</v>
      </c>
      <c r="J67" s="33"/>
      <c r="K67" s="33">
        <f>표1[[#This Row],[날짜]]</f>
        <v>45803</v>
      </c>
      <c r="L67" t="str" cm="1">
        <f t="array" ref="L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" t="str">
        <f t="shared" si="1"/>
        <v>내계좌이체</v>
      </c>
      <c r="N67" t="str">
        <f>IF(COUNTIF(저축성자산, I67) &gt; 0, 표1[[#This Row],[결제수단]], E67)</f>
        <v>미분류</v>
      </c>
      <c r="O67">
        <f>IF(OR(표1[[#This Row],[pv_대분류]]="수입", 표1[[#This Row],[pv_대분류]]="저축/투자"), 표1[[#This Row],[금액]], -표1[[#This Row],[금액]])</f>
        <v>65566</v>
      </c>
    </row>
    <row r="68" spans="1:15" hidden="1">
      <c r="A68" s="77">
        <v>45803</v>
      </c>
      <c r="B68" s="78">
        <v>0.37181712962962971</v>
      </c>
      <c r="C68" s="79" t="s">
        <v>167</v>
      </c>
      <c r="D68" s="79" t="s">
        <v>609</v>
      </c>
      <c r="E68" s="79" t="s">
        <v>149</v>
      </c>
      <c r="F68" s="79" t="s">
        <v>606</v>
      </c>
      <c r="G68" s="128">
        <v>-100000</v>
      </c>
      <c r="H68" s="79" t="s">
        <v>179</v>
      </c>
      <c r="I68" s="79" t="s">
        <v>195</v>
      </c>
      <c r="J68" s="77"/>
      <c r="K68" s="77">
        <f>표1[[#This Row],[날짜]]</f>
        <v>45803</v>
      </c>
      <c r="L68" s="79" t="str" cm="1">
        <f t="array" ref="L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8" s="79" t="str">
        <f t="shared" si="1"/>
        <v>내계좌이체</v>
      </c>
      <c r="N68" s="79" t="str">
        <f>IF(COUNTIF(저축성자산, I68) &gt; 0, 표1[[#This Row],[결제수단]], E68)</f>
        <v>미분류</v>
      </c>
      <c r="O68">
        <f>IF(OR(표1[[#This Row],[pv_대분류]]="수입", 표1[[#This Row],[pv_대분류]]="저축/투자"), 표1[[#This Row],[금액]], -표1[[#This Row],[금액]])</f>
        <v>100000</v>
      </c>
    </row>
    <row r="69" spans="1:15" hidden="1">
      <c r="A69" s="33">
        <v>45803</v>
      </c>
      <c r="B69" s="34">
        <v>0.37182870370370369</v>
      </c>
      <c r="C69" t="s">
        <v>167</v>
      </c>
      <c r="D69" t="s">
        <v>609</v>
      </c>
      <c r="E69" t="s">
        <v>149</v>
      </c>
      <c r="F69" t="s">
        <v>152</v>
      </c>
      <c r="G69" s="82">
        <v>100000</v>
      </c>
      <c r="H69" t="s">
        <v>179</v>
      </c>
      <c r="I69" s="36" t="s">
        <v>852</v>
      </c>
      <c r="J69" s="33"/>
      <c r="K69" s="33">
        <f>표1[[#This Row],[날짜]]</f>
        <v>45803</v>
      </c>
      <c r="L69" t="str" cm="1">
        <f t="array" ref="L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69" t="str">
        <f t="shared" si="1"/>
        <v>저축성자산</v>
      </c>
      <c r="N69" t="str">
        <f>IF(COUNTIF(저축성자산, I69) &gt; 0, 표1[[#This Row],[결제수단]], E69)</f>
        <v>청년 주택드림 청약통장</v>
      </c>
      <c r="O69">
        <f>IF(OR(표1[[#This Row],[pv_대분류]]="수입", 표1[[#This Row],[pv_대분류]]="저축/투자"), 표1[[#This Row],[금액]], -표1[[#This Row],[금액]])</f>
        <v>100000</v>
      </c>
    </row>
    <row r="70" spans="1:15" hidden="1">
      <c r="A70" s="33">
        <v>45803</v>
      </c>
      <c r="B70" s="34">
        <v>0.45479166666666659</v>
      </c>
      <c r="C70" t="s">
        <v>167</v>
      </c>
      <c r="D70" t="s">
        <v>167</v>
      </c>
      <c r="E70" t="s">
        <v>149</v>
      </c>
      <c r="F70" t="s">
        <v>607</v>
      </c>
      <c r="G70" s="82">
        <v>-25000</v>
      </c>
      <c r="H70" t="s">
        <v>179</v>
      </c>
      <c r="I70" t="s">
        <v>537</v>
      </c>
      <c r="J70" s="33"/>
      <c r="K70" s="33">
        <f>표1[[#This Row],[날짜]]</f>
        <v>45803</v>
      </c>
      <c r="L70" t="str" cm="1">
        <f t="array" ref="L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70" t="str">
        <f t="shared" si="1"/>
        <v>이체</v>
      </c>
      <c r="N70" t="str">
        <f>IF(COUNTIF(저축성자산, I70) &gt; 0, 표1[[#This Row],[결제수단]], E70)</f>
        <v>미분류</v>
      </c>
      <c r="O70">
        <f>IF(OR(표1[[#This Row],[pv_대분류]]="수입", 표1[[#This Row],[pv_대분류]]="저축/투자"), 표1[[#This Row],[금액]], -표1[[#This Row],[금액]])</f>
        <v>25000</v>
      </c>
    </row>
    <row r="71" spans="1:15" hidden="1">
      <c r="A71" s="33">
        <v>45803</v>
      </c>
      <c r="B71" s="34">
        <v>1.8831018518518521E-2</v>
      </c>
      <c r="C71" t="s">
        <v>163</v>
      </c>
      <c r="D71" t="s">
        <v>149</v>
      </c>
      <c r="E71" t="s">
        <v>149</v>
      </c>
      <c r="F71" t="s">
        <v>590</v>
      </c>
      <c r="G71" s="82">
        <v>4</v>
      </c>
      <c r="H71" t="s">
        <v>179</v>
      </c>
      <c r="I71" t="s">
        <v>537</v>
      </c>
      <c r="J71" s="33"/>
      <c r="K71" s="33">
        <f>표1[[#This Row],[날짜]]</f>
        <v>45803</v>
      </c>
      <c r="L71" t="str" cm="1">
        <f t="array" ref="L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1" t="str">
        <f t="shared" si="1"/>
        <v>미분류</v>
      </c>
      <c r="N71" t="str">
        <f>IF(COUNTIF(저축성자산, I71) &gt; 0, 표1[[#This Row],[결제수단]], E71)</f>
        <v>미분류</v>
      </c>
      <c r="O71">
        <f>IF(OR(표1[[#This Row],[pv_대분류]]="수입", 표1[[#This Row],[pv_대분류]]="저축/투자"), 표1[[#This Row],[금액]], -표1[[#This Row],[금액]])</f>
        <v>4</v>
      </c>
    </row>
    <row r="72" spans="1:15" hidden="1">
      <c r="A72" s="33">
        <v>45803</v>
      </c>
      <c r="B72" s="34">
        <v>1.8877314814814819E-2</v>
      </c>
      <c r="C72" t="s">
        <v>163</v>
      </c>
      <c r="D72" t="s">
        <v>149</v>
      </c>
      <c r="E72" t="s">
        <v>149</v>
      </c>
      <c r="F72" t="s">
        <v>590</v>
      </c>
      <c r="G72" s="82">
        <v>5</v>
      </c>
      <c r="H72" t="s">
        <v>179</v>
      </c>
      <c r="I72" t="s">
        <v>537</v>
      </c>
      <c r="J72" s="33"/>
      <c r="K72" s="33">
        <f>표1[[#This Row],[날짜]]</f>
        <v>45803</v>
      </c>
      <c r="L72" t="str" cm="1">
        <f t="array" ref="L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2" t="str">
        <f t="shared" si="1"/>
        <v>미분류</v>
      </c>
      <c r="N72" t="str">
        <f>IF(COUNTIF(저축성자산, I72) &gt; 0, 표1[[#This Row],[결제수단]], E72)</f>
        <v>미분류</v>
      </c>
      <c r="O72">
        <f>IF(OR(표1[[#This Row],[pv_대분류]]="수입", 표1[[#This Row],[pv_대분류]]="저축/투자"), 표1[[#This Row],[금액]], -표1[[#This Row],[금액]])</f>
        <v>5</v>
      </c>
    </row>
    <row r="73" spans="1:15">
      <c r="A73" s="33">
        <v>45803</v>
      </c>
      <c r="B73" s="34">
        <v>0.71363425925925927</v>
      </c>
      <c r="C73" t="s">
        <v>165</v>
      </c>
      <c r="D73" t="s">
        <v>156</v>
      </c>
      <c r="E73" t="s">
        <v>601</v>
      </c>
      <c r="F73" t="s">
        <v>420</v>
      </c>
      <c r="G73" s="82">
        <v>-150000</v>
      </c>
      <c r="H73" t="s">
        <v>179</v>
      </c>
      <c r="I73" t="s">
        <v>537</v>
      </c>
      <c r="J73" s="33"/>
      <c r="K73" s="33">
        <f>표1[[#This Row],[날짜]]</f>
        <v>45803</v>
      </c>
      <c r="L73" t="str" cm="1">
        <f t="array" ref="L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" t="str">
        <f t="shared" si="1"/>
        <v>금융</v>
      </c>
      <c r="N73" t="str">
        <f>IF(COUNTIF(저축성자산, I73) &gt; 0, 표1[[#This Row],[결제수단]], E73)</f>
        <v>증권/투자</v>
      </c>
      <c r="O73">
        <f>IF(OR(표1[[#This Row],[pv_대분류]]="수입", 표1[[#This Row],[pv_대분류]]="저축/투자"), 표1[[#This Row],[금액]], -표1[[#This Row],[금액]])</f>
        <v>150000</v>
      </c>
    </row>
    <row r="74" spans="1:15">
      <c r="A74" s="33">
        <v>45803</v>
      </c>
      <c r="B74" s="34">
        <v>0.9105671296296296</v>
      </c>
      <c r="C74" t="s">
        <v>165</v>
      </c>
      <c r="D74" t="s">
        <v>160</v>
      </c>
      <c r="E74" t="s">
        <v>15</v>
      </c>
      <c r="F74" t="s">
        <v>235</v>
      </c>
      <c r="G74" s="82">
        <v>-12000</v>
      </c>
      <c r="H74" t="s">
        <v>179</v>
      </c>
      <c r="I74" t="s">
        <v>222</v>
      </c>
      <c r="J74" s="33"/>
      <c r="K74" s="33">
        <f>표1[[#This Row],[날짜]]</f>
        <v>45803</v>
      </c>
      <c r="L74" t="str" cm="1">
        <f t="array" ref="L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" t="str">
        <f t="shared" si="1"/>
        <v>생활</v>
      </c>
      <c r="N74" t="str">
        <f>IF(COUNTIF(저축성자산, I74) &gt; 0, 표1[[#This Row],[결제수단]], E74)</f>
        <v>생필품</v>
      </c>
      <c r="O74">
        <f>IF(OR(표1[[#This Row],[pv_대분류]]="수입", 표1[[#This Row],[pv_대분류]]="저축/투자"), 표1[[#This Row],[금액]], -표1[[#This Row],[금액]])</f>
        <v>12000</v>
      </c>
    </row>
    <row r="75" spans="1:15">
      <c r="A75" s="33">
        <v>45802</v>
      </c>
      <c r="B75" s="34">
        <v>0.56252314814814819</v>
      </c>
      <c r="C75" t="s">
        <v>165</v>
      </c>
      <c r="D75" t="s">
        <v>553</v>
      </c>
      <c r="E75" t="s">
        <v>616</v>
      </c>
      <c r="F75" t="s">
        <v>589</v>
      </c>
      <c r="G75" s="82">
        <v>-10000</v>
      </c>
      <c r="H75" t="s">
        <v>179</v>
      </c>
      <c r="I75" t="s">
        <v>537</v>
      </c>
      <c r="J75" s="33"/>
      <c r="K75" s="33">
        <f>표1[[#This Row],[날짜]]</f>
        <v>45802</v>
      </c>
      <c r="L75" t="str" cm="1">
        <f t="array" ref="L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5" t="str">
        <f t="shared" si="1"/>
        <v>온라인쇼핑</v>
      </c>
      <c r="N75" t="str">
        <f>IF(COUNTIF(저축성자산, I75) &gt; 0, 표1[[#This Row],[결제수단]], E75)</f>
        <v>결제/충전</v>
      </c>
      <c r="O75">
        <f>IF(OR(표1[[#This Row],[pv_대분류]]="수입", 표1[[#This Row],[pv_대분류]]="저축/투자"), 표1[[#This Row],[금액]], -표1[[#This Row],[금액]])</f>
        <v>10000</v>
      </c>
    </row>
    <row r="76" spans="1:15">
      <c r="A76" s="33">
        <v>45802</v>
      </c>
      <c r="B76" s="34">
        <v>0.56313657407407403</v>
      </c>
      <c r="C76" t="s">
        <v>165</v>
      </c>
      <c r="D76" t="s">
        <v>553</v>
      </c>
      <c r="E76" t="s">
        <v>616</v>
      </c>
      <c r="F76" t="s">
        <v>589</v>
      </c>
      <c r="G76" s="82">
        <v>-10000</v>
      </c>
      <c r="H76" t="s">
        <v>179</v>
      </c>
      <c r="I76" t="s">
        <v>537</v>
      </c>
      <c r="J76" s="33"/>
      <c r="K76" s="33">
        <f>표1[[#This Row],[날짜]]</f>
        <v>45802</v>
      </c>
      <c r="L76" t="str" cm="1">
        <f t="array" ref="L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6" t="str">
        <f t="shared" si="1"/>
        <v>온라인쇼핑</v>
      </c>
      <c r="N76" t="str">
        <f>IF(COUNTIF(저축성자산, I76) &gt; 0, 표1[[#This Row],[결제수단]], E76)</f>
        <v>결제/충전</v>
      </c>
      <c r="O76">
        <f>IF(OR(표1[[#This Row],[pv_대분류]]="수입", 표1[[#This Row],[pv_대분류]]="저축/투자"), 표1[[#This Row],[금액]], -표1[[#This Row],[금액]])</f>
        <v>10000</v>
      </c>
    </row>
    <row r="77" spans="1:15">
      <c r="A77" s="33">
        <v>45802</v>
      </c>
      <c r="B77" s="34">
        <v>0.56334490740740739</v>
      </c>
      <c r="C77" t="s">
        <v>165</v>
      </c>
      <c r="D77" t="s">
        <v>553</v>
      </c>
      <c r="E77" t="s">
        <v>616</v>
      </c>
      <c r="F77" t="s">
        <v>589</v>
      </c>
      <c r="G77" s="82">
        <v>-10000</v>
      </c>
      <c r="H77" t="s">
        <v>179</v>
      </c>
      <c r="I77" t="s">
        <v>537</v>
      </c>
      <c r="J77" s="33"/>
      <c r="K77" s="33">
        <f>표1[[#This Row],[날짜]]</f>
        <v>45802</v>
      </c>
      <c r="L77" t="str" cm="1">
        <f t="array" ref="L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" t="str">
        <f t="shared" si="1"/>
        <v>온라인쇼핑</v>
      </c>
      <c r="N77" t="str">
        <f>IF(COUNTIF(저축성자산, I77) &gt; 0, 표1[[#This Row],[결제수단]], E77)</f>
        <v>결제/충전</v>
      </c>
      <c r="O77">
        <f>IF(OR(표1[[#This Row],[pv_대분류]]="수입", 표1[[#This Row],[pv_대분류]]="저축/투자"), 표1[[#This Row],[금액]], -표1[[#This Row],[금액]])</f>
        <v>10000</v>
      </c>
    </row>
    <row r="78" spans="1:15">
      <c r="A78" s="33">
        <v>45802</v>
      </c>
      <c r="B78" s="34">
        <v>0.70128472222222227</v>
      </c>
      <c r="C78" t="s">
        <v>165</v>
      </c>
      <c r="D78" t="s">
        <v>553</v>
      </c>
      <c r="E78" t="s">
        <v>616</v>
      </c>
      <c r="F78" t="s">
        <v>589</v>
      </c>
      <c r="G78" s="82">
        <v>-10000</v>
      </c>
      <c r="H78" t="s">
        <v>179</v>
      </c>
      <c r="I78" t="s">
        <v>537</v>
      </c>
      <c r="J78" s="33"/>
      <c r="K78" s="33">
        <f>표1[[#This Row],[날짜]]</f>
        <v>45802</v>
      </c>
      <c r="L78" t="str" cm="1">
        <f t="array" ref="L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8" t="str">
        <f t="shared" si="1"/>
        <v>온라인쇼핑</v>
      </c>
      <c r="N78" t="str">
        <f>IF(COUNTIF(저축성자산, I78) &gt; 0, 표1[[#This Row],[결제수단]], E78)</f>
        <v>결제/충전</v>
      </c>
      <c r="O78">
        <f>IF(OR(표1[[#This Row],[pv_대분류]]="수입", 표1[[#This Row],[pv_대분류]]="저축/투자"), 표1[[#This Row],[금액]], -표1[[#This Row],[금액]])</f>
        <v>10000</v>
      </c>
    </row>
    <row r="79" spans="1:15" hidden="1">
      <c r="A79" s="33">
        <v>45801</v>
      </c>
      <c r="B79" s="34">
        <v>8.7071759259259265E-2</v>
      </c>
      <c r="C79" t="s">
        <v>167</v>
      </c>
      <c r="D79" t="s">
        <v>2</v>
      </c>
      <c r="E79" t="s">
        <v>149</v>
      </c>
      <c r="F79" t="s">
        <v>644</v>
      </c>
      <c r="G79" s="82">
        <v>0</v>
      </c>
      <c r="H79" t="s">
        <v>179</v>
      </c>
      <c r="I79" t="s">
        <v>550</v>
      </c>
      <c r="J79" s="33"/>
      <c r="K79" s="33">
        <f>표1[[#This Row],[날짜]]</f>
        <v>45801</v>
      </c>
      <c r="L79" t="str" cm="1">
        <f t="array" ref="L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" t="str">
        <f t="shared" si="1"/>
        <v>저축</v>
      </c>
      <c r="N79" t="str">
        <f>IF(COUNTIF(저축성자산, I79) &gt; 0, 표1[[#This Row],[결제수단]], E79)</f>
        <v>미분류</v>
      </c>
      <c r="O79">
        <f>IF(OR(표1[[#This Row],[pv_대분류]]="수입", 표1[[#This Row],[pv_대분류]]="저축/투자"), 표1[[#This Row],[금액]], -표1[[#This Row],[금액]])</f>
        <v>0</v>
      </c>
    </row>
    <row r="80" spans="1:15" hidden="1">
      <c r="A80" s="33">
        <v>45801</v>
      </c>
      <c r="B80" s="34">
        <v>0.65525462962962966</v>
      </c>
      <c r="C80" t="s">
        <v>167</v>
      </c>
      <c r="D80" t="s">
        <v>609</v>
      </c>
      <c r="E80" t="s">
        <v>149</v>
      </c>
      <c r="F80" t="s">
        <v>593</v>
      </c>
      <c r="G80" s="82">
        <v>-366</v>
      </c>
      <c r="H80" t="s">
        <v>179</v>
      </c>
      <c r="I80" t="s">
        <v>537</v>
      </c>
      <c r="J80" s="33"/>
      <c r="K80" s="33">
        <f>표1[[#This Row],[날짜]]</f>
        <v>45801</v>
      </c>
      <c r="L80" t="str" cm="1">
        <f t="array" ref="L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" t="str">
        <f t="shared" si="1"/>
        <v>내계좌이체</v>
      </c>
      <c r="N80" t="str">
        <f>IF(COUNTIF(저축성자산, I80) &gt; 0, 표1[[#This Row],[결제수단]], E80)</f>
        <v>미분류</v>
      </c>
      <c r="O80">
        <f>IF(OR(표1[[#This Row],[pv_대분류]]="수입", 표1[[#This Row],[pv_대분류]]="저축/투자"), 표1[[#This Row],[금액]], -표1[[#This Row],[금액]])</f>
        <v>366</v>
      </c>
    </row>
    <row r="81" spans="1:15" hidden="1">
      <c r="A81" s="33">
        <v>45801</v>
      </c>
      <c r="B81" s="34">
        <v>0.6552662037037037</v>
      </c>
      <c r="C81" t="s">
        <v>167</v>
      </c>
      <c r="D81" t="s">
        <v>609</v>
      </c>
      <c r="E81" t="s">
        <v>149</v>
      </c>
      <c r="F81" t="s">
        <v>152</v>
      </c>
      <c r="G81" s="82">
        <v>366</v>
      </c>
      <c r="H81" t="s">
        <v>179</v>
      </c>
      <c r="I81" t="s">
        <v>195</v>
      </c>
      <c r="J81" s="33"/>
      <c r="K81" s="33">
        <f>표1[[#This Row],[날짜]]</f>
        <v>45801</v>
      </c>
      <c r="L81" t="str" cm="1">
        <f t="array" ref="L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1" t="str">
        <f t="shared" si="1"/>
        <v>내계좌이체</v>
      </c>
      <c r="N81" t="str">
        <f>IF(COUNTIF(저축성자산, I81) &gt; 0, 표1[[#This Row],[결제수단]], E81)</f>
        <v>미분류</v>
      </c>
      <c r="O81">
        <f>IF(OR(표1[[#This Row],[pv_대분류]]="수입", 표1[[#This Row],[pv_대분류]]="저축/투자"), 표1[[#This Row],[금액]], -표1[[#This Row],[금액]])</f>
        <v>-366</v>
      </c>
    </row>
    <row r="82" spans="1:15" hidden="1">
      <c r="A82" s="33">
        <v>45801</v>
      </c>
      <c r="B82" s="34">
        <v>0.65560185185185182</v>
      </c>
      <c r="C82" t="s">
        <v>167</v>
      </c>
      <c r="D82" t="s">
        <v>609</v>
      </c>
      <c r="E82" t="s">
        <v>149</v>
      </c>
      <c r="F82" t="s">
        <v>593</v>
      </c>
      <c r="G82" s="82">
        <v>-10</v>
      </c>
      <c r="H82" t="s">
        <v>179</v>
      </c>
      <c r="I82" t="s">
        <v>195</v>
      </c>
      <c r="J82" s="33"/>
      <c r="K82" s="33">
        <f>표1[[#This Row],[날짜]]</f>
        <v>45801</v>
      </c>
      <c r="L82" t="str" cm="1">
        <f t="array" ref="L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" t="str">
        <f t="shared" si="1"/>
        <v>내계좌이체</v>
      </c>
      <c r="N82" t="str">
        <f>IF(COUNTIF(저축성자산, I82) &gt; 0, 표1[[#This Row],[결제수단]], E82)</f>
        <v>미분류</v>
      </c>
      <c r="O82">
        <f>IF(OR(표1[[#This Row],[pv_대분류]]="수입", 표1[[#This Row],[pv_대분류]]="저축/투자"), 표1[[#This Row],[금액]], -표1[[#This Row],[금액]])</f>
        <v>10</v>
      </c>
    </row>
    <row r="83" spans="1:15" hidden="1">
      <c r="A83" s="33">
        <v>45801</v>
      </c>
      <c r="B83" s="34">
        <v>0.65560185185185182</v>
      </c>
      <c r="C83" t="s">
        <v>167</v>
      </c>
      <c r="D83" t="s">
        <v>609</v>
      </c>
      <c r="E83" t="s">
        <v>149</v>
      </c>
      <c r="F83" t="s">
        <v>152</v>
      </c>
      <c r="G83" s="82">
        <v>10</v>
      </c>
      <c r="H83" t="s">
        <v>179</v>
      </c>
      <c r="I83" t="s">
        <v>537</v>
      </c>
      <c r="J83" s="33"/>
      <c r="K83" s="33">
        <f>표1[[#This Row],[날짜]]</f>
        <v>45801</v>
      </c>
      <c r="L83" t="str" cm="1">
        <f t="array" ref="L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3" t="str">
        <f t="shared" si="1"/>
        <v>내계좌이체</v>
      </c>
      <c r="N83" t="str">
        <f>IF(COUNTIF(저축성자산, I83) &gt; 0, 표1[[#This Row],[결제수단]], E83)</f>
        <v>미분류</v>
      </c>
      <c r="O83">
        <f>IF(OR(표1[[#This Row],[pv_대분류]]="수입", 표1[[#This Row],[pv_대분류]]="저축/투자"), 표1[[#This Row],[금액]], -표1[[#This Row],[금액]])</f>
        <v>-10</v>
      </c>
    </row>
    <row r="84" spans="1:15" hidden="1">
      <c r="A84" s="33">
        <v>45801</v>
      </c>
      <c r="B84" s="34">
        <v>8.9953703703703702E-2</v>
      </c>
      <c r="C84" t="s">
        <v>163</v>
      </c>
      <c r="D84" t="s">
        <v>510</v>
      </c>
      <c r="E84" t="s">
        <v>149</v>
      </c>
      <c r="F84" t="s">
        <v>615</v>
      </c>
      <c r="G84" s="82">
        <v>12</v>
      </c>
      <c r="H84" t="s">
        <v>179</v>
      </c>
      <c r="I84" t="s">
        <v>168</v>
      </c>
      <c r="J84" s="33"/>
      <c r="K84" s="33">
        <f>표1[[#This Row],[날짜]]</f>
        <v>45801</v>
      </c>
      <c r="L84" t="str" cm="1">
        <f t="array" ref="L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4" t="str">
        <f t="shared" si="1"/>
        <v>금융수입</v>
      </c>
      <c r="N84" t="str">
        <f>IF(COUNTIF(저축성자산, I84) &gt; 0, 표1[[#This Row],[결제수단]], E84)</f>
        <v>미분류</v>
      </c>
      <c r="O84">
        <f>IF(OR(표1[[#This Row],[pv_대분류]]="수입", 표1[[#This Row],[pv_대분류]]="저축/투자"), 표1[[#This Row],[금액]], -표1[[#This Row],[금액]])</f>
        <v>12</v>
      </c>
    </row>
    <row r="85" spans="1:15" hidden="1">
      <c r="A85" s="33">
        <v>45801</v>
      </c>
      <c r="B85" s="34">
        <v>0.12770833333333331</v>
      </c>
      <c r="C85" t="s">
        <v>163</v>
      </c>
      <c r="D85" t="s">
        <v>510</v>
      </c>
      <c r="E85" t="s">
        <v>149</v>
      </c>
      <c r="F85" t="s">
        <v>608</v>
      </c>
      <c r="G85" s="82">
        <v>566</v>
      </c>
      <c r="H85" t="s">
        <v>179</v>
      </c>
      <c r="I85" t="s">
        <v>527</v>
      </c>
      <c r="J85" s="33"/>
      <c r="K85" s="33">
        <f>표1[[#This Row],[날짜]]</f>
        <v>45801</v>
      </c>
      <c r="L85" t="str" cm="1">
        <f t="array" ref="L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5" t="str">
        <f t="shared" si="1"/>
        <v>금융수입</v>
      </c>
      <c r="N85" t="str">
        <f>IF(COUNTIF(저축성자산, I85) &gt; 0, 표1[[#This Row],[결제수단]], E85)</f>
        <v>미분류</v>
      </c>
      <c r="O85">
        <f>IF(OR(표1[[#This Row],[pv_대분류]]="수입", 표1[[#This Row],[pv_대분류]]="저축/투자"), 표1[[#This Row],[금액]], -표1[[#This Row],[금액]])</f>
        <v>566</v>
      </c>
    </row>
    <row r="86" spans="1:15" hidden="1">
      <c r="A86" s="33">
        <v>45801</v>
      </c>
      <c r="B86" s="34">
        <v>0.14641203703703701</v>
      </c>
      <c r="C86" t="s">
        <v>163</v>
      </c>
      <c r="D86" t="s">
        <v>510</v>
      </c>
      <c r="E86" t="s">
        <v>149</v>
      </c>
      <c r="F86" t="s">
        <v>243</v>
      </c>
      <c r="G86" s="82">
        <v>0</v>
      </c>
      <c r="H86" t="s">
        <v>179</v>
      </c>
      <c r="I86" t="s">
        <v>554</v>
      </c>
      <c r="J86" s="33"/>
      <c r="K86" s="33">
        <f>표1[[#This Row],[날짜]]</f>
        <v>45801</v>
      </c>
      <c r="L86" t="str" cm="1">
        <f t="array" ref="L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6" t="str">
        <f t="shared" si="1"/>
        <v>금융수입</v>
      </c>
      <c r="N86" t="str">
        <f>IF(COUNTIF(저축성자산, I86) &gt; 0, 표1[[#This Row],[결제수단]], E86)</f>
        <v>미분류</v>
      </c>
      <c r="O86">
        <f>IF(OR(표1[[#This Row],[pv_대분류]]="수입", 표1[[#This Row],[pv_대분류]]="저축/투자"), 표1[[#This Row],[금액]], -표1[[#This Row],[금액]])</f>
        <v>0</v>
      </c>
    </row>
    <row r="87" spans="1:15" hidden="1">
      <c r="A87" s="33">
        <v>45801</v>
      </c>
      <c r="B87" s="34">
        <v>0.2134837962962963</v>
      </c>
      <c r="C87" t="s">
        <v>163</v>
      </c>
      <c r="D87" t="s">
        <v>510</v>
      </c>
      <c r="E87" t="s">
        <v>149</v>
      </c>
      <c r="F87" t="s">
        <v>243</v>
      </c>
      <c r="G87" s="82">
        <v>0</v>
      </c>
      <c r="H87" t="s">
        <v>179</v>
      </c>
      <c r="I87" t="s">
        <v>554</v>
      </c>
      <c r="J87" s="33"/>
      <c r="K87" s="33">
        <f>표1[[#This Row],[날짜]]</f>
        <v>45801</v>
      </c>
      <c r="L87" t="str" cm="1">
        <f t="array" ref="L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7" t="str">
        <f t="shared" si="1"/>
        <v>금융수입</v>
      </c>
      <c r="N87" t="str">
        <f>IF(COUNTIF(저축성자산, I87) &gt; 0, 표1[[#This Row],[결제수단]], E87)</f>
        <v>미분류</v>
      </c>
      <c r="O87">
        <f>IF(OR(표1[[#This Row],[pv_대분류]]="수입", 표1[[#This Row],[pv_대분류]]="저축/투자"), 표1[[#This Row],[금액]], -표1[[#This Row],[금액]])</f>
        <v>0</v>
      </c>
    </row>
    <row r="88" spans="1:15" hidden="1">
      <c r="A88" s="33">
        <v>45801</v>
      </c>
      <c r="B88" s="34">
        <v>0.22622685185185179</v>
      </c>
      <c r="C88" t="s">
        <v>163</v>
      </c>
      <c r="D88" t="s">
        <v>510</v>
      </c>
      <c r="E88" t="s">
        <v>149</v>
      </c>
      <c r="F88" t="s">
        <v>243</v>
      </c>
      <c r="G88" s="82">
        <v>0</v>
      </c>
      <c r="H88" t="s">
        <v>179</v>
      </c>
      <c r="I88" t="s">
        <v>554</v>
      </c>
      <c r="J88" s="33"/>
      <c r="K88" s="33">
        <f>표1[[#This Row],[날짜]]</f>
        <v>45801</v>
      </c>
      <c r="L88" t="str" cm="1">
        <f t="array" ref="L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8" t="str">
        <f t="shared" si="1"/>
        <v>금융수입</v>
      </c>
      <c r="N88" t="str">
        <f>IF(COUNTIF(저축성자산, I88) &gt; 0, 표1[[#This Row],[결제수단]], E88)</f>
        <v>미분류</v>
      </c>
      <c r="O88">
        <f>IF(OR(표1[[#This Row],[pv_대분류]]="수입", 표1[[#This Row],[pv_대분류]]="저축/투자"), 표1[[#This Row],[금액]], -표1[[#This Row],[금액]])</f>
        <v>0</v>
      </c>
    </row>
    <row r="89" spans="1:15" hidden="1">
      <c r="A89" s="33">
        <v>45801</v>
      </c>
      <c r="B89" s="34">
        <v>0.24109953703703699</v>
      </c>
      <c r="C89" t="s">
        <v>163</v>
      </c>
      <c r="D89" t="s">
        <v>510</v>
      </c>
      <c r="E89" t="s">
        <v>149</v>
      </c>
      <c r="F89" t="s">
        <v>243</v>
      </c>
      <c r="G89" s="82">
        <v>25</v>
      </c>
      <c r="H89" t="s">
        <v>179</v>
      </c>
      <c r="I89" t="s">
        <v>554</v>
      </c>
      <c r="J89" s="33"/>
      <c r="K89" s="33">
        <f>표1[[#This Row],[날짜]]</f>
        <v>45801</v>
      </c>
      <c r="L89" t="str" cm="1">
        <f t="array" ref="L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9" t="str">
        <f t="shared" si="1"/>
        <v>금융수입</v>
      </c>
      <c r="N89" t="str">
        <f>IF(COUNTIF(저축성자산, I89) &gt; 0, 표1[[#This Row],[결제수단]], E89)</f>
        <v>미분류</v>
      </c>
      <c r="O89">
        <f>IF(OR(표1[[#This Row],[pv_대분류]]="수입", 표1[[#This Row],[pv_대분류]]="저축/투자"), 표1[[#This Row],[금액]], -표1[[#This Row],[금액]])</f>
        <v>25</v>
      </c>
    </row>
    <row r="90" spans="1:15" hidden="1">
      <c r="A90" s="33">
        <v>45801</v>
      </c>
      <c r="B90" s="34">
        <v>0.35649305555555549</v>
      </c>
      <c r="C90" t="s">
        <v>163</v>
      </c>
      <c r="D90" t="s">
        <v>510</v>
      </c>
      <c r="E90" t="s">
        <v>149</v>
      </c>
      <c r="F90" t="s">
        <v>240</v>
      </c>
      <c r="G90" s="82">
        <v>300</v>
      </c>
      <c r="H90" t="s">
        <v>179</v>
      </c>
      <c r="I90" t="s">
        <v>537</v>
      </c>
      <c r="J90" s="33"/>
      <c r="K90" s="33">
        <f>표1[[#This Row],[날짜]]</f>
        <v>45801</v>
      </c>
      <c r="L90" t="str" cm="1">
        <f t="array" ref="L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" t="str">
        <f t="shared" si="1"/>
        <v>금융수입</v>
      </c>
      <c r="N90" t="str">
        <f>IF(COUNTIF(저축성자산, I90) &gt; 0, 표1[[#This Row],[결제수단]], E90)</f>
        <v>미분류</v>
      </c>
      <c r="O90">
        <f>IF(OR(표1[[#This Row],[pv_대분류]]="수입", 표1[[#This Row],[pv_대분류]]="저축/투자"), 표1[[#This Row],[금액]], -표1[[#This Row],[금액]])</f>
        <v>300</v>
      </c>
    </row>
    <row r="91" spans="1:15" hidden="1">
      <c r="A91" s="33">
        <v>45801</v>
      </c>
      <c r="B91" s="34">
        <v>0.65604166666666663</v>
      </c>
      <c r="C91" t="s">
        <v>163</v>
      </c>
      <c r="D91" t="s">
        <v>161</v>
      </c>
      <c r="E91" t="s">
        <v>149</v>
      </c>
      <c r="F91" t="s">
        <v>617</v>
      </c>
      <c r="G91" s="82">
        <v>8</v>
      </c>
      <c r="H91" t="s">
        <v>179</v>
      </c>
      <c r="I91" t="s">
        <v>537</v>
      </c>
      <c r="J91" s="33"/>
      <c r="K91" s="33">
        <f>표1[[#This Row],[날짜]]</f>
        <v>45801</v>
      </c>
      <c r="L91" t="str" cm="1">
        <f t="array" ref="L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1" t="str">
        <f t="shared" si="1"/>
        <v>앱테크</v>
      </c>
      <c r="N91" t="str">
        <f>IF(COUNTIF(저축성자산, I91) &gt; 0, 표1[[#This Row],[결제수단]], E91)</f>
        <v>미분류</v>
      </c>
      <c r="O91">
        <f>IF(OR(표1[[#This Row],[pv_대분류]]="수입", 표1[[#This Row],[pv_대분류]]="저축/투자"), 표1[[#This Row],[금액]], -표1[[#This Row],[금액]])</f>
        <v>8</v>
      </c>
    </row>
    <row r="92" spans="1:15" hidden="1">
      <c r="A92" s="33">
        <v>45801</v>
      </c>
      <c r="B92" s="34">
        <v>0.65608796296296301</v>
      </c>
      <c r="C92" t="s">
        <v>163</v>
      </c>
      <c r="D92" t="s">
        <v>149</v>
      </c>
      <c r="E92" t="s">
        <v>149</v>
      </c>
      <c r="F92" t="s">
        <v>590</v>
      </c>
      <c r="G92" s="82">
        <v>5</v>
      </c>
      <c r="H92" t="s">
        <v>179</v>
      </c>
      <c r="I92" t="s">
        <v>537</v>
      </c>
      <c r="J92" s="33"/>
      <c r="K92" s="33">
        <f>표1[[#This Row],[날짜]]</f>
        <v>45801</v>
      </c>
      <c r="L92" t="str" cm="1">
        <f t="array" ref="L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2" t="str">
        <f t="shared" si="1"/>
        <v>미분류</v>
      </c>
      <c r="N92" t="str">
        <f>IF(COUNTIF(저축성자산, I92) &gt; 0, 표1[[#This Row],[결제수단]], E92)</f>
        <v>미분류</v>
      </c>
      <c r="O92">
        <f>IF(OR(표1[[#This Row],[pv_대분류]]="수입", 표1[[#This Row],[pv_대분류]]="저축/투자"), 표1[[#This Row],[금액]], -표1[[#This Row],[금액]])</f>
        <v>5</v>
      </c>
    </row>
    <row r="93" spans="1:15">
      <c r="A93" s="33">
        <v>45801</v>
      </c>
      <c r="B93" s="34">
        <v>0.90842592592592597</v>
      </c>
      <c r="C93" t="s">
        <v>165</v>
      </c>
      <c r="D93" t="s">
        <v>146</v>
      </c>
      <c r="E93" t="s">
        <v>19</v>
      </c>
      <c r="F93" t="s">
        <v>596</v>
      </c>
      <c r="G93" s="82">
        <v>-10000</v>
      </c>
      <c r="H93" t="s">
        <v>179</v>
      </c>
      <c r="I93" t="s">
        <v>222</v>
      </c>
      <c r="J93" s="33"/>
      <c r="K93" s="33">
        <f>표1[[#This Row],[날짜]]</f>
        <v>45801</v>
      </c>
      <c r="L93" t="str" cm="1">
        <f t="array" ref="L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3" t="str">
        <f t="shared" si="1"/>
        <v>교통</v>
      </c>
      <c r="N93" t="str">
        <f>IF(COUNTIF(저축성자산, I93) &gt; 0, 표1[[#This Row],[결제수단]], E93)</f>
        <v>철도</v>
      </c>
      <c r="O93">
        <f>IF(OR(표1[[#This Row],[pv_대분류]]="수입", 표1[[#This Row],[pv_대분류]]="저축/투자"), 표1[[#This Row],[금액]], -표1[[#This Row],[금액]])</f>
        <v>10000</v>
      </c>
    </row>
    <row r="94" spans="1:15">
      <c r="A94" s="33">
        <v>45800</v>
      </c>
      <c r="B94" s="34">
        <v>0.34188657407407408</v>
      </c>
      <c r="C94" t="s">
        <v>165</v>
      </c>
      <c r="D94" t="s">
        <v>525</v>
      </c>
      <c r="E94" t="s">
        <v>643</v>
      </c>
      <c r="F94" t="s">
        <v>238</v>
      </c>
      <c r="G94" s="82">
        <v>-111000</v>
      </c>
      <c r="H94" t="s">
        <v>179</v>
      </c>
      <c r="I94" t="s">
        <v>222</v>
      </c>
      <c r="J94" s="33"/>
      <c r="K94" s="33">
        <f>표1[[#This Row],[날짜]]</f>
        <v>45800</v>
      </c>
      <c r="L94" t="str" cm="1">
        <f t="array" ref="L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4" t="str">
        <f t="shared" si="1"/>
        <v>카페/간식</v>
      </c>
      <c r="N94" t="str">
        <f>IF(COUNTIF(저축성자산, I94) &gt; 0, 표1[[#This Row],[결제수단]], E94)</f>
        <v>베이커리</v>
      </c>
      <c r="O94">
        <f>IF(OR(표1[[#This Row],[pv_대분류]]="수입", 표1[[#This Row],[pv_대분류]]="저축/투자"), 표1[[#This Row],[금액]], -표1[[#This Row],[금액]])</f>
        <v>111000</v>
      </c>
    </row>
    <row r="95" spans="1:15">
      <c r="A95" s="33">
        <v>45800</v>
      </c>
      <c r="B95" s="34">
        <v>0.52447916666666672</v>
      </c>
      <c r="C95" t="s">
        <v>165</v>
      </c>
      <c r="D95" t="s">
        <v>525</v>
      </c>
      <c r="E95" t="s">
        <v>643</v>
      </c>
      <c r="F95" t="s">
        <v>238</v>
      </c>
      <c r="G95" s="82">
        <v>-29800</v>
      </c>
      <c r="H95" t="s">
        <v>179</v>
      </c>
      <c r="I95" t="s">
        <v>222</v>
      </c>
      <c r="J95" s="33"/>
      <c r="K95" s="33">
        <f>표1[[#This Row],[날짜]]</f>
        <v>45800</v>
      </c>
      <c r="L95" t="str" cm="1">
        <f t="array" ref="L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5" t="str">
        <f t="shared" si="1"/>
        <v>카페/간식</v>
      </c>
      <c r="N95" t="str">
        <f>IF(COUNTIF(저축성자산, I95) &gt; 0, 표1[[#This Row],[결제수단]], E95)</f>
        <v>베이커리</v>
      </c>
      <c r="O95">
        <f>IF(OR(표1[[#This Row],[pv_대분류]]="수입", 표1[[#This Row],[pv_대분류]]="저축/투자"), 표1[[#This Row],[금액]], -표1[[#This Row],[금액]])</f>
        <v>29800</v>
      </c>
    </row>
    <row r="96" spans="1:15">
      <c r="A96" s="33">
        <v>45800</v>
      </c>
      <c r="B96" s="34">
        <v>0.60454861111111113</v>
      </c>
      <c r="C96" t="s">
        <v>165</v>
      </c>
      <c r="D96" t="s">
        <v>553</v>
      </c>
      <c r="E96" t="s">
        <v>612</v>
      </c>
      <c r="F96" t="s">
        <v>5</v>
      </c>
      <c r="G96" s="82">
        <v>-17920</v>
      </c>
      <c r="H96" t="s">
        <v>179</v>
      </c>
      <c r="I96" t="s">
        <v>222</v>
      </c>
      <c r="J96" s="33"/>
      <c r="K96" s="33">
        <f>표1[[#This Row],[날짜]]</f>
        <v>45800</v>
      </c>
      <c r="L96" t="str" cm="1">
        <f t="array" ref="L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6" t="str">
        <f t="shared" si="1"/>
        <v>온라인쇼핑</v>
      </c>
      <c r="N96" t="str">
        <f>IF(COUNTIF(저축성자산, I96) &gt; 0, 표1[[#This Row],[결제수단]], E96)</f>
        <v>인터넷쇼핑</v>
      </c>
      <c r="O96">
        <f>IF(OR(표1[[#This Row],[pv_대분류]]="수입", 표1[[#This Row],[pv_대분류]]="저축/투자"), 표1[[#This Row],[금액]], -표1[[#This Row],[금액]])</f>
        <v>17920</v>
      </c>
    </row>
    <row r="97" spans="1:15">
      <c r="A97" s="33">
        <v>45800</v>
      </c>
      <c r="B97" s="34">
        <v>0.74398148148148147</v>
      </c>
      <c r="C97" t="s">
        <v>165</v>
      </c>
      <c r="D97" t="s">
        <v>160</v>
      </c>
      <c r="E97" t="s">
        <v>15</v>
      </c>
      <c r="F97" t="s">
        <v>235</v>
      </c>
      <c r="G97" s="82">
        <v>-3000</v>
      </c>
      <c r="H97" t="s">
        <v>179</v>
      </c>
      <c r="I97" t="s">
        <v>224</v>
      </c>
      <c r="J97" s="33"/>
      <c r="K97" s="33">
        <f>표1[[#This Row],[날짜]]</f>
        <v>45800</v>
      </c>
      <c r="L97" t="str" cm="1">
        <f t="array" ref="L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7" t="str">
        <f t="shared" si="1"/>
        <v>생활</v>
      </c>
      <c r="N97" t="str">
        <f>IF(COUNTIF(저축성자산, I97) &gt; 0, 표1[[#This Row],[결제수단]], E97)</f>
        <v>생필품</v>
      </c>
      <c r="O97">
        <f>IF(OR(표1[[#This Row],[pv_대분류]]="수입", 표1[[#This Row],[pv_대분류]]="저축/투자"), 표1[[#This Row],[금액]], -표1[[#This Row],[금액]])</f>
        <v>3000</v>
      </c>
    </row>
    <row r="98" spans="1:15">
      <c r="A98" s="33">
        <v>45799</v>
      </c>
      <c r="B98" s="34">
        <v>0.75790509259259264</v>
      </c>
      <c r="C98" t="s">
        <v>165</v>
      </c>
      <c r="D98" t="s">
        <v>160</v>
      </c>
      <c r="E98" t="s">
        <v>4</v>
      </c>
      <c r="F98" t="s">
        <v>430</v>
      </c>
      <c r="G98" s="82">
        <v>-13100</v>
      </c>
      <c r="H98" t="s">
        <v>179</v>
      </c>
      <c r="I98" t="s">
        <v>224</v>
      </c>
      <c r="J98" s="33"/>
      <c r="K98" s="33">
        <f>표1[[#This Row],[날짜]]</f>
        <v>45799</v>
      </c>
      <c r="L98" t="str" cm="1">
        <f t="array" ref="L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8" t="str">
        <f t="shared" si="1"/>
        <v>생활</v>
      </c>
      <c r="N98" t="str">
        <f>IF(COUNTIF(저축성자산, I98) &gt; 0, 표1[[#This Row],[결제수단]], E98)</f>
        <v>편의점</v>
      </c>
      <c r="O98">
        <f>IF(OR(표1[[#This Row],[pv_대분류]]="수입", 표1[[#This Row],[pv_대분류]]="저축/투자"), 표1[[#This Row],[금액]], -표1[[#This Row],[금액]])</f>
        <v>13100</v>
      </c>
    </row>
    <row r="99" spans="1:15" hidden="1">
      <c r="A99" s="33">
        <v>45798</v>
      </c>
      <c r="B99" s="34">
        <v>0.87208333333333332</v>
      </c>
      <c r="C99" t="s">
        <v>167</v>
      </c>
      <c r="D99" t="s">
        <v>167</v>
      </c>
      <c r="E99" t="s">
        <v>149</v>
      </c>
      <c r="F99" t="s">
        <v>14</v>
      </c>
      <c r="G99" s="82">
        <v>100000</v>
      </c>
      <c r="H99" t="s">
        <v>179</v>
      </c>
      <c r="I99" t="s">
        <v>537</v>
      </c>
      <c r="J99" s="33"/>
      <c r="K99" s="33">
        <f>표1[[#This Row],[날짜]]</f>
        <v>45798</v>
      </c>
      <c r="L99" t="str" cm="1">
        <f t="array" ref="L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9" t="str">
        <f t="shared" si="1"/>
        <v>이체</v>
      </c>
      <c r="N99" t="str">
        <f>IF(COUNTIF(저축성자산, I99) &gt; 0, 표1[[#This Row],[결제수단]], E99)</f>
        <v>미분류</v>
      </c>
      <c r="O99">
        <f>IF(OR(표1[[#This Row],[pv_대분류]]="수입", 표1[[#This Row],[pv_대분류]]="저축/투자"), 표1[[#This Row],[금액]], -표1[[#This Row],[금액]])</f>
        <v>-100000</v>
      </c>
    </row>
    <row r="100" spans="1:15">
      <c r="A100" s="33">
        <v>45798</v>
      </c>
      <c r="B100" s="34">
        <v>0.42901620370370369</v>
      </c>
      <c r="C100" t="s">
        <v>165</v>
      </c>
      <c r="D100" t="s">
        <v>156</v>
      </c>
      <c r="E100" t="s">
        <v>26</v>
      </c>
      <c r="F100" t="s">
        <v>242</v>
      </c>
      <c r="G100" s="82">
        <v>-21010</v>
      </c>
      <c r="H100" t="s">
        <v>179</v>
      </c>
      <c r="I100" t="s">
        <v>224</v>
      </c>
      <c r="J100" s="33"/>
      <c r="K100" s="33">
        <f>표1[[#This Row],[날짜]]</f>
        <v>45798</v>
      </c>
      <c r="L100" t="str" cm="1">
        <f t="array" ref="L1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" t="str">
        <f t="shared" si="1"/>
        <v>금융</v>
      </c>
      <c r="N100" t="str">
        <f>IF(COUNTIF(저축성자산, I100) &gt; 0, 표1[[#This Row],[결제수단]], E100)</f>
        <v>보험</v>
      </c>
      <c r="O100">
        <f>IF(OR(표1[[#This Row],[pv_대분류]]="수입", 표1[[#This Row],[pv_대분류]]="저축/투자"), 표1[[#This Row],[금액]], -표1[[#This Row],[금액]])</f>
        <v>21010</v>
      </c>
    </row>
    <row r="101" spans="1:15">
      <c r="A101" s="33">
        <v>45798</v>
      </c>
      <c r="B101" s="34">
        <v>0.77914351851851849</v>
      </c>
      <c r="C101" t="s">
        <v>165</v>
      </c>
      <c r="D101" t="s">
        <v>156</v>
      </c>
      <c r="E101" t="s">
        <v>26</v>
      </c>
      <c r="F101" t="s">
        <v>241</v>
      </c>
      <c r="G101" s="82">
        <v>-4130</v>
      </c>
      <c r="H101" t="s">
        <v>179</v>
      </c>
      <c r="I101" t="s">
        <v>195</v>
      </c>
      <c r="J101" s="33"/>
      <c r="K101" s="33">
        <f>표1[[#This Row],[날짜]]</f>
        <v>45798</v>
      </c>
      <c r="L101" t="str" cm="1">
        <f t="array" ref="L1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1" t="str">
        <f t="shared" si="1"/>
        <v>금융</v>
      </c>
      <c r="N101" t="str">
        <f>IF(COUNTIF(저축성자산, I101) &gt; 0, 표1[[#This Row],[결제수단]], E101)</f>
        <v>보험</v>
      </c>
      <c r="O101">
        <f>IF(OR(표1[[#This Row],[pv_대분류]]="수입", 표1[[#This Row],[pv_대분류]]="저축/투자"), 표1[[#This Row],[금액]], -표1[[#This Row],[금액]])</f>
        <v>4130</v>
      </c>
    </row>
    <row r="102" spans="1:15">
      <c r="A102" s="33">
        <v>45798</v>
      </c>
      <c r="B102" s="34">
        <v>0.77914351851851849</v>
      </c>
      <c r="C102" t="s">
        <v>165</v>
      </c>
      <c r="D102" t="s">
        <v>156</v>
      </c>
      <c r="E102" t="s">
        <v>26</v>
      </c>
      <c r="F102" t="s">
        <v>241</v>
      </c>
      <c r="G102" s="82">
        <v>-100590</v>
      </c>
      <c r="H102" t="s">
        <v>179</v>
      </c>
      <c r="I102" t="s">
        <v>195</v>
      </c>
      <c r="J102" s="33"/>
      <c r="K102" s="33">
        <f>표1[[#This Row],[날짜]]</f>
        <v>45798</v>
      </c>
      <c r="L102" t="str" cm="1">
        <f t="array" ref="L1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2" t="str">
        <f t="shared" si="1"/>
        <v>금융</v>
      </c>
      <c r="N102" t="str">
        <f>IF(COUNTIF(저축성자산, I102) &gt; 0, 표1[[#This Row],[결제수단]], E102)</f>
        <v>보험</v>
      </c>
      <c r="O102">
        <f>IF(OR(표1[[#This Row],[pv_대분류]]="수입", 표1[[#This Row],[pv_대분류]]="저축/투자"), 표1[[#This Row],[금액]], -표1[[#This Row],[금액]])</f>
        <v>100590</v>
      </c>
    </row>
    <row r="103" spans="1:15" hidden="1">
      <c r="A103" s="33">
        <v>45797</v>
      </c>
      <c r="B103" s="34">
        <v>0.46592592592592591</v>
      </c>
      <c r="C103" t="s">
        <v>163</v>
      </c>
      <c r="D103" t="s">
        <v>149</v>
      </c>
      <c r="E103" t="s">
        <v>149</v>
      </c>
      <c r="F103" t="s">
        <v>590</v>
      </c>
      <c r="G103" s="82">
        <v>13</v>
      </c>
      <c r="H103" t="s">
        <v>179</v>
      </c>
      <c r="I103" t="s">
        <v>537</v>
      </c>
      <c r="J103" s="33"/>
      <c r="K103" s="33">
        <f>표1[[#This Row],[날짜]]</f>
        <v>45797</v>
      </c>
      <c r="L103" t="str" cm="1">
        <f t="array" ref="L1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3" t="str">
        <f t="shared" si="1"/>
        <v>미분류</v>
      </c>
      <c r="N103" t="str">
        <f>IF(COUNTIF(저축성자산, I103) &gt; 0, 표1[[#This Row],[결제수단]], E103)</f>
        <v>미분류</v>
      </c>
      <c r="O103">
        <f>IF(OR(표1[[#This Row],[pv_대분류]]="수입", 표1[[#This Row],[pv_대분류]]="저축/투자"), 표1[[#This Row],[금액]], -표1[[#This Row],[금액]])</f>
        <v>13</v>
      </c>
    </row>
    <row r="104" spans="1:15">
      <c r="A104" s="33">
        <v>45797</v>
      </c>
      <c r="B104" s="34">
        <v>0.79988425925925921</v>
      </c>
      <c r="C104" t="s">
        <v>165</v>
      </c>
      <c r="D104" t="s">
        <v>156</v>
      </c>
      <c r="E104" t="s">
        <v>26</v>
      </c>
      <c r="F104" t="s">
        <v>246</v>
      </c>
      <c r="G104" s="82">
        <v>-204400</v>
      </c>
      <c r="H104" t="s">
        <v>179</v>
      </c>
      <c r="I104" t="s">
        <v>211</v>
      </c>
      <c r="J104" s="33"/>
      <c r="K104" s="33">
        <f>표1[[#This Row],[날짜]]</f>
        <v>45797</v>
      </c>
      <c r="L104" t="str" cm="1">
        <f t="array" ref="L1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4" t="str">
        <f t="shared" si="1"/>
        <v>금융</v>
      </c>
      <c r="N104" t="str">
        <f>IF(COUNTIF(저축성자산, I104) &gt; 0, 표1[[#This Row],[결제수단]], E104)</f>
        <v>보험</v>
      </c>
      <c r="O104">
        <f>IF(OR(표1[[#This Row],[pv_대분류]]="수입", 표1[[#This Row],[pv_대분류]]="저축/투자"), 표1[[#This Row],[금액]], -표1[[#This Row],[금액]])</f>
        <v>204400</v>
      </c>
    </row>
    <row r="105" spans="1:15">
      <c r="A105" s="33">
        <v>45797</v>
      </c>
      <c r="B105" s="34">
        <v>0.99305555555555558</v>
      </c>
      <c r="C105" t="s">
        <v>165</v>
      </c>
      <c r="D105" t="s">
        <v>553</v>
      </c>
      <c r="E105" t="s">
        <v>612</v>
      </c>
      <c r="F105" t="s">
        <v>423</v>
      </c>
      <c r="G105" s="82">
        <v>-37800</v>
      </c>
      <c r="H105" t="s">
        <v>179</v>
      </c>
      <c r="I105" t="s">
        <v>222</v>
      </c>
      <c r="J105" s="33"/>
      <c r="K105" s="33">
        <f>표1[[#This Row],[날짜]]</f>
        <v>45797</v>
      </c>
      <c r="L105" t="str" cm="1">
        <f t="array" ref="L1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5" t="str">
        <f t="shared" si="1"/>
        <v>온라인쇼핑</v>
      </c>
      <c r="N105" t="str">
        <f>IF(COUNTIF(저축성자산, I105) &gt; 0, 표1[[#This Row],[결제수단]], E105)</f>
        <v>인터넷쇼핑</v>
      </c>
      <c r="O105">
        <f>IF(OR(표1[[#This Row],[pv_대분류]]="수입", 표1[[#This Row],[pv_대분류]]="저축/투자"), 표1[[#This Row],[금액]], -표1[[#This Row],[금액]])</f>
        <v>37800</v>
      </c>
    </row>
    <row r="106" spans="1:15" hidden="1">
      <c r="A106" s="33">
        <v>45796</v>
      </c>
      <c r="B106" s="34">
        <v>0.18278935185185191</v>
      </c>
      <c r="C106" t="s">
        <v>167</v>
      </c>
      <c r="D106" t="s">
        <v>609</v>
      </c>
      <c r="E106" t="s">
        <v>149</v>
      </c>
      <c r="F106" t="s">
        <v>628</v>
      </c>
      <c r="G106" s="82">
        <v>700000</v>
      </c>
      <c r="H106" t="s">
        <v>179</v>
      </c>
      <c r="I106" t="s">
        <v>209</v>
      </c>
      <c r="J106" s="33"/>
      <c r="K106" s="33">
        <f>표1[[#This Row],[날짜]]</f>
        <v>45796</v>
      </c>
      <c r="L106" t="str" cm="1">
        <f t="array" ref="L1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06" t="str">
        <f t="shared" si="1"/>
        <v>저축성자산</v>
      </c>
      <c r="N106" t="str">
        <f>IF(COUNTIF(저축성자산, I106) &gt; 0, 표1[[#This Row],[결제수단]], E106)</f>
        <v>NH청년도약계좌</v>
      </c>
      <c r="O106">
        <f>IF(OR(표1[[#This Row],[pv_대분류]]="수입", 표1[[#This Row],[pv_대분류]]="저축/투자"), 표1[[#This Row],[금액]], -표1[[#This Row],[금액]])</f>
        <v>700000</v>
      </c>
    </row>
    <row r="107" spans="1:15" hidden="1">
      <c r="A107" s="77">
        <v>45796</v>
      </c>
      <c r="B107" s="78">
        <v>0.18278935185185191</v>
      </c>
      <c r="C107" s="79" t="s">
        <v>167</v>
      </c>
      <c r="D107" s="79" t="s">
        <v>609</v>
      </c>
      <c r="E107" s="79" t="s">
        <v>149</v>
      </c>
      <c r="F107" s="79" t="s">
        <v>244</v>
      </c>
      <c r="G107" s="128">
        <v>-700000</v>
      </c>
      <c r="H107" s="79" t="s">
        <v>179</v>
      </c>
      <c r="I107" s="79" t="s">
        <v>211</v>
      </c>
      <c r="J107" s="77"/>
      <c r="K107" s="77">
        <f>표1[[#This Row],[날짜]]</f>
        <v>45796</v>
      </c>
      <c r="L107" s="79" t="str" cm="1">
        <f t="array" ref="L1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7" s="79" t="str">
        <f t="shared" si="1"/>
        <v>내계좌이체</v>
      </c>
      <c r="N107" s="79" t="str">
        <f>IF(COUNTIF(저축성자산, I107) &gt; 0, 표1[[#This Row],[결제수단]], E107)</f>
        <v>미분류</v>
      </c>
      <c r="O107">
        <f>IF(OR(표1[[#This Row],[pv_대분류]]="수입", 표1[[#This Row],[pv_대분류]]="저축/투자"), 표1[[#This Row],[금액]], -표1[[#This Row],[금액]])</f>
        <v>700000</v>
      </c>
    </row>
    <row r="108" spans="1:15" hidden="1">
      <c r="A108" s="33">
        <v>45796</v>
      </c>
      <c r="B108" s="34">
        <v>0.59244212962962961</v>
      </c>
      <c r="C108" t="s">
        <v>167</v>
      </c>
      <c r="D108" t="s">
        <v>167</v>
      </c>
      <c r="E108" t="s">
        <v>149</v>
      </c>
      <c r="F108" t="s">
        <v>600</v>
      </c>
      <c r="G108" s="82">
        <v>1</v>
      </c>
      <c r="H108" t="s">
        <v>179</v>
      </c>
      <c r="I108" t="s">
        <v>195</v>
      </c>
      <c r="J108" s="33"/>
      <c r="K108" s="33">
        <f>표1[[#This Row],[날짜]]</f>
        <v>45796</v>
      </c>
      <c r="L108" t="str" cm="1">
        <f t="array" ref="L1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08" t="str">
        <f t="shared" si="1"/>
        <v>이체</v>
      </c>
      <c r="N108" t="str">
        <f>IF(COUNTIF(저축성자산, I108) &gt; 0, 표1[[#This Row],[결제수단]], E108)</f>
        <v>미분류</v>
      </c>
      <c r="O108">
        <f>IF(OR(표1[[#This Row],[pv_대분류]]="수입", 표1[[#This Row],[pv_대분류]]="저축/투자"), 표1[[#This Row],[금액]], -표1[[#This Row],[금액]])</f>
        <v>-1</v>
      </c>
    </row>
    <row r="109" spans="1:15" hidden="1">
      <c r="A109" s="33">
        <v>45796</v>
      </c>
      <c r="B109" s="34">
        <v>0.5995949074074074</v>
      </c>
      <c r="C109" t="s">
        <v>167</v>
      </c>
      <c r="D109" t="s">
        <v>167</v>
      </c>
      <c r="E109" t="s">
        <v>149</v>
      </c>
      <c r="F109" t="s">
        <v>600</v>
      </c>
      <c r="G109" s="82">
        <v>1</v>
      </c>
      <c r="H109" t="s">
        <v>179</v>
      </c>
      <c r="I109" t="s">
        <v>195</v>
      </c>
      <c r="J109" s="33"/>
      <c r="K109" s="33">
        <f>표1[[#This Row],[날짜]]</f>
        <v>45796</v>
      </c>
      <c r="L109" t="str" cm="1">
        <f t="array" ref="L1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09" t="str">
        <f t="shared" si="1"/>
        <v>이체</v>
      </c>
      <c r="N109" t="str">
        <f>IF(COUNTIF(저축성자산, I109) &gt; 0, 표1[[#This Row],[결제수단]], E109)</f>
        <v>미분류</v>
      </c>
      <c r="O109">
        <f>IF(OR(표1[[#This Row],[pv_대분류]]="수입", 표1[[#This Row],[pv_대분류]]="저축/투자"), 표1[[#This Row],[금액]], -표1[[#This Row],[금액]])</f>
        <v>-1</v>
      </c>
    </row>
    <row r="110" spans="1:15" hidden="1">
      <c r="A110" s="33">
        <v>45796</v>
      </c>
      <c r="B110" s="34">
        <v>0.66896990740740736</v>
      </c>
      <c r="C110" t="s">
        <v>167</v>
      </c>
      <c r="D110" t="s">
        <v>167</v>
      </c>
      <c r="E110" t="s">
        <v>149</v>
      </c>
      <c r="F110" t="s">
        <v>600</v>
      </c>
      <c r="G110" s="82">
        <v>1</v>
      </c>
      <c r="H110" t="s">
        <v>179</v>
      </c>
      <c r="I110" t="s">
        <v>195</v>
      </c>
      <c r="J110" s="33"/>
      <c r="K110" s="33">
        <f>표1[[#This Row],[날짜]]</f>
        <v>45796</v>
      </c>
      <c r="L110" t="str" cm="1">
        <f t="array" ref="L1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0" t="str">
        <f t="shared" si="1"/>
        <v>이체</v>
      </c>
      <c r="N110" t="str">
        <f>IF(COUNTIF(저축성자산, I110) &gt; 0, 표1[[#This Row],[결제수단]], E110)</f>
        <v>미분류</v>
      </c>
      <c r="O110">
        <f>IF(OR(표1[[#This Row],[pv_대분류]]="수입", 표1[[#This Row],[pv_대분류]]="저축/투자"), 표1[[#This Row],[금액]], -표1[[#This Row],[금액]])</f>
        <v>-1</v>
      </c>
    </row>
    <row r="111" spans="1:15" hidden="1">
      <c r="A111" s="33">
        <v>45796</v>
      </c>
      <c r="B111" s="34">
        <v>0.71003472222222219</v>
      </c>
      <c r="C111" t="s">
        <v>167</v>
      </c>
      <c r="D111" t="s">
        <v>635</v>
      </c>
      <c r="E111" t="s">
        <v>149</v>
      </c>
      <c r="F111" t="s">
        <v>621</v>
      </c>
      <c r="G111" s="82">
        <v>-864519</v>
      </c>
      <c r="H111" t="s">
        <v>179</v>
      </c>
      <c r="I111" t="s">
        <v>537</v>
      </c>
      <c r="J111" s="33"/>
      <c r="K111" s="33">
        <f>표1[[#This Row],[날짜]]</f>
        <v>45796</v>
      </c>
      <c r="L111" t="str" cm="1">
        <f t="array" ref="L1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1" t="str">
        <f t="shared" si="1"/>
        <v>카드대금</v>
      </c>
      <c r="N111" t="str">
        <f>IF(COUNTIF(저축성자산, I111) &gt; 0, 표1[[#This Row],[결제수단]], E111)</f>
        <v>미분류</v>
      </c>
      <c r="O111">
        <f>IF(OR(표1[[#This Row],[pv_대분류]]="수입", 표1[[#This Row],[pv_대분류]]="저축/투자"), 표1[[#This Row],[금액]], -표1[[#This Row],[금액]])</f>
        <v>864519</v>
      </c>
    </row>
    <row r="112" spans="1:15" hidden="1">
      <c r="A112" s="33">
        <v>45796</v>
      </c>
      <c r="B112" s="34">
        <v>0.73280092592592594</v>
      </c>
      <c r="C112" t="s">
        <v>167</v>
      </c>
      <c r="D112" t="s">
        <v>167</v>
      </c>
      <c r="E112" t="s">
        <v>149</v>
      </c>
      <c r="F112" t="s">
        <v>600</v>
      </c>
      <c r="G112" s="82">
        <v>1</v>
      </c>
      <c r="H112" t="s">
        <v>179</v>
      </c>
      <c r="I112" t="s">
        <v>195</v>
      </c>
      <c r="J112" s="33"/>
      <c r="K112" s="33">
        <f>표1[[#This Row],[날짜]]</f>
        <v>45796</v>
      </c>
      <c r="L112" t="str" cm="1">
        <f t="array" ref="L1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2" t="str">
        <f t="shared" si="1"/>
        <v>이체</v>
      </c>
      <c r="N112" t="str">
        <f>IF(COUNTIF(저축성자산, I112) &gt; 0, 표1[[#This Row],[결제수단]], E112)</f>
        <v>미분류</v>
      </c>
      <c r="O112">
        <f>IF(OR(표1[[#This Row],[pv_대분류]]="수입", 표1[[#This Row],[pv_대분류]]="저축/투자"), 표1[[#This Row],[금액]], -표1[[#This Row],[금액]])</f>
        <v>-1</v>
      </c>
    </row>
    <row r="113" spans="1:15" hidden="1">
      <c r="A113" s="33">
        <v>45796</v>
      </c>
      <c r="B113" s="34">
        <v>0.73322916666666671</v>
      </c>
      <c r="C113" t="s">
        <v>167</v>
      </c>
      <c r="D113" t="s">
        <v>167</v>
      </c>
      <c r="E113" t="s">
        <v>149</v>
      </c>
      <c r="F113" t="s">
        <v>620</v>
      </c>
      <c r="G113" s="82">
        <v>1</v>
      </c>
      <c r="H113" t="s">
        <v>179</v>
      </c>
      <c r="I113" t="s">
        <v>532</v>
      </c>
      <c r="J113" s="33"/>
      <c r="K113" s="33">
        <f>표1[[#This Row],[날짜]]</f>
        <v>45796</v>
      </c>
      <c r="L113" t="str" cm="1">
        <f t="array" ref="L1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3" t="str">
        <f t="shared" si="1"/>
        <v>이체</v>
      </c>
      <c r="N113" t="str">
        <f>IF(COUNTIF(저축성자산, I113) &gt; 0, 표1[[#This Row],[결제수단]], E113)</f>
        <v>미분류</v>
      </c>
      <c r="O113">
        <f>IF(OR(표1[[#This Row],[pv_대분류]]="수입", 표1[[#This Row],[pv_대분류]]="저축/투자"), 표1[[#This Row],[금액]], -표1[[#This Row],[금액]])</f>
        <v>-1</v>
      </c>
    </row>
    <row r="114" spans="1:15">
      <c r="A114" s="33">
        <v>45796</v>
      </c>
      <c r="B114" s="34">
        <v>3.7638888888888888E-2</v>
      </c>
      <c r="C114" t="s">
        <v>165</v>
      </c>
      <c r="D114" t="s">
        <v>553</v>
      </c>
      <c r="E114" t="s">
        <v>622</v>
      </c>
      <c r="F114" t="s">
        <v>247</v>
      </c>
      <c r="G114" s="82">
        <v>-17000</v>
      </c>
      <c r="H114" t="s">
        <v>179</v>
      </c>
      <c r="I114" t="s">
        <v>222</v>
      </c>
      <c r="J114" s="33"/>
      <c r="K114" s="33">
        <f>표1[[#This Row],[날짜]]</f>
        <v>45796</v>
      </c>
      <c r="L114" t="str" cm="1">
        <f t="array" ref="L1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4" t="str">
        <f t="shared" si="1"/>
        <v>온라인쇼핑</v>
      </c>
      <c r="N114" t="str">
        <f>IF(COUNTIF(저축성자산, I114) &gt; 0, 표1[[#This Row],[결제수단]], E114)</f>
        <v>서비스구독</v>
      </c>
      <c r="O114">
        <f>IF(OR(표1[[#This Row],[pv_대분류]]="수입", 표1[[#This Row],[pv_대분류]]="저축/투자"), 표1[[#This Row],[금액]], -표1[[#This Row],[금액]])</f>
        <v>17000</v>
      </c>
    </row>
    <row r="115" spans="1:15" hidden="1">
      <c r="A115" s="33">
        <v>45795</v>
      </c>
      <c r="B115" s="34">
        <v>0.54342592592592598</v>
      </c>
      <c r="C115" t="s">
        <v>167</v>
      </c>
      <c r="D115" t="s">
        <v>166</v>
      </c>
      <c r="E115" t="s">
        <v>149</v>
      </c>
      <c r="F115" t="s">
        <v>636</v>
      </c>
      <c r="G115" s="82">
        <v>65000</v>
      </c>
      <c r="H115" t="s">
        <v>179</v>
      </c>
      <c r="I115" t="s">
        <v>537</v>
      </c>
      <c r="J115" s="33"/>
      <c r="K115" s="33">
        <f>표1[[#This Row],[날짜]]</f>
        <v>45795</v>
      </c>
      <c r="L115" t="str" cm="1">
        <f t="array" ref="L1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" t="str">
        <f t="shared" si="1"/>
        <v>현금</v>
      </c>
      <c r="N115" t="str">
        <f>IF(COUNTIF(저축성자산, I115) &gt; 0, 표1[[#This Row],[결제수단]], E115)</f>
        <v>미분류</v>
      </c>
      <c r="O115">
        <f>IF(OR(표1[[#This Row],[pv_대분류]]="수입", 표1[[#This Row],[pv_대분류]]="저축/투자"), 표1[[#This Row],[금액]], -표1[[#This Row],[금액]])</f>
        <v>-65000</v>
      </c>
    </row>
    <row r="116" spans="1:15" hidden="1">
      <c r="A116" s="33">
        <v>45795</v>
      </c>
      <c r="B116" s="34">
        <v>0.61336805555555551</v>
      </c>
      <c r="C116" t="s">
        <v>167</v>
      </c>
      <c r="D116" t="s">
        <v>609</v>
      </c>
      <c r="E116" t="s">
        <v>149</v>
      </c>
      <c r="F116" t="s">
        <v>192</v>
      </c>
      <c r="G116" s="82">
        <v>-65000</v>
      </c>
      <c r="H116" t="s">
        <v>179</v>
      </c>
      <c r="I116" t="s">
        <v>537</v>
      </c>
      <c r="J116" s="33"/>
      <c r="K116" s="33">
        <f>표1[[#This Row],[날짜]]</f>
        <v>45795</v>
      </c>
      <c r="L116" t="str" cm="1">
        <f t="array" ref="L1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6" t="str">
        <f t="shared" si="1"/>
        <v>내계좌이체</v>
      </c>
      <c r="N116" t="str">
        <f>IF(COUNTIF(저축성자산, I116) &gt; 0, 표1[[#This Row],[결제수단]], E116)</f>
        <v>미분류</v>
      </c>
      <c r="O116">
        <f>IF(OR(표1[[#This Row],[pv_대분류]]="수입", 표1[[#This Row],[pv_대분류]]="저축/투자"), 표1[[#This Row],[금액]], -표1[[#This Row],[금액]])</f>
        <v>65000</v>
      </c>
    </row>
    <row r="117" spans="1:15" hidden="1">
      <c r="A117" s="33">
        <v>45795</v>
      </c>
      <c r="B117" s="34">
        <v>0.61336805555555551</v>
      </c>
      <c r="C117" t="s">
        <v>167</v>
      </c>
      <c r="D117" t="s">
        <v>609</v>
      </c>
      <c r="E117" t="s">
        <v>149</v>
      </c>
      <c r="F117" t="s">
        <v>237</v>
      </c>
      <c r="G117" s="82">
        <v>65000</v>
      </c>
      <c r="H117" t="s">
        <v>179</v>
      </c>
      <c r="I117" t="s">
        <v>527</v>
      </c>
      <c r="J117" s="33"/>
      <c r="K117" s="33">
        <f>표1[[#This Row],[날짜]]</f>
        <v>45795</v>
      </c>
      <c r="L117" t="str" cm="1">
        <f t="array" ref="L1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7" t="str">
        <f t="shared" si="1"/>
        <v>내계좌이체</v>
      </c>
      <c r="N117" t="str">
        <f>IF(COUNTIF(저축성자산, I117) &gt; 0, 표1[[#This Row],[결제수단]], E117)</f>
        <v>미분류</v>
      </c>
      <c r="O117">
        <f>IF(OR(표1[[#This Row],[pv_대분류]]="수입", 표1[[#This Row],[pv_대분류]]="저축/투자"), 표1[[#This Row],[금액]], -표1[[#This Row],[금액]])</f>
        <v>-65000</v>
      </c>
    </row>
    <row r="118" spans="1:15">
      <c r="A118" s="33">
        <v>45795</v>
      </c>
      <c r="B118" s="34">
        <v>6.2233796296296287E-2</v>
      </c>
      <c r="C118" t="s">
        <v>165</v>
      </c>
      <c r="D118" t="s">
        <v>146</v>
      </c>
      <c r="E118" t="s">
        <v>19</v>
      </c>
      <c r="F118" t="s">
        <v>596</v>
      </c>
      <c r="G118" s="82">
        <v>-13400</v>
      </c>
      <c r="H118" t="s">
        <v>179</v>
      </c>
      <c r="I118" t="s">
        <v>222</v>
      </c>
      <c r="J118" s="33"/>
      <c r="K118" s="33">
        <f>표1[[#This Row],[날짜]]</f>
        <v>45795</v>
      </c>
      <c r="L118" t="str" cm="1">
        <f t="array" ref="L1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8" t="str">
        <f t="shared" si="1"/>
        <v>교통</v>
      </c>
      <c r="N118" t="str">
        <f>IF(COUNTIF(저축성자산, I118) &gt; 0, 표1[[#This Row],[결제수단]], E118)</f>
        <v>철도</v>
      </c>
      <c r="O118">
        <f>IF(OR(표1[[#This Row],[pv_대분류]]="수입", 표1[[#This Row],[pv_대분류]]="저축/투자"), 표1[[#This Row],[금액]], -표1[[#This Row],[금액]])</f>
        <v>13400</v>
      </c>
    </row>
    <row r="119" spans="1:15">
      <c r="A119" s="33">
        <v>45795</v>
      </c>
      <c r="B119" s="34">
        <v>0.10431712962962961</v>
      </c>
      <c r="C119" t="s">
        <v>165</v>
      </c>
      <c r="D119" t="s">
        <v>553</v>
      </c>
      <c r="E119" t="s">
        <v>612</v>
      </c>
      <c r="F119" t="s">
        <v>5</v>
      </c>
      <c r="G119" s="82">
        <v>-21760</v>
      </c>
      <c r="H119" t="s">
        <v>179</v>
      </c>
      <c r="I119" t="s">
        <v>222</v>
      </c>
      <c r="J119" s="33"/>
      <c r="K119" s="33">
        <f>표1[[#This Row],[날짜]]</f>
        <v>45795</v>
      </c>
      <c r="L119" t="str" cm="1">
        <f t="array" ref="L1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9" t="str">
        <f t="shared" si="1"/>
        <v>온라인쇼핑</v>
      </c>
      <c r="N119" t="str">
        <f>IF(COUNTIF(저축성자산, I119) &gt; 0, 표1[[#This Row],[결제수단]], E119)</f>
        <v>인터넷쇼핑</v>
      </c>
      <c r="O119">
        <f>IF(OR(표1[[#This Row],[pv_대분류]]="수입", 표1[[#This Row],[pv_대분류]]="저축/투자"), 표1[[#This Row],[금액]], -표1[[#This Row],[금액]])</f>
        <v>21760</v>
      </c>
    </row>
    <row r="120" spans="1:15">
      <c r="A120" s="33">
        <v>45795</v>
      </c>
      <c r="B120" s="34">
        <v>0.47578703703703712</v>
      </c>
      <c r="C120" t="s">
        <v>165</v>
      </c>
      <c r="D120" t="s">
        <v>160</v>
      </c>
      <c r="E120" t="s">
        <v>4</v>
      </c>
      <c r="F120" t="s">
        <v>201</v>
      </c>
      <c r="G120" s="82">
        <v>-2800</v>
      </c>
      <c r="H120" t="s">
        <v>179</v>
      </c>
      <c r="I120" t="s">
        <v>222</v>
      </c>
      <c r="J120" s="33"/>
      <c r="K120" s="33">
        <f>표1[[#This Row],[날짜]]</f>
        <v>45795</v>
      </c>
      <c r="L120" t="str" cm="1">
        <f t="array" ref="L1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0" t="str">
        <f t="shared" si="1"/>
        <v>생활</v>
      </c>
      <c r="N120" t="str">
        <f>IF(COUNTIF(저축성자산, I120) &gt; 0, 표1[[#This Row],[결제수단]], E120)</f>
        <v>편의점</v>
      </c>
      <c r="O120">
        <f>IF(OR(표1[[#This Row],[pv_대분류]]="수입", 표1[[#This Row],[pv_대분류]]="저축/투자"), 표1[[#This Row],[금액]], -표1[[#This Row],[금액]])</f>
        <v>2800</v>
      </c>
    </row>
    <row r="121" spans="1:15" hidden="1">
      <c r="A121" s="33">
        <v>45795</v>
      </c>
      <c r="B121" s="34">
        <v>0.6134722222222222</v>
      </c>
      <c r="C121" t="s">
        <v>163</v>
      </c>
      <c r="D121" t="s">
        <v>161</v>
      </c>
      <c r="E121" t="s">
        <v>149</v>
      </c>
      <c r="F121" t="s">
        <v>617</v>
      </c>
      <c r="G121" s="82">
        <v>13</v>
      </c>
      <c r="H121" t="s">
        <v>179</v>
      </c>
      <c r="I121" t="s">
        <v>537</v>
      </c>
      <c r="J121" s="33"/>
      <c r="K121" s="33">
        <f>표1[[#This Row],[날짜]]</f>
        <v>45795</v>
      </c>
      <c r="L121" t="str" cm="1">
        <f t="array" ref="L1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1" t="str">
        <f t="shared" si="1"/>
        <v>앱테크</v>
      </c>
      <c r="N121" t="str">
        <f>IF(COUNTIF(저축성자산, I121) &gt; 0, 표1[[#This Row],[결제수단]], E121)</f>
        <v>미분류</v>
      </c>
      <c r="O121">
        <f>IF(OR(표1[[#This Row],[pv_대분류]]="수입", 표1[[#This Row],[pv_대분류]]="저축/투자"), 표1[[#This Row],[금액]], -표1[[#This Row],[금액]])</f>
        <v>13</v>
      </c>
    </row>
    <row r="122" spans="1:15" hidden="1">
      <c r="A122" s="33">
        <v>45795</v>
      </c>
      <c r="B122" s="34">
        <v>0.61351851851851846</v>
      </c>
      <c r="C122" t="s">
        <v>163</v>
      </c>
      <c r="D122" t="s">
        <v>149</v>
      </c>
      <c r="E122" t="s">
        <v>149</v>
      </c>
      <c r="F122" t="s">
        <v>590</v>
      </c>
      <c r="G122" s="82">
        <v>4</v>
      </c>
      <c r="H122" t="s">
        <v>179</v>
      </c>
      <c r="I122" t="s">
        <v>537</v>
      </c>
      <c r="J122" s="33"/>
      <c r="K122" s="33">
        <f>표1[[#This Row],[날짜]]</f>
        <v>45795</v>
      </c>
      <c r="L122" t="str" cm="1">
        <f t="array" ref="L1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2" t="str">
        <f t="shared" si="1"/>
        <v>미분류</v>
      </c>
      <c r="N122" t="str">
        <f>IF(COUNTIF(저축성자산, I122) &gt; 0, 표1[[#This Row],[결제수단]], E122)</f>
        <v>미분류</v>
      </c>
      <c r="O122">
        <f>IF(OR(표1[[#This Row],[pv_대분류]]="수입", 표1[[#This Row],[pv_대분류]]="저축/투자"), 표1[[#This Row],[금액]], -표1[[#This Row],[금액]])</f>
        <v>4</v>
      </c>
    </row>
    <row r="123" spans="1:15" hidden="1">
      <c r="A123" s="33">
        <v>45795</v>
      </c>
      <c r="B123" s="34">
        <v>0.61354166666666665</v>
      </c>
      <c r="C123" t="s">
        <v>163</v>
      </c>
      <c r="D123" t="s">
        <v>149</v>
      </c>
      <c r="E123" t="s">
        <v>149</v>
      </c>
      <c r="F123" t="s">
        <v>590</v>
      </c>
      <c r="G123" s="82">
        <v>10</v>
      </c>
      <c r="H123" t="s">
        <v>179</v>
      </c>
      <c r="I123" t="s">
        <v>537</v>
      </c>
      <c r="J123" s="33"/>
      <c r="K123" s="33">
        <f>표1[[#This Row],[날짜]]</f>
        <v>45795</v>
      </c>
      <c r="L123" t="str" cm="1">
        <f t="array" ref="L1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3" t="str">
        <f t="shared" si="1"/>
        <v>미분류</v>
      </c>
      <c r="N123" t="str">
        <f>IF(COUNTIF(저축성자산, I123) &gt; 0, 표1[[#This Row],[결제수단]], E123)</f>
        <v>미분류</v>
      </c>
      <c r="O123">
        <f>IF(OR(표1[[#This Row],[pv_대분류]]="수입", 표1[[#This Row],[pv_대분류]]="저축/투자"), 표1[[#This Row],[금액]], -표1[[#This Row],[금액]])</f>
        <v>10</v>
      </c>
    </row>
    <row r="124" spans="1:15">
      <c r="A124" s="33">
        <v>45795</v>
      </c>
      <c r="B124" s="34">
        <v>0.67131944444444447</v>
      </c>
      <c r="C124" t="s">
        <v>165</v>
      </c>
      <c r="D124" t="s">
        <v>146</v>
      </c>
      <c r="E124" t="s">
        <v>19</v>
      </c>
      <c r="F124" t="s">
        <v>596</v>
      </c>
      <c r="G124" s="82">
        <v>-12400</v>
      </c>
      <c r="H124" t="s">
        <v>179</v>
      </c>
      <c r="I124" t="s">
        <v>222</v>
      </c>
      <c r="J124" s="33"/>
      <c r="K124" s="33">
        <f>표1[[#This Row],[날짜]]</f>
        <v>45795</v>
      </c>
      <c r="L124" t="str" cm="1">
        <f t="array" ref="L1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4" t="str">
        <f t="shared" si="1"/>
        <v>교통</v>
      </c>
      <c r="N124" t="str">
        <f>IF(COUNTIF(저축성자산, I124) &gt; 0, 표1[[#This Row],[결제수단]], E124)</f>
        <v>철도</v>
      </c>
      <c r="O124">
        <f>IF(OR(표1[[#This Row],[pv_대분류]]="수입", 표1[[#This Row],[pv_대분류]]="저축/투자"), 표1[[#This Row],[금액]], -표1[[#This Row],[금액]])</f>
        <v>12400</v>
      </c>
    </row>
    <row r="125" spans="1:15">
      <c r="A125" s="33">
        <v>45795</v>
      </c>
      <c r="B125" s="34">
        <v>0.67380787037037038</v>
      </c>
      <c r="C125" t="s">
        <v>165</v>
      </c>
      <c r="D125" t="s">
        <v>553</v>
      </c>
      <c r="E125" t="s">
        <v>622</v>
      </c>
      <c r="F125" t="s">
        <v>647</v>
      </c>
      <c r="G125" s="82">
        <v>-76800</v>
      </c>
      <c r="H125" t="s">
        <v>179</v>
      </c>
      <c r="I125" t="s">
        <v>222</v>
      </c>
      <c r="J125" s="33"/>
      <c r="K125" s="33">
        <f>표1[[#This Row],[날짜]]</f>
        <v>45795</v>
      </c>
      <c r="L125" t="str" cm="1">
        <f t="array" ref="L1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5" t="str">
        <f t="shared" si="1"/>
        <v>온라인쇼핑</v>
      </c>
      <c r="N125" t="str">
        <f>IF(COUNTIF(저축성자산, I125) &gt; 0, 표1[[#This Row],[결제수단]], E125)</f>
        <v>서비스구독</v>
      </c>
      <c r="O125">
        <f>IF(OR(표1[[#This Row],[pv_대분류]]="수입", 표1[[#This Row],[pv_대분류]]="저축/투자"), 표1[[#This Row],[금액]], -표1[[#This Row],[금액]])</f>
        <v>76800</v>
      </c>
    </row>
    <row r="126" spans="1:15" hidden="1">
      <c r="A126" s="33">
        <v>45794</v>
      </c>
      <c r="B126" s="34">
        <v>4.0671296296296303E-2</v>
      </c>
      <c r="C126" t="s">
        <v>167</v>
      </c>
      <c r="D126" t="s">
        <v>609</v>
      </c>
      <c r="E126" t="s">
        <v>149</v>
      </c>
      <c r="F126" t="s">
        <v>192</v>
      </c>
      <c r="G126" s="82">
        <v>1000000</v>
      </c>
      <c r="H126" t="s">
        <v>179</v>
      </c>
      <c r="I126" t="s">
        <v>537</v>
      </c>
      <c r="J126" s="33"/>
      <c r="K126" s="33">
        <f>표1[[#This Row],[날짜]]</f>
        <v>45794</v>
      </c>
      <c r="L126" t="str" cm="1">
        <f t="array" ref="L1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6" t="str">
        <f t="shared" si="1"/>
        <v>내계좌이체</v>
      </c>
      <c r="N126" t="str">
        <f>IF(COUNTIF(저축성자산, I126) &gt; 0, 표1[[#This Row],[결제수단]], E126)</f>
        <v>미분류</v>
      </c>
      <c r="O126">
        <f>IF(OR(표1[[#This Row],[pv_대분류]]="수입", 표1[[#This Row],[pv_대분류]]="저축/투자"), 표1[[#This Row],[금액]], -표1[[#This Row],[금액]])</f>
        <v>-1000000</v>
      </c>
    </row>
    <row r="127" spans="1:15" hidden="1">
      <c r="A127" s="33">
        <v>45794</v>
      </c>
      <c r="B127" s="34">
        <v>4.0671296296296303E-2</v>
      </c>
      <c r="C127" t="s">
        <v>167</v>
      </c>
      <c r="D127" t="s">
        <v>609</v>
      </c>
      <c r="E127" t="s">
        <v>149</v>
      </c>
      <c r="F127" t="s">
        <v>234</v>
      </c>
      <c r="G127" s="82">
        <v>-1000000</v>
      </c>
      <c r="H127" t="s">
        <v>179</v>
      </c>
      <c r="I127" t="s">
        <v>527</v>
      </c>
      <c r="J127" s="33"/>
      <c r="K127" s="33">
        <f>표1[[#This Row],[날짜]]</f>
        <v>45794</v>
      </c>
      <c r="L127" t="str" cm="1">
        <f t="array" ref="L1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7" t="str">
        <f t="shared" si="1"/>
        <v>내계좌이체</v>
      </c>
      <c r="N127" t="str">
        <f>IF(COUNTIF(저축성자산, I127) &gt; 0, 표1[[#This Row],[결제수단]], E127)</f>
        <v>미분류</v>
      </c>
      <c r="O127">
        <f>IF(OR(표1[[#This Row],[pv_대분류]]="수입", 표1[[#This Row],[pv_대분류]]="저축/투자"), 표1[[#This Row],[금액]], -표1[[#This Row],[금액]])</f>
        <v>1000000</v>
      </c>
    </row>
    <row r="128" spans="1:15" hidden="1">
      <c r="A128" s="33">
        <v>45794</v>
      </c>
      <c r="B128" s="34">
        <v>4.1180555555555547E-2</v>
      </c>
      <c r="C128" t="s">
        <v>167</v>
      </c>
      <c r="D128" t="s">
        <v>609</v>
      </c>
      <c r="E128" t="s">
        <v>149</v>
      </c>
      <c r="F128" t="s">
        <v>593</v>
      </c>
      <c r="G128" s="82">
        <v>-1000000</v>
      </c>
      <c r="H128" t="s">
        <v>179</v>
      </c>
      <c r="I128" t="s">
        <v>537</v>
      </c>
      <c r="J128" s="33"/>
      <c r="K128" s="33">
        <f>표1[[#This Row],[날짜]]</f>
        <v>45794</v>
      </c>
      <c r="L128" t="str" cm="1">
        <f t="array" ref="L1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8" t="str">
        <f t="shared" si="1"/>
        <v>내계좌이체</v>
      </c>
      <c r="N128" t="str">
        <f>IF(COUNTIF(저축성자산, I128) &gt; 0, 표1[[#This Row],[결제수단]], E128)</f>
        <v>미분류</v>
      </c>
      <c r="O128">
        <f>IF(OR(표1[[#This Row],[pv_대분류]]="수입", 표1[[#This Row],[pv_대분류]]="저축/투자"), 표1[[#This Row],[금액]], -표1[[#This Row],[금액]])</f>
        <v>1000000</v>
      </c>
    </row>
    <row r="129" spans="1:15" hidden="1">
      <c r="A129" s="33">
        <v>45794</v>
      </c>
      <c r="B129" s="34">
        <v>4.2303240740740738E-2</v>
      </c>
      <c r="C129" t="s">
        <v>167</v>
      </c>
      <c r="D129" t="s">
        <v>609</v>
      </c>
      <c r="E129" t="s">
        <v>149</v>
      </c>
      <c r="F129" t="s">
        <v>623</v>
      </c>
      <c r="G129" s="82">
        <v>-2405</v>
      </c>
      <c r="H129" t="s">
        <v>179</v>
      </c>
      <c r="I129" t="s">
        <v>537</v>
      </c>
      <c r="J129" s="33"/>
      <c r="K129" s="33">
        <f>표1[[#This Row],[날짜]]</f>
        <v>45794</v>
      </c>
      <c r="L129" t="str" cm="1">
        <f t="array" ref="L1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9" t="str">
        <f t="shared" si="1"/>
        <v>내계좌이체</v>
      </c>
      <c r="N129" t="str">
        <f>IF(COUNTIF(저축성자산, I129) &gt; 0, 표1[[#This Row],[결제수단]], E129)</f>
        <v>미분류</v>
      </c>
      <c r="O129">
        <f>IF(OR(표1[[#This Row],[pv_대분류]]="수입", 표1[[#This Row],[pv_대분류]]="저축/투자"), 표1[[#This Row],[금액]], -표1[[#This Row],[금액]])</f>
        <v>2405</v>
      </c>
    </row>
    <row r="130" spans="1:15" hidden="1">
      <c r="A130" s="33">
        <v>45794</v>
      </c>
      <c r="B130" s="34">
        <v>4.7407407407407412E-2</v>
      </c>
      <c r="C130" t="s">
        <v>167</v>
      </c>
      <c r="D130" t="s">
        <v>609</v>
      </c>
      <c r="E130" t="s">
        <v>149</v>
      </c>
      <c r="F130" t="s">
        <v>593</v>
      </c>
      <c r="G130" s="82">
        <v>-204360</v>
      </c>
      <c r="H130" t="s">
        <v>179</v>
      </c>
      <c r="I130" t="s">
        <v>211</v>
      </c>
      <c r="J130" s="33"/>
      <c r="K130" s="33">
        <f>표1[[#This Row],[날짜]]</f>
        <v>45794</v>
      </c>
      <c r="L130" t="str" cm="1">
        <f t="array" ref="L1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0" t="str">
        <f t="shared" ref="M130:M193" si="2">IF(COUNTIF(저축성자산, I130) &gt; 0, "저축성자산", D130)</f>
        <v>내계좌이체</v>
      </c>
      <c r="N130" t="str">
        <f>IF(COUNTIF(저축성자산, I130) &gt; 0, 표1[[#This Row],[결제수단]], E130)</f>
        <v>미분류</v>
      </c>
      <c r="O130">
        <f>IF(OR(표1[[#This Row],[pv_대분류]]="수입", 표1[[#This Row],[pv_대분류]]="저축/투자"), 표1[[#This Row],[금액]], -표1[[#This Row],[금액]])</f>
        <v>204360</v>
      </c>
    </row>
    <row r="131" spans="1:15" hidden="1">
      <c r="A131" s="33">
        <v>45794</v>
      </c>
      <c r="B131" s="34">
        <v>4.7407407407407412E-2</v>
      </c>
      <c r="C131" t="s">
        <v>167</v>
      </c>
      <c r="D131" t="s">
        <v>609</v>
      </c>
      <c r="E131" t="s">
        <v>149</v>
      </c>
      <c r="F131" t="s">
        <v>152</v>
      </c>
      <c r="G131" s="82">
        <v>204360</v>
      </c>
      <c r="H131" t="s">
        <v>179</v>
      </c>
      <c r="I131" t="s">
        <v>195</v>
      </c>
      <c r="J131" s="33"/>
      <c r="K131" s="33">
        <f>표1[[#This Row],[날짜]]</f>
        <v>45794</v>
      </c>
      <c r="L131" t="str" cm="1">
        <f t="array" ref="L1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1" t="str">
        <f t="shared" si="2"/>
        <v>내계좌이체</v>
      </c>
      <c r="N131" t="str">
        <f>IF(COUNTIF(저축성자산, I131) &gt; 0, 표1[[#This Row],[결제수단]], E131)</f>
        <v>미분류</v>
      </c>
      <c r="O131">
        <f>IF(OR(표1[[#This Row],[pv_대분류]]="수입", 표1[[#This Row],[pv_대분류]]="저축/투자"), 표1[[#This Row],[금액]], -표1[[#This Row],[금액]])</f>
        <v>-204360</v>
      </c>
    </row>
    <row r="132" spans="1:15" hidden="1">
      <c r="A132" s="33">
        <v>45794</v>
      </c>
      <c r="B132" s="34">
        <v>4.8344907407407413E-2</v>
      </c>
      <c r="C132" t="s">
        <v>167</v>
      </c>
      <c r="D132" t="s">
        <v>609</v>
      </c>
      <c r="E132" t="s">
        <v>149</v>
      </c>
      <c r="F132" t="s">
        <v>192</v>
      </c>
      <c r="G132" s="82">
        <v>300000</v>
      </c>
      <c r="H132" t="s">
        <v>179</v>
      </c>
      <c r="I132" t="s">
        <v>537</v>
      </c>
      <c r="J132" s="33"/>
      <c r="K132" s="33">
        <f>표1[[#This Row],[날짜]]</f>
        <v>45794</v>
      </c>
      <c r="L132" t="str" cm="1">
        <f t="array" ref="L1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2" t="str">
        <f t="shared" si="2"/>
        <v>내계좌이체</v>
      </c>
      <c r="N132" t="str">
        <f>IF(COUNTIF(저축성자산, I132) &gt; 0, 표1[[#This Row],[결제수단]], E132)</f>
        <v>미분류</v>
      </c>
      <c r="O132">
        <f>IF(OR(표1[[#This Row],[pv_대분류]]="수입", 표1[[#This Row],[pv_대분류]]="저축/투자"), 표1[[#This Row],[금액]], -표1[[#This Row],[금액]])</f>
        <v>-300000</v>
      </c>
    </row>
    <row r="133" spans="1:15" hidden="1">
      <c r="A133" s="33">
        <v>45794</v>
      </c>
      <c r="B133" s="34">
        <v>4.8344907407407413E-2</v>
      </c>
      <c r="C133" t="s">
        <v>167</v>
      </c>
      <c r="D133" t="s">
        <v>609</v>
      </c>
      <c r="E133" t="s">
        <v>149</v>
      </c>
      <c r="F133" t="s">
        <v>234</v>
      </c>
      <c r="G133" s="82">
        <v>-300000</v>
      </c>
      <c r="H133" t="s">
        <v>179</v>
      </c>
      <c r="I133" t="s">
        <v>527</v>
      </c>
      <c r="J133" s="33"/>
      <c r="K133" s="33">
        <f>표1[[#This Row],[날짜]]</f>
        <v>45794</v>
      </c>
      <c r="L133" t="str" cm="1">
        <f t="array" ref="L1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3" t="str">
        <f t="shared" si="2"/>
        <v>내계좌이체</v>
      </c>
      <c r="N133" t="str">
        <f>IF(COUNTIF(저축성자산, I133) &gt; 0, 표1[[#This Row],[결제수단]], E133)</f>
        <v>미분류</v>
      </c>
      <c r="O133">
        <f>IF(OR(표1[[#This Row],[pv_대분류]]="수입", 표1[[#This Row],[pv_대분류]]="저축/투자"), 표1[[#This Row],[금액]], -표1[[#This Row],[금액]])</f>
        <v>300000</v>
      </c>
    </row>
    <row r="134" spans="1:15" hidden="1">
      <c r="A134" s="33">
        <v>45794</v>
      </c>
      <c r="B134" s="34">
        <v>4.9201388888888892E-2</v>
      </c>
      <c r="C134" t="s">
        <v>167</v>
      </c>
      <c r="D134" t="s">
        <v>609</v>
      </c>
      <c r="E134" t="s">
        <v>149</v>
      </c>
      <c r="F134" t="s">
        <v>593</v>
      </c>
      <c r="G134" s="82">
        <v>-130000</v>
      </c>
      <c r="H134" t="s">
        <v>179</v>
      </c>
      <c r="I134" t="s">
        <v>537</v>
      </c>
      <c r="J134" s="33"/>
      <c r="K134" s="33">
        <f>표1[[#This Row],[날짜]]</f>
        <v>45794</v>
      </c>
      <c r="L134" t="str" cm="1">
        <f t="array" ref="L1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4" t="str">
        <f t="shared" si="2"/>
        <v>내계좌이체</v>
      </c>
      <c r="N134" t="str">
        <f>IF(COUNTIF(저축성자산, I134) &gt; 0, 표1[[#This Row],[결제수단]], E134)</f>
        <v>미분류</v>
      </c>
      <c r="O134">
        <f>IF(OR(표1[[#This Row],[pv_대분류]]="수입", 표1[[#This Row],[pv_대분류]]="저축/투자"), 표1[[#This Row],[금액]], -표1[[#This Row],[금액]])</f>
        <v>130000</v>
      </c>
    </row>
    <row r="135" spans="1:15" hidden="1">
      <c r="A135" s="33">
        <v>45794</v>
      </c>
      <c r="B135" s="34">
        <v>4.9212962962962972E-2</v>
      </c>
      <c r="C135" t="s">
        <v>167</v>
      </c>
      <c r="D135" t="s">
        <v>609</v>
      </c>
      <c r="E135" t="s">
        <v>149</v>
      </c>
      <c r="F135" t="s">
        <v>152</v>
      </c>
      <c r="G135" s="82">
        <v>130000</v>
      </c>
      <c r="H135" t="s">
        <v>179</v>
      </c>
      <c r="I135" t="s">
        <v>211</v>
      </c>
      <c r="J135" s="33"/>
      <c r="K135" s="33">
        <f>표1[[#This Row],[날짜]]</f>
        <v>45794</v>
      </c>
      <c r="L135" t="str" cm="1">
        <f t="array" ref="L1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5" t="str">
        <f t="shared" si="2"/>
        <v>내계좌이체</v>
      </c>
      <c r="N135" t="str">
        <f>IF(COUNTIF(저축성자산, I135) &gt; 0, 표1[[#This Row],[결제수단]], E135)</f>
        <v>미분류</v>
      </c>
      <c r="O135">
        <f>IF(OR(표1[[#This Row],[pv_대분류]]="수입", 표1[[#This Row],[pv_대분류]]="저축/투자"), 표1[[#This Row],[금액]], -표1[[#This Row],[금액]])</f>
        <v>-130000</v>
      </c>
    </row>
    <row r="136" spans="1:15">
      <c r="A136" s="33">
        <v>45794</v>
      </c>
      <c r="B136" s="34">
        <v>4.4652777777777777E-2</v>
      </c>
      <c r="C136" t="s">
        <v>165</v>
      </c>
      <c r="D136" t="s">
        <v>549</v>
      </c>
      <c r="E136" t="s">
        <v>16</v>
      </c>
      <c r="F136" t="s">
        <v>640</v>
      </c>
      <c r="G136" s="82">
        <v>-12100</v>
      </c>
      <c r="H136" t="s">
        <v>179</v>
      </c>
      <c r="I136" t="s">
        <v>221</v>
      </c>
      <c r="J136" s="33"/>
      <c r="K136" s="33">
        <f>표1[[#This Row],[날짜]]</f>
        <v>45794</v>
      </c>
      <c r="L136" t="str" cm="1">
        <f t="array" ref="L1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6" t="str">
        <f t="shared" si="2"/>
        <v>주거/통신</v>
      </c>
      <c r="N136" t="str">
        <f>IF(COUNTIF(저축성자산, I136) &gt; 0, 표1[[#This Row],[결제수단]], E136)</f>
        <v>전기세</v>
      </c>
      <c r="O136">
        <f>IF(OR(표1[[#This Row],[pv_대분류]]="수입", 표1[[#This Row],[pv_대분류]]="저축/투자"), 표1[[#This Row],[금액]], -표1[[#This Row],[금액]])</f>
        <v>12100</v>
      </c>
    </row>
    <row r="137" spans="1:15">
      <c r="A137" s="33">
        <v>45794</v>
      </c>
      <c r="B137" s="34">
        <v>4.5497685185185183E-2</v>
      </c>
      <c r="C137" t="s">
        <v>165</v>
      </c>
      <c r="D137" t="s">
        <v>156</v>
      </c>
      <c r="E137" t="s">
        <v>18</v>
      </c>
      <c r="F137" t="s">
        <v>638</v>
      </c>
      <c r="G137" s="82">
        <v>-2570</v>
      </c>
      <c r="H137" t="s">
        <v>179</v>
      </c>
      <c r="I137" t="s">
        <v>537</v>
      </c>
      <c r="J137" s="33"/>
      <c r="K137" s="33">
        <f>표1[[#This Row],[날짜]]</f>
        <v>45794</v>
      </c>
      <c r="L137" t="str" cm="1">
        <f t="array" ref="L1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7" t="str">
        <f t="shared" si="2"/>
        <v>금융</v>
      </c>
      <c r="N137" t="str">
        <f>IF(COUNTIF(저축성자산, I137) &gt; 0, 표1[[#This Row],[결제수단]], E137)</f>
        <v>은행</v>
      </c>
      <c r="O137">
        <f>IF(OR(표1[[#This Row],[pv_대분류]]="수입", 표1[[#This Row],[pv_대분류]]="저축/투자"), 표1[[#This Row],[금액]], -표1[[#This Row],[금액]])</f>
        <v>2570</v>
      </c>
    </row>
    <row r="138" spans="1:15">
      <c r="A138" s="33">
        <v>45794</v>
      </c>
      <c r="B138" s="34">
        <v>4.614583333333333E-2</v>
      </c>
      <c r="C138" t="s">
        <v>165</v>
      </c>
      <c r="D138" t="s">
        <v>549</v>
      </c>
      <c r="E138" t="s">
        <v>8</v>
      </c>
      <c r="F138" t="s">
        <v>248</v>
      </c>
      <c r="G138" s="82">
        <v>-16630</v>
      </c>
      <c r="H138" t="s">
        <v>179</v>
      </c>
      <c r="I138" t="s">
        <v>224</v>
      </c>
      <c r="J138" s="33"/>
      <c r="K138" s="33">
        <f>표1[[#This Row],[날짜]]</f>
        <v>45794</v>
      </c>
      <c r="L138" t="str" cm="1">
        <f t="array" ref="L1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" t="str">
        <f t="shared" si="2"/>
        <v>주거/통신</v>
      </c>
      <c r="N138" t="str">
        <f>IF(COUNTIF(저축성자산, I138) &gt; 0, 표1[[#This Row],[결제수단]], E138)</f>
        <v>가스비</v>
      </c>
      <c r="O138">
        <f>IF(OR(표1[[#This Row],[pv_대분류]]="수입", 표1[[#This Row],[pv_대분류]]="저축/투자"), 표1[[#This Row],[금액]], -표1[[#This Row],[금액]])</f>
        <v>16630</v>
      </c>
    </row>
    <row r="139" spans="1:15">
      <c r="A139" s="33">
        <v>45794</v>
      </c>
      <c r="B139" s="34">
        <v>0.97675925925925922</v>
      </c>
      <c r="C139" t="s">
        <v>165</v>
      </c>
      <c r="D139" t="s">
        <v>553</v>
      </c>
      <c r="E139" t="s">
        <v>612</v>
      </c>
      <c r="F139" t="s">
        <v>5</v>
      </c>
      <c r="G139" s="82">
        <v>-40830</v>
      </c>
      <c r="H139" t="s">
        <v>179</v>
      </c>
      <c r="I139" t="s">
        <v>222</v>
      </c>
      <c r="J139" s="33"/>
      <c r="K139" s="33">
        <f>표1[[#This Row],[날짜]]</f>
        <v>45794</v>
      </c>
      <c r="L139" t="str" cm="1">
        <f t="array" ref="L1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" t="str">
        <f t="shared" si="2"/>
        <v>온라인쇼핑</v>
      </c>
      <c r="N139" t="str">
        <f>IF(COUNTIF(저축성자산, I139) &gt; 0, 표1[[#This Row],[결제수단]], E139)</f>
        <v>인터넷쇼핑</v>
      </c>
      <c r="O139">
        <f>IF(OR(표1[[#This Row],[pv_대분류]]="수입", 표1[[#This Row],[pv_대분류]]="저축/투자"), 표1[[#This Row],[금액]], -표1[[#This Row],[금액]])</f>
        <v>40830</v>
      </c>
    </row>
    <row r="140" spans="1:15" hidden="1">
      <c r="A140" s="33">
        <v>45793</v>
      </c>
      <c r="B140" s="34">
        <v>0.43182870370370369</v>
      </c>
      <c r="C140" t="s">
        <v>167</v>
      </c>
      <c r="D140" t="s">
        <v>609</v>
      </c>
      <c r="E140" t="s">
        <v>149</v>
      </c>
      <c r="F140" t="s">
        <v>593</v>
      </c>
      <c r="G140" s="82">
        <v>-864519</v>
      </c>
      <c r="H140" t="s">
        <v>179</v>
      </c>
      <c r="I140" t="s">
        <v>211</v>
      </c>
      <c r="J140" s="33"/>
      <c r="K140" s="33">
        <f>표1[[#This Row],[날짜]]</f>
        <v>45793</v>
      </c>
      <c r="L140" t="str" cm="1">
        <f t="array" ref="L1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0" t="str">
        <f t="shared" si="2"/>
        <v>내계좌이체</v>
      </c>
      <c r="N140" t="str">
        <f>IF(COUNTIF(저축성자산, I140) &gt; 0, 표1[[#This Row],[결제수단]], E140)</f>
        <v>미분류</v>
      </c>
      <c r="O140">
        <f>IF(OR(표1[[#This Row],[pv_대분류]]="수입", 표1[[#This Row],[pv_대분류]]="저축/투자"), 표1[[#This Row],[금액]], -표1[[#This Row],[금액]])</f>
        <v>864519</v>
      </c>
    </row>
    <row r="141" spans="1:15" hidden="1">
      <c r="A141" s="33">
        <v>45793</v>
      </c>
      <c r="B141" s="34">
        <v>0.43184027777777778</v>
      </c>
      <c r="C141" t="s">
        <v>167</v>
      </c>
      <c r="D141" t="s">
        <v>609</v>
      </c>
      <c r="E141" t="s">
        <v>149</v>
      </c>
      <c r="F141" t="s">
        <v>152</v>
      </c>
      <c r="G141" s="82">
        <v>864519</v>
      </c>
      <c r="H141" t="s">
        <v>179</v>
      </c>
      <c r="I141" t="s">
        <v>537</v>
      </c>
      <c r="J141" s="33"/>
      <c r="K141" s="33">
        <f>표1[[#This Row],[날짜]]</f>
        <v>45793</v>
      </c>
      <c r="L141" t="str" cm="1">
        <f t="array" ref="L1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" t="str">
        <f t="shared" si="2"/>
        <v>내계좌이체</v>
      </c>
      <c r="N141" t="str">
        <f>IF(COUNTIF(저축성자산, I141) &gt; 0, 표1[[#This Row],[결제수단]], E141)</f>
        <v>미분류</v>
      </c>
      <c r="O141">
        <f>IF(OR(표1[[#This Row],[pv_대분류]]="수입", 표1[[#This Row],[pv_대분류]]="저축/투자"), 표1[[#This Row],[금액]], -표1[[#This Row],[금액]])</f>
        <v>-864519</v>
      </c>
    </row>
    <row r="142" spans="1:15" hidden="1">
      <c r="A142" s="33">
        <v>45793</v>
      </c>
      <c r="B142" s="34">
        <v>0.66291666666666671</v>
      </c>
      <c r="C142" t="s">
        <v>167</v>
      </c>
      <c r="D142" t="s">
        <v>609</v>
      </c>
      <c r="E142" t="s">
        <v>149</v>
      </c>
      <c r="F142" t="s">
        <v>593</v>
      </c>
      <c r="G142" s="82">
        <v>-250000</v>
      </c>
      <c r="H142" t="s">
        <v>179</v>
      </c>
      <c r="I142" t="s">
        <v>211</v>
      </c>
      <c r="J142" s="131" t="s">
        <v>925</v>
      </c>
      <c r="K142" s="33">
        <f>표1[[#This Row],[날짜]]</f>
        <v>45793</v>
      </c>
      <c r="L142" t="str" cm="1">
        <f t="array" ref="L1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2" t="str">
        <f t="shared" si="2"/>
        <v>내계좌이체</v>
      </c>
      <c r="N142" t="str">
        <f>IF(COUNTIF(저축성자산, I142) &gt; 0, 표1[[#This Row],[결제수단]], E142)</f>
        <v>미분류</v>
      </c>
      <c r="O142">
        <f>IF(OR(표1[[#This Row],[pv_대분류]]="수입", 표1[[#This Row],[pv_대분류]]="저축/투자"), 표1[[#This Row],[금액]], -표1[[#This Row],[금액]])</f>
        <v>250000</v>
      </c>
    </row>
    <row r="143" spans="1:15" hidden="1">
      <c r="A143" s="33">
        <v>45793</v>
      </c>
      <c r="B143" s="34">
        <v>0.66315972222222219</v>
      </c>
      <c r="C143" t="s">
        <v>167</v>
      </c>
      <c r="D143" t="s">
        <v>609</v>
      </c>
      <c r="E143" t="s">
        <v>149</v>
      </c>
      <c r="F143" t="s">
        <v>593</v>
      </c>
      <c r="G143" s="82">
        <v>-300000</v>
      </c>
      <c r="H143" t="s">
        <v>179</v>
      </c>
      <c r="I143" t="s">
        <v>211</v>
      </c>
      <c r="J143" s="131" t="s">
        <v>924</v>
      </c>
      <c r="K143" s="33">
        <f>표1[[#This Row],[날짜]]</f>
        <v>45793</v>
      </c>
      <c r="L143" t="str" cm="1">
        <f t="array" ref="L1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3" t="str">
        <f t="shared" si="2"/>
        <v>내계좌이체</v>
      </c>
      <c r="N143" t="str">
        <f>IF(COUNTIF(저축성자산, I143) &gt; 0, 표1[[#This Row],[결제수단]], E143)</f>
        <v>미분류</v>
      </c>
      <c r="O143">
        <f>IF(OR(표1[[#This Row],[pv_대분류]]="수입", 표1[[#This Row],[pv_대분류]]="저축/투자"), 표1[[#This Row],[금액]], -표1[[#This Row],[금액]])</f>
        <v>300000</v>
      </c>
    </row>
    <row r="144" spans="1:15" hidden="1">
      <c r="A144" s="33">
        <v>45793</v>
      </c>
      <c r="B144" s="34">
        <v>0.79006944444444449</v>
      </c>
      <c r="C144" t="s">
        <v>167</v>
      </c>
      <c r="D144" t="s">
        <v>609</v>
      </c>
      <c r="E144" t="s">
        <v>149</v>
      </c>
      <c r="F144" t="s">
        <v>152</v>
      </c>
      <c r="G144" s="82">
        <v>50027</v>
      </c>
      <c r="H144" t="s">
        <v>179</v>
      </c>
      <c r="I144" t="s">
        <v>195</v>
      </c>
      <c r="J144" s="33"/>
      <c r="K144" s="33">
        <f>표1[[#This Row],[날짜]]</f>
        <v>45793</v>
      </c>
      <c r="L144" t="str" cm="1">
        <f t="array" ref="L1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4" t="str">
        <f t="shared" si="2"/>
        <v>내계좌이체</v>
      </c>
      <c r="N144" t="str">
        <f>IF(COUNTIF(저축성자산, I144) &gt; 0, 표1[[#This Row],[결제수단]], E144)</f>
        <v>미분류</v>
      </c>
      <c r="O144">
        <f>IF(OR(표1[[#This Row],[pv_대분류]]="수입", 표1[[#This Row],[pv_대분류]]="저축/투자"), 표1[[#This Row],[금액]], -표1[[#This Row],[금액]])</f>
        <v>-50027</v>
      </c>
    </row>
    <row r="145" spans="1:15" hidden="1">
      <c r="A145" s="33">
        <v>45793</v>
      </c>
      <c r="B145" s="34">
        <v>0.79115740740740736</v>
      </c>
      <c r="C145" t="s">
        <v>167</v>
      </c>
      <c r="D145" t="s">
        <v>609</v>
      </c>
      <c r="E145" t="s">
        <v>149</v>
      </c>
      <c r="F145" t="s">
        <v>593</v>
      </c>
      <c r="G145" s="82">
        <v>-50027</v>
      </c>
      <c r="H145" t="s">
        <v>179</v>
      </c>
      <c r="I145" t="s">
        <v>195</v>
      </c>
      <c r="J145" s="33"/>
      <c r="K145" s="33">
        <f>표1[[#This Row],[날짜]]</f>
        <v>45793</v>
      </c>
      <c r="L145" t="str" cm="1">
        <f t="array" ref="L1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5" t="str">
        <f t="shared" si="2"/>
        <v>내계좌이체</v>
      </c>
      <c r="N145" t="str">
        <f>IF(COUNTIF(저축성자산, I145) &gt; 0, 표1[[#This Row],[결제수단]], E145)</f>
        <v>미분류</v>
      </c>
      <c r="O145">
        <f>IF(OR(표1[[#This Row],[pv_대분류]]="수입", 표1[[#This Row],[pv_대분류]]="저축/투자"), 표1[[#This Row],[금액]], -표1[[#This Row],[금액]])</f>
        <v>50027</v>
      </c>
    </row>
    <row r="146" spans="1:15" hidden="1">
      <c r="A146" s="33">
        <v>45793</v>
      </c>
      <c r="B146" s="34">
        <v>0.79115740740740736</v>
      </c>
      <c r="C146" t="s">
        <v>167</v>
      </c>
      <c r="D146" t="s">
        <v>609</v>
      </c>
      <c r="E146" t="s">
        <v>149</v>
      </c>
      <c r="F146" t="s">
        <v>152</v>
      </c>
      <c r="G146" s="82">
        <v>50027</v>
      </c>
      <c r="H146" t="s">
        <v>179</v>
      </c>
      <c r="I146" t="s">
        <v>537</v>
      </c>
      <c r="J146" s="33"/>
      <c r="K146" s="33">
        <f>표1[[#This Row],[날짜]]</f>
        <v>45793</v>
      </c>
      <c r="L146" t="str" cm="1">
        <f t="array" ref="L1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6" t="str">
        <f t="shared" si="2"/>
        <v>내계좌이체</v>
      </c>
      <c r="N146" t="str">
        <f>IF(COUNTIF(저축성자산, I146) &gt; 0, 표1[[#This Row],[결제수단]], E146)</f>
        <v>미분류</v>
      </c>
      <c r="O146">
        <f>IF(OR(표1[[#This Row],[pv_대분류]]="수입", 표1[[#This Row],[pv_대분류]]="저축/투자"), 표1[[#This Row],[금액]], -표1[[#This Row],[금액]])</f>
        <v>-50027</v>
      </c>
    </row>
    <row r="147" spans="1:15" hidden="1">
      <c r="A147" s="33">
        <v>45793</v>
      </c>
      <c r="B147" s="34">
        <v>0.37398148148148153</v>
      </c>
      <c r="C147" t="s">
        <v>163</v>
      </c>
      <c r="D147" t="s">
        <v>154</v>
      </c>
      <c r="E147" t="s">
        <v>149</v>
      </c>
      <c r="F147" t="s">
        <v>648</v>
      </c>
      <c r="G147" s="82">
        <v>2615300</v>
      </c>
      <c r="H147" t="s">
        <v>179</v>
      </c>
      <c r="I147" t="s">
        <v>211</v>
      </c>
      <c r="J147" s="33"/>
      <c r="K147" s="33">
        <f>표1[[#This Row],[날짜]]</f>
        <v>45793</v>
      </c>
      <c r="L147" t="str" cm="1">
        <f t="array" ref="L1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" t="str">
        <f t="shared" si="2"/>
        <v>급여</v>
      </c>
      <c r="N147" t="str">
        <f>IF(COUNTIF(저축성자산, I147) &gt; 0, 표1[[#This Row],[결제수단]], E147)</f>
        <v>미분류</v>
      </c>
      <c r="O147">
        <f>IF(OR(표1[[#This Row],[pv_대분류]]="수입", 표1[[#This Row],[pv_대분류]]="저축/투자"), 표1[[#This Row],[금액]], -표1[[#This Row],[금액]])</f>
        <v>2615300</v>
      </c>
    </row>
    <row r="148" spans="1:15" hidden="1">
      <c r="A148" s="33">
        <v>45792</v>
      </c>
      <c r="B148" s="34">
        <v>0.96508101851851846</v>
      </c>
      <c r="C148" t="s">
        <v>167</v>
      </c>
      <c r="D148" t="s">
        <v>609</v>
      </c>
      <c r="E148" t="s">
        <v>149</v>
      </c>
      <c r="F148" t="s">
        <v>192</v>
      </c>
      <c r="G148" s="82">
        <v>255</v>
      </c>
      <c r="H148" t="s">
        <v>179</v>
      </c>
      <c r="I148" t="s">
        <v>537</v>
      </c>
      <c r="J148" s="33"/>
      <c r="K148" s="33">
        <f>표1[[#This Row],[날짜]]</f>
        <v>45792</v>
      </c>
      <c r="L148" t="str" cm="1">
        <f t="array" ref="L1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" t="str">
        <f t="shared" si="2"/>
        <v>내계좌이체</v>
      </c>
      <c r="N148" t="str">
        <f>IF(COUNTIF(저축성자산, I148) &gt; 0, 표1[[#This Row],[결제수단]], E148)</f>
        <v>미분류</v>
      </c>
      <c r="O148">
        <f>IF(OR(표1[[#This Row],[pv_대분류]]="수입", 표1[[#This Row],[pv_대분류]]="저축/투자"), 표1[[#This Row],[금액]], -표1[[#This Row],[금액]])</f>
        <v>-255</v>
      </c>
    </row>
    <row r="149" spans="1:15" hidden="1">
      <c r="A149" s="33">
        <v>45792</v>
      </c>
      <c r="B149" s="34">
        <v>0.96508101851851846</v>
      </c>
      <c r="C149" t="s">
        <v>167</v>
      </c>
      <c r="D149" t="s">
        <v>609</v>
      </c>
      <c r="E149" t="s">
        <v>149</v>
      </c>
      <c r="F149" t="s">
        <v>234</v>
      </c>
      <c r="G149" s="82">
        <v>-255</v>
      </c>
      <c r="H149" t="s">
        <v>179</v>
      </c>
      <c r="I149" t="s">
        <v>527</v>
      </c>
      <c r="J149" s="33"/>
      <c r="K149" s="33">
        <f>표1[[#This Row],[날짜]]</f>
        <v>45792</v>
      </c>
      <c r="L149" t="str" cm="1">
        <f t="array" ref="L1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9" t="str">
        <f t="shared" si="2"/>
        <v>내계좌이체</v>
      </c>
      <c r="N149" t="str">
        <f>IF(COUNTIF(저축성자산, I149) &gt; 0, 표1[[#This Row],[결제수단]], E149)</f>
        <v>미분류</v>
      </c>
      <c r="O149">
        <f>IF(OR(표1[[#This Row],[pv_대분류]]="수입", 표1[[#This Row],[pv_대분류]]="저축/투자"), 표1[[#This Row],[금액]], -표1[[#This Row],[금액]])</f>
        <v>255</v>
      </c>
    </row>
    <row r="150" spans="1:15" hidden="1">
      <c r="A150" s="33">
        <v>45792</v>
      </c>
      <c r="B150" s="34">
        <v>0.96515046296296292</v>
      </c>
      <c r="C150" t="s">
        <v>167</v>
      </c>
      <c r="D150" t="s">
        <v>609</v>
      </c>
      <c r="E150" t="s">
        <v>149</v>
      </c>
      <c r="F150" t="s">
        <v>192</v>
      </c>
      <c r="G150" s="82">
        <v>2000000</v>
      </c>
      <c r="H150" t="s">
        <v>179</v>
      </c>
      <c r="I150" t="s">
        <v>537</v>
      </c>
      <c r="J150" s="33"/>
      <c r="K150" s="33">
        <f>표1[[#This Row],[날짜]]</f>
        <v>45792</v>
      </c>
      <c r="L150" t="str" cm="1">
        <f t="array" ref="L1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0" t="str">
        <f t="shared" si="2"/>
        <v>내계좌이체</v>
      </c>
      <c r="N150" t="str">
        <f>IF(COUNTIF(저축성자산, I150) &gt; 0, 표1[[#This Row],[결제수단]], E150)</f>
        <v>미분류</v>
      </c>
      <c r="O150">
        <f>IF(OR(표1[[#This Row],[pv_대분류]]="수입", 표1[[#This Row],[pv_대분류]]="저축/투자"), 표1[[#This Row],[금액]], -표1[[#This Row],[금액]])</f>
        <v>-2000000</v>
      </c>
    </row>
    <row r="151" spans="1:15" hidden="1">
      <c r="A151" s="33">
        <v>45792</v>
      </c>
      <c r="B151" s="34">
        <v>0.96515046296296292</v>
      </c>
      <c r="C151" t="s">
        <v>167</v>
      </c>
      <c r="D151" t="s">
        <v>609</v>
      </c>
      <c r="E151" t="s">
        <v>149</v>
      </c>
      <c r="F151" t="s">
        <v>234</v>
      </c>
      <c r="G151" s="82">
        <v>-2000000</v>
      </c>
      <c r="H151" t="s">
        <v>179</v>
      </c>
      <c r="I151" t="s">
        <v>527</v>
      </c>
      <c r="J151" s="33"/>
      <c r="K151" s="33">
        <f>표1[[#This Row],[날짜]]</f>
        <v>45792</v>
      </c>
      <c r="L151" t="str" cm="1">
        <f t="array" ref="L1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1" t="str">
        <f t="shared" si="2"/>
        <v>내계좌이체</v>
      </c>
      <c r="N151" t="str">
        <f>IF(COUNTIF(저축성자산, I151) &gt; 0, 표1[[#This Row],[결제수단]], E151)</f>
        <v>미분류</v>
      </c>
      <c r="O151">
        <f>IF(OR(표1[[#This Row],[pv_대분류]]="수입", 표1[[#This Row],[pv_대분류]]="저축/투자"), 표1[[#This Row],[금액]], -표1[[#This Row],[금액]])</f>
        <v>2000000</v>
      </c>
    </row>
    <row r="152" spans="1:15" hidden="1">
      <c r="A152" s="33">
        <v>45792</v>
      </c>
      <c r="B152" s="34">
        <v>0.9655555555555555</v>
      </c>
      <c r="C152" t="s">
        <v>167</v>
      </c>
      <c r="D152" t="s">
        <v>609</v>
      </c>
      <c r="E152" t="s">
        <v>149</v>
      </c>
      <c r="F152" t="s">
        <v>593</v>
      </c>
      <c r="G152" s="82">
        <v>-2000000</v>
      </c>
      <c r="H152" t="s">
        <v>179</v>
      </c>
      <c r="I152" t="s">
        <v>537</v>
      </c>
      <c r="J152" s="33"/>
      <c r="K152" s="33">
        <f>표1[[#This Row],[날짜]]</f>
        <v>45792</v>
      </c>
      <c r="L152" t="str" cm="1">
        <f t="array" ref="L1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2" t="str">
        <f t="shared" si="2"/>
        <v>내계좌이체</v>
      </c>
      <c r="N152" t="str">
        <f>IF(COUNTIF(저축성자산, I152) &gt; 0, 표1[[#This Row],[결제수단]], E152)</f>
        <v>미분류</v>
      </c>
      <c r="O152">
        <f>IF(OR(표1[[#This Row],[pv_대분류]]="수입", 표1[[#This Row],[pv_대분류]]="저축/투자"), 표1[[#This Row],[금액]], -표1[[#This Row],[금액]])</f>
        <v>2000000</v>
      </c>
    </row>
    <row r="153" spans="1:15" hidden="1">
      <c r="A153" s="33">
        <v>45792</v>
      </c>
      <c r="B153" s="34">
        <v>0.96652777777777776</v>
      </c>
      <c r="C153" t="s">
        <v>167</v>
      </c>
      <c r="D153" t="s">
        <v>609</v>
      </c>
      <c r="E153" t="s">
        <v>149</v>
      </c>
      <c r="F153" t="s">
        <v>623</v>
      </c>
      <c r="G153" s="82">
        <v>-4088</v>
      </c>
      <c r="H153" t="s">
        <v>179</v>
      </c>
      <c r="I153" t="s">
        <v>537</v>
      </c>
      <c r="J153" s="33"/>
      <c r="K153" s="33">
        <f>표1[[#This Row],[날짜]]</f>
        <v>45792</v>
      </c>
      <c r="L153" t="str" cm="1">
        <f t="array" ref="L1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" t="str">
        <f t="shared" si="2"/>
        <v>내계좌이체</v>
      </c>
      <c r="N153" t="str">
        <f>IF(COUNTIF(저축성자산, I153) &gt; 0, 표1[[#This Row],[결제수단]], E153)</f>
        <v>미분류</v>
      </c>
      <c r="O153">
        <f>IF(OR(표1[[#This Row],[pv_대분류]]="수입", 표1[[#This Row],[pv_대분류]]="저축/투자"), 표1[[#This Row],[금액]], -표1[[#This Row],[금액]])</f>
        <v>4088</v>
      </c>
    </row>
    <row r="154" spans="1:15">
      <c r="A154" s="33">
        <v>45792</v>
      </c>
      <c r="B154" s="34">
        <v>0</v>
      </c>
      <c r="C154" t="s">
        <v>165</v>
      </c>
      <c r="D154" t="s">
        <v>146</v>
      </c>
      <c r="E154" t="s">
        <v>595</v>
      </c>
      <c r="F154" t="s">
        <v>613</v>
      </c>
      <c r="G154" s="82">
        <v>-2800</v>
      </c>
      <c r="H154" t="s">
        <v>179</v>
      </c>
      <c r="I154" t="s">
        <v>224</v>
      </c>
      <c r="J154" s="33"/>
      <c r="K154" s="33">
        <f>표1[[#This Row],[날짜]]</f>
        <v>45792</v>
      </c>
      <c r="L154" t="str" cm="1">
        <f t="array" ref="L1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4" t="str">
        <f t="shared" si="2"/>
        <v>교통</v>
      </c>
      <c r="N154" t="str">
        <f>IF(COUNTIF(저축성자산, I154) &gt; 0, 표1[[#This Row],[결제수단]], E154)</f>
        <v>대중교통</v>
      </c>
      <c r="O154">
        <f>IF(OR(표1[[#This Row],[pv_대분류]]="수입", 표1[[#This Row],[pv_대분류]]="저축/투자"), 표1[[#This Row],[금액]], -표1[[#This Row],[금액]])</f>
        <v>2800</v>
      </c>
    </row>
    <row r="155" spans="1:15">
      <c r="A155" s="33">
        <v>45792</v>
      </c>
      <c r="B155" s="34">
        <v>0</v>
      </c>
      <c r="C155" t="s">
        <v>165</v>
      </c>
      <c r="D155" t="s">
        <v>146</v>
      </c>
      <c r="E155" t="s">
        <v>595</v>
      </c>
      <c r="F155" t="s">
        <v>613</v>
      </c>
      <c r="G155" s="82">
        <v>-33100</v>
      </c>
      <c r="H155" t="s">
        <v>179</v>
      </c>
      <c r="I155" t="s">
        <v>224</v>
      </c>
      <c r="J155" s="33"/>
      <c r="K155" s="33">
        <f>표1[[#This Row],[날짜]]</f>
        <v>45792</v>
      </c>
      <c r="L155" t="str" cm="1">
        <f t="array" ref="L1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5" t="str">
        <f t="shared" si="2"/>
        <v>교통</v>
      </c>
      <c r="N155" t="str">
        <f>IF(COUNTIF(저축성자산, I155) &gt; 0, 표1[[#This Row],[결제수단]], E155)</f>
        <v>대중교통</v>
      </c>
      <c r="O155">
        <f>IF(OR(표1[[#This Row],[pv_대분류]]="수입", 표1[[#This Row],[pv_대분류]]="저축/투자"), 표1[[#This Row],[금액]], -표1[[#This Row],[금액]])</f>
        <v>33100</v>
      </c>
    </row>
    <row r="156" spans="1:15">
      <c r="A156" s="33">
        <v>45792</v>
      </c>
      <c r="B156" s="34">
        <v>4.1041666666666657E-2</v>
      </c>
      <c r="C156" t="s">
        <v>165</v>
      </c>
      <c r="D156" t="s">
        <v>553</v>
      </c>
      <c r="E156" t="s">
        <v>612</v>
      </c>
      <c r="F156" t="s">
        <v>5</v>
      </c>
      <c r="G156" s="82">
        <v>-50780</v>
      </c>
      <c r="H156" t="s">
        <v>179</v>
      </c>
      <c r="I156" t="s">
        <v>222</v>
      </c>
      <c r="J156" s="33"/>
      <c r="K156" s="33">
        <f>표1[[#This Row],[날짜]]</f>
        <v>45792</v>
      </c>
      <c r="L156" t="str" cm="1">
        <f t="array" ref="L1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" t="str">
        <f t="shared" si="2"/>
        <v>온라인쇼핑</v>
      </c>
      <c r="N156" t="str">
        <f>IF(COUNTIF(저축성자산, I156) &gt; 0, 표1[[#This Row],[결제수단]], E156)</f>
        <v>인터넷쇼핑</v>
      </c>
      <c r="O156">
        <f>IF(OR(표1[[#This Row],[pv_대분류]]="수입", 표1[[#This Row],[pv_대분류]]="저축/투자"), 표1[[#This Row],[금액]], -표1[[#This Row],[금액]])</f>
        <v>50780</v>
      </c>
    </row>
    <row r="157" spans="1:15">
      <c r="A157" s="33">
        <v>45792</v>
      </c>
      <c r="B157" s="34">
        <v>0.39207175925925919</v>
      </c>
      <c r="C157" t="s">
        <v>165</v>
      </c>
      <c r="D157" t="s">
        <v>146</v>
      </c>
      <c r="E157" t="s">
        <v>595</v>
      </c>
      <c r="F157" t="s">
        <v>639</v>
      </c>
      <c r="G157" s="82">
        <v>-35900</v>
      </c>
      <c r="H157" t="s">
        <v>179</v>
      </c>
      <c r="I157" t="s">
        <v>537</v>
      </c>
      <c r="J157" s="33"/>
      <c r="K157" s="33">
        <f>표1[[#This Row],[날짜]]</f>
        <v>45792</v>
      </c>
      <c r="L157" t="str" cm="1">
        <f t="array" ref="L1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" t="str">
        <f t="shared" si="2"/>
        <v>교통</v>
      </c>
      <c r="N157" t="str">
        <f>IF(COUNTIF(저축성자산, I157) &gt; 0, 표1[[#This Row],[결제수단]], E157)</f>
        <v>대중교통</v>
      </c>
      <c r="O157">
        <f>IF(OR(표1[[#This Row],[pv_대분류]]="수입", 표1[[#This Row],[pv_대분류]]="저축/투자"), 표1[[#This Row],[금액]], -표1[[#This Row],[금액]])</f>
        <v>35900</v>
      </c>
    </row>
    <row r="158" spans="1:15" hidden="1">
      <c r="A158" s="33">
        <v>45792</v>
      </c>
      <c r="B158" s="34">
        <v>0.48863425925925918</v>
      </c>
      <c r="C158" t="s">
        <v>163</v>
      </c>
      <c r="D158" t="s">
        <v>505</v>
      </c>
      <c r="E158" t="s">
        <v>149</v>
      </c>
      <c r="F158" t="s">
        <v>431</v>
      </c>
      <c r="G158" s="82">
        <v>9870</v>
      </c>
      <c r="H158" t="s">
        <v>179</v>
      </c>
      <c r="I158" t="s">
        <v>537</v>
      </c>
      <c r="J158" s="33"/>
      <c r="K158" s="33">
        <f>표1[[#This Row],[날짜]]</f>
        <v>45792</v>
      </c>
      <c r="L158" t="str" cm="1">
        <f t="array" ref="L1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8" t="str">
        <f t="shared" si="2"/>
        <v>기타수입</v>
      </c>
      <c r="N158" t="str">
        <f>IF(COUNTIF(저축성자산, I158) &gt; 0, 표1[[#This Row],[결제수단]], E158)</f>
        <v>미분류</v>
      </c>
      <c r="O158">
        <f>IF(OR(표1[[#This Row],[pv_대분류]]="수입", 표1[[#This Row],[pv_대분류]]="저축/투자"), 표1[[#This Row],[금액]], -표1[[#This Row],[금액]])</f>
        <v>9870</v>
      </c>
    </row>
    <row r="159" spans="1:15">
      <c r="A159" s="33">
        <v>45792</v>
      </c>
      <c r="B159" s="34">
        <v>0.54809027777777775</v>
      </c>
      <c r="C159" t="s">
        <v>165</v>
      </c>
      <c r="D159" t="s">
        <v>508</v>
      </c>
      <c r="E159" t="s">
        <v>649</v>
      </c>
      <c r="F159" t="s">
        <v>634</v>
      </c>
      <c r="G159" s="82">
        <v>-47333</v>
      </c>
      <c r="H159" t="s">
        <v>179</v>
      </c>
      <c r="I159" t="s">
        <v>222</v>
      </c>
      <c r="J159" s="33"/>
      <c r="K159" s="33">
        <f>표1[[#This Row],[날짜]]</f>
        <v>45792</v>
      </c>
      <c r="L159" t="str" cm="1">
        <f t="array" ref="L1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9" t="str">
        <f t="shared" si="2"/>
        <v>문화/여가</v>
      </c>
      <c r="N159" t="str">
        <f>IF(COUNTIF(저축성자산, I159) &gt; 0, 표1[[#This Row],[결제수단]], E159)</f>
        <v>취미/체험</v>
      </c>
      <c r="O159">
        <f>IF(OR(표1[[#This Row],[pv_대분류]]="수입", 표1[[#This Row],[pv_대분류]]="저축/투자"), 표1[[#This Row],[금액]], -표1[[#This Row],[금액]])</f>
        <v>47333</v>
      </c>
    </row>
    <row r="160" spans="1:15">
      <c r="A160" s="33">
        <v>45792</v>
      </c>
      <c r="B160" s="34">
        <v>0.70277777777777772</v>
      </c>
      <c r="C160" t="s">
        <v>165</v>
      </c>
      <c r="D160" t="s">
        <v>508</v>
      </c>
      <c r="E160" t="s">
        <v>12</v>
      </c>
      <c r="F160" t="s">
        <v>417</v>
      </c>
      <c r="G160" s="82">
        <v>-3000</v>
      </c>
      <c r="H160" t="s">
        <v>179</v>
      </c>
      <c r="I160" t="s">
        <v>222</v>
      </c>
      <c r="J160" s="33"/>
      <c r="K160" s="33">
        <f>표1[[#This Row],[날짜]]</f>
        <v>45792</v>
      </c>
      <c r="L160" t="str" cm="1">
        <f t="array" ref="L1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" t="str">
        <f t="shared" si="2"/>
        <v>문화/여가</v>
      </c>
      <c r="N160" t="str">
        <f>IF(COUNTIF(저축성자산, I160) &gt; 0, 표1[[#This Row],[결제수단]], E160)</f>
        <v>음악</v>
      </c>
      <c r="O160">
        <f>IF(OR(표1[[#This Row],[pv_대분류]]="수입", 표1[[#This Row],[pv_대분류]]="저축/투자"), 표1[[#This Row],[금액]], -표1[[#This Row],[금액]])</f>
        <v>3000</v>
      </c>
    </row>
    <row r="161" spans="1:15">
      <c r="A161" s="33">
        <v>45792</v>
      </c>
      <c r="B161" s="34">
        <v>0.71432870370370372</v>
      </c>
      <c r="C161" t="s">
        <v>165</v>
      </c>
      <c r="D161" t="s">
        <v>549</v>
      </c>
      <c r="E161" t="s">
        <v>11</v>
      </c>
      <c r="F161" t="s">
        <v>425</v>
      </c>
      <c r="G161" s="82">
        <v>-36420</v>
      </c>
      <c r="H161" t="s">
        <v>179</v>
      </c>
      <c r="I161" t="s">
        <v>537</v>
      </c>
      <c r="J161" s="33"/>
      <c r="K161" s="33">
        <f>표1[[#This Row],[날짜]]</f>
        <v>45792</v>
      </c>
      <c r="L161" t="str" cm="1">
        <f t="array" ref="L1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1" t="str">
        <f t="shared" si="2"/>
        <v>주거/통신</v>
      </c>
      <c r="N161" t="str">
        <f>IF(COUNTIF(저축성자산, I161) &gt; 0, 표1[[#This Row],[결제수단]], E161)</f>
        <v>휴대폰</v>
      </c>
      <c r="O161">
        <f>IF(OR(표1[[#This Row],[pv_대분류]]="수입", 표1[[#This Row],[pv_대분류]]="저축/투자"), 표1[[#This Row],[금액]], -표1[[#This Row],[금액]])</f>
        <v>36420</v>
      </c>
    </row>
    <row r="162" spans="1:15" hidden="1">
      <c r="A162" s="33">
        <v>45792</v>
      </c>
      <c r="B162" s="34">
        <v>0.72010416666666666</v>
      </c>
      <c r="C162" t="s">
        <v>163</v>
      </c>
      <c r="D162" t="s">
        <v>149</v>
      </c>
      <c r="E162" t="s">
        <v>149</v>
      </c>
      <c r="F162" t="s">
        <v>590</v>
      </c>
      <c r="G162" s="82">
        <v>14</v>
      </c>
      <c r="H162" t="s">
        <v>179</v>
      </c>
      <c r="I162" t="s">
        <v>537</v>
      </c>
      <c r="J162" s="33"/>
      <c r="K162" s="33">
        <f>표1[[#This Row],[날짜]]</f>
        <v>45792</v>
      </c>
      <c r="L162" t="str" cm="1">
        <f t="array" ref="L1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2" t="str">
        <f t="shared" si="2"/>
        <v>미분류</v>
      </c>
      <c r="N162" t="str">
        <f>IF(COUNTIF(저축성자산, I162) &gt; 0, 표1[[#This Row],[결제수단]], E162)</f>
        <v>미분류</v>
      </c>
      <c r="O162">
        <f>IF(OR(표1[[#This Row],[pv_대분류]]="수입", 표1[[#This Row],[pv_대분류]]="저축/투자"), 표1[[#This Row],[금액]], -표1[[#This Row],[금액]])</f>
        <v>14</v>
      </c>
    </row>
    <row r="163" spans="1:15" hidden="1">
      <c r="A163" s="33">
        <v>45792</v>
      </c>
      <c r="B163" s="34">
        <v>0.72015046296296292</v>
      </c>
      <c r="C163" t="s">
        <v>163</v>
      </c>
      <c r="D163" t="s">
        <v>149</v>
      </c>
      <c r="E163" t="s">
        <v>149</v>
      </c>
      <c r="F163" t="s">
        <v>590</v>
      </c>
      <c r="G163" s="82">
        <v>10</v>
      </c>
      <c r="H163" t="s">
        <v>179</v>
      </c>
      <c r="I163" t="s">
        <v>537</v>
      </c>
      <c r="J163" s="33"/>
      <c r="K163" s="33">
        <f>표1[[#This Row],[날짜]]</f>
        <v>45792</v>
      </c>
      <c r="L163" t="str" cm="1">
        <f t="array" ref="L1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3" t="str">
        <f t="shared" si="2"/>
        <v>미분류</v>
      </c>
      <c r="N163" t="str">
        <f>IF(COUNTIF(저축성자산, I163) &gt; 0, 표1[[#This Row],[결제수단]], E163)</f>
        <v>미분류</v>
      </c>
      <c r="O163">
        <f>IF(OR(표1[[#This Row],[pv_대분류]]="수입", 표1[[#This Row],[pv_대분류]]="저축/투자"), 표1[[#This Row],[금액]], -표1[[#This Row],[금액]])</f>
        <v>10</v>
      </c>
    </row>
    <row r="164" spans="1:15" hidden="1">
      <c r="A164" s="33">
        <v>45792</v>
      </c>
      <c r="B164" s="34">
        <v>0.72782407407407412</v>
      </c>
      <c r="C164" t="s">
        <v>163</v>
      </c>
      <c r="D164" t="s">
        <v>510</v>
      </c>
      <c r="E164" t="s">
        <v>149</v>
      </c>
      <c r="F164" t="s">
        <v>608</v>
      </c>
      <c r="G164" s="82">
        <v>255</v>
      </c>
      <c r="H164" t="s">
        <v>179</v>
      </c>
      <c r="I164" t="s">
        <v>527</v>
      </c>
      <c r="J164" s="33"/>
      <c r="K164" s="33">
        <f>표1[[#This Row],[날짜]]</f>
        <v>45792</v>
      </c>
      <c r="L164" t="str" cm="1">
        <f t="array" ref="L1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4" t="str">
        <f t="shared" si="2"/>
        <v>금융수입</v>
      </c>
      <c r="N164" t="str">
        <f>IF(COUNTIF(저축성자산, I164) &gt; 0, 표1[[#This Row],[결제수단]], E164)</f>
        <v>미분류</v>
      </c>
      <c r="O164">
        <f>IF(OR(표1[[#This Row],[pv_대분류]]="수입", 표1[[#This Row],[pv_대분류]]="저축/투자"), 표1[[#This Row],[금액]], -표1[[#This Row],[금액]])</f>
        <v>255</v>
      </c>
    </row>
    <row r="165" spans="1:15">
      <c r="A165" s="33">
        <v>45792</v>
      </c>
      <c r="B165" s="34">
        <v>0.76171296296296298</v>
      </c>
      <c r="C165" t="s">
        <v>165</v>
      </c>
      <c r="D165" t="s">
        <v>508</v>
      </c>
      <c r="E165" t="s">
        <v>649</v>
      </c>
      <c r="F165" t="s">
        <v>245</v>
      </c>
      <c r="G165" s="82">
        <v>-7500</v>
      </c>
      <c r="H165" t="s">
        <v>179</v>
      </c>
      <c r="I165" t="s">
        <v>222</v>
      </c>
      <c r="J165" s="33"/>
      <c r="K165" s="33">
        <f>표1[[#This Row],[날짜]]</f>
        <v>45792</v>
      </c>
      <c r="L165" t="str" cm="1">
        <f t="array" ref="L1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5" t="str">
        <f t="shared" si="2"/>
        <v>문화/여가</v>
      </c>
      <c r="N165" t="str">
        <f>IF(COUNTIF(저축성자산, I165) &gt; 0, 표1[[#This Row],[결제수단]], E165)</f>
        <v>취미/체험</v>
      </c>
      <c r="O165">
        <f>IF(OR(표1[[#This Row],[pv_대분류]]="수입", 표1[[#This Row],[pv_대분류]]="저축/투자"), 표1[[#This Row],[금액]], -표1[[#This Row],[금액]])</f>
        <v>7500</v>
      </c>
    </row>
    <row r="166" spans="1:15">
      <c r="A166" s="33">
        <v>45792</v>
      </c>
      <c r="B166" s="34">
        <v>0.77091435185185186</v>
      </c>
      <c r="C166" t="s">
        <v>165</v>
      </c>
      <c r="D166" t="s">
        <v>147</v>
      </c>
      <c r="E166" t="s">
        <v>9</v>
      </c>
      <c r="F166" t="s">
        <v>641</v>
      </c>
      <c r="G166" s="82">
        <v>-2200</v>
      </c>
      <c r="H166" t="s">
        <v>179</v>
      </c>
      <c r="I166" t="s">
        <v>224</v>
      </c>
      <c r="J166" s="33"/>
      <c r="K166" s="33">
        <f>표1[[#This Row],[날짜]]</f>
        <v>45792</v>
      </c>
      <c r="L166" t="str" cm="1">
        <f t="array" ref="L1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6" t="str">
        <f t="shared" si="2"/>
        <v>자동차</v>
      </c>
      <c r="N166" t="str">
        <f>IF(COUNTIF(저축성자산, I166) &gt; 0, 표1[[#This Row],[결제수단]], E166)</f>
        <v>주차</v>
      </c>
      <c r="O166">
        <f>IF(OR(표1[[#This Row],[pv_대분류]]="수입", 표1[[#This Row],[pv_대분류]]="저축/투자"), 표1[[#This Row],[금액]], -표1[[#This Row],[금액]])</f>
        <v>2200</v>
      </c>
    </row>
    <row r="167" spans="1:15" hidden="1">
      <c r="A167" s="33">
        <v>45791</v>
      </c>
      <c r="B167" s="34">
        <v>0.3401851851851852</v>
      </c>
      <c r="C167" t="s">
        <v>167</v>
      </c>
      <c r="D167" t="s">
        <v>609</v>
      </c>
      <c r="E167" t="s">
        <v>149</v>
      </c>
      <c r="F167" t="s">
        <v>152</v>
      </c>
      <c r="G167" s="82">
        <v>4878403</v>
      </c>
      <c r="H167" t="s">
        <v>179</v>
      </c>
      <c r="I167" t="s">
        <v>537</v>
      </c>
      <c r="J167" s="33"/>
      <c r="K167" s="33">
        <f>표1[[#This Row],[날짜]]</f>
        <v>45791</v>
      </c>
      <c r="L167" t="str" cm="1">
        <f t="array" ref="L1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7" t="str">
        <f t="shared" si="2"/>
        <v>내계좌이체</v>
      </c>
      <c r="N167" t="str">
        <f>IF(COUNTIF(저축성자산, I167) &gt; 0, 표1[[#This Row],[결제수단]], E167)</f>
        <v>미분류</v>
      </c>
      <c r="O167">
        <f>IF(OR(표1[[#This Row],[pv_대분류]]="수입", 표1[[#This Row],[pv_대분류]]="저축/투자"), 표1[[#This Row],[금액]], -표1[[#This Row],[금액]])</f>
        <v>-4878403</v>
      </c>
    </row>
    <row r="168" spans="1:15" hidden="1">
      <c r="A168" s="33">
        <v>45791</v>
      </c>
      <c r="B168" s="34">
        <v>0.37603009259259262</v>
      </c>
      <c r="C168" t="s">
        <v>167</v>
      </c>
      <c r="D168" t="s">
        <v>609</v>
      </c>
      <c r="E168" t="s">
        <v>149</v>
      </c>
      <c r="F168" t="s">
        <v>192</v>
      </c>
      <c r="G168" s="82">
        <v>-4400000</v>
      </c>
      <c r="H168" t="s">
        <v>179</v>
      </c>
      <c r="I168" t="s">
        <v>537</v>
      </c>
      <c r="J168" s="33"/>
      <c r="K168" s="33">
        <f>표1[[#This Row],[날짜]]</f>
        <v>45791</v>
      </c>
      <c r="L168" t="str" cm="1">
        <f t="array" ref="L1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8" t="str">
        <f t="shared" si="2"/>
        <v>내계좌이체</v>
      </c>
      <c r="N168" t="str">
        <f>IF(COUNTIF(저축성자산, I168) &gt; 0, 표1[[#This Row],[결제수단]], E168)</f>
        <v>미분류</v>
      </c>
      <c r="O168">
        <f>IF(OR(표1[[#This Row],[pv_대분류]]="수입", 표1[[#This Row],[pv_대분류]]="저축/투자"), 표1[[#This Row],[금액]], -표1[[#This Row],[금액]])</f>
        <v>4400000</v>
      </c>
    </row>
    <row r="169" spans="1:15" hidden="1">
      <c r="A169" s="33">
        <v>45791</v>
      </c>
      <c r="B169" s="34">
        <v>0.37603009259259262</v>
      </c>
      <c r="C169" t="s">
        <v>167</v>
      </c>
      <c r="D169" t="s">
        <v>609</v>
      </c>
      <c r="E169" t="s">
        <v>149</v>
      </c>
      <c r="F169" t="s">
        <v>237</v>
      </c>
      <c r="G169" s="82">
        <v>4400000</v>
      </c>
      <c r="H169" t="s">
        <v>179</v>
      </c>
      <c r="I169" t="s">
        <v>527</v>
      </c>
      <c r="J169" s="33"/>
      <c r="K169" s="33">
        <f>표1[[#This Row],[날짜]]</f>
        <v>45791</v>
      </c>
      <c r="L169" t="str" cm="1">
        <f t="array" ref="L1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9" t="str">
        <f t="shared" si="2"/>
        <v>내계좌이체</v>
      </c>
      <c r="N169" t="str">
        <f>IF(COUNTIF(저축성자산, I169) &gt; 0, 표1[[#This Row],[결제수단]], E169)</f>
        <v>미분류</v>
      </c>
      <c r="O169">
        <f>IF(OR(표1[[#This Row],[pv_대분류]]="수입", 표1[[#This Row],[pv_대분류]]="저축/투자"), 표1[[#This Row],[금액]], -표1[[#This Row],[금액]])</f>
        <v>-4400000</v>
      </c>
    </row>
    <row r="170" spans="1:15" hidden="1">
      <c r="A170" s="33">
        <v>45791</v>
      </c>
      <c r="B170" s="34">
        <v>0.55931712962962965</v>
      </c>
      <c r="C170" t="s">
        <v>167</v>
      </c>
      <c r="D170" t="s">
        <v>609</v>
      </c>
      <c r="E170" t="s">
        <v>149</v>
      </c>
      <c r="F170" t="s">
        <v>619</v>
      </c>
      <c r="G170" s="82">
        <v>-450000</v>
      </c>
      <c r="H170" t="s">
        <v>179</v>
      </c>
      <c r="I170" t="s">
        <v>537</v>
      </c>
      <c r="J170" s="33"/>
      <c r="K170" s="33">
        <f>표1[[#This Row],[날짜]]</f>
        <v>45791</v>
      </c>
      <c r="L170" t="str" cm="1">
        <f t="array" ref="L1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" t="str">
        <f t="shared" si="2"/>
        <v>내계좌이체</v>
      </c>
      <c r="N170" t="str">
        <f>IF(COUNTIF(저축성자산, I170) &gt; 0, 표1[[#This Row],[결제수단]], E170)</f>
        <v>미분류</v>
      </c>
      <c r="O170">
        <f>IF(OR(표1[[#This Row],[pv_대분류]]="수입", 표1[[#This Row],[pv_대분류]]="저축/투자"), 표1[[#This Row],[금액]], -표1[[#This Row],[금액]])</f>
        <v>450000</v>
      </c>
    </row>
    <row r="171" spans="1:15" hidden="1">
      <c r="A171" s="33">
        <v>45791</v>
      </c>
      <c r="B171" s="34">
        <v>0.65353009259259254</v>
      </c>
      <c r="C171" t="s">
        <v>167</v>
      </c>
      <c r="D171" t="s">
        <v>609</v>
      </c>
      <c r="E171" t="s">
        <v>149</v>
      </c>
      <c r="F171" t="s">
        <v>192</v>
      </c>
      <c r="G171" s="82">
        <v>221000</v>
      </c>
      <c r="H171" t="s">
        <v>179</v>
      </c>
      <c r="I171" t="s">
        <v>537</v>
      </c>
      <c r="J171" s="33"/>
      <c r="K171" s="33">
        <f>표1[[#This Row],[날짜]]</f>
        <v>45791</v>
      </c>
      <c r="L171" t="str" cm="1">
        <f t="array" ref="L1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1" t="str">
        <f t="shared" si="2"/>
        <v>내계좌이체</v>
      </c>
      <c r="N171" t="str">
        <f>IF(COUNTIF(저축성자산, I171) &gt; 0, 표1[[#This Row],[결제수단]], E171)</f>
        <v>미분류</v>
      </c>
      <c r="O171">
        <f>IF(OR(표1[[#This Row],[pv_대분류]]="수입", 표1[[#This Row],[pv_대분류]]="저축/투자"), 표1[[#This Row],[금액]], -표1[[#This Row],[금액]])</f>
        <v>-221000</v>
      </c>
    </row>
    <row r="172" spans="1:15" hidden="1">
      <c r="A172" s="33">
        <v>45791</v>
      </c>
      <c r="B172" s="34">
        <v>0.65353009259259254</v>
      </c>
      <c r="C172" t="s">
        <v>167</v>
      </c>
      <c r="D172" t="s">
        <v>609</v>
      </c>
      <c r="E172" t="s">
        <v>149</v>
      </c>
      <c r="F172" t="s">
        <v>234</v>
      </c>
      <c r="G172" s="82">
        <v>-221000</v>
      </c>
      <c r="H172" t="s">
        <v>179</v>
      </c>
      <c r="I172" t="s">
        <v>527</v>
      </c>
      <c r="J172" s="33"/>
      <c r="K172" s="33">
        <f>표1[[#This Row],[날짜]]</f>
        <v>45791</v>
      </c>
      <c r="L172" t="str" cm="1">
        <f t="array" ref="L1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" t="str">
        <f t="shared" si="2"/>
        <v>내계좌이체</v>
      </c>
      <c r="N172" t="str">
        <f>IF(COUNTIF(저축성자산, I172) &gt; 0, 표1[[#This Row],[결제수단]], E172)</f>
        <v>미분류</v>
      </c>
      <c r="O172">
        <f>IF(OR(표1[[#This Row],[pv_대분류]]="수입", 표1[[#This Row],[pv_대분류]]="저축/투자"), 표1[[#This Row],[금액]], -표1[[#This Row],[금액]])</f>
        <v>221000</v>
      </c>
    </row>
    <row r="173" spans="1:15" hidden="1">
      <c r="A173" s="33">
        <v>45791</v>
      </c>
      <c r="B173" s="34">
        <v>0.66284722222222225</v>
      </c>
      <c r="C173" t="s">
        <v>167</v>
      </c>
      <c r="D173" t="s">
        <v>609</v>
      </c>
      <c r="E173" t="s">
        <v>149</v>
      </c>
      <c r="F173" t="s">
        <v>152</v>
      </c>
      <c r="G173" s="82">
        <v>170000</v>
      </c>
      <c r="H173" t="s">
        <v>179</v>
      </c>
      <c r="I173" t="s">
        <v>195</v>
      </c>
      <c r="J173" s="33"/>
      <c r="K173" s="33">
        <f>표1[[#This Row],[날짜]]</f>
        <v>45791</v>
      </c>
      <c r="L173" t="str" cm="1">
        <f t="array" ref="L1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3" t="str">
        <f t="shared" si="2"/>
        <v>내계좌이체</v>
      </c>
      <c r="N173" t="str">
        <f>IF(COUNTIF(저축성자산, I173) &gt; 0, 표1[[#This Row],[결제수단]], E173)</f>
        <v>미분류</v>
      </c>
      <c r="O173">
        <f>IF(OR(표1[[#This Row],[pv_대분류]]="수입", 표1[[#This Row],[pv_대분류]]="저축/투자"), 표1[[#This Row],[금액]], -표1[[#This Row],[금액]])</f>
        <v>-170000</v>
      </c>
    </row>
    <row r="174" spans="1:15" hidden="1">
      <c r="A174" s="33">
        <v>45791</v>
      </c>
      <c r="B174" s="34">
        <v>0.66284722222222225</v>
      </c>
      <c r="C174" t="s">
        <v>167</v>
      </c>
      <c r="D174" t="s">
        <v>609</v>
      </c>
      <c r="E174" t="s">
        <v>149</v>
      </c>
      <c r="F174" t="s">
        <v>152</v>
      </c>
      <c r="G174" s="82">
        <v>-170000</v>
      </c>
      <c r="H174" t="s">
        <v>179</v>
      </c>
      <c r="I174" t="s">
        <v>537</v>
      </c>
      <c r="J174" s="33"/>
      <c r="K174" s="33">
        <f>표1[[#This Row],[날짜]]</f>
        <v>45791</v>
      </c>
      <c r="L174" t="str" cm="1">
        <f t="array" ref="L1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4" t="str">
        <f t="shared" si="2"/>
        <v>내계좌이체</v>
      </c>
      <c r="N174" t="str">
        <f>IF(COUNTIF(저축성자산, I174) &gt; 0, 표1[[#This Row],[결제수단]], E174)</f>
        <v>미분류</v>
      </c>
      <c r="O174">
        <f>IF(OR(표1[[#This Row],[pv_대분류]]="수입", 표1[[#This Row],[pv_대분류]]="저축/투자"), 표1[[#This Row],[금액]], -표1[[#This Row],[금액]])</f>
        <v>170000</v>
      </c>
    </row>
    <row r="175" spans="1:15" hidden="1">
      <c r="A175" s="33">
        <v>45791</v>
      </c>
      <c r="B175" s="34">
        <v>0.66336805555555556</v>
      </c>
      <c r="C175" t="s">
        <v>167</v>
      </c>
      <c r="D175" t="s">
        <v>609</v>
      </c>
      <c r="E175" t="s">
        <v>149</v>
      </c>
      <c r="F175" t="s">
        <v>593</v>
      </c>
      <c r="G175" s="82">
        <v>-170001</v>
      </c>
      <c r="H175" t="s">
        <v>179</v>
      </c>
      <c r="I175" t="s">
        <v>195</v>
      </c>
      <c r="J175" s="33"/>
      <c r="K175" s="33">
        <f>표1[[#This Row],[날짜]]</f>
        <v>45791</v>
      </c>
      <c r="L175" t="str" cm="1">
        <f t="array" ref="L1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5" t="str">
        <f t="shared" si="2"/>
        <v>내계좌이체</v>
      </c>
      <c r="N175" t="str">
        <f>IF(COUNTIF(저축성자산, I175) &gt; 0, 표1[[#This Row],[결제수단]], E175)</f>
        <v>미분류</v>
      </c>
      <c r="O175">
        <f>IF(OR(표1[[#This Row],[pv_대분류]]="수입", 표1[[#This Row],[pv_대분류]]="저축/투자"), 표1[[#This Row],[금액]], -표1[[#This Row],[금액]])</f>
        <v>170001</v>
      </c>
    </row>
    <row r="176" spans="1:15">
      <c r="A176" s="33">
        <v>45791</v>
      </c>
      <c r="B176" s="34">
        <v>0</v>
      </c>
      <c r="C176" t="s">
        <v>165</v>
      </c>
      <c r="D176" t="s">
        <v>553</v>
      </c>
      <c r="E176" t="s">
        <v>612</v>
      </c>
      <c r="F176" t="s">
        <v>624</v>
      </c>
      <c r="G176" s="82">
        <v>4499</v>
      </c>
      <c r="H176" t="s">
        <v>179</v>
      </c>
      <c r="I176" t="s">
        <v>222</v>
      </c>
      <c r="J176" s="33"/>
      <c r="K176" s="33">
        <f>표1[[#This Row],[날짜]]</f>
        <v>45791</v>
      </c>
      <c r="L176" t="str" cm="1">
        <f t="array" ref="L1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6" t="str">
        <f t="shared" si="2"/>
        <v>온라인쇼핑</v>
      </c>
      <c r="N176" t="str">
        <f>IF(COUNTIF(저축성자산, I176) &gt; 0, 표1[[#This Row],[결제수단]], E176)</f>
        <v>인터넷쇼핑</v>
      </c>
      <c r="O176">
        <f>IF(OR(표1[[#This Row],[pv_대분류]]="수입", 표1[[#This Row],[pv_대분류]]="저축/투자"), 표1[[#This Row],[금액]], -표1[[#This Row],[금액]])</f>
        <v>-4499</v>
      </c>
    </row>
    <row r="177" spans="1:15" hidden="1">
      <c r="A177" s="33">
        <v>45791</v>
      </c>
      <c r="B177" s="34">
        <v>0.55525462962962968</v>
      </c>
      <c r="C177" t="s">
        <v>163</v>
      </c>
      <c r="D177" t="s">
        <v>161</v>
      </c>
      <c r="E177" t="s">
        <v>149</v>
      </c>
      <c r="F177" t="s">
        <v>617</v>
      </c>
      <c r="G177" s="82">
        <v>92</v>
      </c>
      <c r="H177" t="s">
        <v>179</v>
      </c>
      <c r="I177" t="s">
        <v>537</v>
      </c>
      <c r="J177" s="33"/>
      <c r="K177" s="33">
        <f>표1[[#This Row],[날짜]]</f>
        <v>45791</v>
      </c>
      <c r="L177" t="str" cm="1">
        <f t="array" ref="L1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7" t="str">
        <f t="shared" si="2"/>
        <v>앱테크</v>
      </c>
      <c r="N177" t="str">
        <f>IF(COUNTIF(저축성자산, I177) &gt; 0, 표1[[#This Row],[결제수단]], E177)</f>
        <v>미분류</v>
      </c>
      <c r="O177">
        <f>IF(OR(표1[[#This Row],[pv_대분류]]="수입", 표1[[#This Row],[pv_대분류]]="저축/투자"), 표1[[#This Row],[금액]], -표1[[#This Row],[금액]])</f>
        <v>92</v>
      </c>
    </row>
    <row r="178" spans="1:15" hidden="1">
      <c r="A178" s="33">
        <v>45791</v>
      </c>
      <c r="B178" s="34">
        <v>0.65300925925925923</v>
      </c>
      <c r="C178" t="s">
        <v>163</v>
      </c>
      <c r="D178" t="s">
        <v>149</v>
      </c>
      <c r="E178" t="s">
        <v>149</v>
      </c>
      <c r="F178" t="s">
        <v>590</v>
      </c>
      <c r="G178" s="82">
        <v>13</v>
      </c>
      <c r="H178" t="s">
        <v>179</v>
      </c>
      <c r="I178" t="s">
        <v>537</v>
      </c>
      <c r="J178" s="33"/>
      <c r="K178" s="33">
        <f>표1[[#This Row],[날짜]]</f>
        <v>45791</v>
      </c>
      <c r="L178" t="str" cm="1">
        <f t="array" ref="L1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8" t="str">
        <f t="shared" si="2"/>
        <v>미분류</v>
      </c>
      <c r="N178" t="str">
        <f>IF(COUNTIF(저축성자산, I178) &gt; 0, 표1[[#This Row],[결제수단]], E178)</f>
        <v>미분류</v>
      </c>
      <c r="O178">
        <f>IF(OR(표1[[#This Row],[pv_대분류]]="수입", 표1[[#This Row],[pv_대분류]]="저축/투자"), 표1[[#This Row],[금액]], -표1[[#This Row],[금액]])</f>
        <v>13</v>
      </c>
    </row>
    <row r="179" spans="1:15">
      <c r="A179" s="33">
        <v>45790</v>
      </c>
      <c r="B179" s="34">
        <v>0.30254629629629631</v>
      </c>
      <c r="C179" t="s">
        <v>165</v>
      </c>
      <c r="D179" t="s">
        <v>553</v>
      </c>
      <c r="E179" t="s">
        <v>612</v>
      </c>
      <c r="F179" t="s">
        <v>249</v>
      </c>
      <c r="G179" s="82">
        <v>4499</v>
      </c>
      <c r="H179" t="s">
        <v>179</v>
      </c>
      <c r="I179" t="s">
        <v>221</v>
      </c>
      <c r="J179" s="33"/>
      <c r="K179" s="33">
        <f>표1[[#This Row],[날짜]]</f>
        <v>45790</v>
      </c>
      <c r="L179" t="str" cm="1">
        <f t="array" ref="L1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9" t="str">
        <f t="shared" si="2"/>
        <v>온라인쇼핑</v>
      </c>
      <c r="N179" t="str">
        <f>IF(COUNTIF(저축성자산, I179) &gt; 0, 표1[[#This Row],[결제수단]], E179)</f>
        <v>인터넷쇼핑</v>
      </c>
      <c r="O179">
        <f>IF(OR(표1[[#This Row],[pv_대분류]]="수입", 표1[[#This Row],[pv_대분류]]="저축/투자"), 표1[[#This Row],[금액]], -표1[[#This Row],[금액]])</f>
        <v>-4499</v>
      </c>
    </row>
    <row r="180" spans="1:15">
      <c r="A180" s="33">
        <v>45790</v>
      </c>
      <c r="B180" s="34">
        <v>0.48396990740740742</v>
      </c>
      <c r="C180" t="s">
        <v>165</v>
      </c>
      <c r="D180" t="s">
        <v>160</v>
      </c>
      <c r="E180" t="s">
        <v>4</v>
      </c>
      <c r="F180" t="s">
        <v>433</v>
      </c>
      <c r="G180" s="82">
        <v>-29200</v>
      </c>
      <c r="H180" t="s">
        <v>179</v>
      </c>
      <c r="I180" t="s">
        <v>222</v>
      </c>
      <c r="J180" s="33"/>
      <c r="K180" s="33">
        <f>표1[[#This Row],[날짜]]</f>
        <v>45790</v>
      </c>
      <c r="L180" t="str" cm="1">
        <f t="array" ref="L1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0" t="str">
        <f t="shared" si="2"/>
        <v>생활</v>
      </c>
      <c r="N180" t="str">
        <f>IF(COUNTIF(저축성자산, I180) &gt; 0, 표1[[#This Row],[결제수단]], E180)</f>
        <v>편의점</v>
      </c>
      <c r="O180">
        <f>IF(OR(표1[[#This Row],[pv_대분류]]="수입", 표1[[#This Row],[pv_대분류]]="저축/투자"), 표1[[#This Row],[금액]], -표1[[#This Row],[금액]])</f>
        <v>29200</v>
      </c>
    </row>
    <row r="181" spans="1:15">
      <c r="A181" s="33">
        <v>45790</v>
      </c>
      <c r="B181" s="34">
        <v>0.91075231481481478</v>
      </c>
      <c r="C181" t="s">
        <v>165</v>
      </c>
      <c r="D181" t="s">
        <v>160</v>
      </c>
      <c r="E181" t="s">
        <v>15</v>
      </c>
      <c r="F181" t="s">
        <v>235</v>
      </c>
      <c r="G181" s="82">
        <v>-13000</v>
      </c>
      <c r="H181" t="s">
        <v>179</v>
      </c>
      <c r="I181" t="s">
        <v>222</v>
      </c>
      <c r="J181" s="33"/>
      <c r="K181" s="33">
        <f>표1[[#This Row],[날짜]]</f>
        <v>45790</v>
      </c>
      <c r="L181" t="str" cm="1">
        <f t="array" ref="L1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" t="str">
        <f t="shared" si="2"/>
        <v>생활</v>
      </c>
      <c r="N181" t="str">
        <f>IF(COUNTIF(저축성자산, I181) &gt; 0, 표1[[#This Row],[결제수단]], E181)</f>
        <v>생필품</v>
      </c>
      <c r="O181">
        <f>IF(OR(표1[[#This Row],[pv_대분류]]="수입", 표1[[#This Row],[pv_대분류]]="저축/투자"), 표1[[#This Row],[금액]], -표1[[#This Row],[금액]])</f>
        <v>13000</v>
      </c>
    </row>
    <row r="182" spans="1:15">
      <c r="A182" s="33">
        <v>45790</v>
      </c>
      <c r="B182" s="34">
        <v>0.9647337962962963</v>
      </c>
      <c r="C182" t="s">
        <v>165</v>
      </c>
      <c r="D182" t="s">
        <v>148</v>
      </c>
      <c r="E182" t="s">
        <v>27</v>
      </c>
      <c r="F182" t="s">
        <v>625</v>
      </c>
      <c r="G182" s="82">
        <v>-4500</v>
      </c>
      <c r="H182" t="s">
        <v>179</v>
      </c>
      <c r="I182" t="s">
        <v>224</v>
      </c>
      <c r="J182" s="33"/>
      <c r="K182" s="33">
        <f>표1[[#This Row],[날짜]]</f>
        <v>45790</v>
      </c>
      <c r="L182" t="str" cm="1">
        <f t="array" ref="L1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" t="str">
        <f t="shared" si="2"/>
        <v>식비</v>
      </c>
      <c r="N182" t="str">
        <f>IF(COUNTIF(저축성자산, I182) &gt; 0, 표1[[#This Row],[결제수단]], E182)</f>
        <v>배달</v>
      </c>
      <c r="O182">
        <f>IF(OR(표1[[#This Row],[pv_대분류]]="수입", 표1[[#This Row],[pv_대분류]]="저축/투자"), 표1[[#This Row],[금액]], -표1[[#This Row],[금액]])</f>
        <v>4500</v>
      </c>
    </row>
    <row r="183" spans="1:15">
      <c r="A183" s="33">
        <v>45790</v>
      </c>
      <c r="B183" s="34">
        <v>0.9707175925925926</v>
      </c>
      <c r="C183" t="s">
        <v>165</v>
      </c>
      <c r="D183" t="s">
        <v>549</v>
      </c>
      <c r="E183" t="s">
        <v>11</v>
      </c>
      <c r="F183" t="s">
        <v>251</v>
      </c>
      <c r="G183" s="82">
        <v>-11390</v>
      </c>
      <c r="H183" t="s">
        <v>179</v>
      </c>
      <c r="I183" t="s">
        <v>222</v>
      </c>
      <c r="J183" s="33"/>
      <c r="K183" s="33">
        <f>표1[[#This Row],[날짜]]</f>
        <v>45790</v>
      </c>
      <c r="L183" t="str" cm="1">
        <f t="array" ref="L1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" t="str">
        <f t="shared" si="2"/>
        <v>주거/통신</v>
      </c>
      <c r="N183" t="str">
        <f>IF(COUNTIF(저축성자산, I183) &gt; 0, 표1[[#This Row],[결제수단]], E183)</f>
        <v>휴대폰</v>
      </c>
      <c r="O183">
        <f>IF(OR(표1[[#This Row],[pv_대분류]]="수입", 표1[[#This Row],[pv_대분류]]="저축/투자"), 표1[[#This Row],[금액]], -표1[[#This Row],[금액]])</f>
        <v>11390</v>
      </c>
    </row>
    <row r="184" spans="1:15" hidden="1">
      <c r="A184" s="33">
        <v>45789</v>
      </c>
      <c r="B184" s="34">
        <v>0.75990740740740736</v>
      </c>
      <c r="C184" t="s">
        <v>167</v>
      </c>
      <c r="D184" t="s">
        <v>167</v>
      </c>
      <c r="E184" t="s">
        <v>149</v>
      </c>
      <c r="F184" t="s">
        <v>600</v>
      </c>
      <c r="G184" s="82">
        <v>1</v>
      </c>
      <c r="H184" t="s">
        <v>179</v>
      </c>
      <c r="I184" t="s">
        <v>195</v>
      </c>
      <c r="J184" s="33"/>
      <c r="K184" s="33">
        <f>표1[[#This Row],[날짜]]</f>
        <v>45789</v>
      </c>
      <c r="L184" t="str" cm="1">
        <f t="array" ref="L1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4" t="str">
        <f t="shared" si="2"/>
        <v>이체</v>
      </c>
      <c r="N184" t="str">
        <f>IF(COUNTIF(저축성자산, I184) &gt; 0, 표1[[#This Row],[결제수단]], E184)</f>
        <v>미분류</v>
      </c>
      <c r="O184">
        <f>IF(OR(표1[[#This Row],[pv_대분류]]="수입", 표1[[#This Row],[pv_대분류]]="저축/투자"), 표1[[#This Row],[금액]], -표1[[#This Row],[금액]])</f>
        <v>-1</v>
      </c>
    </row>
    <row r="185" spans="1:15">
      <c r="A185" s="33">
        <v>45789</v>
      </c>
      <c r="B185" s="34">
        <v>0.79546296296296293</v>
      </c>
      <c r="C185" t="s">
        <v>165</v>
      </c>
      <c r="D185" t="s">
        <v>514</v>
      </c>
      <c r="E185" t="s">
        <v>626</v>
      </c>
      <c r="F185" t="s">
        <v>637</v>
      </c>
      <c r="G185" s="82">
        <v>-66800</v>
      </c>
      <c r="H185" t="s">
        <v>179</v>
      </c>
      <c r="I185" t="s">
        <v>222</v>
      </c>
      <c r="J185" s="33"/>
      <c r="K185" s="33">
        <f>표1[[#This Row],[날짜]]</f>
        <v>45789</v>
      </c>
      <c r="L185" t="str" cm="1">
        <f t="array" ref="L1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5" t="str">
        <f t="shared" si="2"/>
        <v>뷰티/미용</v>
      </c>
      <c r="N185" t="str">
        <f>IF(COUNTIF(저축성자산, I185) &gt; 0, 표1[[#This Row],[결제수단]], E185)</f>
        <v>미용관리</v>
      </c>
      <c r="O185">
        <f>IF(OR(표1[[#This Row],[pv_대분류]]="수입", 표1[[#This Row],[pv_대분류]]="저축/투자"), 표1[[#This Row],[금액]], -표1[[#This Row],[금액]])</f>
        <v>66800</v>
      </c>
    </row>
    <row r="186" spans="1:15" hidden="1">
      <c r="A186" s="33">
        <v>45788</v>
      </c>
      <c r="B186" s="34">
        <v>0.77626157407407403</v>
      </c>
      <c r="C186" t="s">
        <v>167</v>
      </c>
      <c r="D186" t="s">
        <v>609</v>
      </c>
      <c r="E186" t="s">
        <v>149</v>
      </c>
      <c r="F186" t="s">
        <v>152</v>
      </c>
      <c r="G186" s="82">
        <v>100000</v>
      </c>
      <c r="H186" t="s">
        <v>179</v>
      </c>
      <c r="I186" t="s">
        <v>211</v>
      </c>
      <c r="J186" s="33"/>
      <c r="K186" s="33">
        <f>표1[[#This Row],[날짜]]</f>
        <v>45788</v>
      </c>
      <c r="L186" t="str" cm="1">
        <f t="array" ref="L1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" t="str">
        <f t="shared" si="2"/>
        <v>내계좌이체</v>
      </c>
      <c r="N186" t="str">
        <f>IF(COUNTIF(저축성자산, I186) &gt; 0, 표1[[#This Row],[결제수단]], E186)</f>
        <v>미분류</v>
      </c>
      <c r="O186">
        <f>IF(OR(표1[[#This Row],[pv_대분류]]="수입", 표1[[#This Row],[pv_대분류]]="저축/투자"), 표1[[#This Row],[금액]], -표1[[#This Row],[금액]])</f>
        <v>-100000</v>
      </c>
    </row>
    <row r="187" spans="1:15" hidden="1">
      <c r="A187" s="33">
        <v>45788</v>
      </c>
      <c r="B187" s="34">
        <v>0.77671296296296299</v>
      </c>
      <c r="C187" t="s">
        <v>167</v>
      </c>
      <c r="D187" t="s">
        <v>609</v>
      </c>
      <c r="E187" t="s">
        <v>149</v>
      </c>
      <c r="F187" t="s">
        <v>593</v>
      </c>
      <c r="G187" s="82">
        <v>-100000</v>
      </c>
      <c r="H187" t="s">
        <v>179</v>
      </c>
      <c r="I187" t="s">
        <v>211</v>
      </c>
      <c r="J187" s="33"/>
      <c r="K187" s="33">
        <f>표1[[#This Row],[날짜]]</f>
        <v>45788</v>
      </c>
      <c r="L187" t="str" cm="1">
        <f t="array" ref="L1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7" t="str">
        <f t="shared" si="2"/>
        <v>내계좌이체</v>
      </c>
      <c r="N187" t="str">
        <f>IF(COUNTIF(저축성자산, I187) &gt; 0, 표1[[#This Row],[결제수단]], E187)</f>
        <v>미분류</v>
      </c>
      <c r="O187">
        <f>IF(OR(표1[[#This Row],[pv_대분류]]="수입", 표1[[#This Row],[pv_대분류]]="저축/투자"), 표1[[#This Row],[금액]], -표1[[#This Row],[금액]])</f>
        <v>100000</v>
      </c>
    </row>
    <row r="188" spans="1:15" hidden="1">
      <c r="A188" s="33">
        <v>45788</v>
      </c>
      <c r="B188" s="34">
        <v>0.77672453703703703</v>
      </c>
      <c r="C188" t="s">
        <v>167</v>
      </c>
      <c r="D188" t="s">
        <v>609</v>
      </c>
      <c r="E188" t="s">
        <v>149</v>
      </c>
      <c r="F188" t="s">
        <v>152</v>
      </c>
      <c r="G188" s="82">
        <v>100000</v>
      </c>
      <c r="H188" t="s">
        <v>179</v>
      </c>
      <c r="I188" t="s">
        <v>537</v>
      </c>
      <c r="J188" s="33"/>
      <c r="K188" s="33">
        <f>표1[[#This Row],[날짜]]</f>
        <v>45788</v>
      </c>
      <c r="L188" t="str" cm="1">
        <f t="array" ref="L1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8" t="str">
        <f t="shared" si="2"/>
        <v>내계좌이체</v>
      </c>
      <c r="N188" t="str">
        <f>IF(COUNTIF(저축성자산, I188) &gt; 0, 표1[[#This Row],[결제수단]], E188)</f>
        <v>미분류</v>
      </c>
      <c r="O188">
        <f>IF(OR(표1[[#This Row],[pv_대분류]]="수입", 표1[[#This Row],[pv_대분류]]="저축/투자"), 표1[[#This Row],[금액]], -표1[[#This Row],[금액]])</f>
        <v>-100000</v>
      </c>
    </row>
    <row r="189" spans="1:15" hidden="1">
      <c r="A189" s="33">
        <v>45788</v>
      </c>
      <c r="B189" s="34">
        <v>0.77863425925925922</v>
      </c>
      <c r="C189" t="s">
        <v>167</v>
      </c>
      <c r="D189" t="s">
        <v>609</v>
      </c>
      <c r="E189" t="s">
        <v>149</v>
      </c>
      <c r="F189" t="s">
        <v>192</v>
      </c>
      <c r="G189" s="82">
        <v>-100000</v>
      </c>
      <c r="H189" t="s">
        <v>179</v>
      </c>
      <c r="I189" t="s">
        <v>537</v>
      </c>
      <c r="J189" s="33"/>
      <c r="K189" s="33">
        <f>표1[[#This Row],[날짜]]</f>
        <v>45788</v>
      </c>
      <c r="L189" t="str" cm="1">
        <f t="array" ref="L1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9" t="str">
        <f t="shared" si="2"/>
        <v>내계좌이체</v>
      </c>
      <c r="N189" t="str">
        <f>IF(COUNTIF(저축성자산, I189) &gt; 0, 표1[[#This Row],[결제수단]], E189)</f>
        <v>미분류</v>
      </c>
      <c r="O189">
        <f>IF(OR(표1[[#This Row],[pv_대분류]]="수입", 표1[[#This Row],[pv_대분류]]="저축/투자"), 표1[[#This Row],[금액]], -표1[[#This Row],[금액]])</f>
        <v>100000</v>
      </c>
    </row>
    <row r="190" spans="1:15" hidden="1">
      <c r="A190" s="33">
        <v>45788</v>
      </c>
      <c r="B190" s="34">
        <v>0.77863425925925922</v>
      </c>
      <c r="C190" t="s">
        <v>167</v>
      </c>
      <c r="D190" t="s">
        <v>609</v>
      </c>
      <c r="E190" t="s">
        <v>149</v>
      </c>
      <c r="F190" t="s">
        <v>237</v>
      </c>
      <c r="G190" s="82">
        <v>100000</v>
      </c>
      <c r="H190" t="s">
        <v>179</v>
      </c>
      <c r="I190" t="s">
        <v>527</v>
      </c>
      <c r="J190" s="33"/>
      <c r="K190" s="33">
        <f>표1[[#This Row],[날짜]]</f>
        <v>45788</v>
      </c>
      <c r="L190" t="str" cm="1">
        <f t="array" ref="L1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0" t="str">
        <f t="shared" si="2"/>
        <v>내계좌이체</v>
      </c>
      <c r="N190" t="str">
        <f>IF(COUNTIF(저축성자산, I190) &gt; 0, 표1[[#This Row],[결제수단]], E190)</f>
        <v>미분류</v>
      </c>
      <c r="O190">
        <f>IF(OR(표1[[#This Row],[pv_대분류]]="수입", 표1[[#This Row],[pv_대분류]]="저축/투자"), 표1[[#This Row],[금액]], -표1[[#This Row],[금액]])</f>
        <v>-100000</v>
      </c>
    </row>
    <row r="191" spans="1:15" hidden="1">
      <c r="A191" s="33">
        <v>45788</v>
      </c>
      <c r="B191" s="34">
        <v>0.77891203703703704</v>
      </c>
      <c r="C191" t="s">
        <v>163</v>
      </c>
      <c r="D191" t="s">
        <v>161</v>
      </c>
      <c r="E191" t="s">
        <v>149</v>
      </c>
      <c r="F191" t="s">
        <v>617</v>
      </c>
      <c r="G191" s="82">
        <v>13</v>
      </c>
      <c r="H191" t="s">
        <v>179</v>
      </c>
      <c r="I191" t="s">
        <v>537</v>
      </c>
      <c r="J191" s="33"/>
      <c r="K191" s="33">
        <f>표1[[#This Row],[날짜]]</f>
        <v>45788</v>
      </c>
      <c r="L191" t="str" cm="1">
        <f t="array" ref="L1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1" t="str">
        <f t="shared" si="2"/>
        <v>앱테크</v>
      </c>
      <c r="N191" t="str">
        <f>IF(COUNTIF(저축성자산, I191) &gt; 0, 표1[[#This Row],[결제수단]], E191)</f>
        <v>미분류</v>
      </c>
      <c r="O191">
        <f>IF(OR(표1[[#This Row],[pv_대분류]]="수입", 표1[[#This Row],[pv_대분류]]="저축/투자"), 표1[[#This Row],[금액]], -표1[[#This Row],[금액]])</f>
        <v>13</v>
      </c>
    </row>
    <row r="192" spans="1:15">
      <c r="A192" s="33">
        <v>45787</v>
      </c>
      <c r="B192" s="34">
        <v>0.48246527777777781</v>
      </c>
      <c r="C192" t="s">
        <v>165</v>
      </c>
      <c r="D192" t="s">
        <v>525</v>
      </c>
      <c r="E192" t="s">
        <v>643</v>
      </c>
      <c r="F192" t="s">
        <v>250</v>
      </c>
      <c r="G192" s="82">
        <v>-12600</v>
      </c>
      <c r="H192" t="s">
        <v>179</v>
      </c>
      <c r="I192" t="s">
        <v>222</v>
      </c>
      <c r="J192" s="33"/>
      <c r="K192" s="33">
        <f>표1[[#This Row],[날짜]]</f>
        <v>45787</v>
      </c>
      <c r="L192" t="str" cm="1">
        <f t="array" ref="L1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2" t="str">
        <f t="shared" si="2"/>
        <v>카페/간식</v>
      </c>
      <c r="N192" t="str">
        <f>IF(COUNTIF(저축성자산, I192) &gt; 0, 표1[[#This Row],[결제수단]], E192)</f>
        <v>베이커리</v>
      </c>
      <c r="O192">
        <f>IF(OR(표1[[#This Row],[pv_대분류]]="수입", 표1[[#This Row],[pv_대분류]]="저축/투자"), 표1[[#This Row],[금액]], -표1[[#This Row],[금액]])</f>
        <v>12600</v>
      </c>
    </row>
    <row r="193" spans="1:15">
      <c r="A193" s="33">
        <v>45787</v>
      </c>
      <c r="B193" s="34">
        <v>0.59250000000000003</v>
      </c>
      <c r="C193" t="s">
        <v>165</v>
      </c>
      <c r="D193" t="s">
        <v>506</v>
      </c>
      <c r="E193" t="s">
        <v>17</v>
      </c>
      <c r="F193" t="s">
        <v>642</v>
      </c>
      <c r="G193" s="82">
        <v>-3200</v>
      </c>
      <c r="H193" t="s">
        <v>179</v>
      </c>
      <c r="I193" t="s">
        <v>222</v>
      </c>
      <c r="J193" s="33"/>
      <c r="K193" s="33">
        <f>표1[[#This Row],[날짜]]</f>
        <v>45787</v>
      </c>
      <c r="L193" t="str" cm="1">
        <f t="array" ref="L1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3" t="str">
        <f t="shared" si="2"/>
        <v>교육/학습</v>
      </c>
      <c r="N193" t="str">
        <f>IF(COUNTIF(저축성자산, I193) &gt; 0, 표1[[#This Row],[결제수단]], E193)</f>
        <v>학교</v>
      </c>
      <c r="O193">
        <f>IF(OR(표1[[#This Row],[pv_대분류]]="수입", 표1[[#This Row],[pv_대분류]]="저축/투자"), 표1[[#This Row],[금액]], -표1[[#This Row],[금액]])</f>
        <v>3200</v>
      </c>
    </row>
    <row r="194" spans="1:15">
      <c r="A194" s="33">
        <v>45787</v>
      </c>
      <c r="B194" s="34">
        <v>0.63953703703703701</v>
      </c>
      <c r="C194" t="s">
        <v>165</v>
      </c>
      <c r="D194" t="s">
        <v>504</v>
      </c>
      <c r="E194" t="s">
        <v>627</v>
      </c>
      <c r="F194" t="s">
        <v>432</v>
      </c>
      <c r="G194" s="82">
        <v>-11000</v>
      </c>
      <c r="H194" t="s">
        <v>179</v>
      </c>
      <c r="I194" t="s">
        <v>222</v>
      </c>
      <c r="J194" s="33"/>
      <c r="K194" s="33">
        <f>표1[[#This Row],[날짜]]</f>
        <v>45787</v>
      </c>
      <c r="L194" t="str" cm="1">
        <f t="array" ref="L1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4" t="str">
        <f t="shared" ref="M194:M257" si="3">IF(COUNTIF(저축성자산, I194) &gt; 0, "저축성자산", D194)</f>
        <v>경조/선물</v>
      </c>
      <c r="N194" t="str">
        <f>IF(COUNTIF(저축성자산, I194) &gt; 0, 표1[[#This Row],[결제수단]], E194)</f>
        <v>기부/헌금</v>
      </c>
      <c r="O194">
        <f>IF(OR(표1[[#This Row],[pv_대분류]]="수입", 표1[[#This Row],[pv_대분류]]="저축/투자"), 표1[[#This Row],[금액]], -표1[[#This Row],[금액]])</f>
        <v>11000</v>
      </c>
    </row>
    <row r="195" spans="1:15">
      <c r="A195" s="33">
        <v>45787</v>
      </c>
      <c r="B195" s="34">
        <v>0.69393518518518515</v>
      </c>
      <c r="C195" t="s">
        <v>165</v>
      </c>
      <c r="D195" t="s">
        <v>147</v>
      </c>
      <c r="E195" t="s">
        <v>645</v>
      </c>
      <c r="F195" t="s">
        <v>252</v>
      </c>
      <c r="G195" s="82">
        <v>-213333</v>
      </c>
      <c r="H195" t="s">
        <v>179</v>
      </c>
      <c r="I195" t="s">
        <v>222</v>
      </c>
      <c r="J195" s="33"/>
      <c r="K195" s="33">
        <f>표1[[#This Row],[날짜]]</f>
        <v>45787</v>
      </c>
      <c r="L195" t="str" cm="1">
        <f t="array" ref="L1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5" t="str">
        <f t="shared" si="3"/>
        <v>자동차</v>
      </c>
      <c r="N195" t="str">
        <f>IF(COUNTIF(저축성자산, I195) &gt; 0, 표1[[#This Row],[결제수단]], E195)</f>
        <v>정비/수리</v>
      </c>
      <c r="O195">
        <f>IF(OR(표1[[#This Row],[pv_대분류]]="수입", 표1[[#This Row],[pv_대분류]]="저축/투자"), 표1[[#This Row],[금액]], -표1[[#This Row],[금액]])</f>
        <v>213333</v>
      </c>
    </row>
    <row r="196" spans="1:15" hidden="1">
      <c r="A196" s="33">
        <v>45786</v>
      </c>
      <c r="B196" s="34">
        <v>0.65844907407407405</v>
      </c>
      <c r="C196" t="s">
        <v>167</v>
      </c>
      <c r="D196" t="s">
        <v>609</v>
      </c>
      <c r="E196" t="s">
        <v>149</v>
      </c>
      <c r="F196" t="s">
        <v>192</v>
      </c>
      <c r="G196" s="82">
        <v>674000</v>
      </c>
      <c r="H196" t="s">
        <v>179</v>
      </c>
      <c r="I196" t="s">
        <v>537</v>
      </c>
      <c r="J196" s="33"/>
      <c r="K196" s="33">
        <f>표1[[#This Row],[날짜]]</f>
        <v>45786</v>
      </c>
      <c r="L196" t="str" cm="1">
        <f t="array" ref="L1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6" t="str">
        <f t="shared" si="3"/>
        <v>내계좌이체</v>
      </c>
      <c r="N196" t="str">
        <f>IF(COUNTIF(저축성자산, I196) &gt; 0, 표1[[#This Row],[결제수단]], E196)</f>
        <v>미분류</v>
      </c>
      <c r="O196">
        <f>IF(OR(표1[[#This Row],[pv_대분류]]="수입", 표1[[#This Row],[pv_대분류]]="저축/투자"), 표1[[#This Row],[금액]], -표1[[#This Row],[금액]])</f>
        <v>-674000</v>
      </c>
    </row>
    <row r="197" spans="1:15" hidden="1">
      <c r="A197" s="33">
        <v>45786</v>
      </c>
      <c r="B197" s="34">
        <v>0.65844907407407405</v>
      </c>
      <c r="C197" t="s">
        <v>167</v>
      </c>
      <c r="D197" t="s">
        <v>609</v>
      </c>
      <c r="E197" t="s">
        <v>149</v>
      </c>
      <c r="F197" t="s">
        <v>234</v>
      </c>
      <c r="G197" s="82">
        <v>-674000</v>
      </c>
      <c r="H197" t="s">
        <v>179</v>
      </c>
      <c r="I197" t="s">
        <v>527</v>
      </c>
      <c r="J197" s="33"/>
      <c r="K197" s="33">
        <f>표1[[#This Row],[날짜]]</f>
        <v>45786</v>
      </c>
      <c r="L197" t="str" cm="1">
        <f t="array" ref="L1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" t="str">
        <f t="shared" si="3"/>
        <v>내계좌이체</v>
      </c>
      <c r="N197" t="str">
        <f>IF(COUNTIF(저축성자산, I197) &gt; 0, 표1[[#This Row],[결제수단]], E197)</f>
        <v>미분류</v>
      </c>
      <c r="O197">
        <f>IF(OR(표1[[#This Row],[pv_대분류]]="수입", 표1[[#This Row],[pv_대분류]]="저축/투자"), 표1[[#This Row],[금액]], -표1[[#This Row],[금액]])</f>
        <v>674000</v>
      </c>
    </row>
    <row r="198" spans="1:15" hidden="1">
      <c r="A198" s="33">
        <v>45786</v>
      </c>
      <c r="B198" s="34">
        <v>0.65917824074074072</v>
      </c>
      <c r="C198" t="s">
        <v>167</v>
      </c>
      <c r="D198" t="s">
        <v>167</v>
      </c>
      <c r="E198" t="s">
        <v>149</v>
      </c>
      <c r="F198" t="s">
        <v>21</v>
      </c>
      <c r="G198" s="82">
        <v>-674000</v>
      </c>
      <c r="H198" t="s">
        <v>179</v>
      </c>
      <c r="I198" t="s">
        <v>537</v>
      </c>
      <c r="J198" s="33"/>
      <c r="K198" s="33">
        <f>표1[[#This Row],[날짜]]</f>
        <v>45786</v>
      </c>
      <c r="L198" t="str" cm="1">
        <f t="array" ref="L1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8" t="str">
        <f t="shared" si="3"/>
        <v>이체</v>
      </c>
      <c r="N198" t="str">
        <f>IF(COUNTIF(저축성자산, I198) &gt; 0, 표1[[#This Row],[결제수단]], E198)</f>
        <v>미분류</v>
      </c>
      <c r="O198">
        <f>IF(OR(표1[[#This Row],[pv_대분류]]="수입", 표1[[#This Row],[pv_대분류]]="저축/투자"), 표1[[#This Row],[금액]], -표1[[#This Row],[금액]])</f>
        <v>674000</v>
      </c>
    </row>
    <row r="199" spans="1:15">
      <c r="A199" s="33">
        <v>45786</v>
      </c>
      <c r="B199" s="34">
        <v>0.86649305555555556</v>
      </c>
      <c r="C199" t="s">
        <v>165</v>
      </c>
      <c r="D199" t="s">
        <v>553</v>
      </c>
      <c r="E199" t="s">
        <v>612</v>
      </c>
      <c r="F199" t="s">
        <v>5</v>
      </c>
      <c r="G199" s="82">
        <v>-42300</v>
      </c>
      <c r="H199" t="s">
        <v>179</v>
      </c>
      <c r="I199" t="s">
        <v>222</v>
      </c>
      <c r="J199" s="33"/>
      <c r="K199" s="33">
        <f>표1[[#This Row],[날짜]]</f>
        <v>45786</v>
      </c>
      <c r="L199" t="str" cm="1">
        <f t="array" ref="L1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9" t="str">
        <f t="shared" si="3"/>
        <v>온라인쇼핑</v>
      </c>
      <c r="N199" t="str">
        <f>IF(COUNTIF(저축성자산, I199) &gt; 0, 표1[[#This Row],[결제수단]], E199)</f>
        <v>인터넷쇼핑</v>
      </c>
      <c r="O199">
        <f>IF(OR(표1[[#This Row],[pv_대분류]]="수입", 표1[[#This Row],[pv_대분류]]="저축/투자"), 표1[[#This Row],[금액]], -표1[[#This Row],[금액]])</f>
        <v>42300</v>
      </c>
    </row>
    <row r="200" spans="1:15" hidden="1">
      <c r="A200" s="33">
        <v>45785</v>
      </c>
      <c r="B200" s="34">
        <v>0.27542824074074068</v>
      </c>
      <c r="C200" t="s">
        <v>167</v>
      </c>
      <c r="D200" t="s">
        <v>167</v>
      </c>
      <c r="E200" t="s">
        <v>149</v>
      </c>
      <c r="F200" t="s">
        <v>42</v>
      </c>
      <c r="G200" s="82">
        <v>55000</v>
      </c>
      <c r="H200" t="s">
        <v>179</v>
      </c>
      <c r="I200" t="s">
        <v>195</v>
      </c>
      <c r="J200" s="33"/>
      <c r="K200" s="33">
        <f>표1[[#This Row],[날짜]]</f>
        <v>45785</v>
      </c>
      <c r="L200" t="str" cm="1">
        <f t="array" ref="L2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0" t="str">
        <f t="shared" si="3"/>
        <v>이체</v>
      </c>
      <c r="N200" t="str">
        <f>IF(COUNTIF(저축성자산, I200) &gt; 0, 표1[[#This Row],[결제수단]], E200)</f>
        <v>미분류</v>
      </c>
      <c r="O200">
        <f>IF(OR(표1[[#This Row],[pv_대분류]]="수입", 표1[[#This Row],[pv_대분류]]="저축/투자"), 표1[[#This Row],[금액]], -표1[[#This Row],[금액]])</f>
        <v>-55000</v>
      </c>
    </row>
    <row r="201" spans="1:15" hidden="1">
      <c r="A201" s="33">
        <v>45785</v>
      </c>
      <c r="B201" s="34">
        <v>0.51065972222222222</v>
      </c>
      <c r="C201" t="s">
        <v>167</v>
      </c>
      <c r="D201" t="s">
        <v>609</v>
      </c>
      <c r="E201" t="s">
        <v>149</v>
      </c>
      <c r="F201" t="s">
        <v>593</v>
      </c>
      <c r="G201" s="82">
        <v>-57000</v>
      </c>
      <c r="H201" t="s">
        <v>179</v>
      </c>
      <c r="I201" t="s">
        <v>195</v>
      </c>
      <c r="J201" s="33"/>
      <c r="K201" s="33">
        <f>표1[[#This Row],[날짜]]</f>
        <v>45785</v>
      </c>
      <c r="L201" t="str" cm="1">
        <f t="array" ref="L2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1" t="str">
        <f t="shared" si="3"/>
        <v>내계좌이체</v>
      </c>
      <c r="N201" t="str">
        <f>IF(COUNTIF(저축성자산, I201) &gt; 0, 표1[[#This Row],[결제수단]], E201)</f>
        <v>미분류</v>
      </c>
      <c r="O201">
        <f>IF(OR(표1[[#This Row],[pv_대분류]]="수입", 표1[[#This Row],[pv_대분류]]="저축/투자"), 표1[[#This Row],[금액]], -표1[[#This Row],[금액]])</f>
        <v>57000</v>
      </c>
    </row>
    <row r="202" spans="1:15" hidden="1">
      <c r="A202" s="33">
        <v>45785</v>
      </c>
      <c r="B202" s="34">
        <v>0.51067129629629626</v>
      </c>
      <c r="C202" t="s">
        <v>167</v>
      </c>
      <c r="D202" t="s">
        <v>609</v>
      </c>
      <c r="E202" t="s">
        <v>149</v>
      </c>
      <c r="F202" t="s">
        <v>152</v>
      </c>
      <c r="G202" s="82">
        <v>57000</v>
      </c>
      <c r="H202" t="s">
        <v>179</v>
      </c>
      <c r="I202" t="s">
        <v>537</v>
      </c>
      <c r="J202" s="33"/>
      <c r="K202" s="33">
        <f>표1[[#This Row],[날짜]]</f>
        <v>45785</v>
      </c>
      <c r="L202" t="str" cm="1">
        <f t="array" ref="L2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" t="str">
        <f t="shared" si="3"/>
        <v>내계좌이체</v>
      </c>
      <c r="N202" t="str">
        <f>IF(COUNTIF(저축성자산, I202) &gt; 0, 표1[[#This Row],[결제수단]], E202)</f>
        <v>미분류</v>
      </c>
      <c r="O202">
        <f>IF(OR(표1[[#This Row],[pv_대분류]]="수입", 표1[[#This Row],[pv_대분류]]="저축/투자"), 표1[[#This Row],[금액]], -표1[[#This Row],[금액]])</f>
        <v>-57000</v>
      </c>
    </row>
    <row r="203" spans="1:15" hidden="1">
      <c r="A203" s="33">
        <v>45785</v>
      </c>
      <c r="B203" s="34">
        <v>0.66579861111111116</v>
      </c>
      <c r="C203" t="s">
        <v>167</v>
      </c>
      <c r="D203" t="s">
        <v>609</v>
      </c>
      <c r="E203" t="s">
        <v>149</v>
      </c>
      <c r="F203" t="s">
        <v>192</v>
      </c>
      <c r="G203" s="82">
        <v>-57000</v>
      </c>
      <c r="H203" t="s">
        <v>179</v>
      </c>
      <c r="I203" t="s">
        <v>537</v>
      </c>
      <c r="J203" s="33"/>
      <c r="K203" s="33">
        <f>표1[[#This Row],[날짜]]</f>
        <v>45785</v>
      </c>
      <c r="L203" t="str" cm="1">
        <f t="array" ref="L2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3" t="str">
        <f t="shared" si="3"/>
        <v>내계좌이체</v>
      </c>
      <c r="N203" t="str">
        <f>IF(COUNTIF(저축성자산, I203) &gt; 0, 표1[[#This Row],[결제수단]], E203)</f>
        <v>미분류</v>
      </c>
      <c r="O203">
        <f>IF(OR(표1[[#This Row],[pv_대분류]]="수입", 표1[[#This Row],[pv_대분류]]="저축/투자"), 표1[[#This Row],[금액]], -표1[[#This Row],[금액]])</f>
        <v>57000</v>
      </c>
    </row>
    <row r="204" spans="1:15" hidden="1">
      <c r="A204" s="33">
        <v>45785</v>
      </c>
      <c r="B204" s="34">
        <v>0.66579861111111116</v>
      </c>
      <c r="C204" t="s">
        <v>167</v>
      </c>
      <c r="D204" t="s">
        <v>609</v>
      </c>
      <c r="E204" t="s">
        <v>149</v>
      </c>
      <c r="F204" t="s">
        <v>237</v>
      </c>
      <c r="G204" s="82">
        <v>57000</v>
      </c>
      <c r="H204" t="s">
        <v>179</v>
      </c>
      <c r="I204" t="s">
        <v>527</v>
      </c>
      <c r="J204" s="33"/>
      <c r="K204" s="33">
        <f>표1[[#This Row],[날짜]]</f>
        <v>45785</v>
      </c>
      <c r="L204" t="str" cm="1">
        <f t="array" ref="L2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4" t="str">
        <f t="shared" si="3"/>
        <v>내계좌이체</v>
      </c>
      <c r="N204" t="str">
        <f>IF(COUNTIF(저축성자산, I204) &gt; 0, 표1[[#This Row],[결제수단]], E204)</f>
        <v>미분류</v>
      </c>
      <c r="O204">
        <f>IF(OR(표1[[#This Row],[pv_대분류]]="수입", 표1[[#This Row],[pv_대분류]]="저축/투자"), 표1[[#This Row],[금액]], -표1[[#This Row],[금액]])</f>
        <v>-57000</v>
      </c>
    </row>
    <row r="205" spans="1:15" hidden="1">
      <c r="A205" s="33">
        <v>45785</v>
      </c>
      <c r="B205" s="34">
        <v>0.75737268518518519</v>
      </c>
      <c r="C205" t="s">
        <v>167</v>
      </c>
      <c r="D205" t="s">
        <v>609</v>
      </c>
      <c r="E205" t="s">
        <v>149</v>
      </c>
      <c r="F205" t="s">
        <v>192</v>
      </c>
      <c r="G205" s="82">
        <v>107126</v>
      </c>
      <c r="H205" t="s">
        <v>179</v>
      </c>
      <c r="I205" t="s">
        <v>537</v>
      </c>
      <c r="J205" s="33"/>
      <c r="K205" s="33">
        <f>표1[[#This Row],[날짜]]</f>
        <v>45785</v>
      </c>
      <c r="L205" t="str" cm="1">
        <f t="array" ref="L2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5" t="str">
        <f t="shared" si="3"/>
        <v>내계좌이체</v>
      </c>
      <c r="N205" t="str">
        <f>IF(COUNTIF(저축성자산, I205) &gt; 0, 표1[[#This Row],[결제수단]], E205)</f>
        <v>미분류</v>
      </c>
      <c r="O205">
        <f>IF(OR(표1[[#This Row],[pv_대분류]]="수입", 표1[[#This Row],[pv_대분류]]="저축/투자"), 표1[[#This Row],[금액]], -표1[[#This Row],[금액]])</f>
        <v>-107126</v>
      </c>
    </row>
    <row r="206" spans="1:15" hidden="1">
      <c r="A206" s="33">
        <v>45785</v>
      </c>
      <c r="B206" s="34">
        <v>0.75737268518518519</v>
      </c>
      <c r="C206" t="s">
        <v>167</v>
      </c>
      <c r="D206" t="s">
        <v>609</v>
      </c>
      <c r="E206" t="s">
        <v>149</v>
      </c>
      <c r="F206" t="s">
        <v>234</v>
      </c>
      <c r="G206" s="82">
        <v>-107126</v>
      </c>
      <c r="H206" t="s">
        <v>179</v>
      </c>
      <c r="I206" t="s">
        <v>527</v>
      </c>
      <c r="J206" s="33"/>
      <c r="K206" s="33">
        <f>표1[[#This Row],[날짜]]</f>
        <v>45785</v>
      </c>
      <c r="L206" t="str" cm="1">
        <f t="array" ref="L2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6" t="str">
        <f t="shared" si="3"/>
        <v>내계좌이체</v>
      </c>
      <c r="N206" t="str">
        <f>IF(COUNTIF(저축성자산, I206) &gt; 0, 표1[[#This Row],[결제수단]], E206)</f>
        <v>미분류</v>
      </c>
      <c r="O206">
        <f>IF(OR(표1[[#This Row],[pv_대분류]]="수입", 표1[[#This Row],[pv_대분류]]="저축/투자"), 표1[[#This Row],[금액]], -표1[[#This Row],[금액]])</f>
        <v>107126</v>
      </c>
    </row>
    <row r="207" spans="1:15" hidden="1">
      <c r="A207" s="33">
        <v>45785</v>
      </c>
      <c r="B207" s="34">
        <v>0.75837962962962968</v>
      </c>
      <c r="C207" t="s">
        <v>167</v>
      </c>
      <c r="D207" t="s">
        <v>609</v>
      </c>
      <c r="E207" t="s">
        <v>149</v>
      </c>
      <c r="F207" t="s">
        <v>192</v>
      </c>
      <c r="G207" s="82">
        <v>5000</v>
      </c>
      <c r="H207" t="s">
        <v>179</v>
      </c>
      <c r="I207" t="s">
        <v>537</v>
      </c>
      <c r="J207" s="33"/>
      <c r="K207" s="33">
        <f>표1[[#This Row],[날짜]]</f>
        <v>45785</v>
      </c>
      <c r="L207" t="str" cm="1">
        <f t="array" ref="L2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" t="str">
        <f t="shared" si="3"/>
        <v>내계좌이체</v>
      </c>
      <c r="N207" t="str">
        <f>IF(COUNTIF(저축성자산, I207) &gt; 0, 표1[[#This Row],[결제수단]], E207)</f>
        <v>미분류</v>
      </c>
      <c r="O207">
        <f>IF(OR(표1[[#This Row],[pv_대분류]]="수입", 표1[[#This Row],[pv_대분류]]="저축/투자"), 표1[[#This Row],[금액]], -표1[[#This Row],[금액]])</f>
        <v>-5000</v>
      </c>
    </row>
    <row r="208" spans="1:15" hidden="1">
      <c r="A208" s="33">
        <v>45785</v>
      </c>
      <c r="B208" s="34">
        <v>0.75837962962962968</v>
      </c>
      <c r="C208" t="s">
        <v>167</v>
      </c>
      <c r="D208" t="s">
        <v>609</v>
      </c>
      <c r="E208" t="s">
        <v>149</v>
      </c>
      <c r="F208" t="s">
        <v>234</v>
      </c>
      <c r="G208" s="82">
        <v>-5000</v>
      </c>
      <c r="H208" t="s">
        <v>179</v>
      </c>
      <c r="I208" t="s">
        <v>527</v>
      </c>
      <c r="J208" s="33"/>
      <c r="K208" s="33">
        <f>표1[[#This Row],[날짜]]</f>
        <v>45785</v>
      </c>
      <c r="L208" t="str" cm="1">
        <f t="array" ref="L2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" t="str">
        <f t="shared" si="3"/>
        <v>내계좌이체</v>
      </c>
      <c r="N208" t="str">
        <f>IF(COUNTIF(저축성자산, I208) &gt; 0, 표1[[#This Row],[결제수단]], E208)</f>
        <v>미분류</v>
      </c>
      <c r="O208">
        <f>IF(OR(표1[[#This Row],[pv_대분류]]="수입", 표1[[#This Row],[pv_대분류]]="저축/투자"), 표1[[#This Row],[금액]], -표1[[#This Row],[금액]])</f>
        <v>5000</v>
      </c>
    </row>
    <row r="209" spans="1:15" hidden="1">
      <c r="A209" s="33">
        <v>45785</v>
      </c>
      <c r="B209" s="34">
        <v>0.75878472222222226</v>
      </c>
      <c r="C209" t="s">
        <v>167</v>
      </c>
      <c r="D209" t="s">
        <v>167</v>
      </c>
      <c r="E209" t="s">
        <v>149</v>
      </c>
      <c r="F209" t="s">
        <v>611</v>
      </c>
      <c r="G209" s="82">
        <v>-108250</v>
      </c>
      <c r="H209" t="s">
        <v>179</v>
      </c>
      <c r="I209" t="s">
        <v>537</v>
      </c>
      <c r="J209" s="33"/>
      <c r="K209" s="33">
        <f>표1[[#This Row],[날짜]]</f>
        <v>45785</v>
      </c>
      <c r="L209" t="str" cm="1">
        <f t="array" ref="L2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9" t="str">
        <f t="shared" si="3"/>
        <v>이체</v>
      </c>
      <c r="N209" t="str">
        <f>IF(COUNTIF(저축성자산, I209) &gt; 0, 표1[[#This Row],[결제수단]], E209)</f>
        <v>미분류</v>
      </c>
      <c r="O209">
        <f>IF(OR(표1[[#This Row],[pv_대분류]]="수입", 표1[[#This Row],[pv_대분류]]="저축/투자"), 표1[[#This Row],[금액]], -표1[[#This Row],[금액]])</f>
        <v>108250</v>
      </c>
    </row>
    <row r="210" spans="1:15" hidden="1">
      <c r="A210" s="33">
        <v>45785</v>
      </c>
      <c r="B210" s="34">
        <v>0.66642361111111115</v>
      </c>
      <c r="C210" t="s">
        <v>163</v>
      </c>
      <c r="D210" t="s">
        <v>161</v>
      </c>
      <c r="E210" t="s">
        <v>149</v>
      </c>
      <c r="F210" t="s">
        <v>617</v>
      </c>
      <c r="G210" s="82">
        <v>10</v>
      </c>
      <c r="H210" t="s">
        <v>179</v>
      </c>
      <c r="I210" t="s">
        <v>537</v>
      </c>
      <c r="J210" s="33"/>
      <c r="K210" s="33">
        <f>표1[[#This Row],[날짜]]</f>
        <v>45785</v>
      </c>
      <c r="L210" t="str" cm="1">
        <f t="array" ref="L2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0" t="str">
        <f t="shared" si="3"/>
        <v>앱테크</v>
      </c>
      <c r="N210" t="str">
        <f>IF(COUNTIF(저축성자산, I210) &gt; 0, 표1[[#This Row],[결제수단]], E210)</f>
        <v>미분류</v>
      </c>
      <c r="O210">
        <f>IF(OR(표1[[#This Row],[pv_대분류]]="수입", 표1[[#This Row],[pv_대분류]]="저축/투자"), 표1[[#This Row],[금액]], -표1[[#This Row],[금액]])</f>
        <v>10</v>
      </c>
    </row>
    <row r="211" spans="1:15" hidden="1">
      <c r="A211" s="33">
        <v>45785</v>
      </c>
      <c r="B211" s="34">
        <v>0.66653935185185187</v>
      </c>
      <c r="C211" t="s">
        <v>163</v>
      </c>
      <c r="D211" t="s">
        <v>510</v>
      </c>
      <c r="E211" t="s">
        <v>149</v>
      </c>
      <c r="F211" t="s">
        <v>608</v>
      </c>
      <c r="G211" s="82">
        <v>126</v>
      </c>
      <c r="H211" t="s">
        <v>179</v>
      </c>
      <c r="I211" t="s">
        <v>527</v>
      </c>
      <c r="J211" s="33"/>
      <c r="K211" s="33">
        <f>표1[[#This Row],[날짜]]</f>
        <v>45785</v>
      </c>
      <c r="L211" t="str" cm="1">
        <f t="array" ref="L2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1" t="str">
        <f t="shared" si="3"/>
        <v>금융수입</v>
      </c>
      <c r="N211" t="str">
        <f>IF(COUNTIF(저축성자산, I211) &gt; 0, 표1[[#This Row],[결제수단]], E211)</f>
        <v>미분류</v>
      </c>
      <c r="O211">
        <f>IF(OR(표1[[#This Row],[pv_대분류]]="수입", 표1[[#This Row],[pv_대분류]]="저축/투자"), 표1[[#This Row],[금액]], -표1[[#This Row],[금액]])</f>
        <v>126</v>
      </c>
    </row>
    <row r="212" spans="1:15" hidden="1">
      <c r="A212" s="33">
        <v>45785</v>
      </c>
      <c r="B212" s="34">
        <v>0.75912037037037039</v>
      </c>
      <c r="C212" t="s">
        <v>163</v>
      </c>
      <c r="D212" t="s">
        <v>149</v>
      </c>
      <c r="E212" t="s">
        <v>149</v>
      </c>
      <c r="F212" t="s">
        <v>590</v>
      </c>
      <c r="G212" s="82">
        <v>11</v>
      </c>
      <c r="H212" t="s">
        <v>179</v>
      </c>
      <c r="I212" t="s">
        <v>537</v>
      </c>
      <c r="J212" s="33"/>
      <c r="K212" s="33">
        <f>표1[[#This Row],[날짜]]</f>
        <v>45785</v>
      </c>
      <c r="L212" t="str" cm="1">
        <f t="array" ref="L2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2" t="str">
        <f t="shared" si="3"/>
        <v>미분류</v>
      </c>
      <c r="N212" t="str">
        <f>IF(COUNTIF(저축성자산, I212) &gt; 0, 표1[[#This Row],[결제수단]], E212)</f>
        <v>미분류</v>
      </c>
      <c r="O212">
        <f>IF(OR(표1[[#This Row],[pv_대분류]]="수입", 표1[[#This Row],[pv_대분류]]="저축/투자"), 표1[[#This Row],[금액]], -표1[[#This Row],[금액]])</f>
        <v>11</v>
      </c>
    </row>
    <row r="213" spans="1:15" hidden="1">
      <c r="A213" s="33">
        <v>45784</v>
      </c>
      <c r="B213" s="34">
        <v>0.43831018518518522</v>
      </c>
      <c r="C213" t="s">
        <v>167</v>
      </c>
      <c r="D213" t="s">
        <v>166</v>
      </c>
      <c r="E213" t="s">
        <v>149</v>
      </c>
      <c r="F213" t="s">
        <v>594</v>
      </c>
      <c r="G213" s="82">
        <v>75000</v>
      </c>
      <c r="H213" t="s">
        <v>179</v>
      </c>
      <c r="I213" t="s">
        <v>211</v>
      </c>
      <c r="J213" s="33"/>
      <c r="K213" s="33">
        <f>표1[[#This Row],[날짜]]</f>
        <v>45784</v>
      </c>
      <c r="L213" t="str" cm="1">
        <f t="array" ref="L2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3" t="str">
        <f t="shared" si="3"/>
        <v>현금</v>
      </c>
      <c r="N213" t="str">
        <f>IF(COUNTIF(저축성자산, I213) &gt; 0, 표1[[#This Row],[결제수단]], E213)</f>
        <v>미분류</v>
      </c>
      <c r="O213">
        <f>IF(OR(표1[[#This Row],[pv_대분류]]="수입", 표1[[#This Row],[pv_대분류]]="저축/투자"), 표1[[#This Row],[금액]], -표1[[#This Row],[금액]])</f>
        <v>-75000</v>
      </c>
    </row>
    <row r="214" spans="1:15" hidden="1">
      <c r="A214" s="33">
        <v>45784</v>
      </c>
      <c r="B214" s="34">
        <v>0.43833333333333341</v>
      </c>
      <c r="C214" t="s">
        <v>167</v>
      </c>
      <c r="D214" t="s">
        <v>166</v>
      </c>
      <c r="E214" t="s">
        <v>149</v>
      </c>
      <c r="F214" t="s">
        <v>594</v>
      </c>
      <c r="G214" s="82">
        <v>20000</v>
      </c>
      <c r="H214" t="s">
        <v>179</v>
      </c>
      <c r="I214" t="s">
        <v>211</v>
      </c>
      <c r="J214" s="33"/>
      <c r="K214" s="33">
        <f>표1[[#This Row],[날짜]]</f>
        <v>45784</v>
      </c>
      <c r="L214" t="str" cm="1">
        <f t="array" ref="L2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4" t="str">
        <f t="shared" si="3"/>
        <v>현금</v>
      </c>
      <c r="N214" t="str">
        <f>IF(COUNTIF(저축성자산, I214) &gt; 0, 표1[[#This Row],[결제수단]], E214)</f>
        <v>미분류</v>
      </c>
      <c r="O214">
        <f>IF(OR(표1[[#This Row],[pv_대분류]]="수입", 표1[[#This Row],[pv_대분류]]="저축/투자"), 표1[[#This Row],[금액]], -표1[[#This Row],[금액]])</f>
        <v>-20000</v>
      </c>
    </row>
    <row r="215" spans="1:15" hidden="1">
      <c r="A215" s="33">
        <v>45784</v>
      </c>
      <c r="B215" s="34">
        <v>0.44245370370370368</v>
      </c>
      <c r="C215" t="s">
        <v>167</v>
      </c>
      <c r="D215" t="s">
        <v>609</v>
      </c>
      <c r="E215" t="s">
        <v>149</v>
      </c>
      <c r="F215" t="s">
        <v>593</v>
      </c>
      <c r="G215" s="82">
        <v>-95000</v>
      </c>
      <c r="H215" t="s">
        <v>179</v>
      </c>
      <c r="I215" t="s">
        <v>211</v>
      </c>
      <c r="J215" s="33"/>
      <c r="K215" s="33">
        <f>표1[[#This Row],[날짜]]</f>
        <v>45784</v>
      </c>
      <c r="L215" t="str" cm="1">
        <f t="array" ref="L2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5" t="str">
        <f t="shared" si="3"/>
        <v>내계좌이체</v>
      </c>
      <c r="N215" t="str">
        <f>IF(COUNTIF(저축성자산, I215) &gt; 0, 표1[[#This Row],[결제수단]], E215)</f>
        <v>미분류</v>
      </c>
      <c r="O215">
        <f>IF(OR(표1[[#This Row],[pv_대분류]]="수입", 표1[[#This Row],[pv_대분류]]="저축/투자"), 표1[[#This Row],[금액]], -표1[[#This Row],[금액]])</f>
        <v>95000</v>
      </c>
    </row>
    <row r="216" spans="1:15" hidden="1">
      <c r="A216" s="33">
        <v>45784</v>
      </c>
      <c r="B216" s="34">
        <v>0.44245370370370368</v>
      </c>
      <c r="C216" t="s">
        <v>167</v>
      </c>
      <c r="D216" t="s">
        <v>609</v>
      </c>
      <c r="E216" t="s">
        <v>149</v>
      </c>
      <c r="F216" t="s">
        <v>152</v>
      </c>
      <c r="G216" s="82">
        <v>95000</v>
      </c>
      <c r="H216" t="s">
        <v>179</v>
      </c>
      <c r="I216" t="s">
        <v>537</v>
      </c>
      <c r="J216" s="33"/>
      <c r="K216" s="33">
        <f>표1[[#This Row],[날짜]]</f>
        <v>45784</v>
      </c>
      <c r="L216" t="str" cm="1">
        <f t="array" ref="L2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6" t="str">
        <f t="shared" si="3"/>
        <v>내계좌이체</v>
      </c>
      <c r="N216" t="str">
        <f>IF(COUNTIF(저축성자산, I216) &gt; 0, 표1[[#This Row],[결제수단]], E216)</f>
        <v>미분류</v>
      </c>
      <c r="O216">
        <f>IF(OR(표1[[#This Row],[pv_대분류]]="수입", 표1[[#This Row],[pv_대분류]]="저축/투자"), 표1[[#This Row],[금액]], -표1[[#This Row],[금액]])</f>
        <v>-95000</v>
      </c>
    </row>
    <row r="217" spans="1:15" hidden="1">
      <c r="A217" s="33">
        <v>45784</v>
      </c>
      <c r="B217" s="34">
        <v>0.44362268518518522</v>
      </c>
      <c r="C217" t="s">
        <v>167</v>
      </c>
      <c r="D217" t="s">
        <v>609</v>
      </c>
      <c r="E217" t="s">
        <v>149</v>
      </c>
      <c r="F217" t="s">
        <v>192</v>
      </c>
      <c r="G217" s="82">
        <v>-100000</v>
      </c>
      <c r="H217" t="s">
        <v>179</v>
      </c>
      <c r="I217" t="s">
        <v>537</v>
      </c>
      <c r="J217" s="33"/>
      <c r="K217" s="33">
        <f>표1[[#This Row],[날짜]]</f>
        <v>45784</v>
      </c>
      <c r="L217" t="str" cm="1">
        <f t="array" ref="L2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7" t="str">
        <f t="shared" si="3"/>
        <v>내계좌이체</v>
      </c>
      <c r="N217" t="str">
        <f>IF(COUNTIF(저축성자산, I217) &gt; 0, 표1[[#This Row],[결제수단]], E217)</f>
        <v>미분류</v>
      </c>
      <c r="O217">
        <f>IF(OR(표1[[#This Row],[pv_대분류]]="수입", 표1[[#This Row],[pv_대분류]]="저축/투자"), 표1[[#This Row],[금액]], -표1[[#This Row],[금액]])</f>
        <v>100000</v>
      </c>
    </row>
    <row r="218" spans="1:15" hidden="1">
      <c r="A218" s="33">
        <v>45784</v>
      </c>
      <c r="B218" s="34">
        <v>0.44362268518518522</v>
      </c>
      <c r="C218" t="s">
        <v>167</v>
      </c>
      <c r="D218" t="s">
        <v>609</v>
      </c>
      <c r="E218" t="s">
        <v>149</v>
      </c>
      <c r="F218" t="s">
        <v>237</v>
      </c>
      <c r="G218" s="82">
        <v>100000</v>
      </c>
      <c r="H218" t="s">
        <v>179</v>
      </c>
      <c r="I218" t="s">
        <v>527</v>
      </c>
      <c r="J218" s="33"/>
      <c r="K218" s="33">
        <f>표1[[#This Row],[날짜]]</f>
        <v>45784</v>
      </c>
      <c r="L218" t="str" cm="1">
        <f t="array" ref="L2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" t="str">
        <f t="shared" si="3"/>
        <v>내계좌이체</v>
      </c>
      <c r="N218" t="str">
        <f>IF(COUNTIF(저축성자산, I218) &gt; 0, 표1[[#This Row],[결제수단]], E218)</f>
        <v>미분류</v>
      </c>
      <c r="O218">
        <f>IF(OR(표1[[#This Row],[pv_대분류]]="수입", 표1[[#This Row],[pv_대분류]]="저축/투자"), 표1[[#This Row],[금액]], -표1[[#This Row],[금액]])</f>
        <v>-100000</v>
      </c>
    </row>
    <row r="219" spans="1:15" hidden="1">
      <c r="A219" s="33">
        <v>45784</v>
      </c>
      <c r="B219" s="34">
        <v>0.70248842592592597</v>
      </c>
      <c r="C219" t="s">
        <v>167</v>
      </c>
      <c r="D219" t="s">
        <v>167</v>
      </c>
      <c r="E219" t="s">
        <v>149</v>
      </c>
      <c r="F219" t="s">
        <v>32</v>
      </c>
      <c r="G219" s="82">
        <v>2000</v>
      </c>
      <c r="H219" t="s">
        <v>179</v>
      </c>
      <c r="I219" t="s">
        <v>195</v>
      </c>
      <c r="J219" s="33"/>
      <c r="K219" s="33">
        <f>표1[[#This Row],[날짜]]</f>
        <v>45784</v>
      </c>
      <c r="L219" t="str" cm="1">
        <f t="array" ref="L2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9" t="str">
        <f t="shared" si="3"/>
        <v>이체</v>
      </c>
      <c r="N219" t="str">
        <f>IF(COUNTIF(저축성자산, I219) &gt; 0, 표1[[#This Row],[결제수단]], E219)</f>
        <v>미분류</v>
      </c>
      <c r="O219">
        <f>IF(OR(표1[[#This Row],[pv_대분류]]="수입", 표1[[#This Row],[pv_대분류]]="저축/투자"), 표1[[#This Row],[금액]], -표1[[#This Row],[금액]])</f>
        <v>-2000</v>
      </c>
    </row>
    <row r="220" spans="1:15" hidden="1">
      <c r="A220" s="33">
        <v>45784</v>
      </c>
      <c r="B220" s="34">
        <v>0.80339120370370365</v>
      </c>
      <c r="C220" t="s">
        <v>167</v>
      </c>
      <c r="D220" t="s">
        <v>23</v>
      </c>
      <c r="E220" t="s">
        <v>149</v>
      </c>
      <c r="F220" t="s">
        <v>192</v>
      </c>
      <c r="G220" s="82">
        <v>50000</v>
      </c>
      <c r="H220" t="s">
        <v>179</v>
      </c>
      <c r="I220" t="s">
        <v>537</v>
      </c>
      <c r="J220" s="33"/>
      <c r="K220" s="33">
        <f>표1[[#This Row],[날짜]]</f>
        <v>45784</v>
      </c>
      <c r="L220" t="str" cm="1">
        <f t="array" ref="L2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0" t="str">
        <f t="shared" si="3"/>
        <v>투자</v>
      </c>
      <c r="N220" t="str">
        <f>IF(COUNTIF(저축성자산, I220) &gt; 0, 표1[[#This Row],[결제수단]], E220)</f>
        <v>미분류</v>
      </c>
      <c r="O220">
        <f>IF(OR(표1[[#This Row],[pv_대분류]]="수입", 표1[[#This Row],[pv_대분류]]="저축/투자"), 표1[[#This Row],[금액]], -표1[[#This Row],[금액]])</f>
        <v>-50000</v>
      </c>
    </row>
    <row r="221" spans="1:15" hidden="1">
      <c r="A221" s="33">
        <v>45784</v>
      </c>
      <c r="B221" s="34">
        <v>0.44377314814814822</v>
      </c>
      <c r="C221" t="s">
        <v>163</v>
      </c>
      <c r="D221" t="s">
        <v>161</v>
      </c>
      <c r="E221" t="s">
        <v>149</v>
      </c>
      <c r="F221" t="s">
        <v>617</v>
      </c>
      <c r="G221" s="82">
        <v>10</v>
      </c>
      <c r="H221" t="s">
        <v>179</v>
      </c>
      <c r="I221" t="s">
        <v>537</v>
      </c>
      <c r="J221" s="33"/>
      <c r="K221" s="33">
        <f>표1[[#This Row],[날짜]]</f>
        <v>45784</v>
      </c>
      <c r="L221" t="str" cm="1">
        <f t="array" ref="L2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1" t="str">
        <f t="shared" si="3"/>
        <v>앱테크</v>
      </c>
      <c r="N221" t="str">
        <f>IF(COUNTIF(저축성자산, I221) &gt; 0, 표1[[#This Row],[결제수단]], E221)</f>
        <v>미분류</v>
      </c>
      <c r="O221">
        <f>IF(OR(표1[[#This Row],[pv_대분류]]="수입", 표1[[#This Row],[pv_대분류]]="저축/투자"), 표1[[#This Row],[금액]], -표1[[#This Row],[금액]])</f>
        <v>10</v>
      </c>
    </row>
    <row r="222" spans="1:15">
      <c r="A222" s="33">
        <v>45784</v>
      </c>
      <c r="B222" s="34">
        <v>0.80094907407407412</v>
      </c>
      <c r="C222" t="s">
        <v>165</v>
      </c>
      <c r="D222" t="s">
        <v>146</v>
      </c>
      <c r="E222" t="s">
        <v>19</v>
      </c>
      <c r="F222" t="s">
        <v>253</v>
      </c>
      <c r="G222" s="82">
        <v>-400</v>
      </c>
      <c r="H222" t="s">
        <v>179</v>
      </c>
      <c r="I222" t="s">
        <v>222</v>
      </c>
      <c r="J222" s="33"/>
      <c r="K222" s="33">
        <f>표1[[#This Row],[날짜]]</f>
        <v>45784</v>
      </c>
      <c r="L222" t="str" cm="1">
        <f t="array" ref="L2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2" t="str">
        <f t="shared" si="3"/>
        <v>교통</v>
      </c>
      <c r="N222" t="str">
        <f>IF(COUNTIF(저축성자산, I222) &gt; 0, 표1[[#This Row],[결제수단]], E222)</f>
        <v>철도</v>
      </c>
      <c r="O222">
        <f>IF(OR(표1[[#This Row],[pv_대분류]]="수입", 표1[[#This Row],[pv_대분류]]="저축/투자"), 표1[[#This Row],[금액]], -표1[[#This Row],[금액]])</f>
        <v>400</v>
      </c>
    </row>
    <row r="223" spans="1:15">
      <c r="A223" s="33">
        <v>45784</v>
      </c>
      <c r="B223" s="34">
        <v>0.80403935185185182</v>
      </c>
      <c r="C223" t="s">
        <v>165</v>
      </c>
      <c r="D223" t="s">
        <v>160</v>
      </c>
      <c r="E223" t="s">
        <v>10</v>
      </c>
      <c r="F223" t="s">
        <v>254</v>
      </c>
      <c r="G223" s="82">
        <v>-50000</v>
      </c>
      <c r="H223" t="s">
        <v>179</v>
      </c>
      <c r="I223" t="s">
        <v>537</v>
      </c>
      <c r="J223" s="33"/>
      <c r="K223" s="33">
        <f>표1[[#This Row],[날짜]]</f>
        <v>45784</v>
      </c>
      <c r="L223" t="str" cm="1">
        <f t="array" ref="L2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3" t="str">
        <f t="shared" si="3"/>
        <v>생활</v>
      </c>
      <c r="N223" t="str">
        <f>IF(COUNTIF(저축성자산, I223) &gt; 0, 표1[[#This Row],[결제수단]], E223)</f>
        <v>마트</v>
      </c>
      <c r="O223">
        <f>IF(OR(표1[[#This Row],[pv_대분류]]="수입", 표1[[#This Row],[pv_대분류]]="저축/투자"), 표1[[#This Row],[금액]], -표1[[#This Row],[금액]])</f>
        <v>50000</v>
      </c>
    </row>
    <row r="224" spans="1:15">
      <c r="A224" s="33">
        <v>45784</v>
      </c>
      <c r="B224" s="34">
        <v>0.80403935185185182</v>
      </c>
      <c r="C224" t="s">
        <v>165</v>
      </c>
      <c r="D224" t="s">
        <v>160</v>
      </c>
      <c r="E224" t="s">
        <v>10</v>
      </c>
      <c r="F224" t="s">
        <v>254</v>
      </c>
      <c r="G224" s="82">
        <v>-50000</v>
      </c>
      <c r="H224" t="s">
        <v>179</v>
      </c>
      <c r="I224" t="s">
        <v>224</v>
      </c>
      <c r="J224" s="33"/>
      <c r="K224" s="33">
        <f>표1[[#This Row],[날짜]]</f>
        <v>45784</v>
      </c>
      <c r="L224" t="str" cm="1">
        <f t="array" ref="L2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4" t="str">
        <f t="shared" si="3"/>
        <v>생활</v>
      </c>
      <c r="N224" t="str">
        <f>IF(COUNTIF(저축성자산, I224) &gt; 0, 표1[[#This Row],[결제수단]], E224)</f>
        <v>마트</v>
      </c>
      <c r="O224">
        <f>IF(OR(표1[[#This Row],[pv_대분류]]="수입", 표1[[#This Row],[pv_대분류]]="저축/투자"), 표1[[#This Row],[금액]], -표1[[#This Row],[금액]])</f>
        <v>50000</v>
      </c>
    </row>
    <row r="225" spans="1:15" hidden="1">
      <c r="A225" s="33">
        <v>45783</v>
      </c>
      <c r="B225" s="34">
        <v>0.54070601851851852</v>
      </c>
      <c r="C225" t="s">
        <v>167</v>
      </c>
      <c r="D225" t="s">
        <v>167</v>
      </c>
      <c r="E225" t="s">
        <v>149</v>
      </c>
      <c r="F225" t="s">
        <v>55</v>
      </c>
      <c r="G225" s="82">
        <v>12000</v>
      </c>
      <c r="H225" t="s">
        <v>179</v>
      </c>
      <c r="I225" t="s">
        <v>195</v>
      </c>
      <c r="J225" s="33"/>
      <c r="K225" s="33">
        <f>표1[[#This Row],[날짜]]</f>
        <v>45783</v>
      </c>
      <c r="L225" t="str" cm="1">
        <f t="array" ref="L2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5" t="str">
        <f t="shared" si="3"/>
        <v>이체</v>
      </c>
      <c r="N225" t="str">
        <f>IF(COUNTIF(저축성자산, I225) &gt; 0, 표1[[#This Row],[결제수단]], E225)</f>
        <v>미분류</v>
      </c>
      <c r="O225">
        <f>IF(OR(표1[[#This Row],[pv_대분류]]="수입", 표1[[#This Row],[pv_대분류]]="저축/투자"), 표1[[#This Row],[금액]], -표1[[#This Row],[금액]])</f>
        <v>-12000</v>
      </c>
    </row>
    <row r="226" spans="1:15" hidden="1">
      <c r="A226" s="33">
        <v>45783</v>
      </c>
      <c r="B226" s="34">
        <v>0.58446759259259262</v>
      </c>
      <c r="C226" t="s">
        <v>167</v>
      </c>
      <c r="D226" t="s">
        <v>167</v>
      </c>
      <c r="E226" t="s">
        <v>149</v>
      </c>
      <c r="F226" t="s">
        <v>36</v>
      </c>
      <c r="G226" s="82">
        <v>12005</v>
      </c>
      <c r="H226" t="s">
        <v>179</v>
      </c>
      <c r="I226" t="s">
        <v>195</v>
      </c>
      <c r="J226" s="33"/>
      <c r="K226" s="33">
        <f>표1[[#This Row],[날짜]]</f>
        <v>45783</v>
      </c>
      <c r="L226" t="str" cm="1">
        <f t="array" ref="L2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6" t="str">
        <f t="shared" si="3"/>
        <v>이체</v>
      </c>
      <c r="N226" t="str">
        <f>IF(COUNTIF(저축성자산, I226) &gt; 0, 표1[[#This Row],[결제수단]], E226)</f>
        <v>미분류</v>
      </c>
      <c r="O226">
        <f>IF(OR(표1[[#This Row],[pv_대분류]]="수입", 표1[[#This Row],[pv_대분류]]="저축/투자"), 표1[[#This Row],[금액]], -표1[[#This Row],[금액]])</f>
        <v>-12005</v>
      </c>
    </row>
    <row r="227" spans="1:15" hidden="1">
      <c r="A227" s="33">
        <v>45783</v>
      </c>
      <c r="B227" s="34">
        <v>0.73578703703703707</v>
      </c>
      <c r="C227" t="s">
        <v>167</v>
      </c>
      <c r="D227" t="s">
        <v>609</v>
      </c>
      <c r="E227" t="s">
        <v>149</v>
      </c>
      <c r="F227" t="s">
        <v>593</v>
      </c>
      <c r="G227" s="82">
        <v>-24005</v>
      </c>
      <c r="H227" t="s">
        <v>179</v>
      </c>
      <c r="I227" t="s">
        <v>195</v>
      </c>
      <c r="J227" s="33"/>
      <c r="K227" s="33">
        <f>표1[[#This Row],[날짜]]</f>
        <v>45783</v>
      </c>
      <c r="L227" t="str" cm="1">
        <f t="array" ref="L2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7" t="str">
        <f t="shared" si="3"/>
        <v>내계좌이체</v>
      </c>
      <c r="N227" t="str">
        <f>IF(COUNTIF(저축성자산, I227) &gt; 0, 표1[[#This Row],[결제수단]], E227)</f>
        <v>미분류</v>
      </c>
      <c r="O227">
        <f>IF(OR(표1[[#This Row],[pv_대분류]]="수입", 표1[[#This Row],[pv_대분류]]="저축/투자"), 표1[[#This Row],[금액]], -표1[[#This Row],[금액]])</f>
        <v>24005</v>
      </c>
    </row>
    <row r="228" spans="1:15" hidden="1">
      <c r="A228" s="33">
        <v>45783</v>
      </c>
      <c r="B228" s="34">
        <v>0.73579861111111111</v>
      </c>
      <c r="C228" t="s">
        <v>167</v>
      </c>
      <c r="D228" t="s">
        <v>609</v>
      </c>
      <c r="E228" t="s">
        <v>149</v>
      </c>
      <c r="F228" t="s">
        <v>152</v>
      </c>
      <c r="G228" s="82">
        <v>24005</v>
      </c>
      <c r="H228" t="s">
        <v>179</v>
      </c>
      <c r="I228" t="s">
        <v>537</v>
      </c>
      <c r="J228" s="33"/>
      <c r="K228" s="33">
        <f>표1[[#This Row],[날짜]]</f>
        <v>45783</v>
      </c>
      <c r="L228" t="str" cm="1">
        <f t="array" ref="L2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" t="str">
        <f t="shared" si="3"/>
        <v>내계좌이체</v>
      </c>
      <c r="N228" t="str">
        <f>IF(COUNTIF(저축성자산, I228) &gt; 0, 표1[[#This Row],[결제수단]], E228)</f>
        <v>미분류</v>
      </c>
      <c r="O228">
        <f>IF(OR(표1[[#This Row],[pv_대분류]]="수입", 표1[[#This Row],[pv_대분류]]="저축/투자"), 표1[[#This Row],[금액]], -표1[[#This Row],[금액]])</f>
        <v>-24005</v>
      </c>
    </row>
    <row r="229" spans="1:15" hidden="1">
      <c r="A229" s="33">
        <v>45783</v>
      </c>
      <c r="B229" s="34">
        <v>0.73726851851851849</v>
      </c>
      <c r="C229" t="s">
        <v>167</v>
      </c>
      <c r="D229" t="s">
        <v>609</v>
      </c>
      <c r="E229" t="s">
        <v>149</v>
      </c>
      <c r="F229" t="s">
        <v>192</v>
      </c>
      <c r="G229" s="82">
        <v>-24000</v>
      </c>
      <c r="H229" t="s">
        <v>179</v>
      </c>
      <c r="I229" t="s">
        <v>537</v>
      </c>
      <c r="J229" s="33"/>
      <c r="K229" s="33">
        <f>표1[[#This Row],[날짜]]</f>
        <v>45783</v>
      </c>
      <c r="L229" t="str" cm="1">
        <f t="array" ref="L2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9" t="str">
        <f t="shared" si="3"/>
        <v>내계좌이체</v>
      </c>
      <c r="N229" t="str">
        <f>IF(COUNTIF(저축성자산, I229) &gt; 0, 표1[[#This Row],[결제수단]], E229)</f>
        <v>미분류</v>
      </c>
      <c r="O229">
        <f>IF(OR(표1[[#This Row],[pv_대분류]]="수입", 표1[[#This Row],[pv_대분류]]="저축/투자"), 표1[[#This Row],[금액]], -표1[[#This Row],[금액]])</f>
        <v>24000</v>
      </c>
    </row>
    <row r="230" spans="1:15" hidden="1">
      <c r="A230" s="33">
        <v>45783</v>
      </c>
      <c r="B230" s="34">
        <v>0.73726851851851849</v>
      </c>
      <c r="C230" t="s">
        <v>167</v>
      </c>
      <c r="D230" t="s">
        <v>609</v>
      </c>
      <c r="E230" t="s">
        <v>149</v>
      </c>
      <c r="F230" t="s">
        <v>237</v>
      </c>
      <c r="G230" s="82">
        <v>24000</v>
      </c>
      <c r="H230" t="s">
        <v>179</v>
      </c>
      <c r="I230" t="s">
        <v>527</v>
      </c>
      <c r="J230" s="33"/>
      <c r="K230" s="33">
        <f>표1[[#This Row],[날짜]]</f>
        <v>45783</v>
      </c>
      <c r="L230" t="str" cm="1">
        <f t="array" ref="L2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0" t="str">
        <f t="shared" si="3"/>
        <v>내계좌이체</v>
      </c>
      <c r="N230" t="str">
        <f>IF(COUNTIF(저축성자산, I230) &gt; 0, 표1[[#This Row],[결제수단]], E230)</f>
        <v>미분류</v>
      </c>
      <c r="O230">
        <f>IF(OR(표1[[#This Row],[pv_대분류]]="수입", 표1[[#This Row],[pv_대분류]]="저축/투자"), 표1[[#This Row],[금액]], -표1[[#This Row],[금액]])</f>
        <v>-24000</v>
      </c>
    </row>
    <row r="231" spans="1:15" hidden="1">
      <c r="A231" s="33">
        <v>45783</v>
      </c>
      <c r="B231" s="34">
        <v>0.73741898148148144</v>
      </c>
      <c r="C231" t="s">
        <v>167</v>
      </c>
      <c r="D231" t="s">
        <v>609</v>
      </c>
      <c r="E231" t="s">
        <v>149</v>
      </c>
      <c r="F231" t="s">
        <v>192</v>
      </c>
      <c r="G231" s="82">
        <v>-1000</v>
      </c>
      <c r="H231" t="s">
        <v>179</v>
      </c>
      <c r="I231" t="s">
        <v>537</v>
      </c>
      <c r="J231" s="33"/>
      <c r="K231" s="33">
        <f>표1[[#This Row],[날짜]]</f>
        <v>45783</v>
      </c>
      <c r="L231" t="str" cm="1">
        <f t="array" ref="L2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1" t="str">
        <f t="shared" si="3"/>
        <v>내계좌이체</v>
      </c>
      <c r="N231" t="str">
        <f>IF(COUNTIF(저축성자산, I231) &gt; 0, 표1[[#This Row],[결제수단]], E231)</f>
        <v>미분류</v>
      </c>
      <c r="O231">
        <f>IF(OR(표1[[#This Row],[pv_대분류]]="수입", 표1[[#This Row],[pv_대분류]]="저축/투자"), 표1[[#This Row],[금액]], -표1[[#This Row],[금액]])</f>
        <v>1000</v>
      </c>
    </row>
    <row r="232" spans="1:15" hidden="1">
      <c r="A232" s="33">
        <v>45783</v>
      </c>
      <c r="B232" s="34">
        <v>0.73741898148148144</v>
      </c>
      <c r="C232" t="s">
        <v>167</v>
      </c>
      <c r="D232" t="s">
        <v>609</v>
      </c>
      <c r="E232" t="s">
        <v>149</v>
      </c>
      <c r="F232" t="s">
        <v>237</v>
      </c>
      <c r="G232" s="82">
        <v>1000</v>
      </c>
      <c r="H232" t="s">
        <v>179</v>
      </c>
      <c r="I232" t="s">
        <v>527</v>
      </c>
      <c r="J232" s="33"/>
      <c r="K232" s="33">
        <f>표1[[#This Row],[날짜]]</f>
        <v>45783</v>
      </c>
      <c r="L232" t="str" cm="1">
        <f t="array" ref="L2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" t="str">
        <f t="shared" si="3"/>
        <v>내계좌이체</v>
      </c>
      <c r="N232" t="str">
        <f>IF(COUNTIF(저축성자산, I232) &gt; 0, 표1[[#This Row],[결제수단]], E232)</f>
        <v>미분류</v>
      </c>
      <c r="O232">
        <f>IF(OR(표1[[#This Row],[pv_대분류]]="수입", 표1[[#This Row],[pv_대분류]]="저축/투자"), 표1[[#This Row],[금액]], -표1[[#This Row],[금액]])</f>
        <v>-1000</v>
      </c>
    </row>
    <row r="233" spans="1:15">
      <c r="A233" s="33">
        <v>45783</v>
      </c>
      <c r="B233" s="34">
        <v>0</v>
      </c>
      <c r="C233" t="s">
        <v>165</v>
      </c>
      <c r="D233" t="s">
        <v>156</v>
      </c>
      <c r="E233" t="s">
        <v>633</v>
      </c>
      <c r="F233" t="s">
        <v>646</v>
      </c>
      <c r="G233" s="82">
        <v>12000</v>
      </c>
      <c r="H233" t="s">
        <v>179</v>
      </c>
      <c r="I233" t="s">
        <v>222</v>
      </c>
      <c r="J233" s="33"/>
      <c r="K233" s="33">
        <f>표1[[#This Row],[날짜]]</f>
        <v>45783</v>
      </c>
      <c r="L233" t="str" cm="1">
        <f t="array" ref="L2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3" t="str">
        <f t="shared" si="3"/>
        <v>금융</v>
      </c>
      <c r="N233" t="str">
        <f>IF(COUNTIF(저축성자산, I233) &gt; 0, 표1[[#This Row],[결제수단]], E233)</f>
        <v>세금/과태료</v>
      </c>
      <c r="O233">
        <f>IF(OR(표1[[#This Row],[pv_대분류]]="수입", 표1[[#This Row],[pv_대분류]]="저축/투자"), 표1[[#This Row],[금액]], -표1[[#This Row],[금액]])</f>
        <v>-12000</v>
      </c>
    </row>
    <row r="234" spans="1:15" hidden="1">
      <c r="A234" s="33">
        <v>45783</v>
      </c>
      <c r="B234" s="34">
        <v>0.3928935185185185</v>
      </c>
      <c r="C234" t="s">
        <v>163</v>
      </c>
      <c r="D234" t="s">
        <v>161</v>
      </c>
      <c r="E234" t="s">
        <v>149</v>
      </c>
      <c r="F234" s="36" t="s">
        <v>827</v>
      </c>
      <c r="G234" s="82">
        <v>13</v>
      </c>
      <c r="H234" t="s">
        <v>179</v>
      </c>
      <c r="I234" t="s">
        <v>537</v>
      </c>
      <c r="J234" s="33"/>
      <c r="K234" s="33">
        <f>표1[[#This Row],[날짜]]</f>
        <v>45783</v>
      </c>
      <c r="L234" t="str" cm="1">
        <f t="array" ref="L2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4" t="str">
        <f t="shared" si="3"/>
        <v>앱테크</v>
      </c>
      <c r="N234" t="str">
        <f>IF(COUNTIF(저축성자산, I234) &gt; 0, 표1[[#This Row],[결제수단]], E234)</f>
        <v>미분류</v>
      </c>
      <c r="O234">
        <f>IF(OR(표1[[#This Row],[pv_대분류]]="수입", 표1[[#This Row],[pv_대분류]]="저축/투자"), 표1[[#This Row],[금액]], -표1[[#This Row],[금액]])</f>
        <v>13</v>
      </c>
    </row>
    <row r="235" spans="1:15">
      <c r="A235" s="33">
        <v>45783</v>
      </c>
      <c r="B235" s="34">
        <v>0.55667824074074079</v>
      </c>
      <c r="C235" t="s">
        <v>165</v>
      </c>
      <c r="D235" t="s">
        <v>160</v>
      </c>
      <c r="E235" t="s">
        <v>15</v>
      </c>
      <c r="F235" t="s">
        <v>223</v>
      </c>
      <c r="G235" s="82">
        <v>-93333</v>
      </c>
      <c r="H235" t="s">
        <v>179</v>
      </c>
      <c r="I235" t="s">
        <v>222</v>
      </c>
      <c r="J235" s="33"/>
      <c r="K235" s="33">
        <f>표1[[#This Row],[날짜]]</f>
        <v>45783</v>
      </c>
      <c r="L235" t="str" cm="1">
        <f t="array" ref="L2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5" t="str">
        <f t="shared" si="3"/>
        <v>생활</v>
      </c>
      <c r="N235" t="str">
        <f>IF(COUNTIF(저축성자산, I235) &gt; 0, 표1[[#This Row],[결제수단]], E235)</f>
        <v>생필품</v>
      </c>
      <c r="O235">
        <f>IF(OR(표1[[#This Row],[pv_대분류]]="수입", 표1[[#This Row],[pv_대분류]]="저축/투자"), 표1[[#This Row],[금액]], -표1[[#This Row],[금액]])</f>
        <v>93333</v>
      </c>
    </row>
    <row r="236" spans="1:15" hidden="1">
      <c r="A236" s="33">
        <v>45783</v>
      </c>
      <c r="B236" s="34">
        <v>0.73701388888888886</v>
      </c>
      <c r="C236" t="s">
        <v>163</v>
      </c>
      <c r="D236" t="s">
        <v>161</v>
      </c>
      <c r="E236" t="s">
        <v>149</v>
      </c>
      <c r="F236" t="s">
        <v>617</v>
      </c>
      <c r="G236" s="82">
        <v>22</v>
      </c>
      <c r="H236" t="s">
        <v>179</v>
      </c>
      <c r="I236" t="s">
        <v>537</v>
      </c>
      <c r="J236" s="33"/>
      <c r="K236" s="33">
        <f>표1[[#This Row],[날짜]]</f>
        <v>45783</v>
      </c>
      <c r="L236" t="str" cm="1">
        <f t="array" ref="L2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6" t="str">
        <f t="shared" si="3"/>
        <v>앱테크</v>
      </c>
      <c r="N236" t="str">
        <f>IF(COUNTIF(저축성자산, I236) &gt; 0, 표1[[#This Row],[결제수단]], E236)</f>
        <v>미분류</v>
      </c>
      <c r="O236">
        <f>IF(OR(표1[[#This Row],[pv_대분류]]="수입", 표1[[#This Row],[pv_대분류]]="저축/투자"), 표1[[#This Row],[금액]], -표1[[#This Row],[금액]])</f>
        <v>22</v>
      </c>
    </row>
    <row r="237" spans="1:15">
      <c r="A237" s="33">
        <v>45783</v>
      </c>
      <c r="B237" s="34">
        <v>0.84471064814814811</v>
      </c>
      <c r="C237" t="s">
        <v>165</v>
      </c>
      <c r="D237" t="s">
        <v>146</v>
      </c>
      <c r="E237" t="s">
        <v>19</v>
      </c>
      <c r="F237" t="s">
        <v>596</v>
      </c>
      <c r="G237" s="82">
        <v>-12700</v>
      </c>
      <c r="H237" t="s">
        <v>179</v>
      </c>
      <c r="I237" t="s">
        <v>222</v>
      </c>
      <c r="J237" s="33"/>
      <c r="K237" s="33">
        <f>표1[[#This Row],[날짜]]</f>
        <v>45783</v>
      </c>
      <c r="L237" t="str" cm="1">
        <f t="array" ref="L2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7" t="str">
        <f t="shared" si="3"/>
        <v>교통</v>
      </c>
      <c r="N237" t="str">
        <f>IF(COUNTIF(저축성자산, I237) &gt; 0, 표1[[#This Row],[결제수단]], E237)</f>
        <v>철도</v>
      </c>
      <c r="O237">
        <f>IF(OR(표1[[#This Row],[pv_대분류]]="수입", 표1[[#This Row],[pv_대분류]]="저축/투자"), 표1[[#This Row],[금액]], -표1[[#This Row],[금액]])</f>
        <v>12700</v>
      </c>
    </row>
    <row r="238" spans="1:15">
      <c r="A238" s="33">
        <v>45783</v>
      </c>
      <c r="B238" s="34">
        <v>0.90090277777777783</v>
      </c>
      <c r="C238" t="s">
        <v>165</v>
      </c>
      <c r="D238" t="s">
        <v>146</v>
      </c>
      <c r="E238" t="s">
        <v>19</v>
      </c>
      <c r="F238" t="s">
        <v>596</v>
      </c>
      <c r="G238" s="82">
        <v>12700</v>
      </c>
      <c r="H238" t="s">
        <v>179</v>
      </c>
      <c r="I238" t="s">
        <v>222</v>
      </c>
      <c r="J238" s="33"/>
      <c r="K238" s="33">
        <f>표1[[#This Row],[날짜]]</f>
        <v>45783</v>
      </c>
      <c r="L238" t="str" cm="1">
        <f t="array" ref="L2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8" t="str">
        <f t="shared" si="3"/>
        <v>교통</v>
      </c>
      <c r="N238" t="str">
        <f>IF(COUNTIF(저축성자산, I238) &gt; 0, 표1[[#This Row],[결제수단]], E238)</f>
        <v>철도</v>
      </c>
      <c r="O238">
        <f>IF(OR(표1[[#This Row],[pv_대분류]]="수입", 표1[[#This Row],[pv_대분류]]="저축/투자"), 표1[[#This Row],[금액]], -표1[[#This Row],[금액]])</f>
        <v>-12700</v>
      </c>
    </row>
    <row r="239" spans="1:15">
      <c r="A239" s="33">
        <v>45783</v>
      </c>
      <c r="B239" s="34">
        <v>0.9536458333333333</v>
      </c>
      <c r="C239" t="s">
        <v>165</v>
      </c>
      <c r="D239" t="s">
        <v>146</v>
      </c>
      <c r="E239" t="s">
        <v>19</v>
      </c>
      <c r="F239" t="s">
        <v>596</v>
      </c>
      <c r="G239" s="82">
        <v>-14100</v>
      </c>
      <c r="H239" t="s">
        <v>179</v>
      </c>
      <c r="I239" t="s">
        <v>222</v>
      </c>
      <c r="J239" s="33"/>
      <c r="K239" s="33">
        <f>표1[[#This Row],[날짜]]</f>
        <v>45783</v>
      </c>
      <c r="L239" t="str" cm="1">
        <f t="array" ref="L2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9" t="str">
        <f t="shared" si="3"/>
        <v>교통</v>
      </c>
      <c r="N239" t="str">
        <f>IF(COUNTIF(저축성자산, I239) &gt; 0, 표1[[#This Row],[결제수단]], E239)</f>
        <v>철도</v>
      </c>
      <c r="O239">
        <f>IF(OR(표1[[#This Row],[pv_대분류]]="수입", 표1[[#This Row],[pv_대분류]]="저축/투자"), 표1[[#This Row],[금액]], -표1[[#This Row],[금액]])</f>
        <v>14100</v>
      </c>
    </row>
    <row r="240" spans="1:15" hidden="1">
      <c r="A240" s="33">
        <v>45782</v>
      </c>
      <c r="B240" s="34">
        <v>0.47052083333333328</v>
      </c>
      <c r="C240" t="s">
        <v>167</v>
      </c>
      <c r="D240" t="s">
        <v>167</v>
      </c>
      <c r="E240" t="s">
        <v>149</v>
      </c>
      <c r="F240" t="s">
        <v>38</v>
      </c>
      <c r="G240" s="82">
        <v>55000</v>
      </c>
      <c r="H240" t="s">
        <v>179</v>
      </c>
      <c r="I240" t="s">
        <v>195</v>
      </c>
      <c r="J240" s="33"/>
      <c r="K240" s="33">
        <f>표1[[#This Row],[날짜]]</f>
        <v>45782</v>
      </c>
      <c r="L240" t="str" cm="1">
        <f t="array" ref="L2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0" t="str">
        <f t="shared" si="3"/>
        <v>이체</v>
      </c>
      <c r="N240" t="str">
        <f>IF(COUNTIF(저축성자산, I240) &gt; 0, 표1[[#This Row],[결제수단]], E240)</f>
        <v>미분류</v>
      </c>
      <c r="O240">
        <f>IF(OR(표1[[#This Row],[pv_대분류]]="수입", 표1[[#This Row],[pv_대분류]]="저축/투자"), 표1[[#This Row],[금액]], -표1[[#This Row],[금액]])</f>
        <v>-55000</v>
      </c>
    </row>
    <row r="241" spans="1:15" hidden="1">
      <c r="A241" s="33">
        <v>45782</v>
      </c>
      <c r="B241" s="34">
        <v>0.47921296296296301</v>
      </c>
      <c r="C241" t="s">
        <v>167</v>
      </c>
      <c r="D241" t="s">
        <v>609</v>
      </c>
      <c r="E241" t="s">
        <v>149</v>
      </c>
      <c r="F241" t="s">
        <v>593</v>
      </c>
      <c r="G241" s="82">
        <v>-55000</v>
      </c>
      <c r="H241" t="s">
        <v>179</v>
      </c>
      <c r="I241" t="s">
        <v>195</v>
      </c>
      <c r="J241" s="33"/>
      <c r="K241" s="33">
        <f>표1[[#This Row],[날짜]]</f>
        <v>45782</v>
      </c>
      <c r="L241" t="str" cm="1">
        <f t="array" ref="L2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1" t="str">
        <f t="shared" si="3"/>
        <v>내계좌이체</v>
      </c>
      <c r="N241" t="str">
        <f>IF(COUNTIF(저축성자산, I241) &gt; 0, 표1[[#This Row],[결제수단]], E241)</f>
        <v>미분류</v>
      </c>
      <c r="O241">
        <f>IF(OR(표1[[#This Row],[pv_대분류]]="수입", 표1[[#This Row],[pv_대분류]]="저축/투자"), 표1[[#This Row],[금액]], -표1[[#This Row],[금액]])</f>
        <v>55000</v>
      </c>
    </row>
    <row r="242" spans="1:15" hidden="1">
      <c r="A242" s="33">
        <v>45782</v>
      </c>
      <c r="B242" s="34">
        <v>0.47922453703703699</v>
      </c>
      <c r="C242" t="s">
        <v>167</v>
      </c>
      <c r="D242" t="s">
        <v>609</v>
      </c>
      <c r="E242" t="s">
        <v>149</v>
      </c>
      <c r="F242" t="s">
        <v>152</v>
      </c>
      <c r="G242" s="82">
        <v>55000</v>
      </c>
      <c r="H242" t="s">
        <v>179</v>
      </c>
      <c r="I242" t="s">
        <v>537</v>
      </c>
      <c r="J242" s="33"/>
      <c r="K242" s="33">
        <f>표1[[#This Row],[날짜]]</f>
        <v>45782</v>
      </c>
      <c r="L242" t="str" cm="1">
        <f t="array" ref="L2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2" t="str">
        <f t="shared" si="3"/>
        <v>내계좌이체</v>
      </c>
      <c r="N242" t="str">
        <f>IF(COUNTIF(저축성자산, I242) &gt; 0, 표1[[#This Row],[결제수단]], E242)</f>
        <v>미분류</v>
      </c>
      <c r="O242">
        <f>IF(OR(표1[[#This Row],[pv_대분류]]="수입", 표1[[#This Row],[pv_대분류]]="저축/투자"), 표1[[#This Row],[금액]], -표1[[#This Row],[금액]])</f>
        <v>-55000</v>
      </c>
    </row>
    <row r="243" spans="1:15" hidden="1">
      <c r="A243" s="33">
        <v>45782</v>
      </c>
      <c r="B243" s="34">
        <v>0.47960648148148149</v>
      </c>
      <c r="C243" t="s">
        <v>167</v>
      </c>
      <c r="D243" t="s">
        <v>609</v>
      </c>
      <c r="E243" t="s">
        <v>149</v>
      </c>
      <c r="F243" t="s">
        <v>192</v>
      </c>
      <c r="G243" s="82">
        <v>-55000</v>
      </c>
      <c r="H243" t="s">
        <v>179</v>
      </c>
      <c r="I243" t="s">
        <v>537</v>
      </c>
      <c r="J243" s="33"/>
      <c r="K243" s="33">
        <f>표1[[#This Row],[날짜]]</f>
        <v>45782</v>
      </c>
      <c r="L243" t="str" cm="1">
        <f t="array" ref="L2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" t="str">
        <f t="shared" si="3"/>
        <v>내계좌이체</v>
      </c>
      <c r="N243" t="str">
        <f>IF(COUNTIF(저축성자산, I243) &gt; 0, 표1[[#This Row],[결제수단]], E243)</f>
        <v>미분류</v>
      </c>
      <c r="O243">
        <f>IF(OR(표1[[#This Row],[pv_대분류]]="수입", 표1[[#This Row],[pv_대분류]]="저축/투자"), 표1[[#This Row],[금액]], -표1[[#This Row],[금액]])</f>
        <v>55000</v>
      </c>
    </row>
    <row r="244" spans="1:15" hidden="1">
      <c r="A244" s="33">
        <v>45782</v>
      </c>
      <c r="B244" s="34">
        <v>0.47960648148148149</v>
      </c>
      <c r="C244" t="s">
        <v>167</v>
      </c>
      <c r="D244" t="s">
        <v>609</v>
      </c>
      <c r="E244" t="s">
        <v>149</v>
      </c>
      <c r="F244" t="s">
        <v>237</v>
      </c>
      <c r="G244" s="82">
        <v>55000</v>
      </c>
      <c r="H244" t="s">
        <v>179</v>
      </c>
      <c r="I244" t="s">
        <v>527</v>
      </c>
      <c r="J244" s="33"/>
      <c r="K244" s="33">
        <f>표1[[#This Row],[날짜]]</f>
        <v>45782</v>
      </c>
      <c r="L244" t="str" cm="1">
        <f t="array" ref="L2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" t="str">
        <f t="shared" si="3"/>
        <v>내계좌이체</v>
      </c>
      <c r="N244" t="str">
        <f>IF(COUNTIF(저축성자산, I244) &gt; 0, 표1[[#This Row],[결제수단]], E244)</f>
        <v>미분류</v>
      </c>
      <c r="O244">
        <f>IF(OR(표1[[#This Row],[pv_대분류]]="수입", 표1[[#This Row],[pv_대분류]]="저축/투자"), 표1[[#This Row],[금액]], -표1[[#This Row],[금액]])</f>
        <v>-55000</v>
      </c>
    </row>
    <row r="245" spans="1:15" hidden="1">
      <c r="A245" s="33">
        <v>45782</v>
      </c>
      <c r="B245" s="34">
        <v>0.69929398148148147</v>
      </c>
      <c r="C245" t="s">
        <v>167</v>
      </c>
      <c r="D245" t="s">
        <v>166</v>
      </c>
      <c r="E245" t="s">
        <v>149</v>
      </c>
      <c r="F245" t="s">
        <v>636</v>
      </c>
      <c r="G245" s="82">
        <v>70000</v>
      </c>
      <c r="H245" t="s">
        <v>179</v>
      </c>
      <c r="I245" t="s">
        <v>537</v>
      </c>
      <c r="J245" s="33"/>
      <c r="K245" s="33">
        <f>표1[[#This Row],[날짜]]</f>
        <v>45782</v>
      </c>
      <c r="L245" t="str" cm="1">
        <f t="array" ref="L2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5" t="str">
        <f t="shared" si="3"/>
        <v>현금</v>
      </c>
      <c r="N245" t="str">
        <f>IF(COUNTIF(저축성자산, I245) &gt; 0, 표1[[#This Row],[결제수단]], E245)</f>
        <v>미분류</v>
      </c>
      <c r="O245">
        <f>IF(OR(표1[[#This Row],[pv_대분류]]="수입", 표1[[#This Row],[pv_대분류]]="저축/투자"), 표1[[#This Row],[금액]], -표1[[#This Row],[금액]])</f>
        <v>-70000</v>
      </c>
    </row>
    <row r="246" spans="1:15" hidden="1">
      <c r="A246" s="33">
        <v>45782</v>
      </c>
      <c r="B246" s="34">
        <v>0.70070601851851855</v>
      </c>
      <c r="C246" t="s">
        <v>167</v>
      </c>
      <c r="D246" t="s">
        <v>609</v>
      </c>
      <c r="E246" t="s">
        <v>149</v>
      </c>
      <c r="F246" t="s">
        <v>192</v>
      </c>
      <c r="G246" s="82">
        <v>-70000</v>
      </c>
      <c r="H246" t="s">
        <v>179</v>
      </c>
      <c r="I246" t="s">
        <v>537</v>
      </c>
      <c r="J246" s="33"/>
      <c r="K246" s="33">
        <f>표1[[#This Row],[날짜]]</f>
        <v>45782</v>
      </c>
      <c r="L246" t="str" cm="1">
        <f t="array" ref="L2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6" t="str">
        <f t="shared" si="3"/>
        <v>내계좌이체</v>
      </c>
      <c r="N246" t="str">
        <f>IF(COUNTIF(저축성자산, I246) &gt; 0, 표1[[#This Row],[결제수단]], E246)</f>
        <v>미분류</v>
      </c>
      <c r="O246">
        <f>IF(OR(표1[[#This Row],[pv_대분류]]="수입", 표1[[#This Row],[pv_대분류]]="저축/투자"), 표1[[#This Row],[금액]], -표1[[#This Row],[금액]])</f>
        <v>70000</v>
      </c>
    </row>
    <row r="247" spans="1:15" hidden="1">
      <c r="A247" s="33">
        <v>45782</v>
      </c>
      <c r="B247" s="34">
        <v>0.70070601851851855</v>
      </c>
      <c r="C247" t="s">
        <v>167</v>
      </c>
      <c r="D247" t="s">
        <v>609</v>
      </c>
      <c r="E247" t="s">
        <v>149</v>
      </c>
      <c r="F247" t="s">
        <v>237</v>
      </c>
      <c r="G247" s="82">
        <v>70000</v>
      </c>
      <c r="H247" t="s">
        <v>179</v>
      </c>
      <c r="I247" t="s">
        <v>527</v>
      </c>
      <c r="J247" s="33"/>
      <c r="K247" s="33">
        <f>표1[[#This Row],[날짜]]</f>
        <v>45782</v>
      </c>
      <c r="L247" t="str" cm="1">
        <f t="array" ref="L2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" t="str">
        <f t="shared" si="3"/>
        <v>내계좌이체</v>
      </c>
      <c r="N247" t="str">
        <f>IF(COUNTIF(저축성자산, I247) &gt; 0, 표1[[#This Row],[결제수단]], E247)</f>
        <v>미분류</v>
      </c>
      <c r="O247">
        <f>IF(OR(표1[[#This Row],[pv_대분류]]="수입", 표1[[#This Row],[pv_대분류]]="저축/투자"), 표1[[#This Row],[금액]], -표1[[#This Row],[금액]])</f>
        <v>-70000</v>
      </c>
    </row>
    <row r="248" spans="1:15">
      <c r="A248" s="33">
        <v>45782</v>
      </c>
      <c r="B248" s="34">
        <v>0.43864583333333329</v>
      </c>
      <c r="C248" t="s">
        <v>165</v>
      </c>
      <c r="D248" t="s">
        <v>504</v>
      </c>
      <c r="E248" t="s">
        <v>34</v>
      </c>
      <c r="F248" t="s">
        <v>249</v>
      </c>
      <c r="G248" s="82">
        <v>-49487</v>
      </c>
      <c r="H248" t="s">
        <v>179</v>
      </c>
      <c r="I248" t="s">
        <v>221</v>
      </c>
      <c r="J248" s="33"/>
      <c r="K248" s="33">
        <f>표1[[#This Row],[날짜]]</f>
        <v>45782</v>
      </c>
      <c r="L248" t="str" cm="1">
        <f t="array" ref="L2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8" t="str">
        <f t="shared" si="3"/>
        <v>경조/선물</v>
      </c>
      <c r="N248" t="str">
        <f>IF(COUNTIF(저축성자산, I248) &gt; 0, 표1[[#This Row],[결제수단]], E248)</f>
        <v>선물</v>
      </c>
      <c r="O248">
        <f>IF(OR(표1[[#This Row],[pv_대분류]]="수입", 표1[[#This Row],[pv_대분류]]="저축/투자"), 표1[[#This Row],[금액]], -표1[[#This Row],[금액]])</f>
        <v>49487</v>
      </c>
    </row>
    <row r="249" spans="1:15" hidden="1">
      <c r="A249" s="33">
        <v>45782</v>
      </c>
      <c r="B249" s="34">
        <v>0.47969907407407408</v>
      </c>
      <c r="C249" t="s">
        <v>163</v>
      </c>
      <c r="D249" t="s">
        <v>161</v>
      </c>
      <c r="E249" t="s">
        <v>149</v>
      </c>
      <c r="F249" t="s">
        <v>617</v>
      </c>
      <c r="G249" s="82">
        <v>19</v>
      </c>
      <c r="H249" t="s">
        <v>179</v>
      </c>
      <c r="I249" t="s">
        <v>537</v>
      </c>
      <c r="J249" s="33"/>
      <c r="K249" s="33">
        <f>표1[[#This Row],[날짜]]</f>
        <v>45782</v>
      </c>
      <c r="L249" t="str" cm="1">
        <f t="array" ref="L2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9" t="str">
        <f t="shared" si="3"/>
        <v>앱테크</v>
      </c>
      <c r="N249" t="str">
        <f>IF(COUNTIF(저축성자산, I249) &gt; 0, 표1[[#This Row],[결제수단]], E249)</f>
        <v>미분류</v>
      </c>
      <c r="O249">
        <f>IF(OR(표1[[#This Row],[pv_대분류]]="수입", 표1[[#This Row],[pv_대분류]]="저축/투자"), 표1[[#This Row],[금액]], -표1[[#This Row],[금액]])</f>
        <v>19</v>
      </c>
    </row>
    <row r="250" spans="1:15">
      <c r="A250" s="33">
        <v>45782</v>
      </c>
      <c r="B250" s="34">
        <v>0.67325231481481485</v>
      </c>
      <c r="C250" t="s">
        <v>165</v>
      </c>
      <c r="D250" t="s">
        <v>148</v>
      </c>
      <c r="E250" t="s">
        <v>598</v>
      </c>
      <c r="F250" t="s">
        <v>255</v>
      </c>
      <c r="G250" s="82">
        <v>-19100</v>
      </c>
      <c r="H250" t="s">
        <v>179</v>
      </c>
      <c r="I250" t="s">
        <v>222</v>
      </c>
      <c r="J250" s="33"/>
      <c r="K250" s="33">
        <f>표1[[#This Row],[날짜]]</f>
        <v>45782</v>
      </c>
      <c r="L250" t="str" cm="1">
        <f t="array" ref="L2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0" t="str">
        <f t="shared" si="3"/>
        <v>식비</v>
      </c>
      <c r="N250" t="str">
        <f>IF(COUNTIF(저축성자산, I250) &gt; 0, 표1[[#This Row],[결제수단]], E250)</f>
        <v>패스트푸드</v>
      </c>
      <c r="O250">
        <f>IF(OR(표1[[#This Row],[pv_대분류]]="수입", 표1[[#This Row],[pv_대분류]]="저축/투자"), 표1[[#This Row],[금액]], -표1[[#This Row],[금액]])</f>
        <v>19100</v>
      </c>
    </row>
    <row r="251" spans="1:15" hidden="1">
      <c r="A251" s="33">
        <v>45781</v>
      </c>
      <c r="B251" s="34">
        <v>2.1099537037037042E-2</v>
      </c>
      <c r="C251" t="s">
        <v>167</v>
      </c>
      <c r="D251" t="s">
        <v>609</v>
      </c>
      <c r="E251" t="s">
        <v>149</v>
      </c>
      <c r="F251" t="s">
        <v>593</v>
      </c>
      <c r="G251" s="82">
        <v>-24000</v>
      </c>
      <c r="H251" t="s">
        <v>179</v>
      </c>
      <c r="I251" t="s">
        <v>195</v>
      </c>
      <c r="J251" s="33"/>
      <c r="K251" s="33">
        <f>표1[[#This Row],[날짜]]</f>
        <v>45781</v>
      </c>
      <c r="L251" t="str" cm="1">
        <f t="array" ref="L2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1" t="str">
        <f t="shared" si="3"/>
        <v>내계좌이체</v>
      </c>
      <c r="N251" t="str">
        <f>IF(COUNTIF(저축성자산, I251) &gt; 0, 표1[[#This Row],[결제수단]], E251)</f>
        <v>미분류</v>
      </c>
      <c r="O251">
        <f>IF(OR(표1[[#This Row],[pv_대분류]]="수입", 표1[[#This Row],[pv_대분류]]="저축/투자"), 표1[[#This Row],[금액]], -표1[[#This Row],[금액]])</f>
        <v>24000</v>
      </c>
    </row>
    <row r="252" spans="1:15" hidden="1">
      <c r="A252" s="33">
        <v>45781</v>
      </c>
      <c r="B252" s="34">
        <v>2.1111111111111108E-2</v>
      </c>
      <c r="C252" t="s">
        <v>167</v>
      </c>
      <c r="D252" t="s">
        <v>609</v>
      </c>
      <c r="E252" t="s">
        <v>149</v>
      </c>
      <c r="F252" t="s">
        <v>152</v>
      </c>
      <c r="G252" s="82">
        <v>24000</v>
      </c>
      <c r="H252" t="s">
        <v>179</v>
      </c>
      <c r="I252" t="s">
        <v>537</v>
      </c>
      <c r="J252" s="33"/>
      <c r="K252" s="33">
        <f>표1[[#This Row],[날짜]]</f>
        <v>45781</v>
      </c>
      <c r="L252" t="str" cm="1">
        <f t="array" ref="L2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" t="str">
        <f t="shared" si="3"/>
        <v>내계좌이체</v>
      </c>
      <c r="N252" t="str">
        <f>IF(COUNTIF(저축성자산, I252) &gt; 0, 표1[[#This Row],[결제수단]], E252)</f>
        <v>미분류</v>
      </c>
      <c r="O252">
        <f>IF(OR(표1[[#This Row],[pv_대분류]]="수입", 표1[[#This Row],[pv_대분류]]="저축/투자"), 표1[[#This Row],[금액]], -표1[[#This Row],[금액]])</f>
        <v>-24000</v>
      </c>
    </row>
    <row r="253" spans="1:15" hidden="1">
      <c r="A253" s="33">
        <v>45781</v>
      </c>
      <c r="B253" s="34">
        <v>2.1585648148148149E-2</v>
      </c>
      <c r="C253" t="s">
        <v>167</v>
      </c>
      <c r="D253" t="s">
        <v>609</v>
      </c>
      <c r="E253" t="s">
        <v>149</v>
      </c>
      <c r="F253" t="s">
        <v>192</v>
      </c>
      <c r="G253" s="82">
        <v>-220000</v>
      </c>
      <c r="H253" t="s">
        <v>179</v>
      </c>
      <c r="I253" t="s">
        <v>537</v>
      </c>
      <c r="J253" s="33"/>
      <c r="K253" s="33">
        <f>표1[[#This Row],[날짜]]</f>
        <v>45781</v>
      </c>
      <c r="L253" t="str" cm="1">
        <f t="array" ref="L2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3" t="str">
        <f t="shared" si="3"/>
        <v>내계좌이체</v>
      </c>
      <c r="N253" t="str">
        <f>IF(COUNTIF(저축성자산, I253) &gt; 0, 표1[[#This Row],[결제수단]], E253)</f>
        <v>미분류</v>
      </c>
      <c r="O253">
        <f>IF(OR(표1[[#This Row],[pv_대분류]]="수입", 표1[[#This Row],[pv_대분류]]="저축/투자"), 표1[[#This Row],[금액]], -표1[[#This Row],[금액]])</f>
        <v>220000</v>
      </c>
    </row>
    <row r="254" spans="1:15" hidden="1">
      <c r="A254" s="33">
        <v>45781</v>
      </c>
      <c r="B254" s="34">
        <v>2.1585648148148149E-2</v>
      </c>
      <c r="C254" t="s">
        <v>167</v>
      </c>
      <c r="D254" t="s">
        <v>609</v>
      </c>
      <c r="E254" t="s">
        <v>149</v>
      </c>
      <c r="F254" t="s">
        <v>237</v>
      </c>
      <c r="G254" s="82">
        <v>220000</v>
      </c>
      <c r="H254" t="s">
        <v>179</v>
      </c>
      <c r="I254" t="s">
        <v>527</v>
      </c>
      <c r="J254" s="33"/>
      <c r="K254" s="33">
        <f>표1[[#This Row],[날짜]]</f>
        <v>45781</v>
      </c>
      <c r="L254" t="str" cm="1">
        <f t="array" ref="L2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" t="str">
        <f t="shared" si="3"/>
        <v>내계좌이체</v>
      </c>
      <c r="N254" t="str">
        <f>IF(COUNTIF(저축성자산, I254) &gt; 0, 표1[[#This Row],[결제수단]], E254)</f>
        <v>미분류</v>
      </c>
      <c r="O254">
        <f>IF(OR(표1[[#This Row],[pv_대분류]]="수입", 표1[[#This Row],[pv_대분류]]="저축/투자"), 표1[[#This Row],[금액]], -표1[[#This Row],[금액]])</f>
        <v>-220000</v>
      </c>
    </row>
    <row r="255" spans="1:15" hidden="1">
      <c r="A255" s="33">
        <v>45781</v>
      </c>
      <c r="B255" s="34">
        <v>0.40145833333333331</v>
      </c>
      <c r="C255" t="s">
        <v>167</v>
      </c>
      <c r="D255" t="s">
        <v>167</v>
      </c>
      <c r="E255" t="s">
        <v>149</v>
      </c>
      <c r="F255" t="s">
        <v>33</v>
      </c>
      <c r="G255" s="82">
        <v>55000</v>
      </c>
      <c r="H255" t="s">
        <v>179</v>
      </c>
      <c r="I255" t="s">
        <v>195</v>
      </c>
      <c r="J255" s="33"/>
      <c r="K255" s="33">
        <f>표1[[#This Row],[날짜]]</f>
        <v>45781</v>
      </c>
      <c r="L255" t="str" cm="1">
        <f t="array" ref="L2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" t="str">
        <f t="shared" si="3"/>
        <v>이체</v>
      </c>
      <c r="N255" t="str">
        <f>IF(COUNTIF(저축성자산, I255) &gt; 0, 표1[[#This Row],[결제수단]], E255)</f>
        <v>미분류</v>
      </c>
      <c r="O255">
        <f>IF(OR(표1[[#This Row],[pv_대분류]]="수입", 표1[[#This Row],[pv_대분류]]="저축/투자"), 표1[[#This Row],[금액]], -표1[[#This Row],[금액]])</f>
        <v>-55000</v>
      </c>
    </row>
    <row r="256" spans="1:15" hidden="1">
      <c r="A256" s="33">
        <v>45781</v>
      </c>
      <c r="B256" s="34">
        <v>0.41903935185185193</v>
      </c>
      <c r="C256" t="s">
        <v>167</v>
      </c>
      <c r="D256" t="s">
        <v>167</v>
      </c>
      <c r="E256" t="s">
        <v>149</v>
      </c>
      <c r="F256" t="s">
        <v>29</v>
      </c>
      <c r="G256" s="82">
        <v>55000</v>
      </c>
      <c r="H256" t="s">
        <v>179</v>
      </c>
      <c r="I256" t="s">
        <v>195</v>
      </c>
      <c r="J256" s="33"/>
      <c r="K256" s="33">
        <f>표1[[#This Row],[날짜]]</f>
        <v>45781</v>
      </c>
      <c r="L256" t="str" cm="1">
        <f t="array" ref="L2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6" t="str">
        <f t="shared" si="3"/>
        <v>이체</v>
      </c>
      <c r="N256" t="str">
        <f>IF(COUNTIF(저축성자산, I256) &gt; 0, 표1[[#This Row],[결제수단]], E256)</f>
        <v>미분류</v>
      </c>
      <c r="O256">
        <f>IF(OR(표1[[#This Row],[pv_대분류]]="수입", 표1[[#This Row],[pv_대분류]]="저축/투자"), 표1[[#This Row],[금액]], -표1[[#This Row],[금액]])</f>
        <v>-55000</v>
      </c>
    </row>
    <row r="257" spans="1:15" hidden="1">
      <c r="A257" s="33">
        <v>45781</v>
      </c>
      <c r="B257" s="34">
        <v>0.78320601851851857</v>
      </c>
      <c r="C257" t="s">
        <v>167</v>
      </c>
      <c r="D257" t="s">
        <v>167</v>
      </c>
      <c r="E257" t="s">
        <v>149</v>
      </c>
      <c r="F257" t="s">
        <v>30</v>
      </c>
      <c r="G257" s="82">
        <v>55000</v>
      </c>
      <c r="H257" t="s">
        <v>179</v>
      </c>
      <c r="I257" t="s">
        <v>195</v>
      </c>
      <c r="J257" s="33"/>
      <c r="K257" s="33">
        <f>표1[[#This Row],[날짜]]</f>
        <v>45781</v>
      </c>
      <c r="L257" t="str" cm="1">
        <f t="array" ref="L2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" t="str">
        <f t="shared" si="3"/>
        <v>이체</v>
      </c>
      <c r="N257" t="str">
        <f>IF(COUNTIF(저축성자산, I257) &gt; 0, 표1[[#This Row],[결제수단]], E257)</f>
        <v>미분류</v>
      </c>
      <c r="O257">
        <f>IF(OR(표1[[#This Row],[pv_대분류]]="수입", 표1[[#This Row],[pv_대분류]]="저축/투자"), 표1[[#This Row],[금액]], -표1[[#This Row],[금액]])</f>
        <v>-55000</v>
      </c>
    </row>
    <row r="258" spans="1:15" hidden="1">
      <c r="A258" s="33">
        <v>45781</v>
      </c>
      <c r="B258" s="34">
        <v>0.82181712962962961</v>
      </c>
      <c r="C258" t="s">
        <v>167</v>
      </c>
      <c r="D258" t="s">
        <v>609</v>
      </c>
      <c r="E258" t="s">
        <v>149</v>
      </c>
      <c r="F258" t="s">
        <v>593</v>
      </c>
      <c r="G258" s="82">
        <v>-275000</v>
      </c>
      <c r="H258" t="s">
        <v>179</v>
      </c>
      <c r="I258" t="s">
        <v>195</v>
      </c>
      <c r="J258" s="33"/>
      <c r="K258" s="33">
        <f>표1[[#This Row],[날짜]]</f>
        <v>45781</v>
      </c>
      <c r="L258" t="str" cm="1">
        <f t="array" ref="L2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" t="str">
        <f t="shared" ref="M258:M321" si="4">IF(COUNTIF(저축성자산, I258) &gt; 0, "저축성자산", D258)</f>
        <v>내계좌이체</v>
      </c>
      <c r="N258" t="str">
        <f>IF(COUNTIF(저축성자산, I258) &gt; 0, 표1[[#This Row],[결제수단]], E258)</f>
        <v>미분류</v>
      </c>
      <c r="O258">
        <f>IF(OR(표1[[#This Row],[pv_대분류]]="수입", 표1[[#This Row],[pv_대분류]]="저축/투자"), 표1[[#This Row],[금액]], -표1[[#This Row],[금액]])</f>
        <v>275000</v>
      </c>
    </row>
    <row r="259" spans="1:15" hidden="1">
      <c r="A259" s="33">
        <v>45781</v>
      </c>
      <c r="B259" s="34">
        <v>0.82181712962962961</v>
      </c>
      <c r="C259" t="s">
        <v>167</v>
      </c>
      <c r="D259" t="s">
        <v>609</v>
      </c>
      <c r="E259" t="s">
        <v>149</v>
      </c>
      <c r="F259" t="s">
        <v>152</v>
      </c>
      <c r="G259" s="82">
        <v>275000</v>
      </c>
      <c r="H259" t="s">
        <v>179</v>
      </c>
      <c r="I259" t="s">
        <v>537</v>
      </c>
      <c r="J259" s="33"/>
      <c r="K259" s="33">
        <f>표1[[#This Row],[날짜]]</f>
        <v>45781</v>
      </c>
      <c r="L259" t="str" cm="1">
        <f t="array" ref="L2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9" t="str">
        <f t="shared" si="4"/>
        <v>내계좌이체</v>
      </c>
      <c r="N259" t="str">
        <f>IF(COUNTIF(저축성자산, I259) &gt; 0, 표1[[#This Row],[결제수단]], E259)</f>
        <v>미분류</v>
      </c>
      <c r="O259">
        <f>IF(OR(표1[[#This Row],[pv_대분류]]="수입", 표1[[#This Row],[pv_대분류]]="저축/투자"), 표1[[#This Row],[금액]], -표1[[#This Row],[금액]])</f>
        <v>-275000</v>
      </c>
    </row>
    <row r="260" spans="1:15" hidden="1">
      <c r="A260" s="33">
        <v>45781</v>
      </c>
      <c r="B260" s="34">
        <v>0.82289351851851855</v>
      </c>
      <c r="C260" t="s">
        <v>167</v>
      </c>
      <c r="D260" t="s">
        <v>609</v>
      </c>
      <c r="E260" t="s">
        <v>149</v>
      </c>
      <c r="F260" t="s">
        <v>192</v>
      </c>
      <c r="G260" s="82">
        <v>-275000</v>
      </c>
      <c r="H260" t="s">
        <v>179</v>
      </c>
      <c r="I260" t="s">
        <v>537</v>
      </c>
      <c r="J260" s="33"/>
      <c r="K260" s="33">
        <f>표1[[#This Row],[날짜]]</f>
        <v>45781</v>
      </c>
      <c r="L260" t="str" cm="1">
        <f t="array" ref="L2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0" t="str">
        <f t="shared" si="4"/>
        <v>내계좌이체</v>
      </c>
      <c r="N260" t="str">
        <f>IF(COUNTIF(저축성자산, I260) &gt; 0, 표1[[#This Row],[결제수단]], E260)</f>
        <v>미분류</v>
      </c>
      <c r="O260">
        <f>IF(OR(표1[[#This Row],[pv_대분류]]="수입", 표1[[#This Row],[pv_대분류]]="저축/투자"), 표1[[#This Row],[금액]], -표1[[#This Row],[금액]])</f>
        <v>275000</v>
      </c>
    </row>
    <row r="261" spans="1:15" hidden="1">
      <c r="A261" s="33">
        <v>45781</v>
      </c>
      <c r="B261" s="34">
        <v>0.82289351851851855</v>
      </c>
      <c r="C261" t="s">
        <v>167</v>
      </c>
      <c r="D261" t="s">
        <v>609</v>
      </c>
      <c r="E261" t="s">
        <v>149</v>
      </c>
      <c r="F261" t="s">
        <v>237</v>
      </c>
      <c r="G261" s="82">
        <v>275000</v>
      </c>
      <c r="H261" t="s">
        <v>179</v>
      </c>
      <c r="I261" t="s">
        <v>527</v>
      </c>
      <c r="J261" s="33"/>
      <c r="K261" s="33">
        <f>표1[[#This Row],[날짜]]</f>
        <v>45781</v>
      </c>
      <c r="L261" t="str" cm="1">
        <f t="array" ref="L2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" t="str">
        <f t="shared" si="4"/>
        <v>내계좌이체</v>
      </c>
      <c r="N261" t="str">
        <f>IF(COUNTIF(저축성자산, I261) &gt; 0, 표1[[#This Row],[결제수단]], E261)</f>
        <v>미분류</v>
      </c>
      <c r="O261">
        <f>IF(OR(표1[[#This Row],[pv_대분류]]="수입", 표1[[#This Row],[pv_대분류]]="저축/투자"), 표1[[#This Row],[금액]], -표1[[#This Row],[금액]])</f>
        <v>-275000</v>
      </c>
    </row>
    <row r="262" spans="1:15" hidden="1">
      <c r="A262" s="33">
        <v>45781</v>
      </c>
      <c r="B262" s="34">
        <v>0.82686342592592588</v>
      </c>
      <c r="C262" t="s">
        <v>167</v>
      </c>
      <c r="D262" t="s">
        <v>167</v>
      </c>
      <c r="E262" t="s">
        <v>149</v>
      </c>
      <c r="F262" t="s">
        <v>48</v>
      </c>
      <c r="G262" s="82">
        <v>55000</v>
      </c>
      <c r="H262" t="s">
        <v>179</v>
      </c>
      <c r="I262" t="s">
        <v>195</v>
      </c>
      <c r="J262" s="33"/>
      <c r="K262" s="33">
        <f>표1[[#This Row],[날짜]]</f>
        <v>45781</v>
      </c>
      <c r="L262" t="str" cm="1">
        <f t="array" ref="L2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" t="str">
        <f t="shared" si="4"/>
        <v>이체</v>
      </c>
      <c r="N262" t="str">
        <f>IF(COUNTIF(저축성자산, I262) &gt; 0, 표1[[#This Row],[결제수단]], E262)</f>
        <v>미분류</v>
      </c>
      <c r="O262">
        <f>IF(OR(표1[[#This Row],[pv_대분류]]="수입", 표1[[#This Row],[pv_대분류]]="저축/투자"), 표1[[#This Row],[금액]], -표1[[#This Row],[금액]])</f>
        <v>-55000</v>
      </c>
    </row>
    <row r="263" spans="1:15" hidden="1">
      <c r="A263" s="33">
        <v>45781</v>
      </c>
      <c r="B263" s="34">
        <v>0.83170138888888889</v>
      </c>
      <c r="C263" t="s">
        <v>167</v>
      </c>
      <c r="D263" t="s">
        <v>609</v>
      </c>
      <c r="E263" t="s">
        <v>149</v>
      </c>
      <c r="F263" t="s">
        <v>593</v>
      </c>
      <c r="G263" s="82">
        <v>-55000</v>
      </c>
      <c r="H263" t="s">
        <v>179</v>
      </c>
      <c r="I263" t="s">
        <v>195</v>
      </c>
      <c r="J263" s="33"/>
      <c r="K263" s="33">
        <f>표1[[#This Row],[날짜]]</f>
        <v>45781</v>
      </c>
      <c r="L263" t="str" cm="1">
        <f t="array" ref="L2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3" t="str">
        <f t="shared" si="4"/>
        <v>내계좌이체</v>
      </c>
      <c r="N263" t="str">
        <f>IF(COUNTIF(저축성자산, I263) &gt; 0, 표1[[#This Row],[결제수단]], E263)</f>
        <v>미분류</v>
      </c>
      <c r="O263">
        <f>IF(OR(표1[[#This Row],[pv_대분류]]="수입", 표1[[#This Row],[pv_대분류]]="저축/투자"), 표1[[#This Row],[금액]], -표1[[#This Row],[금액]])</f>
        <v>55000</v>
      </c>
    </row>
    <row r="264" spans="1:15" hidden="1">
      <c r="A264" s="33">
        <v>45781</v>
      </c>
      <c r="B264" s="34">
        <v>0.83170138888888889</v>
      </c>
      <c r="C264" t="s">
        <v>167</v>
      </c>
      <c r="D264" t="s">
        <v>609</v>
      </c>
      <c r="E264" t="s">
        <v>149</v>
      </c>
      <c r="F264" t="s">
        <v>152</v>
      </c>
      <c r="G264" s="82">
        <v>55000</v>
      </c>
      <c r="H264" t="s">
        <v>179</v>
      </c>
      <c r="I264" t="s">
        <v>537</v>
      </c>
      <c r="J264" s="33"/>
      <c r="K264" s="33">
        <f>표1[[#This Row],[날짜]]</f>
        <v>45781</v>
      </c>
      <c r="L264" t="str" cm="1">
        <f t="array" ref="L2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" t="str">
        <f t="shared" si="4"/>
        <v>내계좌이체</v>
      </c>
      <c r="N264" t="str">
        <f>IF(COUNTIF(저축성자산, I264) &gt; 0, 표1[[#This Row],[결제수단]], E264)</f>
        <v>미분류</v>
      </c>
      <c r="O264">
        <f>IF(OR(표1[[#This Row],[pv_대분류]]="수입", 표1[[#This Row],[pv_대분류]]="저축/투자"), 표1[[#This Row],[금액]], -표1[[#This Row],[금액]])</f>
        <v>-55000</v>
      </c>
    </row>
    <row r="265" spans="1:15" hidden="1">
      <c r="A265" s="33">
        <v>45781</v>
      </c>
      <c r="B265" s="34">
        <v>0.83215277777777774</v>
      </c>
      <c r="C265" t="s">
        <v>167</v>
      </c>
      <c r="D265" t="s">
        <v>609</v>
      </c>
      <c r="E265" t="s">
        <v>149</v>
      </c>
      <c r="F265" t="s">
        <v>192</v>
      </c>
      <c r="G265" s="82">
        <v>-55000</v>
      </c>
      <c r="H265" t="s">
        <v>179</v>
      </c>
      <c r="I265" t="s">
        <v>537</v>
      </c>
      <c r="J265" s="33"/>
      <c r="K265" s="33">
        <f>표1[[#This Row],[날짜]]</f>
        <v>45781</v>
      </c>
      <c r="L265" t="str" cm="1">
        <f t="array" ref="L2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5" t="str">
        <f t="shared" si="4"/>
        <v>내계좌이체</v>
      </c>
      <c r="N265" t="str">
        <f>IF(COUNTIF(저축성자산, I265) &gt; 0, 표1[[#This Row],[결제수단]], E265)</f>
        <v>미분류</v>
      </c>
      <c r="O265">
        <f>IF(OR(표1[[#This Row],[pv_대분류]]="수입", 표1[[#This Row],[pv_대분류]]="저축/투자"), 표1[[#This Row],[금액]], -표1[[#This Row],[금액]])</f>
        <v>55000</v>
      </c>
    </row>
    <row r="266" spans="1:15" hidden="1">
      <c r="A266" s="33">
        <v>45781</v>
      </c>
      <c r="B266" s="34">
        <v>0.83215277777777774</v>
      </c>
      <c r="C266" t="s">
        <v>167</v>
      </c>
      <c r="D266" t="s">
        <v>609</v>
      </c>
      <c r="E266" t="s">
        <v>149</v>
      </c>
      <c r="F266" t="s">
        <v>237</v>
      </c>
      <c r="G266" s="82">
        <v>55000</v>
      </c>
      <c r="H266" t="s">
        <v>179</v>
      </c>
      <c r="I266" t="s">
        <v>527</v>
      </c>
      <c r="J266" s="33"/>
      <c r="K266" s="33">
        <f>표1[[#This Row],[날짜]]</f>
        <v>45781</v>
      </c>
      <c r="L266" t="str" cm="1">
        <f t="array" ref="L2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" t="str">
        <f t="shared" si="4"/>
        <v>내계좌이체</v>
      </c>
      <c r="N266" t="str">
        <f>IF(COUNTIF(저축성자산, I266) &gt; 0, 표1[[#This Row],[결제수단]], E266)</f>
        <v>미분류</v>
      </c>
      <c r="O266">
        <f>IF(OR(표1[[#This Row],[pv_대분류]]="수입", 표1[[#This Row],[pv_대분류]]="저축/투자"), 표1[[#This Row],[금액]], -표1[[#This Row],[금액]])</f>
        <v>-55000</v>
      </c>
    </row>
    <row r="267" spans="1:15" hidden="1">
      <c r="A267" s="33">
        <v>45781</v>
      </c>
      <c r="B267" s="34">
        <v>2.133101851851852E-2</v>
      </c>
      <c r="C267" t="s">
        <v>163</v>
      </c>
      <c r="D267" t="s">
        <v>161</v>
      </c>
      <c r="E267" t="s">
        <v>149</v>
      </c>
      <c r="F267" t="s">
        <v>617</v>
      </c>
      <c r="G267" s="82">
        <v>11</v>
      </c>
      <c r="H267" t="s">
        <v>179</v>
      </c>
      <c r="I267" t="s">
        <v>537</v>
      </c>
      <c r="J267" s="33"/>
      <c r="K267" s="33">
        <f>표1[[#This Row],[날짜]]</f>
        <v>45781</v>
      </c>
      <c r="L267" t="str" cm="1">
        <f t="array" ref="L2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" t="str">
        <f t="shared" si="4"/>
        <v>앱테크</v>
      </c>
      <c r="N267" t="str">
        <f>IF(COUNTIF(저축성자산, I267) &gt; 0, 표1[[#This Row],[결제수단]], E267)</f>
        <v>미분류</v>
      </c>
      <c r="O267">
        <f>IF(OR(표1[[#This Row],[pv_대분류]]="수입", 표1[[#This Row],[pv_대분류]]="저축/투자"), 표1[[#This Row],[금액]], -표1[[#This Row],[금액]])</f>
        <v>11</v>
      </c>
    </row>
    <row r="268" spans="1:15" hidden="1">
      <c r="A268" s="33">
        <v>45781</v>
      </c>
      <c r="B268" s="34">
        <v>0.38630787037037029</v>
      </c>
      <c r="C268" t="s">
        <v>163</v>
      </c>
      <c r="D268" t="s">
        <v>162</v>
      </c>
      <c r="E268" t="s">
        <v>149</v>
      </c>
      <c r="F268" t="s">
        <v>650</v>
      </c>
      <c r="G268" s="82">
        <v>110000</v>
      </c>
      <c r="H268" t="s">
        <v>179</v>
      </c>
      <c r="I268" t="s">
        <v>195</v>
      </c>
      <c r="J268" s="33"/>
      <c r="K268" s="33">
        <f>표1[[#This Row],[날짜]]</f>
        <v>45781</v>
      </c>
      <c r="L268" t="str" cm="1">
        <f t="array" ref="L2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8" t="str">
        <f t="shared" si="4"/>
        <v>용돈</v>
      </c>
      <c r="N268" t="str">
        <f>IF(COUNTIF(저축성자산, I268) &gt; 0, 표1[[#This Row],[결제수단]], E268)</f>
        <v>미분류</v>
      </c>
      <c r="O268">
        <f>IF(OR(표1[[#This Row],[pv_대분류]]="수입", 표1[[#This Row],[pv_대분류]]="저축/투자"), 표1[[#This Row],[금액]], -표1[[#This Row],[금액]])</f>
        <v>110000</v>
      </c>
    </row>
    <row r="269" spans="1:15">
      <c r="A269" s="33">
        <v>45781</v>
      </c>
      <c r="B269" s="34">
        <v>0.75534722222222217</v>
      </c>
      <c r="C269" t="s">
        <v>165</v>
      </c>
      <c r="D269" t="s">
        <v>160</v>
      </c>
      <c r="E269" t="s">
        <v>10</v>
      </c>
      <c r="F269" t="s">
        <v>200</v>
      </c>
      <c r="G269" s="82">
        <v>-20360</v>
      </c>
      <c r="H269" t="s">
        <v>179</v>
      </c>
      <c r="I269" t="s">
        <v>222</v>
      </c>
      <c r="J269" s="33"/>
      <c r="K269" s="33">
        <f>표1[[#This Row],[날짜]]</f>
        <v>45781</v>
      </c>
      <c r="L269" t="str" cm="1">
        <f t="array" ref="L2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" t="str">
        <f t="shared" si="4"/>
        <v>생활</v>
      </c>
      <c r="N269" t="str">
        <f>IF(COUNTIF(저축성자산, I269) &gt; 0, 표1[[#This Row],[결제수단]], E269)</f>
        <v>마트</v>
      </c>
      <c r="O269">
        <f>IF(OR(표1[[#This Row],[pv_대분류]]="수입", 표1[[#This Row],[pv_대분류]]="저축/투자"), 표1[[#This Row],[금액]], -표1[[#This Row],[금액]])</f>
        <v>20360</v>
      </c>
    </row>
    <row r="270" spans="1:15" hidden="1">
      <c r="A270" s="33">
        <v>45781</v>
      </c>
      <c r="B270" s="34">
        <v>0.82251157407407405</v>
      </c>
      <c r="C270" t="s">
        <v>163</v>
      </c>
      <c r="D270" t="s">
        <v>161</v>
      </c>
      <c r="E270" t="s">
        <v>149</v>
      </c>
      <c r="F270" t="s">
        <v>617</v>
      </c>
      <c r="G270" s="82">
        <v>16</v>
      </c>
      <c r="H270" t="s">
        <v>179</v>
      </c>
      <c r="I270" t="s">
        <v>537</v>
      </c>
      <c r="J270" s="33"/>
      <c r="K270" s="33">
        <f>표1[[#This Row],[날짜]]</f>
        <v>45781</v>
      </c>
      <c r="L270" t="str" cm="1">
        <f t="array" ref="L2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0" t="str">
        <f t="shared" si="4"/>
        <v>앱테크</v>
      </c>
      <c r="N270" t="str">
        <f>IF(COUNTIF(저축성자산, I270) &gt; 0, 표1[[#This Row],[결제수단]], E270)</f>
        <v>미분류</v>
      </c>
      <c r="O270">
        <f>IF(OR(표1[[#This Row],[pv_대분류]]="수입", 표1[[#This Row],[pv_대분류]]="저축/투자"), 표1[[#This Row],[금액]], -표1[[#This Row],[금액]])</f>
        <v>16</v>
      </c>
    </row>
    <row r="271" spans="1:15">
      <c r="A271" s="33">
        <v>45781</v>
      </c>
      <c r="B271" s="34">
        <v>0.9096643518518519</v>
      </c>
      <c r="C271" t="s">
        <v>165</v>
      </c>
      <c r="D271" t="s">
        <v>553</v>
      </c>
      <c r="E271" t="s">
        <v>612</v>
      </c>
      <c r="F271" t="s">
        <v>629</v>
      </c>
      <c r="G271" s="82">
        <v>-12000</v>
      </c>
      <c r="H271" t="s">
        <v>179</v>
      </c>
      <c r="I271" t="s">
        <v>222</v>
      </c>
      <c r="J271" s="33"/>
      <c r="K271" s="33">
        <f>표1[[#This Row],[날짜]]</f>
        <v>45781</v>
      </c>
      <c r="L271" t="str" cm="1">
        <f t="array" ref="L2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1" t="str">
        <f t="shared" si="4"/>
        <v>온라인쇼핑</v>
      </c>
      <c r="N271" t="str">
        <f>IF(COUNTIF(저축성자산, I271) &gt; 0, 표1[[#This Row],[결제수단]], E271)</f>
        <v>인터넷쇼핑</v>
      </c>
      <c r="O271">
        <f>IF(OR(표1[[#This Row],[pv_대분류]]="수입", 표1[[#This Row],[pv_대분류]]="저축/투자"), 표1[[#This Row],[금액]], -표1[[#This Row],[금액]])</f>
        <v>12000</v>
      </c>
    </row>
    <row r="272" spans="1:15">
      <c r="A272" s="33">
        <v>45781</v>
      </c>
      <c r="B272" s="34">
        <v>0.9228587962962963</v>
      </c>
      <c r="C272" t="s">
        <v>165</v>
      </c>
      <c r="D272" t="s">
        <v>542</v>
      </c>
      <c r="E272" t="s">
        <v>56</v>
      </c>
      <c r="F272" t="s">
        <v>258</v>
      </c>
      <c r="G272" s="82">
        <v>-216333</v>
      </c>
      <c r="H272" t="s">
        <v>179</v>
      </c>
      <c r="I272" t="s">
        <v>222</v>
      </c>
      <c r="J272" s="33"/>
      <c r="K272" s="33">
        <f>표1[[#This Row],[날짜]]</f>
        <v>45781</v>
      </c>
      <c r="L272" t="str" cm="1">
        <f t="array" ref="L2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" t="str">
        <f t="shared" si="4"/>
        <v>의료/건강</v>
      </c>
      <c r="N272" t="str">
        <f>IF(COUNTIF(저축성자산, I272) &gt; 0, 표1[[#This Row],[결제수단]], E272)</f>
        <v>운동</v>
      </c>
      <c r="O272">
        <f>IF(OR(표1[[#This Row],[pv_대분류]]="수입", 표1[[#This Row],[pv_대분류]]="저축/투자"), 표1[[#This Row],[금액]], -표1[[#This Row],[금액]])</f>
        <v>216333</v>
      </c>
    </row>
    <row r="273" spans="1:15" hidden="1">
      <c r="A273" s="33">
        <v>45780</v>
      </c>
      <c r="B273" s="34">
        <v>0.51975694444444442</v>
      </c>
      <c r="C273" t="s">
        <v>167</v>
      </c>
      <c r="D273" t="s">
        <v>167</v>
      </c>
      <c r="E273" t="s">
        <v>149</v>
      </c>
      <c r="F273" t="s">
        <v>49</v>
      </c>
      <c r="G273" s="82">
        <v>12000</v>
      </c>
      <c r="H273" t="s">
        <v>179</v>
      </c>
      <c r="I273" t="s">
        <v>195</v>
      </c>
      <c r="J273" s="33"/>
      <c r="K273" s="33">
        <f>표1[[#This Row],[날짜]]</f>
        <v>45780</v>
      </c>
      <c r="L273" t="str" cm="1">
        <f t="array" ref="L2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3" t="str">
        <f t="shared" si="4"/>
        <v>이체</v>
      </c>
      <c r="N273" t="str">
        <f>IF(COUNTIF(저축성자산, I273) &gt; 0, 표1[[#This Row],[결제수단]], E273)</f>
        <v>미분류</v>
      </c>
      <c r="O273">
        <f>IF(OR(표1[[#This Row],[pv_대분류]]="수입", 표1[[#This Row],[pv_대분류]]="저축/투자"), 표1[[#This Row],[금액]], -표1[[#This Row],[금액]])</f>
        <v>-12000</v>
      </c>
    </row>
    <row r="274" spans="1:15" hidden="1">
      <c r="A274" s="33">
        <v>45780</v>
      </c>
      <c r="B274" s="34">
        <v>0.35613425925925918</v>
      </c>
      <c r="C274" t="s">
        <v>163</v>
      </c>
      <c r="D274" t="s">
        <v>510</v>
      </c>
      <c r="E274" t="s">
        <v>149</v>
      </c>
      <c r="F274" t="s">
        <v>240</v>
      </c>
      <c r="G274" s="82">
        <v>300</v>
      </c>
      <c r="H274" t="s">
        <v>179</v>
      </c>
      <c r="I274" t="s">
        <v>537</v>
      </c>
      <c r="J274" s="33"/>
      <c r="K274" s="33">
        <f>표1[[#This Row],[날짜]]</f>
        <v>45780</v>
      </c>
      <c r="L274" t="str" cm="1">
        <f t="array" ref="L2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4" t="str">
        <f t="shared" si="4"/>
        <v>금융수입</v>
      </c>
      <c r="N274" t="str">
        <f>IF(COUNTIF(저축성자산, I274) &gt; 0, 표1[[#This Row],[결제수단]], E274)</f>
        <v>미분류</v>
      </c>
      <c r="O274">
        <f>IF(OR(표1[[#This Row],[pv_대분류]]="수입", 표1[[#This Row],[pv_대분류]]="저축/투자"), 표1[[#This Row],[금액]], -표1[[#This Row],[금액]])</f>
        <v>300</v>
      </c>
    </row>
    <row r="275" spans="1:15">
      <c r="A275" s="33">
        <v>45779</v>
      </c>
      <c r="B275" s="34">
        <v>0.37913194444444442</v>
      </c>
      <c r="C275" t="s">
        <v>165</v>
      </c>
      <c r="D275" t="s">
        <v>147</v>
      </c>
      <c r="E275" t="s">
        <v>13</v>
      </c>
      <c r="F275" t="s">
        <v>605</v>
      </c>
      <c r="G275" s="82">
        <v>-24900</v>
      </c>
      <c r="H275" t="s">
        <v>179</v>
      </c>
      <c r="I275" t="s">
        <v>222</v>
      </c>
      <c r="J275" s="33"/>
      <c r="K275" s="33">
        <f>표1[[#This Row],[날짜]]</f>
        <v>45779</v>
      </c>
      <c r="L275" t="str" cm="1">
        <f t="array" ref="L2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5" t="str">
        <f t="shared" si="4"/>
        <v>자동차</v>
      </c>
      <c r="N275" t="str">
        <f>IF(COUNTIF(저축성자산, I275) &gt; 0, 표1[[#This Row],[결제수단]], E275)</f>
        <v>주유</v>
      </c>
      <c r="O275">
        <f>IF(OR(표1[[#This Row],[pv_대분류]]="수입", 표1[[#This Row],[pv_대분류]]="저축/투자"), 표1[[#This Row],[금액]], -표1[[#This Row],[금액]])</f>
        <v>24900</v>
      </c>
    </row>
    <row r="276" spans="1:15">
      <c r="A276" s="33">
        <v>45779</v>
      </c>
      <c r="B276" s="34">
        <v>0.38086805555555547</v>
      </c>
      <c r="C276" t="s">
        <v>165</v>
      </c>
      <c r="D276" t="s">
        <v>147</v>
      </c>
      <c r="E276" t="s">
        <v>13</v>
      </c>
      <c r="F276" t="s">
        <v>605</v>
      </c>
      <c r="G276" s="82">
        <v>-23904</v>
      </c>
      <c r="H276" t="s">
        <v>179</v>
      </c>
      <c r="I276" t="s">
        <v>222</v>
      </c>
      <c r="J276" s="33"/>
      <c r="K276" s="33">
        <f>표1[[#This Row],[날짜]]</f>
        <v>45779</v>
      </c>
      <c r="L276" t="str" cm="1">
        <f t="array" ref="L2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6" t="str">
        <f t="shared" si="4"/>
        <v>자동차</v>
      </c>
      <c r="N276" t="str">
        <f>IF(COUNTIF(저축성자산, I276) &gt; 0, 표1[[#This Row],[결제수단]], E276)</f>
        <v>주유</v>
      </c>
      <c r="O276">
        <f>IF(OR(표1[[#This Row],[pv_대분류]]="수입", 표1[[#This Row],[pv_대분류]]="저축/투자"), 표1[[#This Row],[금액]], -표1[[#This Row],[금액]])</f>
        <v>23904</v>
      </c>
    </row>
    <row r="277" spans="1:15">
      <c r="A277" s="33">
        <v>45779</v>
      </c>
      <c r="B277" s="34">
        <v>0.38086805555555547</v>
      </c>
      <c r="C277" t="s">
        <v>165</v>
      </c>
      <c r="D277" t="s">
        <v>147</v>
      </c>
      <c r="E277" t="s">
        <v>13</v>
      </c>
      <c r="F277" t="s">
        <v>605</v>
      </c>
      <c r="G277" s="82">
        <v>24900</v>
      </c>
      <c r="H277" t="s">
        <v>179</v>
      </c>
      <c r="I277" t="s">
        <v>222</v>
      </c>
      <c r="J277" s="33"/>
      <c r="K277" s="33">
        <f>표1[[#This Row],[날짜]]</f>
        <v>45779</v>
      </c>
      <c r="L277" t="str" cm="1">
        <f t="array" ref="L2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7" t="str">
        <f t="shared" si="4"/>
        <v>자동차</v>
      </c>
      <c r="N277" t="str">
        <f>IF(COUNTIF(저축성자산, I277) &gt; 0, 표1[[#This Row],[결제수단]], E277)</f>
        <v>주유</v>
      </c>
      <c r="O277">
        <f>IF(OR(표1[[#This Row],[pv_대분류]]="수입", 표1[[#This Row],[pv_대분류]]="저축/투자"), 표1[[#This Row],[금액]], -표1[[#This Row],[금액]])</f>
        <v>-24900</v>
      </c>
    </row>
    <row r="278" spans="1:15">
      <c r="A278" s="33">
        <v>45779</v>
      </c>
      <c r="B278" s="34">
        <v>0.59821759259259255</v>
      </c>
      <c r="C278" t="s">
        <v>165</v>
      </c>
      <c r="D278" t="s">
        <v>146</v>
      </c>
      <c r="E278" t="s">
        <v>595</v>
      </c>
      <c r="F278" t="s">
        <v>613</v>
      </c>
      <c r="G278" s="82">
        <v>-2800</v>
      </c>
      <c r="H278" t="s">
        <v>179</v>
      </c>
      <c r="I278" t="s">
        <v>419</v>
      </c>
      <c r="J278" s="33"/>
      <c r="K278" s="33">
        <f>표1[[#This Row],[날짜]]</f>
        <v>45779</v>
      </c>
      <c r="L278" t="str" cm="1">
        <f t="array" ref="L2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8" t="str">
        <f t="shared" si="4"/>
        <v>교통</v>
      </c>
      <c r="N278" t="str">
        <f>IF(COUNTIF(저축성자산, I278) &gt; 0, 표1[[#This Row],[결제수단]], E278)</f>
        <v>대중교통</v>
      </c>
      <c r="O278">
        <f>IF(OR(표1[[#This Row],[pv_대분류]]="수입", 표1[[#This Row],[pv_대분류]]="저축/투자"), 표1[[#This Row],[금액]], -표1[[#This Row],[금액]])</f>
        <v>2800</v>
      </c>
    </row>
    <row r="279" spans="1:15">
      <c r="A279" s="33">
        <v>45779</v>
      </c>
      <c r="B279" s="34">
        <v>0.59821759259259255</v>
      </c>
      <c r="C279" t="s">
        <v>165</v>
      </c>
      <c r="D279" t="s">
        <v>146</v>
      </c>
      <c r="E279" t="s">
        <v>595</v>
      </c>
      <c r="F279" t="s">
        <v>613</v>
      </c>
      <c r="G279" s="82">
        <v>-33100</v>
      </c>
      <c r="H279" t="s">
        <v>179</v>
      </c>
      <c r="I279" t="s">
        <v>419</v>
      </c>
      <c r="J279" s="33"/>
      <c r="K279" s="33">
        <f>표1[[#This Row],[날짜]]</f>
        <v>45779</v>
      </c>
      <c r="L279" t="str" cm="1">
        <f t="array" ref="L2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9" t="str">
        <f t="shared" si="4"/>
        <v>교통</v>
      </c>
      <c r="N279" t="str">
        <f>IF(COUNTIF(저축성자산, I279) &gt; 0, 표1[[#This Row],[결제수단]], E279)</f>
        <v>대중교통</v>
      </c>
      <c r="O279">
        <f>IF(OR(표1[[#This Row],[pv_대분류]]="수입", 표1[[#This Row],[pv_대분류]]="저축/투자"), 표1[[#This Row],[금액]], -표1[[#This Row],[금액]])</f>
        <v>33100</v>
      </c>
    </row>
    <row r="280" spans="1:15">
      <c r="A280" s="33">
        <v>45779</v>
      </c>
      <c r="B280" s="34">
        <v>0.90385416666666663</v>
      </c>
      <c r="C280" t="s">
        <v>165</v>
      </c>
      <c r="D280" t="s">
        <v>553</v>
      </c>
      <c r="E280" t="s">
        <v>612</v>
      </c>
      <c r="F280" t="s">
        <v>5</v>
      </c>
      <c r="G280" s="82">
        <v>-75650</v>
      </c>
      <c r="H280" t="s">
        <v>179</v>
      </c>
      <c r="I280" t="s">
        <v>222</v>
      </c>
      <c r="J280" s="33"/>
      <c r="K280" s="33">
        <f>표1[[#This Row],[날짜]]</f>
        <v>45779</v>
      </c>
      <c r="L280" t="str" cm="1">
        <f t="array" ref="L2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0" t="str">
        <f t="shared" si="4"/>
        <v>온라인쇼핑</v>
      </c>
      <c r="N280" t="str">
        <f>IF(COUNTIF(저축성자산, I280) &gt; 0, 표1[[#This Row],[결제수단]], E280)</f>
        <v>인터넷쇼핑</v>
      </c>
      <c r="O280">
        <f>IF(OR(표1[[#This Row],[pv_대분류]]="수입", 표1[[#This Row],[pv_대분류]]="저축/투자"), 표1[[#This Row],[금액]], -표1[[#This Row],[금액]])</f>
        <v>75650</v>
      </c>
    </row>
    <row r="281" spans="1:15" hidden="1">
      <c r="A281" s="33">
        <v>45778</v>
      </c>
      <c r="B281" s="34">
        <v>0.42116898148148152</v>
      </c>
      <c r="C281" t="s">
        <v>167</v>
      </c>
      <c r="D281" t="s">
        <v>609</v>
      </c>
      <c r="E281" t="s">
        <v>149</v>
      </c>
      <c r="F281" t="s">
        <v>152</v>
      </c>
      <c r="G281" s="82">
        <v>-79500</v>
      </c>
      <c r="H281" t="s">
        <v>179</v>
      </c>
      <c r="I281" t="s">
        <v>554</v>
      </c>
      <c r="J281" s="33"/>
      <c r="K281" s="33">
        <f>표1[[#This Row],[날짜]]</f>
        <v>45778</v>
      </c>
      <c r="L281" t="str" cm="1">
        <f t="array" ref="L2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" t="str">
        <f t="shared" si="4"/>
        <v>내계좌이체</v>
      </c>
      <c r="N281" t="str">
        <f>IF(COUNTIF(저축성자산, I281) &gt; 0, 표1[[#This Row],[결제수단]], E281)</f>
        <v>미분류</v>
      </c>
      <c r="O281">
        <f>IF(OR(표1[[#This Row],[pv_대분류]]="수입", 표1[[#This Row],[pv_대분류]]="저축/투자"), 표1[[#This Row],[금액]], -표1[[#This Row],[금액]])</f>
        <v>79500</v>
      </c>
    </row>
    <row r="282" spans="1:15" hidden="1">
      <c r="A282" s="33">
        <v>45778</v>
      </c>
      <c r="B282" s="34">
        <v>0.42116898148148152</v>
      </c>
      <c r="C282" t="s">
        <v>167</v>
      </c>
      <c r="D282" t="s">
        <v>609</v>
      </c>
      <c r="E282" t="s">
        <v>149</v>
      </c>
      <c r="F282" t="s">
        <v>152</v>
      </c>
      <c r="G282" s="82">
        <v>79500</v>
      </c>
      <c r="H282" t="s">
        <v>179</v>
      </c>
      <c r="I282" t="s">
        <v>554</v>
      </c>
      <c r="J282" s="33"/>
      <c r="K282" s="33">
        <f>표1[[#This Row],[날짜]]</f>
        <v>45778</v>
      </c>
      <c r="L282" t="str" cm="1">
        <f t="array" ref="L2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" t="str">
        <f t="shared" si="4"/>
        <v>내계좌이체</v>
      </c>
      <c r="N282" t="str">
        <f>IF(COUNTIF(저축성자산, I282) &gt; 0, 표1[[#This Row],[결제수단]], E282)</f>
        <v>미분류</v>
      </c>
      <c r="O282">
        <f>IF(OR(표1[[#This Row],[pv_대분류]]="수입", 표1[[#This Row],[pv_대분류]]="저축/투자"), 표1[[#This Row],[금액]], -표1[[#This Row],[금액]])</f>
        <v>-79500</v>
      </c>
    </row>
    <row r="283" spans="1:15" hidden="1">
      <c r="A283" s="33">
        <v>45778</v>
      </c>
      <c r="B283" s="34">
        <v>0.42307870370370371</v>
      </c>
      <c r="C283" t="s">
        <v>167</v>
      </c>
      <c r="D283" t="s">
        <v>167</v>
      </c>
      <c r="E283" t="s">
        <v>149</v>
      </c>
      <c r="F283" t="s">
        <v>611</v>
      </c>
      <c r="G283" s="82">
        <v>-79500</v>
      </c>
      <c r="H283" t="s">
        <v>179</v>
      </c>
      <c r="I283" t="s">
        <v>554</v>
      </c>
      <c r="J283" s="33"/>
      <c r="K283" s="33">
        <f>표1[[#This Row],[날짜]]</f>
        <v>45778</v>
      </c>
      <c r="L283" t="str" cm="1">
        <f t="array" ref="L2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" t="str">
        <f t="shared" si="4"/>
        <v>이체</v>
      </c>
      <c r="N283" t="str">
        <f>IF(COUNTIF(저축성자산, I283) &gt; 0, 표1[[#This Row],[결제수단]], E283)</f>
        <v>미분류</v>
      </c>
      <c r="O283">
        <f>IF(OR(표1[[#This Row],[pv_대분류]]="수입", 표1[[#This Row],[pv_대분류]]="저축/투자"), 표1[[#This Row],[금액]], -표1[[#This Row],[금액]])</f>
        <v>79500</v>
      </c>
    </row>
    <row r="284" spans="1:15" hidden="1">
      <c r="A284" s="33">
        <v>45778</v>
      </c>
      <c r="B284" s="34">
        <v>0.42328703703703702</v>
      </c>
      <c r="C284" t="s">
        <v>167</v>
      </c>
      <c r="D284" t="s">
        <v>167</v>
      </c>
      <c r="E284" t="s">
        <v>149</v>
      </c>
      <c r="F284" t="s">
        <v>58</v>
      </c>
      <c r="G284" s="82">
        <v>50000</v>
      </c>
      <c r="H284" t="s">
        <v>179</v>
      </c>
      <c r="I284" t="s">
        <v>260</v>
      </c>
      <c r="J284" s="33"/>
      <c r="K284" s="33">
        <f>표1[[#This Row],[날짜]]</f>
        <v>45778</v>
      </c>
      <c r="L284" t="str" cm="1">
        <f t="array" ref="L2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4" t="str">
        <f t="shared" si="4"/>
        <v>이체</v>
      </c>
      <c r="N284" t="str">
        <f>IF(COUNTIF(저축성자산, I284) &gt; 0, 표1[[#This Row],[결제수단]], E284)</f>
        <v>미분류</v>
      </c>
      <c r="O284">
        <f>IF(OR(표1[[#This Row],[pv_대분류]]="수입", 표1[[#This Row],[pv_대분류]]="저축/투자"), 표1[[#This Row],[금액]], -표1[[#This Row],[금액]])</f>
        <v>-50000</v>
      </c>
    </row>
    <row r="285" spans="1:15" hidden="1">
      <c r="A285" s="33">
        <v>45778</v>
      </c>
      <c r="B285" s="34">
        <v>0.42370370370370369</v>
      </c>
      <c r="C285" t="s">
        <v>167</v>
      </c>
      <c r="D285" t="s">
        <v>609</v>
      </c>
      <c r="E285" t="s">
        <v>149</v>
      </c>
      <c r="F285" t="s">
        <v>35</v>
      </c>
      <c r="G285" s="82">
        <v>-50000</v>
      </c>
      <c r="H285" t="s">
        <v>179</v>
      </c>
      <c r="I285" t="s">
        <v>260</v>
      </c>
      <c r="J285" s="33"/>
      <c r="K285" s="33">
        <f>표1[[#This Row],[날짜]]</f>
        <v>45778</v>
      </c>
      <c r="L285" t="str" cm="1">
        <f t="array" ref="L2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5" t="str">
        <f t="shared" si="4"/>
        <v>내계좌이체</v>
      </c>
      <c r="N285" t="str">
        <f>IF(COUNTIF(저축성자산, I285) &gt; 0, 표1[[#This Row],[결제수단]], E285)</f>
        <v>미분류</v>
      </c>
      <c r="O285">
        <f>IF(OR(표1[[#This Row],[pv_대분류]]="수입", 표1[[#This Row],[pv_대분류]]="저축/투자"), 표1[[#This Row],[금액]], -표1[[#This Row],[금액]])</f>
        <v>50000</v>
      </c>
    </row>
    <row r="286" spans="1:15" hidden="1">
      <c r="A286" s="33">
        <v>45778</v>
      </c>
      <c r="B286" s="34">
        <v>0.42370370370370369</v>
      </c>
      <c r="C286" t="s">
        <v>167</v>
      </c>
      <c r="D286" t="s">
        <v>609</v>
      </c>
      <c r="E286" t="s">
        <v>149</v>
      </c>
      <c r="F286" t="s">
        <v>152</v>
      </c>
      <c r="G286" s="82">
        <v>50000</v>
      </c>
      <c r="H286" t="s">
        <v>179</v>
      </c>
      <c r="I286" t="s">
        <v>554</v>
      </c>
      <c r="J286" s="33"/>
      <c r="K286" s="33">
        <f>표1[[#This Row],[날짜]]</f>
        <v>45778</v>
      </c>
      <c r="L286" t="str" cm="1">
        <f t="array" ref="L2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6" t="str">
        <f t="shared" si="4"/>
        <v>내계좌이체</v>
      </c>
      <c r="N286" t="str">
        <f>IF(COUNTIF(저축성자산, I286) &gt; 0, 표1[[#This Row],[결제수단]], E286)</f>
        <v>미분류</v>
      </c>
      <c r="O286">
        <f>IF(OR(표1[[#This Row],[pv_대분류]]="수입", 표1[[#This Row],[pv_대분류]]="저축/투자"), 표1[[#This Row],[금액]], -표1[[#This Row],[금액]])</f>
        <v>-50000</v>
      </c>
    </row>
    <row r="287" spans="1:15" hidden="1">
      <c r="A287" s="33">
        <v>45778</v>
      </c>
      <c r="B287" s="34">
        <v>0.42406250000000001</v>
      </c>
      <c r="C287" t="s">
        <v>167</v>
      </c>
      <c r="D287" t="s">
        <v>609</v>
      </c>
      <c r="E287" t="s">
        <v>149</v>
      </c>
      <c r="F287" t="s">
        <v>152</v>
      </c>
      <c r="G287" s="82">
        <v>79500</v>
      </c>
      <c r="H287" t="s">
        <v>179</v>
      </c>
      <c r="I287" t="s">
        <v>554</v>
      </c>
      <c r="J287" s="33"/>
      <c r="K287" s="33">
        <f>표1[[#This Row],[날짜]]</f>
        <v>45778</v>
      </c>
      <c r="L287" t="str" cm="1">
        <f t="array" ref="L2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7" t="str">
        <f t="shared" si="4"/>
        <v>내계좌이체</v>
      </c>
      <c r="N287" t="str">
        <f>IF(COUNTIF(저축성자산, I287) &gt; 0, 표1[[#This Row],[결제수단]], E287)</f>
        <v>미분류</v>
      </c>
      <c r="O287">
        <f>IF(OR(표1[[#This Row],[pv_대분류]]="수입", 표1[[#This Row],[pv_대분류]]="저축/투자"), 표1[[#This Row],[금액]], -표1[[#This Row],[금액]])</f>
        <v>-79500</v>
      </c>
    </row>
    <row r="288" spans="1:15" hidden="1">
      <c r="A288" s="33">
        <v>45778</v>
      </c>
      <c r="B288" s="34">
        <v>0.42406250000000001</v>
      </c>
      <c r="C288" t="s">
        <v>167</v>
      </c>
      <c r="D288" t="s">
        <v>609</v>
      </c>
      <c r="E288" t="s">
        <v>149</v>
      </c>
      <c r="F288" t="s">
        <v>152</v>
      </c>
      <c r="G288" s="82">
        <v>-79500</v>
      </c>
      <c r="H288" t="s">
        <v>179</v>
      </c>
      <c r="I288" t="s">
        <v>554</v>
      </c>
      <c r="J288" s="33"/>
      <c r="K288" s="33">
        <f>표1[[#This Row],[날짜]]</f>
        <v>45778</v>
      </c>
      <c r="L288" t="str" cm="1">
        <f t="array" ref="L2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8" t="str">
        <f t="shared" si="4"/>
        <v>내계좌이체</v>
      </c>
      <c r="N288" t="str">
        <f>IF(COUNTIF(저축성자산, I288) &gt; 0, 표1[[#This Row],[결제수단]], E288)</f>
        <v>미분류</v>
      </c>
      <c r="O288">
        <f>IF(OR(표1[[#This Row],[pv_대분류]]="수입", 표1[[#This Row],[pv_대분류]]="저축/투자"), 표1[[#This Row],[금액]], -표1[[#This Row],[금액]])</f>
        <v>79500</v>
      </c>
    </row>
    <row r="289" spans="1:15" hidden="1">
      <c r="A289" s="33">
        <v>45778</v>
      </c>
      <c r="B289" s="34">
        <v>0.42641203703703712</v>
      </c>
      <c r="C289" t="s">
        <v>167</v>
      </c>
      <c r="D289" t="s">
        <v>609</v>
      </c>
      <c r="E289" t="s">
        <v>149</v>
      </c>
      <c r="F289" t="s">
        <v>152</v>
      </c>
      <c r="G289" s="82">
        <v>-50000</v>
      </c>
      <c r="H289" t="s">
        <v>179</v>
      </c>
      <c r="I289" t="s">
        <v>554</v>
      </c>
      <c r="J289" s="33"/>
      <c r="K289" s="33">
        <f>표1[[#This Row],[날짜]]</f>
        <v>45778</v>
      </c>
      <c r="L289" t="str" cm="1">
        <f t="array" ref="L2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" t="str">
        <f t="shared" si="4"/>
        <v>내계좌이체</v>
      </c>
      <c r="N289" t="str">
        <f>IF(COUNTIF(저축성자산, I289) &gt; 0, 표1[[#This Row],[결제수단]], E289)</f>
        <v>미분류</v>
      </c>
      <c r="O289">
        <f>IF(OR(표1[[#This Row],[pv_대분류]]="수입", 표1[[#This Row],[pv_대분류]]="저축/투자"), 표1[[#This Row],[금액]], -표1[[#This Row],[금액]])</f>
        <v>50000</v>
      </c>
    </row>
    <row r="290" spans="1:15" hidden="1">
      <c r="A290" s="33">
        <v>45778</v>
      </c>
      <c r="B290" s="34">
        <v>0.42641203703703712</v>
      </c>
      <c r="C290" t="s">
        <v>167</v>
      </c>
      <c r="D290" t="s">
        <v>609</v>
      </c>
      <c r="E290" t="s">
        <v>149</v>
      </c>
      <c r="F290" t="s">
        <v>152</v>
      </c>
      <c r="G290" s="82">
        <v>50000</v>
      </c>
      <c r="H290" t="s">
        <v>179</v>
      </c>
      <c r="I290" t="s">
        <v>537</v>
      </c>
      <c r="J290" s="33"/>
      <c r="K290" s="33">
        <f>표1[[#This Row],[날짜]]</f>
        <v>45778</v>
      </c>
      <c r="L290" t="str" cm="1">
        <f t="array" ref="L2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0" t="str">
        <f t="shared" si="4"/>
        <v>내계좌이체</v>
      </c>
      <c r="N290" t="str">
        <f>IF(COUNTIF(저축성자산, I290) &gt; 0, 표1[[#This Row],[결제수단]], E290)</f>
        <v>미분류</v>
      </c>
      <c r="O290">
        <f>IF(OR(표1[[#This Row],[pv_대분류]]="수입", 표1[[#This Row],[pv_대분류]]="저축/투자"), 표1[[#This Row],[금액]], -표1[[#This Row],[금액]])</f>
        <v>-50000</v>
      </c>
    </row>
    <row r="291" spans="1:15" hidden="1">
      <c r="A291" s="33">
        <v>45778</v>
      </c>
      <c r="B291" s="34">
        <v>0.84297453703703706</v>
      </c>
      <c r="C291" t="s">
        <v>167</v>
      </c>
      <c r="D291" t="s">
        <v>167</v>
      </c>
      <c r="E291" t="s">
        <v>149</v>
      </c>
      <c r="F291" t="s">
        <v>53</v>
      </c>
      <c r="G291" s="82">
        <v>12000</v>
      </c>
      <c r="H291" t="s">
        <v>179</v>
      </c>
      <c r="I291" t="s">
        <v>195</v>
      </c>
      <c r="J291" s="33"/>
      <c r="K291" s="33">
        <f>표1[[#This Row],[날짜]]</f>
        <v>45778</v>
      </c>
      <c r="L291" t="str" cm="1">
        <f t="array" ref="L2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91" t="str">
        <f t="shared" si="4"/>
        <v>이체</v>
      </c>
      <c r="N291" t="str">
        <f>IF(COUNTIF(저축성자산, I291) &gt; 0, 표1[[#This Row],[결제수단]], E291)</f>
        <v>미분류</v>
      </c>
      <c r="O291">
        <f>IF(OR(표1[[#This Row],[pv_대분류]]="수입", 표1[[#This Row],[pv_대분류]]="저축/투자"), 표1[[#This Row],[금액]], -표1[[#This Row],[금액]])</f>
        <v>-12000</v>
      </c>
    </row>
    <row r="292" spans="1:15">
      <c r="A292" s="33">
        <v>45778</v>
      </c>
      <c r="B292" s="34">
        <v>9.9537037037037042E-4</v>
      </c>
      <c r="C292" t="s">
        <v>165</v>
      </c>
      <c r="D292" t="s">
        <v>146</v>
      </c>
      <c r="E292" t="s">
        <v>37</v>
      </c>
      <c r="F292" t="s">
        <v>259</v>
      </c>
      <c r="G292" s="82">
        <v>-7900</v>
      </c>
      <c r="H292" t="s">
        <v>179</v>
      </c>
      <c r="I292" t="s">
        <v>221</v>
      </c>
      <c r="J292" s="33"/>
      <c r="K292" s="33">
        <f>표1[[#This Row],[날짜]]</f>
        <v>45778</v>
      </c>
      <c r="L292" t="str" cm="1">
        <f t="array" ref="L2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2" t="str">
        <f t="shared" si="4"/>
        <v>교통</v>
      </c>
      <c r="N292" t="str">
        <f>IF(COUNTIF(저축성자산, I292) &gt; 0, 표1[[#This Row],[결제수단]], E292)</f>
        <v>택시</v>
      </c>
      <c r="O292">
        <f>IF(OR(표1[[#This Row],[pv_대분류]]="수입", 표1[[#This Row],[pv_대분류]]="저축/투자"), 표1[[#This Row],[금액]], -표1[[#This Row],[금액]])</f>
        <v>7900</v>
      </c>
    </row>
    <row r="293" spans="1:15">
      <c r="A293" s="33">
        <v>45778</v>
      </c>
      <c r="B293" s="34">
        <v>9.9537037037037042E-4</v>
      </c>
      <c r="C293" t="s">
        <v>165</v>
      </c>
      <c r="D293" t="s">
        <v>146</v>
      </c>
      <c r="E293" t="s">
        <v>37</v>
      </c>
      <c r="F293" t="s">
        <v>259</v>
      </c>
      <c r="G293" s="82">
        <v>-7900</v>
      </c>
      <c r="H293" t="s">
        <v>179</v>
      </c>
      <c r="I293" t="s">
        <v>221</v>
      </c>
      <c r="J293" s="33"/>
      <c r="K293" s="33">
        <f>표1[[#This Row],[날짜]]</f>
        <v>45778</v>
      </c>
      <c r="L293" t="str" cm="1">
        <f t="array" ref="L2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" t="str">
        <f t="shared" si="4"/>
        <v>교통</v>
      </c>
      <c r="N293" t="str">
        <f>IF(COUNTIF(저축성자산, I293) &gt; 0, 표1[[#This Row],[결제수단]], E293)</f>
        <v>택시</v>
      </c>
      <c r="O293">
        <f>IF(OR(표1[[#This Row],[pv_대분류]]="수입", 표1[[#This Row],[pv_대분류]]="저축/투자"), 표1[[#This Row],[금액]], -표1[[#This Row],[금액]])</f>
        <v>7900</v>
      </c>
    </row>
    <row r="294" spans="1:15">
      <c r="A294" s="33">
        <v>45778</v>
      </c>
      <c r="B294" s="34">
        <v>1.006944444444444E-3</v>
      </c>
      <c r="C294" t="s">
        <v>165</v>
      </c>
      <c r="D294" t="s">
        <v>146</v>
      </c>
      <c r="E294" t="s">
        <v>37</v>
      </c>
      <c r="F294" t="s">
        <v>259</v>
      </c>
      <c r="G294" s="82">
        <v>7900</v>
      </c>
      <c r="H294" t="s">
        <v>179</v>
      </c>
      <c r="I294" t="s">
        <v>221</v>
      </c>
      <c r="J294" s="33"/>
      <c r="K294" s="33">
        <f>표1[[#This Row],[날짜]]</f>
        <v>45778</v>
      </c>
      <c r="L294" t="str" cm="1">
        <f t="array" ref="L2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4" t="str">
        <f t="shared" si="4"/>
        <v>교통</v>
      </c>
      <c r="N294" t="str">
        <f>IF(COUNTIF(저축성자산, I294) &gt; 0, 표1[[#This Row],[결제수단]], E294)</f>
        <v>택시</v>
      </c>
      <c r="O294">
        <f>IF(OR(표1[[#This Row],[pv_대분류]]="수입", 표1[[#This Row],[pv_대분류]]="저축/투자"), 표1[[#This Row],[금액]], -표1[[#This Row],[금액]])</f>
        <v>-7900</v>
      </c>
    </row>
    <row r="295" spans="1:15">
      <c r="A295" s="33">
        <v>45778</v>
      </c>
      <c r="B295" s="34">
        <v>7.3263888888888892E-3</v>
      </c>
      <c r="C295" t="s">
        <v>165</v>
      </c>
      <c r="D295" t="s">
        <v>146</v>
      </c>
      <c r="E295" t="s">
        <v>37</v>
      </c>
      <c r="F295" t="s">
        <v>259</v>
      </c>
      <c r="G295" s="82">
        <v>-8300</v>
      </c>
      <c r="H295" t="s">
        <v>179</v>
      </c>
      <c r="I295" t="s">
        <v>221</v>
      </c>
      <c r="J295" s="33"/>
      <c r="K295" s="33">
        <f>표1[[#This Row],[날짜]]</f>
        <v>45778</v>
      </c>
      <c r="L295" t="str" cm="1">
        <f t="array" ref="L2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5" t="str">
        <f t="shared" si="4"/>
        <v>교통</v>
      </c>
      <c r="N295" t="str">
        <f>IF(COUNTIF(저축성자산, I295) &gt; 0, 표1[[#This Row],[결제수단]], E295)</f>
        <v>택시</v>
      </c>
      <c r="O295">
        <f>IF(OR(표1[[#This Row],[pv_대분류]]="수입", 표1[[#This Row],[pv_대분류]]="저축/투자"), 표1[[#This Row],[금액]], -표1[[#This Row],[금액]])</f>
        <v>8300</v>
      </c>
    </row>
    <row r="296" spans="1:15">
      <c r="A296" s="33">
        <v>45778</v>
      </c>
      <c r="B296" s="34">
        <v>7.3495370370370372E-3</v>
      </c>
      <c r="C296" t="s">
        <v>165</v>
      </c>
      <c r="D296" t="s">
        <v>146</v>
      </c>
      <c r="E296" t="s">
        <v>37</v>
      </c>
      <c r="F296" t="s">
        <v>259</v>
      </c>
      <c r="G296" s="82">
        <v>-500</v>
      </c>
      <c r="H296" t="s">
        <v>179</v>
      </c>
      <c r="I296" t="s">
        <v>221</v>
      </c>
      <c r="J296" s="33"/>
      <c r="K296" s="33">
        <f>표1[[#This Row],[날짜]]</f>
        <v>45778</v>
      </c>
      <c r="L296" t="str" cm="1">
        <f t="array" ref="L2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" t="str">
        <f t="shared" si="4"/>
        <v>교통</v>
      </c>
      <c r="N296" t="str">
        <f>IF(COUNTIF(저축성자산, I296) &gt; 0, 표1[[#This Row],[결제수단]], E296)</f>
        <v>택시</v>
      </c>
      <c r="O296">
        <f>IF(OR(표1[[#This Row],[pv_대분류]]="수입", 표1[[#This Row],[pv_대분류]]="저축/투자"), 표1[[#This Row],[금액]], -표1[[#This Row],[금액]])</f>
        <v>500</v>
      </c>
    </row>
    <row r="297" spans="1:15" hidden="1">
      <c r="A297" s="33">
        <v>45778</v>
      </c>
      <c r="B297" s="34">
        <v>7.5636574074074078E-2</v>
      </c>
      <c r="C297" t="s">
        <v>163</v>
      </c>
      <c r="D297" t="s">
        <v>510</v>
      </c>
      <c r="E297" t="s">
        <v>149</v>
      </c>
      <c r="F297" t="s">
        <v>7</v>
      </c>
      <c r="G297" s="82">
        <v>10</v>
      </c>
      <c r="H297" t="s">
        <v>179</v>
      </c>
      <c r="I297" t="s">
        <v>537</v>
      </c>
      <c r="J297" s="33"/>
      <c r="K297" s="33">
        <f>표1[[#This Row],[날짜]]</f>
        <v>45778</v>
      </c>
      <c r="L297" t="str" cm="1">
        <f t="array" ref="L2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7" t="str">
        <f t="shared" si="4"/>
        <v>금융수입</v>
      </c>
      <c r="N297" t="str">
        <f>IF(COUNTIF(저축성자산, I297) &gt; 0, 표1[[#This Row],[결제수단]], E297)</f>
        <v>미분류</v>
      </c>
      <c r="O297">
        <f>IF(OR(표1[[#This Row],[pv_대분류]]="수입", 표1[[#This Row],[pv_대분류]]="저축/투자"), 표1[[#This Row],[금액]], -표1[[#This Row],[금액]])</f>
        <v>10</v>
      </c>
    </row>
    <row r="298" spans="1:15">
      <c r="A298" s="33">
        <v>45778</v>
      </c>
      <c r="B298" s="34">
        <v>0.45892361111111107</v>
      </c>
      <c r="C298" t="s">
        <v>165</v>
      </c>
      <c r="D298" t="s">
        <v>525</v>
      </c>
      <c r="E298" t="s">
        <v>643</v>
      </c>
      <c r="F298" t="s">
        <v>256</v>
      </c>
      <c r="G298" s="82">
        <v>-4400</v>
      </c>
      <c r="H298" t="s">
        <v>179</v>
      </c>
      <c r="I298" t="s">
        <v>224</v>
      </c>
      <c r="J298" s="33"/>
      <c r="K298" s="33">
        <f>표1[[#This Row],[날짜]]</f>
        <v>45778</v>
      </c>
      <c r="L298" t="str" cm="1">
        <f t="array" ref="L2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8" t="str">
        <f t="shared" si="4"/>
        <v>카페/간식</v>
      </c>
      <c r="N298" t="str">
        <f>IF(COUNTIF(저축성자산, I298) &gt; 0, 표1[[#This Row],[결제수단]], E298)</f>
        <v>베이커리</v>
      </c>
      <c r="O298">
        <f>IF(OR(표1[[#This Row],[pv_대분류]]="수입", 표1[[#This Row],[pv_대분류]]="저축/투자"), 표1[[#This Row],[금액]], -표1[[#This Row],[금액]])</f>
        <v>4400</v>
      </c>
    </row>
    <row r="299" spans="1:15">
      <c r="A299" s="33">
        <v>45778</v>
      </c>
      <c r="B299" s="34">
        <v>0.53460648148148149</v>
      </c>
      <c r="C299" t="s">
        <v>165</v>
      </c>
      <c r="D299" t="s">
        <v>553</v>
      </c>
      <c r="E299" t="s">
        <v>616</v>
      </c>
      <c r="F299" t="s">
        <v>589</v>
      </c>
      <c r="G299" s="82">
        <v>-20000</v>
      </c>
      <c r="H299" t="s">
        <v>179</v>
      </c>
      <c r="I299" t="s">
        <v>537</v>
      </c>
      <c r="J299" s="33"/>
      <c r="K299" s="33">
        <f>표1[[#This Row],[날짜]]</f>
        <v>45778</v>
      </c>
      <c r="L299" t="str" cm="1">
        <f t="array" ref="L2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9" t="str">
        <f t="shared" si="4"/>
        <v>온라인쇼핑</v>
      </c>
      <c r="N299" t="str">
        <f>IF(COUNTIF(저축성자산, I299) &gt; 0, 표1[[#This Row],[결제수단]], E299)</f>
        <v>결제/충전</v>
      </c>
      <c r="O299">
        <f>IF(OR(표1[[#This Row],[pv_대분류]]="수입", 표1[[#This Row],[pv_대분류]]="저축/투자"), 표1[[#This Row],[금액]], -표1[[#This Row],[금액]])</f>
        <v>20000</v>
      </c>
    </row>
    <row r="300" spans="1:15">
      <c r="A300" s="33">
        <v>45778</v>
      </c>
      <c r="B300" s="34">
        <v>0.6322106481481482</v>
      </c>
      <c r="C300" t="s">
        <v>165</v>
      </c>
      <c r="D300" t="s">
        <v>156</v>
      </c>
      <c r="E300" t="s">
        <v>18</v>
      </c>
      <c r="F300" t="s">
        <v>257</v>
      </c>
      <c r="G300" s="82">
        <v>-2883</v>
      </c>
      <c r="H300" t="s">
        <v>179</v>
      </c>
      <c r="I300" t="s">
        <v>224</v>
      </c>
      <c r="J300" s="33"/>
      <c r="K300" s="33">
        <f>표1[[#This Row],[날짜]]</f>
        <v>45778</v>
      </c>
      <c r="L300" t="str" cm="1">
        <f t="array" ref="L3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0" t="str">
        <f t="shared" si="4"/>
        <v>금융</v>
      </c>
      <c r="N300" t="str">
        <f>IF(COUNTIF(저축성자산, I300) &gt; 0, 표1[[#This Row],[결제수단]], E300)</f>
        <v>은행</v>
      </c>
      <c r="O300">
        <f>IF(OR(표1[[#This Row],[pv_대분류]]="수입", 표1[[#This Row],[pv_대분류]]="저축/투자"), 표1[[#This Row],[금액]], -표1[[#This Row],[금액]])</f>
        <v>2883</v>
      </c>
    </row>
    <row r="301" spans="1:15">
      <c r="A301" s="33">
        <v>45778</v>
      </c>
      <c r="B301" s="34">
        <v>0.6983449074074074</v>
      </c>
      <c r="C301" t="s">
        <v>165</v>
      </c>
      <c r="D301" t="s">
        <v>146</v>
      </c>
      <c r="E301" t="s">
        <v>19</v>
      </c>
      <c r="F301" t="s">
        <v>596</v>
      </c>
      <c r="G301" s="82">
        <v>-13000</v>
      </c>
      <c r="H301" t="s">
        <v>179</v>
      </c>
      <c r="I301" t="s">
        <v>222</v>
      </c>
      <c r="J301" s="33"/>
      <c r="K301" s="33">
        <f>표1[[#This Row],[날짜]]</f>
        <v>45778</v>
      </c>
      <c r="L301" t="str" cm="1">
        <f t="array" ref="L3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1" t="str">
        <f t="shared" si="4"/>
        <v>교통</v>
      </c>
      <c r="N301" t="str">
        <f>IF(COUNTIF(저축성자산, I301) &gt; 0, 표1[[#This Row],[결제수단]], E301)</f>
        <v>철도</v>
      </c>
      <c r="O301">
        <f>IF(OR(표1[[#This Row],[pv_대분류]]="수입", 표1[[#This Row],[pv_대분류]]="저축/투자"), 표1[[#This Row],[금액]], -표1[[#This Row],[금액]])</f>
        <v>13000</v>
      </c>
    </row>
    <row r="302" spans="1:15">
      <c r="A302" s="33">
        <v>45778</v>
      </c>
      <c r="B302" s="34">
        <v>0.78297453703703701</v>
      </c>
      <c r="C302" t="s">
        <v>165</v>
      </c>
      <c r="D302" t="s">
        <v>553</v>
      </c>
      <c r="E302" t="s">
        <v>612</v>
      </c>
      <c r="F302" t="s">
        <v>57</v>
      </c>
      <c r="G302" s="82">
        <v>-20000</v>
      </c>
      <c r="H302" t="s">
        <v>179</v>
      </c>
      <c r="I302" t="s">
        <v>224</v>
      </c>
      <c r="J302" s="33"/>
      <c r="K302" s="33">
        <f>표1[[#This Row],[날짜]]</f>
        <v>45778</v>
      </c>
      <c r="L302" t="str" cm="1">
        <f t="array" ref="L3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" t="str">
        <f t="shared" si="4"/>
        <v>온라인쇼핑</v>
      </c>
      <c r="N302" t="str">
        <f>IF(COUNTIF(저축성자산, I302) &gt; 0, 표1[[#This Row],[결제수단]], E302)</f>
        <v>인터넷쇼핑</v>
      </c>
      <c r="O302">
        <f>IF(OR(표1[[#This Row],[pv_대분류]]="수입", 표1[[#This Row],[pv_대분류]]="저축/투자"), 표1[[#This Row],[금액]], -표1[[#This Row],[금액]])</f>
        <v>20000</v>
      </c>
    </row>
    <row r="303" spans="1:15">
      <c r="A303" s="33">
        <v>45778</v>
      </c>
      <c r="B303" s="34">
        <v>0.9818634259259259</v>
      </c>
      <c r="C303" t="s">
        <v>165</v>
      </c>
      <c r="D303" t="s">
        <v>160</v>
      </c>
      <c r="E303" t="s">
        <v>4</v>
      </c>
      <c r="F303" t="s">
        <v>442</v>
      </c>
      <c r="G303" s="82">
        <v>-5600</v>
      </c>
      <c r="H303" t="s">
        <v>179</v>
      </c>
      <c r="I303" t="s">
        <v>224</v>
      </c>
      <c r="J303" s="33"/>
      <c r="K303" s="33">
        <f>표1[[#This Row],[날짜]]</f>
        <v>45778</v>
      </c>
      <c r="L303" t="str" cm="1">
        <f t="array" ref="L3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" t="str">
        <f t="shared" si="4"/>
        <v>생활</v>
      </c>
      <c r="N303" t="str">
        <f>IF(COUNTIF(저축성자산, I303) &gt; 0, 표1[[#This Row],[결제수단]], E303)</f>
        <v>편의점</v>
      </c>
      <c r="O303">
        <f>IF(OR(표1[[#This Row],[pv_대분류]]="수입", 표1[[#This Row],[pv_대분류]]="저축/투자"), 표1[[#This Row],[금액]], -표1[[#This Row],[금액]])</f>
        <v>5600</v>
      </c>
    </row>
    <row r="304" spans="1:15" hidden="1">
      <c r="A304" s="33">
        <v>45777</v>
      </c>
      <c r="B304" s="34">
        <v>9.9537037037037042E-3</v>
      </c>
      <c r="C304" t="s">
        <v>167</v>
      </c>
      <c r="D304" t="s">
        <v>167</v>
      </c>
      <c r="E304" t="s">
        <v>149</v>
      </c>
      <c r="F304" t="s">
        <v>630</v>
      </c>
      <c r="G304" s="82">
        <v>-10000</v>
      </c>
      <c r="H304" t="s">
        <v>179</v>
      </c>
      <c r="I304" t="s">
        <v>537</v>
      </c>
      <c r="J304" s="33"/>
      <c r="K304" s="33">
        <f>표1[[#This Row],[날짜]]</f>
        <v>45777</v>
      </c>
      <c r="L304" t="str" cm="1">
        <f t="array" ref="L3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4" t="str">
        <f t="shared" si="4"/>
        <v>이체</v>
      </c>
      <c r="N304" t="str">
        <f>IF(COUNTIF(저축성자산, I304) &gt; 0, 표1[[#This Row],[결제수단]], E304)</f>
        <v>미분류</v>
      </c>
      <c r="O304">
        <f>IF(OR(표1[[#This Row],[pv_대분류]]="수입", 표1[[#This Row],[pv_대분류]]="저축/투자"), 표1[[#This Row],[금액]], -표1[[#This Row],[금액]])</f>
        <v>10000</v>
      </c>
    </row>
    <row r="305" spans="1:15">
      <c r="A305" s="33">
        <v>45777</v>
      </c>
      <c r="B305" s="34">
        <v>0</v>
      </c>
      <c r="C305" t="s">
        <v>165</v>
      </c>
      <c r="D305" t="s">
        <v>156</v>
      </c>
      <c r="E305" t="s">
        <v>39</v>
      </c>
      <c r="F305" t="s">
        <v>444</v>
      </c>
      <c r="G305" s="82">
        <v>0</v>
      </c>
      <c r="H305" t="s">
        <v>179</v>
      </c>
      <c r="I305" t="s">
        <v>222</v>
      </c>
      <c r="J305" s="33"/>
      <c r="K305" s="33">
        <f>표1[[#This Row],[날짜]]</f>
        <v>45777</v>
      </c>
      <c r="L305" t="str" cm="1">
        <f t="array" ref="L3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5" t="str">
        <f t="shared" si="4"/>
        <v>금융</v>
      </c>
      <c r="N305" t="str">
        <f>IF(COUNTIF(저축성자산, I305) &gt; 0, 표1[[#This Row],[결제수단]], E305)</f>
        <v>카드</v>
      </c>
      <c r="O305">
        <f>IF(OR(표1[[#This Row],[pv_대분류]]="수입", 표1[[#This Row],[pv_대분류]]="저축/투자"), 표1[[#This Row],[금액]], -표1[[#This Row],[금액]])</f>
        <v>0</v>
      </c>
    </row>
    <row r="306" spans="1:15">
      <c r="A306" s="33">
        <v>45777</v>
      </c>
      <c r="B306" s="34">
        <v>0.56402777777777779</v>
      </c>
      <c r="C306" t="s">
        <v>165</v>
      </c>
      <c r="D306" t="s">
        <v>553</v>
      </c>
      <c r="E306" t="s">
        <v>612</v>
      </c>
      <c r="F306" t="s">
        <v>5</v>
      </c>
      <c r="G306" s="82">
        <v>-42400</v>
      </c>
      <c r="H306" t="s">
        <v>179</v>
      </c>
      <c r="I306" t="s">
        <v>222</v>
      </c>
      <c r="J306" s="33"/>
      <c r="K306" s="33">
        <f>표1[[#This Row],[날짜]]</f>
        <v>45777</v>
      </c>
      <c r="L306" t="str" cm="1">
        <f t="array" ref="L3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6" t="str">
        <f t="shared" si="4"/>
        <v>온라인쇼핑</v>
      </c>
      <c r="N306" t="str">
        <f>IF(COUNTIF(저축성자산, I306) &gt; 0, 표1[[#This Row],[결제수단]], E306)</f>
        <v>인터넷쇼핑</v>
      </c>
      <c r="O306">
        <f>IF(OR(표1[[#This Row],[pv_대분류]]="수입", 표1[[#This Row],[pv_대분류]]="저축/투자"), 표1[[#This Row],[금액]], -표1[[#This Row],[금액]])</f>
        <v>42400</v>
      </c>
    </row>
    <row r="307" spans="1:15">
      <c r="A307" s="33">
        <v>45777</v>
      </c>
      <c r="B307" s="34">
        <v>0.96599537037037042</v>
      </c>
      <c r="C307" t="s">
        <v>165</v>
      </c>
      <c r="D307" t="s">
        <v>514</v>
      </c>
      <c r="E307" t="s">
        <v>24</v>
      </c>
      <c r="F307" t="s">
        <v>239</v>
      </c>
      <c r="G307" s="82">
        <v>-26516</v>
      </c>
      <c r="H307" t="s">
        <v>179</v>
      </c>
      <c r="I307" t="s">
        <v>222</v>
      </c>
      <c r="J307" s="33"/>
      <c r="K307" s="33">
        <f>표1[[#This Row],[날짜]]</f>
        <v>45777</v>
      </c>
      <c r="L307" t="str" cm="1">
        <f t="array" ref="L3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7" t="str">
        <f t="shared" si="4"/>
        <v>뷰티/미용</v>
      </c>
      <c r="N307" t="str">
        <f>IF(COUNTIF(저축성자산, I307) &gt; 0, 표1[[#This Row],[결제수단]], E307)</f>
        <v>화장품</v>
      </c>
      <c r="O307">
        <f>IF(OR(표1[[#This Row],[pv_대분류]]="수입", 표1[[#This Row],[pv_대분류]]="저축/투자"), 표1[[#This Row],[금액]], -표1[[#This Row],[금액]])</f>
        <v>26516</v>
      </c>
    </row>
    <row r="308" spans="1:15">
      <c r="A308" s="33">
        <v>45777</v>
      </c>
      <c r="B308" s="34">
        <v>0.98557870370370371</v>
      </c>
      <c r="C308" t="s">
        <v>165</v>
      </c>
      <c r="D308" t="s">
        <v>553</v>
      </c>
      <c r="E308" t="s">
        <v>612</v>
      </c>
      <c r="F308" t="s">
        <v>5</v>
      </c>
      <c r="G308" s="82">
        <v>-26984</v>
      </c>
      <c r="H308" t="s">
        <v>179</v>
      </c>
      <c r="I308" t="s">
        <v>222</v>
      </c>
      <c r="J308" s="33"/>
      <c r="K308" s="33">
        <f>표1[[#This Row],[날짜]]</f>
        <v>45777</v>
      </c>
      <c r="L308" t="str" cm="1">
        <f t="array" ref="L3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8" t="str">
        <f t="shared" si="4"/>
        <v>온라인쇼핑</v>
      </c>
      <c r="N308" t="str">
        <f>IF(COUNTIF(저축성자산, I308) &gt; 0, 표1[[#This Row],[결제수단]], E308)</f>
        <v>인터넷쇼핑</v>
      </c>
      <c r="O308">
        <f>IF(OR(표1[[#This Row],[pv_대분류]]="수입", 표1[[#This Row],[pv_대분류]]="저축/투자"), 표1[[#This Row],[금액]], -표1[[#This Row],[금액]])</f>
        <v>26984</v>
      </c>
    </row>
    <row r="309" spans="1:15">
      <c r="A309" s="33">
        <v>45776</v>
      </c>
      <c r="B309" s="34">
        <v>0.46399305555555548</v>
      </c>
      <c r="C309" t="s">
        <v>165</v>
      </c>
      <c r="D309" t="s">
        <v>553</v>
      </c>
      <c r="E309" t="s">
        <v>622</v>
      </c>
      <c r="F309" t="s">
        <v>264</v>
      </c>
      <c r="G309" s="82">
        <v>-30000</v>
      </c>
      <c r="H309" t="s">
        <v>179</v>
      </c>
      <c r="I309" t="s">
        <v>221</v>
      </c>
      <c r="J309" s="33"/>
      <c r="K309" s="33">
        <f>표1[[#This Row],[날짜]]</f>
        <v>45776</v>
      </c>
      <c r="L309" t="str" cm="1">
        <f t="array" ref="L3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9" t="str">
        <f t="shared" si="4"/>
        <v>온라인쇼핑</v>
      </c>
      <c r="N309" t="str">
        <f>IF(COUNTIF(저축성자산, I309) &gt; 0, 표1[[#This Row],[결제수단]], E309)</f>
        <v>서비스구독</v>
      </c>
      <c r="O309">
        <f>IF(OR(표1[[#This Row],[pv_대분류]]="수입", 표1[[#This Row],[pv_대분류]]="저축/투자"), 표1[[#This Row],[금액]], -표1[[#This Row],[금액]])</f>
        <v>30000</v>
      </c>
    </row>
    <row r="310" spans="1:15">
      <c r="A310" s="33">
        <v>45776</v>
      </c>
      <c r="B310" s="34">
        <v>0.60569444444444442</v>
      </c>
      <c r="C310" t="s">
        <v>165</v>
      </c>
      <c r="D310" t="s">
        <v>542</v>
      </c>
      <c r="E310" t="s">
        <v>40</v>
      </c>
      <c r="F310" t="s">
        <v>263</v>
      </c>
      <c r="G310" s="82">
        <v>-5500</v>
      </c>
      <c r="H310" t="s">
        <v>179</v>
      </c>
      <c r="I310" t="s">
        <v>224</v>
      </c>
      <c r="J310" s="33"/>
      <c r="K310" s="33">
        <f>표1[[#This Row],[날짜]]</f>
        <v>45776</v>
      </c>
      <c r="L310" t="str" cm="1">
        <f t="array" ref="L3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0" t="str">
        <f t="shared" si="4"/>
        <v>의료/건강</v>
      </c>
      <c r="N310" t="str">
        <f>IF(COUNTIF(저축성자산, I310) &gt; 0, 표1[[#This Row],[결제수단]], E310)</f>
        <v>피부과</v>
      </c>
      <c r="O310">
        <f>IF(OR(표1[[#This Row],[pv_대분류]]="수입", 표1[[#This Row],[pv_대분류]]="저축/투자"), 표1[[#This Row],[금액]], -표1[[#This Row],[금액]])</f>
        <v>5500</v>
      </c>
    </row>
    <row r="311" spans="1:15">
      <c r="A311" s="33">
        <v>45776</v>
      </c>
      <c r="B311" s="34">
        <v>0.60679398148148145</v>
      </c>
      <c r="C311" t="s">
        <v>165</v>
      </c>
      <c r="D311" t="s">
        <v>542</v>
      </c>
      <c r="E311" t="s">
        <v>50</v>
      </c>
      <c r="F311" t="s">
        <v>631</v>
      </c>
      <c r="G311" s="82">
        <v>-1800</v>
      </c>
      <c r="H311" t="s">
        <v>179</v>
      </c>
      <c r="I311" t="s">
        <v>224</v>
      </c>
      <c r="J311" s="33"/>
      <c r="K311" s="33">
        <f>표1[[#This Row],[날짜]]</f>
        <v>45776</v>
      </c>
      <c r="L311" t="str" cm="1">
        <f t="array" ref="L3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1" t="str">
        <f t="shared" si="4"/>
        <v>의료/건강</v>
      </c>
      <c r="N311" t="str">
        <f>IF(COUNTIF(저축성자산, I311) &gt; 0, 표1[[#This Row],[결제수단]], E311)</f>
        <v>약국</v>
      </c>
      <c r="O311">
        <f>IF(OR(표1[[#This Row],[pv_대분류]]="수입", 표1[[#This Row],[pv_대분류]]="저축/투자"), 표1[[#This Row],[금액]], -표1[[#This Row],[금액]])</f>
        <v>1800</v>
      </c>
    </row>
    <row r="312" spans="1:15">
      <c r="A312" s="33">
        <v>45774</v>
      </c>
      <c r="B312" s="34">
        <v>0.79344907407407406</v>
      </c>
      <c r="C312" t="s">
        <v>165</v>
      </c>
      <c r="D312" t="s">
        <v>148</v>
      </c>
      <c r="E312" t="s">
        <v>28</v>
      </c>
      <c r="F312" t="s">
        <v>592</v>
      </c>
      <c r="G312" s="82">
        <v>-30333</v>
      </c>
      <c r="H312" t="s">
        <v>179</v>
      </c>
      <c r="I312" t="s">
        <v>222</v>
      </c>
      <c r="J312" s="33"/>
      <c r="K312" s="33">
        <f>표1[[#This Row],[날짜]]</f>
        <v>45774</v>
      </c>
      <c r="L312" t="str" cm="1">
        <f t="array" ref="L3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" t="str">
        <f t="shared" si="4"/>
        <v>식비</v>
      </c>
      <c r="N312" t="str">
        <f>IF(COUNTIF(저축성자산, I312) &gt; 0, 표1[[#This Row],[결제수단]], E312)</f>
        <v>양식</v>
      </c>
      <c r="O312">
        <f>IF(OR(표1[[#This Row],[pv_대분류]]="수입", 표1[[#This Row],[pv_대분류]]="저축/투자"), 표1[[#This Row],[금액]], -표1[[#This Row],[금액]])</f>
        <v>30333</v>
      </c>
    </row>
    <row r="313" spans="1:15">
      <c r="A313" s="33">
        <v>45774</v>
      </c>
      <c r="B313" s="34">
        <v>0.80731481481481482</v>
      </c>
      <c r="C313" t="s">
        <v>165</v>
      </c>
      <c r="D313" t="s">
        <v>160</v>
      </c>
      <c r="E313" t="s">
        <v>15</v>
      </c>
      <c r="F313" t="s">
        <v>235</v>
      </c>
      <c r="G313" s="82">
        <v>-9500</v>
      </c>
      <c r="H313" t="s">
        <v>179</v>
      </c>
      <c r="I313" t="s">
        <v>222</v>
      </c>
      <c r="J313" s="33"/>
      <c r="K313" s="33">
        <f>표1[[#This Row],[날짜]]</f>
        <v>45774</v>
      </c>
      <c r="L313" t="str" cm="1">
        <f t="array" ref="L3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3" t="str">
        <f t="shared" si="4"/>
        <v>생활</v>
      </c>
      <c r="N313" t="str">
        <f>IF(COUNTIF(저축성자산, I313) &gt; 0, 표1[[#This Row],[결제수단]], E313)</f>
        <v>생필품</v>
      </c>
      <c r="O313">
        <f>IF(OR(표1[[#This Row],[pv_대분류]]="수입", 표1[[#This Row],[pv_대분류]]="저축/투자"), 표1[[#This Row],[금액]], -표1[[#This Row],[금액]])</f>
        <v>9500</v>
      </c>
    </row>
    <row r="314" spans="1:15">
      <c r="A314" s="33">
        <v>45774</v>
      </c>
      <c r="B314" s="34">
        <v>0.87962962962962965</v>
      </c>
      <c r="C314" t="s">
        <v>165</v>
      </c>
      <c r="D314" t="s">
        <v>146</v>
      </c>
      <c r="E314" t="s">
        <v>19</v>
      </c>
      <c r="F314" t="s">
        <v>596</v>
      </c>
      <c r="G314" s="82">
        <v>-12600</v>
      </c>
      <c r="H314" t="s">
        <v>179</v>
      </c>
      <c r="I314" t="s">
        <v>222</v>
      </c>
      <c r="J314" s="33"/>
      <c r="K314" s="33">
        <f>표1[[#This Row],[날짜]]</f>
        <v>45774</v>
      </c>
      <c r="L314" t="str" cm="1">
        <f t="array" ref="L3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4" t="str">
        <f t="shared" si="4"/>
        <v>교통</v>
      </c>
      <c r="N314" t="str">
        <f>IF(COUNTIF(저축성자산, I314) &gt; 0, 표1[[#This Row],[결제수단]], E314)</f>
        <v>철도</v>
      </c>
      <c r="O314">
        <f>IF(OR(표1[[#This Row],[pv_대분류]]="수입", 표1[[#This Row],[pv_대분류]]="저축/투자"), 표1[[#This Row],[금액]], -표1[[#This Row],[금액]])</f>
        <v>12600</v>
      </c>
    </row>
    <row r="315" spans="1:15" hidden="1">
      <c r="A315" s="33">
        <v>45773</v>
      </c>
      <c r="B315" s="34">
        <v>9.644675925925926E-2</v>
      </c>
      <c r="C315" t="s">
        <v>167</v>
      </c>
      <c r="D315" t="s">
        <v>2</v>
      </c>
      <c r="E315" t="s">
        <v>149</v>
      </c>
      <c r="F315" t="s">
        <v>644</v>
      </c>
      <c r="G315" s="82">
        <v>0</v>
      </c>
      <c r="H315" t="s">
        <v>179</v>
      </c>
      <c r="I315" t="s">
        <v>550</v>
      </c>
      <c r="J315" s="33"/>
      <c r="K315" s="33">
        <f>표1[[#This Row],[날짜]]</f>
        <v>45773</v>
      </c>
      <c r="L315" t="str" cm="1">
        <f t="array" ref="L3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" t="str">
        <f t="shared" si="4"/>
        <v>저축</v>
      </c>
      <c r="N315" t="str">
        <f>IF(COUNTIF(저축성자산, I315) &gt; 0, 표1[[#This Row],[결제수단]], E315)</f>
        <v>미분류</v>
      </c>
      <c r="O315">
        <f>IF(OR(표1[[#This Row],[pv_대분류]]="수입", 표1[[#This Row],[pv_대분류]]="저축/투자"), 표1[[#This Row],[금액]], -표1[[#This Row],[금액]])</f>
        <v>0</v>
      </c>
    </row>
    <row r="316" spans="1:15" hidden="1">
      <c r="A316" s="33">
        <v>45773</v>
      </c>
      <c r="B316" s="34">
        <v>0.1223611111111111</v>
      </c>
      <c r="C316" t="s">
        <v>167</v>
      </c>
      <c r="D316" t="s">
        <v>167</v>
      </c>
      <c r="E316" t="s">
        <v>149</v>
      </c>
      <c r="F316" t="s">
        <v>630</v>
      </c>
      <c r="G316" s="82">
        <v>-35600</v>
      </c>
      <c r="H316" t="s">
        <v>179</v>
      </c>
      <c r="I316" t="s">
        <v>195</v>
      </c>
      <c r="J316" s="33"/>
      <c r="K316" s="33">
        <f>표1[[#This Row],[날짜]]</f>
        <v>45773</v>
      </c>
      <c r="L316" t="str" cm="1">
        <f t="array" ref="L3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6" t="str">
        <f t="shared" si="4"/>
        <v>이체</v>
      </c>
      <c r="N316" t="str">
        <f>IF(COUNTIF(저축성자산, I316) &gt; 0, 표1[[#This Row],[결제수단]], E316)</f>
        <v>미분류</v>
      </c>
      <c r="O316">
        <f>IF(OR(표1[[#This Row],[pv_대분류]]="수입", 표1[[#This Row],[pv_대분류]]="저축/투자"), 표1[[#This Row],[금액]], -표1[[#This Row],[금액]])</f>
        <v>35600</v>
      </c>
    </row>
    <row r="317" spans="1:15" hidden="1">
      <c r="A317" s="33">
        <v>45773</v>
      </c>
      <c r="B317" s="34">
        <v>0.1244791666666667</v>
      </c>
      <c r="C317" t="s">
        <v>167</v>
      </c>
      <c r="D317" t="s">
        <v>609</v>
      </c>
      <c r="E317" t="s">
        <v>149</v>
      </c>
      <c r="F317" t="s">
        <v>192</v>
      </c>
      <c r="G317" s="82">
        <v>35600</v>
      </c>
      <c r="H317" t="s">
        <v>179</v>
      </c>
      <c r="I317" t="s">
        <v>537</v>
      </c>
      <c r="J317" s="33"/>
      <c r="K317" s="33">
        <f>표1[[#This Row],[날짜]]</f>
        <v>45773</v>
      </c>
      <c r="L317" t="str" cm="1">
        <f t="array" ref="L3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" t="str">
        <f t="shared" si="4"/>
        <v>내계좌이체</v>
      </c>
      <c r="N317" t="str">
        <f>IF(COUNTIF(저축성자산, I317) &gt; 0, 표1[[#This Row],[결제수단]], E317)</f>
        <v>미분류</v>
      </c>
      <c r="O317">
        <f>IF(OR(표1[[#This Row],[pv_대분류]]="수입", 표1[[#This Row],[pv_대분류]]="저축/투자"), 표1[[#This Row],[금액]], -표1[[#This Row],[금액]])</f>
        <v>-35600</v>
      </c>
    </row>
    <row r="318" spans="1:15" hidden="1">
      <c r="A318" s="33">
        <v>45773</v>
      </c>
      <c r="B318" s="34">
        <v>0.1244791666666667</v>
      </c>
      <c r="C318" t="s">
        <v>167</v>
      </c>
      <c r="D318" t="s">
        <v>609</v>
      </c>
      <c r="E318" t="s">
        <v>149</v>
      </c>
      <c r="F318" t="s">
        <v>234</v>
      </c>
      <c r="G318" s="82">
        <v>-35600</v>
      </c>
      <c r="H318" t="s">
        <v>179</v>
      </c>
      <c r="I318" t="s">
        <v>527</v>
      </c>
      <c r="J318" s="33"/>
      <c r="K318" s="33">
        <f>표1[[#This Row],[날짜]]</f>
        <v>45773</v>
      </c>
      <c r="L318" t="str" cm="1">
        <f t="array" ref="L3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8" t="str">
        <f t="shared" si="4"/>
        <v>내계좌이체</v>
      </c>
      <c r="N318" t="str">
        <f>IF(COUNTIF(저축성자산, I318) &gt; 0, 표1[[#This Row],[결제수단]], E318)</f>
        <v>미분류</v>
      </c>
      <c r="O318">
        <f>IF(OR(표1[[#This Row],[pv_대분류]]="수입", 표1[[#This Row],[pv_대분류]]="저축/투자"), 표1[[#This Row],[금액]], -표1[[#This Row],[금액]])</f>
        <v>35600</v>
      </c>
    </row>
    <row r="319" spans="1:15" hidden="1">
      <c r="A319" s="33">
        <v>45773</v>
      </c>
      <c r="B319" s="34">
        <v>0.12564814814814809</v>
      </c>
      <c r="C319" t="s">
        <v>167</v>
      </c>
      <c r="D319" t="s">
        <v>609</v>
      </c>
      <c r="E319" t="s">
        <v>149</v>
      </c>
      <c r="F319" t="s">
        <v>152</v>
      </c>
      <c r="G319" s="82">
        <v>35600</v>
      </c>
      <c r="H319" t="s">
        <v>179</v>
      </c>
      <c r="I319" t="s">
        <v>195</v>
      </c>
      <c r="J319" s="33"/>
      <c r="K319" s="33">
        <f>표1[[#This Row],[날짜]]</f>
        <v>45773</v>
      </c>
      <c r="L319" t="str" cm="1">
        <f t="array" ref="L3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9" t="str">
        <f t="shared" si="4"/>
        <v>내계좌이체</v>
      </c>
      <c r="N319" t="str">
        <f>IF(COUNTIF(저축성자산, I319) &gt; 0, 표1[[#This Row],[결제수단]], E319)</f>
        <v>미분류</v>
      </c>
      <c r="O319">
        <f>IF(OR(표1[[#This Row],[pv_대분류]]="수입", 표1[[#This Row],[pv_대분류]]="저축/투자"), 표1[[#This Row],[금액]], -표1[[#This Row],[금액]])</f>
        <v>-35600</v>
      </c>
    </row>
    <row r="320" spans="1:15" hidden="1">
      <c r="A320" s="33">
        <v>45773</v>
      </c>
      <c r="B320" s="34">
        <v>0.12564814814814809</v>
      </c>
      <c r="C320" t="s">
        <v>167</v>
      </c>
      <c r="D320" t="s">
        <v>609</v>
      </c>
      <c r="E320" t="s">
        <v>149</v>
      </c>
      <c r="F320" t="s">
        <v>593</v>
      </c>
      <c r="G320" s="82">
        <v>-35600</v>
      </c>
      <c r="H320" t="s">
        <v>179</v>
      </c>
      <c r="I320" t="s">
        <v>537</v>
      </c>
      <c r="J320" s="33"/>
      <c r="K320" s="33">
        <f>표1[[#This Row],[날짜]]</f>
        <v>45773</v>
      </c>
      <c r="L320" t="str" cm="1">
        <f t="array" ref="L3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0" t="str">
        <f t="shared" si="4"/>
        <v>내계좌이체</v>
      </c>
      <c r="N320" t="str">
        <f>IF(COUNTIF(저축성자산, I320) &gt; 0, 표1[[#This Row],[결제수단]], E320)</f>
        <v>미분류</v>
      </c>
      <c r="O320">
        <f>IF(OR(표1[[#This Row],[pv_대분류]]="수입", 표1[[#This Row],[pv_대분류]]="저축/투자"), 표1[[#This Row],[금액]], -표1[[#This Row],[금액]])</f>
        <v>35600</v>
      </c>
    </row>
    <row r="321" spans="1:15" hidden="1">
      <c r="A321" s="33">
        <v>45773</v>
      </c>
      <c r="B321" s="34">
        <v>0.89458333333333329</v>
      </c>
      <c r="C321" t="s">
        <v>167</v>
      </c>
      <c r="D321" t="s">
        <v>609</v>
      </c>
      <c r="E321" t="s">
        <v>149</v>
      </c>
      <c r="F321" t="s">
        <v>593</v>
      </c>
      <c r="G321" s="82">
        <v>-44251</v>
      </c>
      <c r="H321" t="s">
        <v>179</v>
      </c>
      <c r="I321" t="s">
        <v>195</v>
      </c>
      <c r="J321" s="33"/>
      <c r="K321" s="33">
        <f>표1[[#This Row],[날짜]]</f>
        <v>45773</v>
      </c>
      <c r="L321" t="str" cm="1">
        <f t="array" ref="L3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1" t="str">
        <f t="shared" si="4"/>
        <v>내계좌이체</v>
      </c>
      <c r="N321" t="str">
        <f>IF(COUNTIF(저축성자산, I321) &gt; 0, 표1[[#This Row],[결제수단]], E321)</f>
        <v>미분류</v>
      </c>
      <c r="O321">
        <f>IF(OR(표1[[#This Row],[pv_대분류]]="수입", 표1[[#This Row],[pv_대분류]]="저축/투자"), 표1[[#This Row],[금액]], -표1[[#This Row],[금액]])</f>
        <v>44251</v>
      </c>
    </row>
    <row r="322" spans="1:15" hidden="1">
      <c r="A322" s="33">
        <v>45773</v>
      </c>
      <c r="B322" s="34">
        <v>0.89459490740740744</v>
      </c>
      <c r="C322" t="s">
        <v>167</v>
      </c>
      <c r="D322" t="s">
        <v>609</v>
      </c>
      <c r="E322" t="s">
        <v>149</v>
      </c>
      <c r="F322" t="s">
        <v>152</v>
      </c>
      <c r="G322" s="82">
        <v>44251</v>
      </c>
      <c r="H322" t="s">
        <v>179</v>
      </c>
      <c r="I322" t="s">
        <v>537</v>
      </c>
      <c r="J322" s="33"/>
      <c r="K322" s="33">
        <f>표1[[#This Row],[날짜]]</f>
        <v>45773</v>
      </c>
      <c r="L322" t="str" cm="1">
        <f t="array" ref="L3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" t="str">
        <f t="shared" ref="M322:M385" si="5">IF(COUNTIF(저축성자산, I322) &gt; 0, "저축성자산", D322)</f>
        <v>내계좌이체</v>
      </c>
      <c r="N322" t="str">
        <f>IF(COUNTIF(저축성자산, I322) &gt; 0, 표1[[#This Row],[결제수단]], E322)</f>
        <v>미분류</v>
      </c>
      <c r="O322">
        <f>IF(OR(표1[[#This Row],[pv_대분류]]="수입", 표1[[#This Row],[pv_대분류]]="저축/투자"), 표1[[#This Row],[금액]], -표1[[#This Row],[금액]])</f>
        <v>-44251</v>
      </c>
    </row>
    <row r="323" spans="1:15" hidden="1">
      <c r="A323" s="33">
        <v>45773</v>
      </c>
      <c r="B323" s="34">
        <v>0.89880787037037035</v>
      </c>
      <c r="C323" t="s">
        <v>167</v>
      </c>
      <c r="D323" t="s">
        <v>609</v>
      </c>
      <c r="E323" t="s">
        <v>149</v>
      </c>
      <c r="F323" t="s">
        <v>192</v>
      </c>
      <c r="G323" s="82">
        <v>394631</v>
      </c>
      <c r="H323" t="s">
        <v>179</v>
      </c>
      <c r="I323" t="s">
        <v>537</v>
      </c>
      <c r="J323" s="33"/>
      <c r="K323" s="33">
        <f>표1[[#This Row],[날짜]]</f>
        <v>45773</v>
      </c>
      <c r="L323" t="str" cm="1">
        <f t="array" ref="L3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3" t="str">
        <f t="shared" si="5"/>
        <v>내계좌이체</v>
      </c>
      <c r="N323" t="str">
        <f>IF(COUNTIF(저축성자산, I323) &gt; 0, 표1[[#This Row],[결제수단]], E323)</f>
        <v>미분류</v>
      </c>
      <c r="O323">
        <f>IF(OR(표1[[#This Row],[pv_대분류]]="수입", 표1[[#This Row],[pv_대분류]]="저축/투자"), 표1[[#This Row],[금액]], -표1[[#This Row],[금액]])</f>
        <v>-394631</v>
      </c>
    </row>
    <row r="324" spans="1:15" hidden="1">
      <c r="A324" s="33">
        <v>45773</v>
      </c>
      <c r="B324" s="34">
        <v>0.89880787037037035</v>
      </c>
      <c r="C324" t="s">
        <v>167</v>
      </c>
      <c r="D324" t="s">
        <v>609</v>
      </c>
      <c r="E324" t="s">
        <v>149</v>
      </c>
      <c r="F324" t="s">
        <v>234</v>
      </c>
      <c r="G324" s="82">
        <v>-394631</v>
      </c>
      <c r="H324" t="s">
        <v>179</v>
      </c>
      <c r="I324" t="s">
        <v>527</v>
      </c>
      <c r="J324" s="33"/>
      <c r="K324" s="33">
        <f>표1[[#This Row],[날짜]]</f>
        <v>45773</v>
      </c>
      <c r="L324" t="str" cm="1">
        <f t="array" ref="L3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4" t="str">
        <f t="shared" si="5"/>
        <v>내계좌이체</v>
      </c>
      <c r="N324" t="str">
        <f>IF(COUNTIF(저축성자산, I324) &gt; 0, 표1[[#This Row],[결제수단]], E324)</f>
        <v>미분류</v>
      </c>
      <c r="O324">
        <f>IF(OR(표1[[#This Row],[pv_대분류]]="수입", 표1[[#This Row],[pv_대분류]]="저축/투자"), 표1[[#This Row],[금액]], -표1[[#This Row],[금액]])</f>
        <v>394631</v>
      </c>
    </row>
    <row r="325" spans="1:15" hidden="1">
      <c r="A325" s="33">
        <v>45773</v>
      </c>
      <c r="B325" s="34">
        <v>0.89987268518518515</v>
      </c>
      <c r="C325" t="s">
        <v>167</v>
      </c>
      <c r="D325" t="s">
        <v>635</v>
      </c>
      <c r="E325" t="s">
        <v>149</v>
      </c>
      <c r="F325" t="s">
        <v>632</v>
      </c>
      <c r="G325" s="82">
        <v>-384000</v>
      </c>
      <c r="H325" t="s">
        <v>179</v>
      </c>
      <c r="I325" t="s">
        <v>537</v>
      </c>
      <c r="J325" s="33"/>
      <c r="K325" s="33">
        <f>표1[[#This Row],[날짜]]</f>
        <v>45773</v>
      </c>
      <c r="L325" t="str" cm="1">
        <f t="array" ref="L3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5" t="str">
        <f t="shared" si="5"/>
        <v>카드대금</v>
      </c>
      <c r="N325" t="str">
        <f>IF(COUNTIF(저축성자산, I325) &gt; 0, 표1[[#This Row],[결제수단]], E325)</f>
        <v>미분류</v>
      </c>
      <c r="O325">
        <f>IF(OR(표1[[#This Row],[pv_대분류]]="수입", 표1[[#This Row],[pv_대분류]]="저축/투자"), 표1[[#This Row],[금액]], -표1[[#This Row],[금액]])</f>
        <v>384000</v>
      </c>
    </row>
    <row r="326" spans="1:15" hidden="1">
      <c r="A326" s="33">
        <v>45773</v>
      </c>
      <c r="B326" s="34">
        <v>9.3171296296296294E-2</v>
      </c>
      <c r="C326" t="s">
        <v>163</v>
      </c>
      <c r="D326" t="s">
        <v>510</v>
      </c>
      <c r="E326" t="s">
        <v>149</v>
      </c>
      <c r="F326" t="s">
        <v>615</v>
      </c>
      <c r="G326" s="82">
        <v>6</v>
      </c>
      <c r="H326" t="s">
        <v>179</v>
      </c>
      <c r="I326" t="s">
        <v>168</v>
      </c>
      <c r="J326" s="33"/>
      <c r="K326" s="33">
        <f>표1[[#This Row],[날짜]]</f>
        <v>45773</v>
      </c>
      <c r="L326" t="str" cm="1">
        <f t="array" ref="L3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6" t="str">
        <f t="shared" si="5"/>
        <v>금융수입</v>
      </c>
      <c r="N326" t="str">
        <f>IF(COUNTIF(저축성자산, I326) &gt; 0, 표1[[#This Row],[결제수단]], E326)</f>
        <v>미분류</v>
      </c>
      <c r="O326">
        <f>IF(OR(표1[[#This Row],[pv_대분류]]="수입", 표1[[#This Row],[pv_대분류]]="저축/투자"), 표1[[#This Row],[금액]], -표1[[#This Row],[금액]])</f>
        <v>6</v>
      </c>
    </row>
    <row r="327" spans="1:15" hidden="1">
      <c r="A327" s="33">
        <v>45773</v>
      </c>
      <c r="B327" s="34">
        <v>0.1032060185185185</v>
      </c>
      <c r="C327" t="s">
        <v>163</v>
      </c>
      <c r="D327" t="s">
        <v>510</v>
      </c>
      <c r="E327" t="s">
        <v>149</v>
      </c>
      <c r="F327" t="s">
        <v>608</v>
      </c>
      <c r="G327" s="82">
        <v>231</v>
      </c>
      <c r="H327" t="s">
        <v>179</v>
      </c>
      <c r="I327" t="s">
        <v>527</v>
      </c>
      <c r="J327" s="33"/>
      <c r="K327" s="33">
        <f>표1[[#This Row],[날짜]]</f>
        <v>45773</v>
      </c>
      <c r="L327" t="str" cm="1">
        <f t="array" ref="L3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7" t="str">
        <f t="shared" si="5"/>
        <v>금융수입</v>
      </c>
      <c r="N327" t="str">
        <f>IF(COUNTIF(저축성자산, I327) &gt; 0, 표1[[#This Row],[결제수단]], E327)</f>
        <v>미분류</v>
      </c>
      <c r="O327">
        <f>IF(OR(표1[[#This Row],[pv_대분류]]="수입", 표1[[#This Row],[pv_대분류]]="저축/투자"), 표1[[#This Row],[금액]], -표1[[#This Row],[금액]])</f>
        <v>231</v>
      </c>
    </row>
    <row r="328" spans="1:15">
      <c r="A328" s="33">
        <v>45773</v>
      </c>
      <c r="B328" s="34">
        <v>0.1279976851851852</v>
      </c>
      <c r="C328" t="s">
        <v>165</v>
      </c>
      <c r="D328" t="s">
        <v>146</v>
      </c>
      <c r="E328" t="s">
        <v>37</v>
      </c>
      <c r="F328" t="s">
        <v>265</v>
      </c>
      <c r="G328" s="82">
        <v>-11200</v>
      </c>
      <c r="H328" t="s">
        <v>179</v>
      </c>
      <c r="I328" t="s">
        <v>222</v>
      </c>
      <c r="J328" s="33"/>
      <c r="K328" s="33">
        <f>표1[[#This Row],[날짜]]</f>
        <v>45773</v>
      </c>
      <c r="L328" t="str" cm="1">
        <f t="array" ref="L3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8" t="str">
        <f t="shared" si="5"/>
        <v>교통</v>
      </c>
      <c r="N328" t="str">
        <f>IF(COUNTIF(저축성자산, I328) &gt; 0, 표1[[#This Row],[결제수단]], E328)</f>
        <v>택시</v>
      </c>
      <c r="O328">
        <f>IF(OR(표1[[#This Row],[pv_대분류]]="수입", 표1[[#This Row],[pv_대분류]]="저축/투자"), 표1[[#This Row],[금액]], -표1[[#This Row],[금액]])</f>
        <v>11200</v>
      </c>
    </row>
    <row r="329" spans="1:15" hidden="1">
      <c r="A329" s="33">
        <v>45773</v>
      </c>
      <c r="B329" s="34">
        <v>0.14997685185185189</v>
      </c>
      <c r="C329" t="s">
        <v>163</v>
      </c>
      <c r="D329" t="s">
        <v>510</v>
      </c>
      <c r="E329" t="s">
        <v>149</v>
      </c>
      <c r="F329" t="s">
        <v>243</v>
      </c>
      <c r="G329" s="82">
        <v>0</v>
      </c>
      <c r="H329" t="s">
        <v>179</v>
      </c>
      <c r="I329" t="s">
        <v>554</v>
      </c>
      <c r="J329" s="33"/>
      <c r="K329" s="33">
        <f>표1[[#This Row],[날짜]]</f>
        <v>45773</v>
      </c>
      <c r="L329" t="str" cm="1">
        <f t="array" ref="L3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9" t="str">
        <f t="shared" si="5"/>
        <v>금융수입</v>
      </c>
      <c r="N329" t="str">
        <f>IF(COUNTIF(저축성자산, I329) &gt; 0, 표1[[#This Row],[결제수단]], E329)</f>
        <v>미분류</v>
      </c>
      <c r="O329">
        <f>IF(OR(표1[[#This Row],[pv_대분류]]="수입", 표1[[#This Row],[pv_대분류]]="저축/투자"), 표1[[#This Row],[금액]], -표1[[#This Row],[금액]])</f>
        <v>0</v>
      </c>
    </row>
    <row r="330" spans="1:15" hidden="1">
      <c r="A330" s="33">
        <v>45773</v>
      </c>
      <c r="B330" s="34">
        <v>0.21210648148148151</v>
      </c>
      <c r="C330" t="s">
        <v>163</v>
      </c>
      <c r="D330" t="s">
        <v>510</v>
      </c>
      <c r="E330" t="s">
        <v>149</v>
      </c>
      <c r="F330" t="s">
        <v>243</v>
      </c>
      <c r="G330" s="82">
        <v>0</v>
      </c>
      <c r="H330" t="s">
        <v>179</v>
      </c>
      <c r="I330" t="s">
        <v>554</v>
      </c>
      <c r="J330" s="33"/>
      <c r="K330" s="33">
        <f>표1[[#This Row],[날짜]]</f>
        <v>45773</v>
      </c>
      <c r="L330" t="str" cm="1">
        <f t="array" ref="L3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0" t="str">
        <f t="shared" si="5"/>
        <v>금융수입</v>
      </c>
      <c r="N330" t="str">
        <f>IF(COUNTIF(저축성자산, I330) &gt; 0, 표1[[#This Row],[결제수단]], E330)</f>
        <v>미분류</v>
      </c>
      <c r="O330">
        <f>IF(OR(표1[[#This Row],[pv_대분류]]="수입", 표1[[#This Row],[pv_대분류]]="저축/투자"), 표1[[#This Row],[금액]], -표1[[#This Row],[금액]])</f>
        <v>0</v>
      </c>
    </row>
    <row r="331" spans="1:15" hidden="1">
      <c r="A331" s="33">
        <v>45773</v>
      </c>
      <c r="B331" s="34">
        <v>0.23168981481481479</v>
      </c>
      <c r="C331" t="s">
        <v>163</v>
      </c>
      <c r="D331" t="s">
        <v>510</v>
      </c>
      <c r="E331" t="s">
        <v>149</v>
      </c>
      <c r="F331" t="s">
        <v>243</v>
      </c>
      <c r="G331" s="82">
        <v>0</v>
      </c>
      <c r="H331" t="s">
        <v>179</v>
      </c>
      <c r="I331" t="s">
        <v>554</v>
      </c>
      <c r="J331" s="33"/>
      <c r="K331" s="33">
        <f>표1[[#This Row],[날짜]]</f>
        <v>45773</v>
      </c>
      <c r="L331" t="str" cm="1">
        <f t="array" ref="L3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1" t="str">
        <f t="shared" si="5"/>
        <v>금융수입</v>
      </c>
      <c r="N331" t="str">
        <f>IF(COUNTIF(저축성자산, I331) &gt; 0, 표1[[#This Row],[결제수단]], E331)</f>
        <v>미분류</v>
      </c>
      <c r="O331">
        <f>IF(OR(표1[[#This Row],[pv_대분류]]="수입", 표1[[#This Row],[pv_대분류]]="저축/투자"), 표1[[#This Row],[금액]], -표1[[#This Row],[금액]])</f>
        <v>0</v>
      </c>
    </row>
    <row r="332" spans="1:15" hidden="1">
      <c r="A332" s="33">
        <v>45773</v>
      </c>
      <c r="B332" s="34">
        <v>0.2402199074074074</v>
      </c>
      <c r="C332" t="s">
        <v>163</v>
      </c>
      <c r="D332" t="s">
        <v>510</v>
      </c>
      <c r="E332" t="s">
        <v>149</v>
      </c>
      <c r="F332" t="s">
        <v>243</v>
      </c>
      <c r="G332" s="82">
        <v>2</v>
      </c>
      <c r="H332" t="s">
        <v>179</v>
      </c>
      <c r="I332" t="s">
        <v>554</v>
      </c>
      <c r="J332" s="33"/>
      <c r="K332" s="33">
        <f>표1[[#This Row],[날짜]]</f>
        <v>45773</v>
      </c>
      <c r="L332" t="str" cm="1">
        <f t="array" ref="L3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2" t="str">
        <f t="shared" si="5"/>
        <v>금융수입</v>
      </c>
      <c r="N332" t="str">
        <f>IF(COUNTIF(저축성자산, I332) &gt; 0, 표1[[#This Row],[결제수단]], E332)</f>
        <v>미분류</v>
      </c>
      <c r="O332">
        <f>IF(OR(표1[[#This Row],[pv_대분류]]="수입", 표1[[#This Row],[pv_대분류]]="저축/투자"), 표1[[#This Row],[금액]], -표1[[#This Row],[금액]])</f>
        <v>2</v>
      </c>
    </row>
    <row r="333" spans="1:15">
      <c r="A333" s="33">
        <v>45773</v>
      </c>
      <c r="B333" s="34">
        <v>0.87450231481481477</v>
      </c>
      <c r="C333" t="s">
        <v>165</v>
      </c>
      <c r="D333" t="s">
        <v>156</v>
      </c>
      <c r="E333" t="s">
        <v>18</v>
      </c>
      <c r="F333" t="s">
        <v>638</v>
      </c>
      <c r="G333" s="82">
        <v>-2500</v>
      </c>
      <c r="H333" t="s">
        <v>179</v>
      </c>
      <c r="I333" t="s">
        <v>195</v>
      </c>
      <c r="J333" s="33"/>
      <c r="K333" s="33">
        <f>표1[[#This Row],[날짜]]</f>
        <v>45773</v>
      </c>
      <c r="L333" t="str" cm="1">
        <f t="array" ref="L3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3" t="str">
        <f t="shared" si="5"/>
        <v>금융</v>
      </c>
      <c r="N333" t="str">
        <f>IF(COUNTIF(저축성자산, I333) &gt; 0, 표1[[#This Row],[결제수단]], E333)</f>
        <v>은행</v>
      </c>
      <c r="O333">
        <f>IF(OR(표1[[#This Row],[pv_대분류]]="수입", 표1[[#This Row],[pv_대분류]]="저축/투자"), 표1[[#This Row],[금액]], -표1[[#This Row],[금액]])</f>
        <v>2500</v>
      </c>
    </row>
    <row r="334" spans="1:15">
      <c r="A334" s="33">
        <v>45773</v>
      </c>
      <c r="B334" s="34">
        <v>0.88657407407407407</v>
      </c>
      <c r="C334" t="s">
        <v>165</v>
      </c>
      <c r="D334" t="s">
        <v>156</v>
      </c>
      <c r="E334" t="s">
        <v>18</v>
      </c>
      <c r="F334" t="s">
        <v>638</v>
      </c>
      <c r="G334" s="82">
        <v>-11070</v>
      </c>
      <c r="H334" t="s">
        <v>179</v>
      </c>
      <c r="I334" t="s">
        <v>195</v>
      </c>
      <c r="J334" s="33"/>
      <c r="K334" s="33">
        <f>표1[[#This Row],[날짜]]</f>
        <v>45773</v>
      </c>
      <c r="L334" t="str" cm="1">
        <f t="array" ref="L3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4" t="str">
        <f t="shared" si="5"/>
        <v>금융</v>
      </c>
      <c r="N334" t="str">
        <f>IF(COUNTIF(저축성자산, I334) &gt; 0, 표1[[#This Row],[결제수단]], E334)</f>
        <v>은행</v>
      </c>
      <c r="O334">
        <f>IF(OR(표1[[#This Row],[pv_대분류]]="수입", 표1[[#This Row],[pv_대분류]]="저축/투자"), 표1[[#This Row],[금액]], -표1[[#This Row],[금액]])</f>
        <v>11070</v>
      </c>
    </row>
    <row r="335" spans="1:15">
      <c r="A335" s="33">
        <v>45773</v>
      </c>
      <c r="B335" s="34">
        <v>0.89347222222222222</v>
      </c>
      <c r="C335" t="s">
        <v>165</v>
      </c>
      <c r="D335" t="s">
        <v>549</v>
      </c>
      <c r="E335" t="s">
        <v>8</v>
      </c>
      <c r="F335" t="s">
        <v>673</v>
      </c>
      <c r="G335" s="82">
        <v>-14460</v>
      </c>
      <c r="H335" t="s">
        <v>179</v>
      </c>
      <c r="I335" t="s">
        <v>191</v>
      </c>
      <c r="J335" s="33"/>
      <c r="K335" s="33">
        <f>표1[[#This Row],[날짜]]</f>
        <v>45773</v>
      </c>
      <c r="L335" t="str" cm="1">
        <f t="array" ref="L3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5" t="str">
        <f t="shared" si="5"/>
        <v>주거/통신</v>
      </c>
      <c r="N335" t="str">
        <f>IF(COUNTIF(저축성자산, I335) &gt; 0, 표1[[#This Row],[결제수단]], E335)</f>
        <v>가스비</v>
      </c>
      <c r="O335">
        <f>IF(OR(표1[[#This Row],[pv_대분류]]="수입", 표1[[#This Row],[pv_대분류]]="저축/투자"), 표1[[#This Row],[금액]], -표1[[#This Row],[금액]])</f>
        <v>14460</v>
      </c>
    </row>
    <row r="336" spans="1:15" hidden="1">
      <c r="A336" s="33">
        <v>45773</v>
      </c>
      <c r="B336" s="34">
        <v>0.89861111111111114</v>
      </c>
      <c r="C336" t="s">
        <v>163</v>
      </c>
      <c r="D336" t="s">
        <v>161</v>
      </c>
      <c r="E336" t="s">
        <v>149</v>
      </c>
      <c r="F336" t="s">
        <v>617</v>
      </c>
      <c r="G336" s="82">
        <v>14</v>
      </c>
      <c r="H336" t="s">
        <v>179</v>
      </c>
      <c r="I336" t="s">
        <v>537</v>
      </c>
      <c r="J336" s="33"/>
      <c r="K336" s="33">
        <f>표1[[#This Row],[날짜]]</f>
        <v>45773</v>
      </c>
      <c r="L336" t="str" cm="1">
        <f t="array" ref="L3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6" t="str">
        <f t="shared" si="5"/>
        <v>앱테크</v>
      </c>
      <c r="N336" t="str">
        <f>IF(COUNTIF(저축성자산, I336) &gt; 0, 표1[[#This Row],[결제수단]], E336)</f>
        <v>미분류</v>
      </c>
      <c r="O336">
        <f>IF(OR(표1[[#This Row],[pv_대분류]]="수입", 표1[[#This Row],[pv_대분류]]="저축/투자"), 표1[[#This Row],[금액]], -표1[[#This Row],[금액]])</f>
        <v>14</v>
      </c>
    </row>
    <row r="337" spans="1:15" hidden="1">
      <c r="A337" s="33">
        <v>45773</v>
      </c>
      <c r="B337" s="34">
        <v>0.8986574074074074</v>
      </c>
      <c r="C337" t="s">
        <v>163</v>
      </c>
      <c r="D337" t="s">
        <v>149</v>
      </c>
      <c r="E337" t="s">
        <v>149</v>
      </c>
      <c r="F337" t="s">
        <v>590</v>
      </c>
      <c r="G337" s="82">
        <v>14</v>
      </c>
      <c r="H337" t="s">
        <v>179</v>
      </c>
      <c r="I337" t="s">
        <v>537</v>
      </c>
      <c r="J337" s="33"/>
      <c r="K337" s="33">
        <f>표1[[#This Row],[날짜]]</f>
        <v>45773</v>
      </c>
      <c r="L337" t="str" cm="1">
        <f t="array" ref="L3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7" t="str">
        <f t="shared" si="5"/>
        <v>미분류</v>
      </c>
      <c r="N337" t="str">
        <f>IF(COUNTIF(저축성자산, I337) &gt; 0, 표1[[#This Row],[결제수단]], E337)</f>
        <v>미분류</v>
      </c>
      <c r="O337">
        <f>IF(OR(표1[[#This Row],[pv_대분류]]="수입", 표1[[#This Row],[pv_대분류]]="저축/투자"), 표1[[#This Row],[금액]], -표1[[#This Row],[금액]])</f>
        <v>14</v>
      </c>
    </row>
    <row r="338" spans="1:15" hidden="1">
      <c r="A338" s="33">
        <v>45772</v>
      </c>
      <c r="B338" s="34">
        <v>4.2418981481481481E-2</v>
      </c>
      <c r="C338" t="s">
        <v>167</v>
      </c>
      <c r="D338" t="s">
        <v>2</v>
      </c>
      <c r="E338" t="s">
        <v>149</v>
      </c>
      <c r="F338" t="s">
        <v>658</v>
      </c>
      <c r="G338" s="82">
        <v>24000</v>
      </c>
      <c r="H338" t="s">
        <v>179</v>
      </c>
      <c r="I338" t="s">
        <v>195</v>
      </c>
      <c r="J338" s="33"/>
      <c r="K338" s="33">
        <f>표1[[#This Row],[날짜]]</f>
        <v>45772</v>
      </c>
      <c r="L338" t="str" cm="1">
        <f t="array" ref="L3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8" t="str">
        <f t="shared" si="5"/>
        <v>저축</v>
      </c>
      <c r="N338" t="str">
        <f>IF(COUNTIF(저축성자산, I338) &gt; 0, 표1[[#This Row],[결제수단]], E338)</f>
        <v>미분류</v>
      </c>
      <c r="O338">
        <f>IF(OR(표1[[#This Row],[pv_대분류]]="수입", 표1[[#This Row],[pv_대분류]]="저축/투자"), 표1[[#This Row],[금액]], -표1[[#This Row],[금액]])</f>
        <v>-24000</v>
      </c>
    </row>
    <row r="339" spans="1:15" hidden="1">
      <c r="A339" s="33">
        <v>45772</v>
      </c>
      <c r="B339" s="34">
        <v>0.37130787037037039</v>
      </c>
      <c r="C339" t="s">
        <v>167</v>
      </c>
      <c r="D339" t="s">
        <v>609</v>
      </c>
      <c r="E339" t="s">
        <v>149</v>
      </c>
      <c r="F339" t="s">
        <v>152</v>
      </c>
      <c r="G339" s="82">
        <v>100000</v>
      </c>
      <c r="H339" t="s">
        <v>179</v>
      </c>
      <c r="I339" t="s">
        <v>427</v>
      </c>
      <c r="J339" s="33"/>
      <c r="K339" s="33">
        <f>표1[[#This Row],[날짜]]</f>
        <v>45772</v>
      </c>
      <c r="L339" t="str" cm="1">
        <f t="array" ref="L3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339" t="str">
        <f t="shared" si="5"/>
        <v>저축성자산</v>
      </c>
      <c r="N339" t="str">
        <f>IF(COUNTIF(저축성자산, I339) &gt; 0, 표1[[#This Row],[결제수단]], E339)</f>
        <v>청년 주택드림 청약통장</v>
      </c>
      <c r="O339">
        <f>IF(OR(표1[[#This Row],[pv_대분류]]="수입", 표1[[#This Row],[pv_대분류]]="저축/투자"), 표1[[#This Row],[금액]], -표1[[#This Row],[금액]])</f>
        <v>100000</v>
      </c>
    </row>
    <row r="340" spans="1:15" hidden="1">
      <c r="A340" s="33">
        <v>45772</v>
      </c>
      <c r="B340" s="34">
        <v>0.37130787037037039</v>
      </c>
      <c r="C340" t="s">
        <v>167</v>
      </c>
      <c r="D340" t="s">
        <v>609</v>
      </c>
      <c r="E340" t="s">
        <v>149</v>
      </c>
      <c r="F340" t="s">
        <v>606</v>
      </c>
      <c r="G340" s="82">
        <v>-100000</v>
      </c>
      <c r="H340" t="s">
        <v>179</v>
      </c>
      <c r="I340" t="s">
        <v>195</v>
      </c>
      <c r="J340" s="33"/>
      <c r="K340" s="33">
        <f>표1[[#This Row],[날짜]]</f>
        <v>45772</v>
      </c>
      <c r="L340" t="str" cm="1">
        <f t="array" ref="L3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0" t="str">
        <f t="shared" si="5"/>
        <v>내계좌이체</v>
      </c>
      <c r="N340" t="str">
        <f>IF(COUNTIF(저축성자산, I340) &gt; 0, 표1[[#This Row],[결제수단]], E340)</f>
        <v>미분류</v>
      </c>
      <c r="O340">
        <f>IF(OR(표1[[#This Row],[pv_대분류]]="수입", 표1[[#This Row],[pv_대분류]]="저축/투자"), 표1[[#This Row],[금액]], -표1[[#This Row],[금액]])</f>
        <v>100000</v>
      </c>
    </row>
    <row r="341" spans="1:15">
      <c r="A341" s="33">
        <v>45772</v>
      </c>
      <c r="B341" s="34">
        <v>0.71295138888888887</v>
      </c>
      <c r="C341" t="s">
        <v>165</v>
      </c>
      <c r="D341" t="s">
        <v>156</v>
      </c>
      <c r="E341" t="s">
        <v>601</v>
      </c>
      <c r="F341" t="s">
        <v>440</v>
      </c>
      <c r="G341" s="82">
        <v>-150000</v>
      </c>
      <c r="H341" t="s">
        <v>179</v>
      </c>
      <c r="I341" t="s">
        <v>537</v>
      </c>
      <c r="J341" s="33"/>
      <c r="K341" s="33">
        <f>표1[[#This Row],[날짜]]</f>
        <v>45772</v>
      </c>
      <c r="L341" t="str" cm="1">
        <f t="array" ref="L3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1" t="str">
        <f t="shared" si="5"/>
        <v>금융</v>
      </c>
      <c r="N341" t="str">
        <f>IF(COUNTIF(저축성자산, I341) &gt; 0, 표1[[#This Row],[결제수단]], E341)</f>
        <v>증권/투자</v>
      </c>
      <c r="O341">
        <f>IF(OR(표1[[#This Row],[pv_대분류]]="수입", 표1[[#This Row],[pv_대분류]]="저축/투자"), 표1[[#This Row],[금액]], -표1[[#This Row],[금액]])</f>
        <v>150000</v>
      </c>
    </row>
    <row r="342" spans="1:15" hidden="1">
      <c r="A342" s="33">
        <v>45772</v>
      </c>
      <c r="B342" s="34">
        <v>0.7518055555555555</v>
      </c>
      <c r="C342" t="s">
        <v>163</v>
      </c>
      <c r="D342" t="s">
        <v>149</v>
      </c>
      <c r="E342" t="s">
        <v>149</v>
      </c>
      <c r="F342" t="s">
        <v>590</v>
      </c>
      <c r="G342" s="82">
        <v>12</v>
      </c>
      <c r="H342" t="s">
        <v>179</v>
      </c>
      <c r="I342" t="s">
        <v>537</v>
      </c>
      <c r="J342" s="33"/>
      <c r="K342" s="33">
        <f>표1[[#This Row],[날짜]]</f>
        <v>45772</v>
      </c>
      <c r="L342" t="str" cm="1">
        <f t="array" ref="L3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2" t="str">
        <f t="shared" si="5"/>
        <v>미분류</v>
      </c>
      <c r="N342" t="str">
        <f>IF(COUNTIF(저축성자산, I342) &gt; 0, 표1[[#This Row],[결제수단]], E342)</f>
        <v>미분류</v>
      </c>
      <c r="O342">
        <f>IF(OR(표1[[#This Row],[pv_대분류]]="수입", 표1[[#This Row],[pv_대분류]]="저축/투자"), 표1[[#This Row],[금액]], -표1[[#This Row],[금액]])</f>
        <v>12</v>
      </c>
    </row>
    <row r="343" spans="1:15" hidden="1">
      <c r="A343" s="33">
        <v>45772</v>
      </c>
      <c r="B343" s="34">
        <v>0.75185185185185188</v>
      </c>
      <c r="C343" t="s">
        <v>163</v>
      </c>
      <c r="D343" t="s">
        <v>161</v>
      </c>
      <c r="E343" t="s">
        <v>149</v>
      </c>
      <c r="F343" t="s">
        <v>617</v>
      </c>
      <c r="G343" s="82">
        <v>4</v>
      </c>
      <c r="H343" t="s">
        <v>179</v>
      </c>
      <c r="I343" t="s">
        <v>537</v>
      </c>
      <c r="J343" s="33"/>
      <c r="K343" s="33">
        <f>표1[[#This Row],[날짜]]</f>
        <v>45772</v>
      </c>
      <c r="L343" t="str" cm="1">
        <f t="array" ref="L3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3" t="str">
        <f t="shared" si="5"/>
        <v>앱테크</v>
      </c>
      <c r="N343" t="str">
        <f>IF(COUNTIF(저축성자산, I343) &gt; 0, 표1[[#This Row],[결제수단]], E343)</f>
        <v>미분류</v>
      </c>
      <c r="O343">
        <f>IF(OR(표1[[#This Row],[pv_대분류]]="수입", 표1[[#This Row],[pv_대분류]]="저축/투자"), 표1[[#This Row],[금액]], -표1[[#This Row],[금액]])</f>
        <v>4</v>
      </c>
    </row>
    <row r="344" spans="1:15" hidden="1">
      <c r="A344" s="33">
        <v>45772</v>
      </c>
      <c r="B344" s="34">
        <v>0.75188657407407411</v>
      </c>
      <c r="C344" t="s">
        <v>163</v>
      </c>
      <c r="D344" t="s">
        <v>149</v>
      </c>
      <c r="E344" t="s">
        <v>149</v>
      </c>
      <c r="F344" t="s">
        <v>590</v>
      </c>
      <c r="G344" s="82">
        <v>10</v>
      </c>
      <c r="H344" t="s">
        <v>179</v>
      </c>
      <c r="I344" t="s">
        <v>537</v>
      </c>
      <c r="J344" s="33"/>
      <c r="K344" s="33">
        <f>표1[[#This Row],[날짜]]</f>
        <v>45772</v>
      </c>
      <c r="L344" t="str" cm="1">
        <f t="array" ref="L3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4" t="str">
        <f t="shared" si="5"/>
        <v>미분류</v>
      </c>
      <c r="N344" t="str">
        <f>IF(COUNTIF(저축성자산, I344) &gt; 0, 표1[[#This Row],[결제수단]], E344)</f>
        <v>미분류</v>
      </c>
      <c r="O344">
        <f>IF(OR(표1[[#This Row],[pv_대분류]]="수입", 표1[[#This Row],[pv_대분류]]="저축/투자"), 표1[[#This Row],[금액]], -표1[[#This Row],[금액]])</f>
        <v>10</v>
      </c>
    </row>
    <row r="345" spans="1:15" hidden="1">
      <c r="A345" s="33">
        <v>45771</v>
      </c>
      <c r="B345" s="34">
        <v>0.36109953703703701</v>
      </c>
      <c r="C345" t="s">
        <v>167</v>
      </c>
      <c r="D345" t="s">
        <v>167</v>
      </c>
      <c r="E345" t="s">
        <v>149</v>
      </c>
      <c r="F345" t="s">
        <v>43</v>
      </c>
      <c r="G345" s="82">
        <v>12000</v>
      </c>
      <c r="H345" t="s">
        <v>179</v>
      </c>
      <c r="I345" t="s">
        <v>195</v>
      </c>
      <c r="J345" s="33"/>
      <c r="K345" s="33">
        <f>표1[[#This Row],[날짜]]</f>
        <v>45771</v>
      </c>
      <c r="L345" t="str" cm="1">
        <f t="array" ref="L3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5" t="str">
        <f t="shared" si="5"/>
        <v>이체</v>
      </c>
      <c r="N345" t="str">
        <f>IF(COUNTIF(저축성자산, I345) &gt; 0, 표1[[#This Row],[결제수단]], E345)</f>
        <v>미분류</v>
      </c>
      <c r="O345">
        <f>IF(OR(표1[[#This Row],[pv_대분류]]="수입", 표1[[#This Row],[pv_대분류]]="저축/투자"), 표1[[#This Row],[금액]], -표1[[#This Row],[금액]])</f>
        <v>-12000</v>
      </c>
    </row>
    <row r="346" spans="1:15" hidden="1">
      <c r="A346" s="33">
        <v>45771</v>
      </c>
      <c r="B346" s="34">
        <v>0.39861111111111108</v>
      </c>
      <c r="C346" t="s">
        <v>167</v>
      </c>
      <c r="D346" t="s">
        <v>609</v>
      </c>
      <c r="E346" t="s">
        <v>149</v>
      </c>
      <c r="F346" t="s">
        <v>192</v>
      </c>
      <c r="G346" s="82">
        <v>50000</v>
      </c>
      <c r="H346" t="s">
        <v>179</v>
      </c>
      <c r="I346" t="s">
        <v>537</v>
      </c>
      <c r="J346" s="33"/>
      <c r="K346" s="33">
        <f>표1[[#This Row],[날짜]]</f>
        <v>45771</v>
      </c>
      <c r="L346" t="str" cm="1">
        <f t="array" ref="L3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6" t="str">
        <f t="shared" si="5"/>
        <v>내계좌이체</v>
      </c>
      <c r="N346" t="str">
        <f>IF(COUNTIF(저축성자산, I346) &gt; 0, 표1[[#This Row],[결제수단]], E346)</f>
        <v>미분류</v>
      </c>
      <c r="O346">
        <f>IF(OR(표1[[#This Row],[pv_대분류]]="수입", 표1[[#This Row],[pv_대분류]]="저축/투자"), 표1[[#This Row],[금액]], -표1[[#This Row],[금액]])</f>
        <v>-50000</v>
      </c>
    </row>
    <row r="347" spans="1:15" hidden="1">
      <c r="A347" s="33">
        <v>45771</v>
      </c>
      <c r="B347" s="34">
        <v>0.39861111111111108</v>
      </c>
      <c r="C347" t="s">
        <v>167</v>
      </c>
      <c r="D347" t="s">
        <v>609</v>
      </c>
      <c r="E347" t="s">
        <v>149</v>
      </c>
      <c r="F347" t="s">
        <v>234</v>
      </c>
      <c r="G347" s="82">
        <v>-50000</v>
      </c>
      <c r="H347" t="s">
        <v>179</v>
      </c>
      <c r="I347" t="s">
        <v>527</v>
      </c>
      <c r="J347" s="33"/>
      <c r="K347" s="33">
        <f>표1[[#This Row],[날짜]]</f>
        <v>45771</v>
      </c>
      <c r="L347" t="str" cm="1">
        <f t="array" ref="L3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7" t="str">
        <f t="shared" si="5"/>
        <v>내계좌이체</v>
      </c>
      <c r="N347" t="str">
        <f>IF(COUNTIF(저축성자산, I347) &gt; 0, 표1[[#This Row],[결제수단]], E347)</f>
        <v>미분류</v>
      </c>
      <c r="O347">
        <f>IF(OR(표1[[#This Row],[pv_대분류]]="수입", 표1[[#This Row],[pv_대분류]]="저축/투자"), 표1[[#This Row],[금액]], -표1[[#This Row],[금액]])</f>
        <v>50000</v>
      </c>
    </row>
    <row r="348" spans="1:15" hidden="1">
      <c r="A348" s="33">
        <v>45771</v>
      </c>
      <c r="B348" s="34">
        <v>0.40318287037037043</v>
      </c>
      <c r="C348" t="s">
        <v>167</v>
      </c>
      <c r="D348" t="s">
        <v>167</v>
      </c>
      <c r="E348" t="s">
        <v>149</v>
      </c>
      <c r="F348" t="s">
        <v>600</v>
      </c>
      <c r="G348" s="82">
        <v>1</v>
      </c>
      <c r="H348" t="s">
        <v>179</v>
      </c>
      <c r="I348" t="s">
        <v>195</v>
      </c>
      <c r="J348" s="33"/>
      <c r="K348" s="33">
        <f>표1[[#This Row],[날짜]]</f>
        <v>45771</v>
      </c>
      <c r="L348" t="str" cm="1">
        <f t="array" ref="L3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8" t="str">
        <f t="shared" si="5"/>
        <v>이체</v>
      </c>
      <c r="N348" t="str">
        <f>IF(COUNTIF(저축성자산, I348) &gt; 0, 표1[[#This Row],[결제수단]], E348)</f>
        <v>미분류</v>
      </c>
      <c r="O348">
        <f>IF(OR(표1[[#This Row],[pv_대분류]]="수입", 표1[[#This Row],[pv_대분류]]="저축/투자"), 표1[[#This Row],[금액]], -표1[[#This Row],[금액]])</f>
        <v>-1</v>
      </c>
    </row>
    <row r="349" spans="1:15" hidden="1">
      <c r="A349" s="33">
        <v>45771</v>
      </c>
      <c r="B349" s="34">
        <v>0.40392361111111108</v>
      </c>
      <c r="C349" t="s">
        <v>167</v>
      </c>
      <c r="D349" t="s">
        <v>609</v>
      </c>
      <c r="E349" t="s">
        <v>149</v>
      </c>
      <c r="F349" t="s">
        <v>593</v>
      </c>
      <c r="G349" s="82">
        <v>-50000</v>
      </c>
      <c r="H349" t="s">
        <v>179</v>
      </c>
      <c r="I349" t="s">
        <v>537</v>
      </c>
      <c r="J349" s="33"/>
      <c r="K349" s="33">
        <f>표1[[#This Row],[날짜]]</f>
        <v>45771</v>
      </c>
      <c r="L349" t="str" cm="1">
        <f t="array" ref="L3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9" t="str">
        <f t="shared" si="5"/>
        <v>내계좌이체</v>
      </c>
      <c r="N349" t="str">
        <f>IF(COUNTIF(저축성자산, I349) &gt; 0, 표1[[#This Row],[결제수단]], E349)</f>
        <v>미분류</v>
      </c>
      <c r="O349">
        <f>IF(OR(표1[[#This Row],[pv_대분류]]="수입", 표1[[#This Row],[pv_대분류]]="저축/투자"), 표1[[#This Row],[금액]], -표1[[#This Row],[금액]])</f>
        <v>50000</v>
      </c>
    </row>
    <row r="350" spans="1:15" hidden="1">
      <c r="A350" s="33">
        <v>45771</v>
      </c>
      <c r="B350" s="34">
        <v>0.40393518518518517</v>
      </c>
      <c r="C350" t="s">
        <v>167</v>
      </c>
      <c r="D350" t="s">
        <v>609</v>
      </c>
      <c r="E350" t="s">
        <v>149</v>
      </c>
      <c r="F350" t="s">
        <v>152</v>
      </c>
      <c r="G350" s="82">
        <v>50000</v>
      </c>
      <c r="H350" t="s">
        <v>179</v>
      </c>
      <c r="I350" t="s">
        <v>554</v>
      </c>
      <c r="J350" s="33"/>
      <c r="K350" s="33">
        <f>표1[[#This Row],[날짜]]</f>
        <v>45771</v>
      </c>
      <c r="L350" t="str" cm="1">
        <f t="array" ref="L3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0" t="str">
        <f t="shared" si="5"/>
        <v>내계좌이체</v>
      </c>
      <c r="N350" t="str">
        <f>IF(COUNTIF(저축성자산, I350) &gt; 0, 표1[[#This Row],[결제수단]], E350)</f>
        <v>미분류</v>
      </c>
      <c r="O350">
        <f>IF(OR(표1[[#This Row],[pv_대분류]]="수입", 표1[[#This Row],[pv_대분류]]="저축/투자"), 표1[[#This Row],[금액]], -표1[[#This Row],[금액]])</f>
        <v>-50000</v>
      </c>
    </row>
    <row r="351" spans="1:15" hidden="1">
      <c r="A351" s="33">
        <v>45771</v>
      </c>
      <c r="B351" s="34">
        <v>0.40761574074074081</v>
      </c>
      <c r="C351" t="s">
        <v>167</v>
      </c>
      <c r="D351" t="s">
        <v>167</v>
      </c>
      <c r="E351" t="s">
        <v>149</v>
      </c>
      <c r="F351" t="s">
        <v>54</v>
      </c>
      <c r="G351" s="82">
        <v>-50000</v>
      </c>
      <c r="H351" t="s">
        <v>179</v>
      </c>
      <c r="I351" t="s">
        <v>554</v>
      </c>
      <c r="J351" s="33"/>
      <c r="K351" s="33">
        <f>표1[[#This Row],[날짜]]</f>
        <v>45771</v>
      </c>
      <c r="L351" t="str" cm="1">
        <f t="array" ref="L3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1" t="str">
        <f t="shared" si="5"/>
        <v>이체</v>
      </c>
      <c r="N351" t="str">
        <f>IF(COUNTIF(저축성자산, I351) &gt; 0, 표1[[#This Row],[결제수단]], E351)</f>
        <v>미분류</v>
      </c>
      <c r="O351">
        <f>IF(OR(표1[[#This Row],[pv_대분류]]="수입", 표1[[#This Row],[pv_대분류]]="저축/투자"), 표1[[#This Row],[금액]], -표1[[#This Row],[금액]])</f>
        <v>50000</v>
      </c>
    </row>
    <row r="352" spans="1:15" hidden="1">
      <c r="A352" s="33">
        <v>45771</v>
      </c>
      <c r="B352" s="34">
        <v>0.6675578703703704</v>
      </c>
      <c r="C352" t="s">
        <v>167</v>
      </c>
      <c r="D352" t="s">
        <v>609</v>
      </c>
      <c r="E352" t="s">
        <v>149</v>
      </c>
      <c r="F352" t="s">
        <v>593</v>
      </c>
      <c r="G352" s="82">
        <v>-400000</v>
      </c>
      <c r="H352" t="s">
        <v>179</v>
      </c>
      <c r="I352" t="s">
        <v>211</v>
      </c>
      <c r="J352" s="33"/>
      <c r="K352" s="33">
        <f>표1[[#This Row],[날짜]]</f>
        <v>45771</v>
      </c>
      <c r="L352" t="str" cm="1">
        <f t="array" ref="L3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" t="str">
        <f t="shared" si="5"/>
        <v>내계좌이체</v>
      </c>
      <c r="N352" t="str">
        <f>IF(COUNTIF(저축성자산, I352) &gt; 0, 표1[[#This Row],[결제수단]], E352)</f>
        <v>미분류</v>
      </c>
      <c r="O352">
        <f>IF(OR(표1[[#This Row],[pv_대분류]]="수입", 표1[[#This Row],[pv_대분류]]="저축/투자"), 표1[[#This Row],[금액]], -표1[[#This Row],[금액]])</f>
        <v>400000</v>
      </c>
    </row>
    <row r="353" spans="1:15" hidden="1">
      <c r="A353" s="33">
        <v>45771</v>
      </c>
      <c r="B353" s="34">
        <v>0.6675578703703704</v>
      </c>
      <c r="C353" t="s">
        <v>167</v>
      </c>
      <c r="D353" t="s">
        <v>609</v>
      </c>
      <c r="E353" t="s">
        <v>149</v>
      </c>
      <c r="F353" t="s">
        <v>152</v>
      </c>
      <c r="G353" s="82">
        <v>400000</v>
      </c>
      <c r="H353" t="s">
        <v>179</v>
      </c>
      <c r="I353" t="s">
        <v>554</v>
      </c>
      <c r="J353" s="33"/>
      <c r="K353" s="33">
        <f>표1[[#This Row],[날짜]]</f>
        <v>45771</v>
      </c>
      <c r="L353" t="str" cm="1">
        <f t="array" ref="L3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" t="str">
        <f t="shared" si="5"/>
        <v>내계좌이체</v>
      </c>
      <c r="N353" t="str">
        <f>IF(COUNTIF(저축성자산, I353) &gt; 0, 표1[[#This Row],[결제수단]], E353)</f>
        <v>미분류</v>
      </c>
      <c r="O353">
        <f>IF(OR(표1[[#This Row],[pv_대분류]]="수입", 표1[[#This Row],[pv_대분류]]="저축/투자"), 표1[[#This Row],[금액]], -표1[[#This Row],[금액]])</f>
        <v>-400000</v>
      </c>
    </row>
    <row r="354" spans="1:15" hidden="1">
      <c r="A354" s="33">
        <v>45771</v>
      </c>
      <c r="B354" s="34">
        <v>0.66853009259259255</v>
      </c>
      <c r="C354" t="s">
        <v>167</v>
      </c>
      <c r="D354" t="s">
        <v>609</v>
      </c>
      <c r="E354" t="s">
        <v>149</v>
      </c>
      <c r="F354" t="s">
        <v>152</v>
      </c>
      <c r="G354" s="82">
        <v>-8</v>
      </c>
      <c r="H354" t="s">
        <v>179</v>
      </c>
      <c r="I354" t="s">
        <v>554</v>
      </c>
      <c r="J354" s="33"/>
      <c r="K354" s="33">
        <f>표1[[#This Row],[날짜]]</f>
        <v>45771</v>
      </c>
      <c r="L354" t="str" cm="1">
        <f t="array" ref="L3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" t="str">
        <f t="shared" si="5"/>
        <v>내계좌이체</v>
      </c>
      <c r="N354" t="str">
        <f>IF(COUNTIF(저축성자산, I354) &gt; 0, 표1[[#This Row],[결제수단]], E354)</f>
        <v>미분류</v>
      </c>
      <c r="O354">
        <f>IF(OR(표1[[#This Row],[pv_대분류]]="수입", 표1[[#This Row],[pv_대분류]]="저축/투자"), 표1[[#This Row],[금액]], -표1[[#This Row],[금액]])</f>
        <v>8</v>
      </c>
    </row>
    <row r="355" spans="1:15" hidden="1">
      <c r="A355" s="33">
        <v>45771</v>
      </c>
      <c r="B355" s="34">
        <v>0.66853009259259255</v>
      </c>
      <c r="C355" t="s">
        <v>167</v>
      </c>
      <c r="D355" t="s">
        <v>609</v>
      </c>
      <c r="E355" t="s">
        <v>149</v>
      </c>
      <c r="F355" t="s">
        <v>152</v>
      </c>
      <c r="G355" s="82">
        <v>8</v>
      </c>
      <c r="H355" t="s">
        <v>179</v>
      </c>
      <c r="I355" t="s">
        <v>537</v>
      </c>
      <c r="J355" s="33"/>
      <c r="K355" s="33">
        <f>표1[[#This Row],[날짜]]</f>
        <v>45771</v>
      </c>
      <c r="L355" t="str" cm="1">
        <f t="array" ref="L3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5" t="str">
        <f t="shared" si="5"/>
        <v>내계좌이체</v>
      </c>
      <c r="N355" t="str">
        <f>IF(COUNTIF(저축성자산, I355) &gt; 0, 표1[[#This Row],[결제수단]], E355)</f>
        <v>미분류</v>
      </c>
      <c r="O355">
        <f>IF(OR(표1[[#This Row],[pv_대분류]]="수입", 표1[[#This Row],[pv_대분류]]="저축/투자"), 표1[[#This Row],[금액]], -표1[[#This Row],[금액]])</f>
        <v>-8</v>
      </c>
    </row>
    <row r="356" spans="1:15" hidden="1">
      <c r="A356" s="33">
        <v>45771</v>
      </c>
      <c r="B356" s="34">
        <v>0.82313657407407403</v>
      </c>
      <c r="C356" t="s">
        <v>167</v>
      </c>
      <c r="D356" t="s">
        <v>609</v>
      </c>
      <c r="E356" t="s">
        <v>149</v>
      </c>
      <c r="F356" t="s">
        <v>152</v>
      </c>
      <c r="G356" s="82">
        <v>400000</v>
      </c>
      <c r="H356" t="s">
        <v>179</v>
      </c>
      <c r="I356" t="s">
        <v>554</v>
      </c>
      <c r="J356" s="33"/>
      <c r="K356" s="33">
        <f>표1[[#This Row],[날짜]]</f>
        <v>45771</v>
      </c>
      <c r="L356" t="str" cm="1">
        <f t="array" ref="L3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6" t="str">
        <f t="shared" si="5"/>
        <v>내계좌이체</v>
      </c>
      <c r="N356" t="str">
        <f>IF(COUNTIF(저축성자산, I356) &gt; 0, 표1[[#This Row],[결제수단]], E356)</f>
        <v>미분류</v>
      </c>
      <c r="O356">
        <f>IF(OR(표1[[#This Row],[pv_대분류]]="수입", 표1[[#This Row],[pv_대분류]]="저축/투자"), 표1[[#This Row],[금액]], -표1[[#This Row],[금액]])</f>
        <v>-400000</v>
      </c>
    </row>
    <row r="357" spans="1:15" hidden="1">
      <c r="A357" s="33">
        <v>45771</v>
      </c>
      <c r="B357" s="34">
        <v>0.82313657407407403</v>
      </c>
      <c r="C357" t="s">
        <v>167</v>
      </c>
      <c r="D357" t="s">
        <v>609</v>
      </c>
      <c r="E357" t="s">
        <v>149</v>
      </c>
      <c r="F357" t="s">
        <v>152</v>
      </c>
      <c r="G357" s="82">
        <v>-400000</v>
      </c>
      <c r="H357" t="s">
        <v>179</v>
      </c>
      <c r="I357" t="s">
        <v>554</v>
      </c>
      <c r="J357" s="33"/>
      <c r="K357" s="33">
        <f>표1[[#This Row],[날짜]]</f>
        <v>45771</v>
      </c>
      <c r="L357" t="str" cm="1">
        <f t="array" ref="L3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" t="str">
        <f t="shared" si="5"/>
        <v>내계좌이체</v>
      </c>
      <c r="N357" t="str">
        <f>IF(COUNTIF(저축성자산, I357) &gt; 0, 표1[[#This Row],[결제수단]], E357)</f>
        <v>미분류</v>
      </c>
      <c r="O357">
        <f>IF(OR(표1[[#This Row],[pv_대분류]]="수입", 표1[[#This Row],[pv_대분류]]="저축/투자"), 표1[[#This Row],[금액]], -표1[[#This Row],[금액]])</f>
        <v>400000</v>
      </c>
    </row>
    <row r="358" spans="1:15" hidden="1">
      <c r="A358" s="33">
        <v>45771</v>
      </c>
      <c r="B358" s="34">
        <v>0.66069444444444447</v>
      </c>
      <c r="C358" t="s">
        <v>163</v>
      </c>
      <c r="D358" t="s">
        <v>154</v>
      </c>
      <c r="E358" t="s">
        <v>149</v>
      </c>
      <c r="F358" t="s">
        <v>667</v>
      </c>
      <c r="G358" s="82">
        <v>400000</v>
      </c>
      <c r="H358" t="s">
        <v>179</v>
      </c>
      <c r="I358" t="s">
        <v>211</v>
      </c>
      <c r="J358" s="33"/>
      <c r="K358" s="33">
        <f>표1[[#This Row],[날짜]]</f>
        <v>45771</v>
      </c>
      <c r="L358" t="str" cm="1">
        <f t="array" ref="L3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8" t="str">
        <f t="shared" si="5"/>
        <v>급여</v>
      </c>
      <c r="N358" t="str">
        <f>IF(COUNTIF(저축성자산, I358) &gt; 0, 표1[[#This Row],[결제수단]], E358)</f>
        <v>미분류</v>
      </c>
      <c r="O358">
        <f>IF(OR(표1[[#This Row],[pv_대분류]]="수입", 표1[[#This Row],[pv_대분류]]="저축/투자"), 표1[[#This Row],[금액]], -표1[[#This Row],[금액]])</f>
        <v>400000</v>
      </c>
    </row>
    <row r="359" spans="1:15">
      <c r="A359" s="33">
        <v>45771</v>
      </c>
      <c r="B359" s="34">
        <v>0.90835648148148151</v>
      </c>
      <c r="C359" t="s">
        <v>165</v>
      </c>
      <c r="D359" t="s">
        <v>160</v>
      </c>
      <c r="E359" t="s">
        <v>15</v>
      </c>
      <c r="F359" t="s">
        <v>235</v>
      </c>
      <c r="G359" s="82">
        <v>-9000</v>
      </c>
      <c r="H359" t="s">
        <v>179</v>
      </c>
      <c r="I359" t="s">
        <v>222</v>
      </c>
      <c r="J359" s="33"/>
      <c r="K359" s="33">
        <f>표1[[#This Row],[날짜]]</f>
        <v>45771</v>
      </c>
      <c r="L359" t="str" cm="1">
        <f t="array" ref="L3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9" t="str">
        <f t="shared" si="5"/>
        <v>생활</v>
      </c>
      <c r="N359" t="str">
        <f>IF(COUNTIF(저축성자산, I359) &gt; 0, 표1[[#This Row],[결제수단]], E359)</f>
        <v>생필품</v>
      </c>
      <c r="O359">
        <f>IF(OR(표1[[#This Row],[pv_대분류]]="수입", 표1[[#This Row],[pv_대분류]]="저축/투자"), 표1[[#This Row],[금액]], -표1[[#This Row],[금액]])</f>
        <v>9000</v>
      </c>
    </row>
    <row r="360" spans="1:15">
      <c r="A360" s="33">
        <v>45771</v>
      </c>
      <c r="B360" s="34">
        <v>0.97797453703703707</v>
      </c>
      <c r="C360" t="s">
        <v>165</v>
      </c>
      <c r="D360" t="s">
        <v>160</v>
      </c>
      <c r="E360" t="s">
        <v>4</v>
      </c>
      <c r="F360" t="s">
        <v>442</v>
      </c>
      <c r="G360" s="82">
        <v>-7800</v>
      </c>
      <c r="H360" t="s">
        <v>179</v>
      </c>
      <c r="I360" t="s">
        <v>222</v>
      </c>
      <c r="J360" s="33"/>
      <c r="K360" s="33">
        <f>표1[[#This Row],[날짜]]</f>
        <v>45771</v>
      </c>
      <c r="L360" t="str" cm="1">
        <f t="array" ref="L3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0" t="str">
        <f t="shared" si="5"/>
        <v>생활</v>
      </c>
      <c r="N360" t="str">
        <f>IF(COUNTIF(저축성자산, I360) &gt; 0, 표1[[#This Row],[결제수단]], E360)</f>
        <v>편의점</v>
      </c>
      <c r="O360">
        <f>IF(OR(표1[[#This Row],[pv_대분류]]="수입", 표1[[#This Row],[pv_대분류]]="저축/투자"), 표1[[#This Row],[금액]], -표1[[#This Row],[금액]])</f>
        <v>7800</v>
      </c>
    </row>
    <row r="361" spans="1:15" hidden="1">
      <c r="A361" s="33">
        <v>45770</v>
      </c>
      <c r="B361" s="34">
        <v>0.34256944444444443</v>
      </c>
      <c r="C361" t="s">
        <v>167</v>
      </c>
      <c r="D361" t="s">
        <v>167</v>
      </c>
      <c r="E361" t="s">
        <v>149</v>
      </c>
      <c r="F361" t="s">
        <v>44</v>
      </c>
      <c r="G361" s="82">
        <v>12000</v>
      </c>
      <c r="H361" t="s">
        <v>179</v>
      </c>
      <c r="I361" t="s">
        <v>195</v>
      </c>
      <c r="J361" s="33"/>
      <c r="K361" s="33">
        <f>표1[[#This Row],[날짜]]</f>
        <v>45770</v>
      </c>
      <c r="L361" t="str" cm="1">
        <f t="array" ref="L3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1" t="str">
        <f t="shared" si="5"/>
        <v>이체</v>
      </c>
      <c r="N361" t="str">
        <f>IF(COUNTIF(저축성자산, I361) &gt; 0, 표1[[#This Row],[결제수단]], E361)</f>
        <v>미분류</v>
      </c>
      <c r="O361">
        <f>IF(OR(표1[[#This Row],[pv_대분류]]="수입", 표1[[#This Row],[pv_대분류]]="저축/투자"), 표1[[#This Row],[금액]], -표1[[#This Row],[금액]])</f>
        <v>-12000</v>
      </c>
    </row>
    <row r="362" spans="1:15" hidden="1">
      <c r="A362" s="33">
        <v>45770</v>
      </c>
      <c r="B362" s="34">
        <v>0.34462962962962962</v>
      </c>
      <c r="C362" t="s">
        <v>167</v>
      </c>
      <c r="D362" t="s">
        <v>167</v>
      </c>
      <c r="E362" t="s">
        <v>149</v>
      </c>
      <c r="F362" t="s">
        <v>59</v>
      </c>
      <c r="G362" s="82">
        <v>-12000</v>
      </c>
      <c r="H362" t="s">
        <v>179</v>
      </c>
      <c r="I362" t="s">
        <v>528</v>
      </c>
      <c r="J362" s="33"/>
      <c r="K362" s="33">
        <f>표1[[#This Row],[날짜]]</f>
        <v>45770</v>
      </c>
      <c r="L362" t="str" cm="1">
        <f t="array" ref="L3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" t="str">
        <f t="shared" si="5"/>
        <v>이체</v>
      </c>
      <c r="N362" t="str">
        <f>IF(COUNTIF(저축성자산, I362) &gt; 0, 표1[[#This Row],[결제수단]], E362)</f>
        <v>미분류</v>
      </c>
      <c r="O362">
        <f>IF(OR(표1[[#This Row],[pv_대분류]]="수입", 표1[[#This Row],[pv_대분류]]="저축/투자"), 표1[[#This Row],[금액]], -표1[[#This Row],[금액]])</f>
        <v>12000</v>
      </c>
    </row>
    <row r="363" spans="1:15" hidden="1">
      <c r="A363" s="33">
        <v>45770</v>
      </c>
      <c r="B363" s="34">
        <v>0.84089120370370374</v>
      </c>
      <c r="C363" t="s">
        <v>167</v>
      </c>
      <c r="D363" t="s">
        <v>609</v>
      </c>
      <c r="E363" t="s">
        <v>149</v>
      </c>
      <c r="F363" t="s">
        <v>152</v>
      </c>
      <c r="G363" s="82">
        <v>-12000</v>
      </c>
      <c r="H363" t="s">
        <v>179</v>
      </c>
      <c r="I363" t="s">
        <v>528</v>
      </c>
      <c r="J363" s="33"/>
      <c r="K363" s="33">
        <f>표1[[#This Row],[날짜]]</f>
        <v>45770</v>
      </c>
      <c r="L363" t="str" cm="1">
        <f t="array" ref="L3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3" t="str">
        <f t="shared" si="5"/>
        <v>내계좌이체</v>
      </c>
      <c r="N363" t="str">
        <f>IF(COUNTIF(저축성자산, I363) &gt; 0, 표1[[#This Row],[결제수단]], E363)</f>
        <v>미분류</v>
      </c>
      <c r="O363">
        <f>IF(OR(표1[[#This Row],[pv_대분류]]="수입", 표1[[#This Row],[pv_대분류]]="저축/투자"), 표1[[#This Row],[금액]], -표1[[#This Row],[금액]])</f>
        <v>12000</v>
      </c>
    </row>
    <row r="364" spans="1:15" hidden="1">
      <c r="A364" s="33">
        <v>45770</v>
      </c>
      <c r="B364" s="34">
        <v>0.84089120370370374</v>
      </c>
      <c r="C364" t="s">
        <v>167</v>
      </c>
      <c r="D364" t="s">
        <v>609</v>
      </c>
      <c r="E364" t="s">
        <v>149</v>
      </c>
      <c r="F364" t="s">
        <v>152</v>
      </c>
      <c r="G364" s="82">
        <v>12000</v>
      </c>
      <c r="H364" t="s">
        <v>179</v>
      </c>
      <c r="I364" t="s">
        <v>537</v>
      </c>
      <c r="J364" s="33"/>
      <c r="K364" s="33">
        <f>표1[[#This Row],[날짜]]</f>
        <v>45770</v>
      </c>
      <c r="L364" t="str" cm="1">
        <f t="array" ref="L3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4" t="str">
        <f t="shared" si="5"/>
        <v>내계좌이체</v>
      </c>
      <c r="N364" t="str">
        <f>IF(COUNTIF(저축성자산, I364) &gt; 0, 표1[[#This Row],[결제수단]], E364)</f>
        <v>미분류</v>
      </c>
      <c r="O364">
        <f>IF(OR(표1[[#This Row],[pv_대분류]]="수입", 표1[[#This Row],[pv_대분류]]="저축/투자"), 표1[[#This Row],[금액]], -표1[[#This Row],[금액]])</f>
        <v>-12000</v>
      </c>
    </row>
    <row r="365" spans="1:15" hidden="1">
      <c r="A365" s="33">
        <v>45770</v>
      </c>
      <c r="B365" s="34">
        <v>0.88984953703703706</v>
      </c>
      <c r="C365" t="s">
        <v>167</v>
      </c>
      <c r="D365" t="s">
        <v>167</v>
      </c>
      <c r="E365" t="s">
        <v>149</v>
      </c>
      <c r="F365" t="s">
        <v>41</v>
      </c>
      <c r="G365" s="82">
        <v>12000</v>
      </c>
      <c r="H365" t="s">
        <v>179</v>
      </c>
      <c r="I365" t="s">
        <v>195</v>
      </c>
      <c r="J365" s="33"/>
      <c r="K365" s="33">
        <f>표1[[#This Row],[날짜]]</f>
        <v>45770</v>
      </c>
      <c r="L365" t="str" cm="1">
        <f t="array" ref="L3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5" t="str">
        <f t="shared" si="5"/>
        <v>이체</v>
      </c>
      <c r="N365" t="str">
        <f>IF(COUNTIF(저축성자산, I365) &gt; 0, 표1[[#This Row],[결제수단]], E365)</f>
        <v>미분류</v>
      </c>
      <c r="O365">
        <f>IF(OR(표1[[#This Row],[pv_대분류]]="수입", 표1[[#This Row],[pv_대분류]]="저축/투자"), 표1[[#This Row],[금액]], -표1[[#This Row],[금액]])</f>
        <v>-12000</v>
      </c>
    </row>
    <row r="366" spans="1:15">
      <c r="A366" s="33">
        <v>45770</v>
      </c>
      <c r="B366" s="34">
        <v>0.60454861111111113</v>
      </c>
      <c r="C366" t="s">
        <v>165</v>
      </c>
      <c r="D366" t="s">
        <v>553</v>
      </c>
      <c r="E366" t="s">
        <v>612</v>
      </c>
      <c r="F366" t="s">
        <v>5</v>
      </c>
      <c r="G366" s="82">
        <v>-17920</v>
      </c>
      <c r="H366" t="s">
        <v>179</v>
      </c>
      <c r="I366" t="s">
        <v>222</v>
      </c>
      <c r="J366" s="33"/>
      <c r="K366" s="33">
        <f>표1[[#This Row],[날짜]]</f>
        <v>45770</v>
      </c>
      <c r="L366" t="str" cm="1">
        <f t="array" ref="L3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6" t="str">
        <f t="shared" si="5"/>
        <v>온라인쇼핑</v>
      </c>
      <c r="N366" t="str">
        <f>IF(COUNTIF(저축성자산, I366) &gt; 0, 표1[[#This Row],[결제수단]], E366)</f>
        <v>인터넷쇼핑</v>
      </c>
      <c r="O366">
        <f>IF(OR(표1[[#This Row],[pv_대분류]]="수입", 표1[[#This Row],[pv_대분류]]="저축/투자"), 표1[[#This Row],[금액]], -표1[[#This Row],[금액]])</f>
        <v>17920</v>
      </c>
    </row>
    <row r="367" spans="1:15" hidden="1">
      <c r="A367" s="33">
        <v>45769</v>
      </c>
      <c r="B367" s="34">
        <v>0.69666666666666666</v>
      </c>
      <c r="C367" t="s">
        <v>167</v>
      </c>
      <c r="D367" t="s">
        <v>167</v>
      </c>
      <c r="E367" t="s">
        <v>149</v>
      </c>
      <c r="F367" t="s">
        <v>45</v>
      </c>
      <c r="G367" s="82">
        <v>12000</v>
      </c>
      <c r="H367" t="s">
        <v>179</v>
      </c>
      <c r="I367" t="s">
        <v>195</v>
      </c>
      <c r="J367" s="33"/>
      <c r="K367" s="33">
        <f>표1[[#This Row],[날짜]]</f>
        <v>45769</v>
      </c>
      <c r="L367" t="str" cm="1">
        <f t="array" ref="L3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7" t="str">
        <f t="shared" si="5"/>
        <v>이체</v>
      </c>
      <c r="N367" t="str">
        <f>IF(COUNTIF(저축성자산, I367) &gt; 0, 표1[[#This Row],[결제수단]], E367)</f>
        <v>미분류</v>
      </c>
      <c r="O367">
        <f>IF(OR(표1[[#This Row],[pv_대분류]]="수입", 표1[[#This Row],[pv_대분류]]="저축/투자"), 표1[[#This Row],[금액]], -표1[[#This Row],[금액]])</f>
        <v>-12000</v>
      </c>
    </row>
    <row r="368" spans="1:15" hidden="1">
      <c r="A368" s="33">
        <v>45769</v>
      </c>
      <c r="B368" s="34">
        <v>0.79680555555555554</v>
      </c>
      <c r="C368" t="s">
        <v>167</v>
      </c>
      <c r="D368" t="s">
        <v>609</v>
      </c>
      <c r="E368" t="s">
        <v>149</v>
      </c>
      <c r="F368" t="s">
        <v>593</v>
      </c>
      <c r="G368" s="82">
        <v>-49350</v>
      </c>
      <c r="H368" t="s">
        <v>179</v>
      </c>
      <c r="I368" t="s">
        <v>211</v>
      </c>
      <c r="J368" s="33"/>
      <c r="K368" s="33">
        <f>표1[[#This Row],[날짜]]</f>
        <v>45769</v>
      </c>
      <c r="L368" t="str" cm="1">
        <f t="array" ref="L3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8" t="str">
        <f t="shared" si="5"/>
        <v>내계좌이체</v>
      </c>
      <c r="N368" t="str">
        <f>IF(COUNTIF(저축성자산, I368) &gt; 0, 표1[[#This Row],[결제수단]], E368)</f>
        <v>미분류</v>
      </c>
      <c r="O368">
        <f>IF(OR(표1[[#This Row],[pv_대분류]]="수입", 표1[[#This Row],[pv_대분류]]="저축/투자"), 표1[[#This Row],[금액]], -표1[[#This Row],[금액]])</f>
        <v>49350</v>
      </c>
    </row>
    <row r="369" spans="1:15" hidden="1">
      <c r="A369" s="33">
        <v>45769</v>
      </c>
      <c r="B369" s="34">
        <v>0.79680555555555554</v>
      </c>
      <c r="C369" t="s">
        <v>167</v>
      </c>
      <c r="D369" t="s">
        <v>609</v>
      </c>
      <c r="E369" t="s">
        <v>149</v>
      </c>
      <c r="F369" t="s">
        <v>152</v>
      </c>
      <c r="G369" s="82">
        <v>49350</v>
      </c>
      <c r="H369" t="s">
        <v>179</v>
      </c>
      <c r="I369" t="s">
        <v>537</v>
      </c>
      <c r="J369" s="33"/>
      <c r="K369" s="33">
        <f>표1[[#This Row],[날짜]]</f>
        <v>45769</v>
      </c>
      <c r="L369" t="str" cm="1">
        <f t="array" ref="L3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9" t="str">
        <f t="shared" si="5"/>
        <v>내계좌이체</v>
      </c>
      <c r="N369" t="str">
        <f>IF(COUNTIF(저축성자산, I369) &gt; 0, 표1[[#This Row],[결제수단]], E369)</f>
        <v>미분류</v>
      </c>
      <c r="O369">
        <f>IF(OR(표1[[#This Row],[pv_대분류]]="수입", 표1[[#This Row],[pv_대분류]]="저축/투자"), 표1[[#This Row],[금액]], -표1[[#This Row],[금액]])</f>
        <v>-49350</v>
      </c>
    </row>
    <row r="370" spans="1:15" hidden="1">
      <c r="A370" s="33">
        <v>45769</v>
      </c>
      <c r="B370" s="34">
        <v>0.79716435185185186</v>
      </c>
      <c r="C370" t="s">
        <v>167</v>
      </c>
      <c r="D370" t="s">
        <v>609</v>
      </c>
      <c r="E370" t="s">
        <v>149</v>
      </c>
      <c r="F370" t="s">
        <v>593</v>
      </c>
      <c r="G370" s="82">
        <v>-132000</v>
      </c>
      <c r="H370" t="s">
        <v>179</v>
      </c>
      <c r="I370" t="s">
        <v>195</v>
      </c>
      <c r="J370" s="33"/>
      <c r="K370" s="33">
        <f>표1[[#This Row],[날짜]]</f>
        <v>45769</v>
      </c>
      <c r="L370" t="str" cm="1">
        <f t="array" ref="L3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70" t="str">
        <f t="shared" si="5"/>
        <v>내계좌이체</v>
      </c>
      <c r="N370" t="str">
        <f>IF(COUNTIF(저축성자산, I370) &gt; 0, 표1[[#This Row],[결제수단]], E370)</f>
        <v>미분류</v>
      </c>
      <c r="O370">
        <f>IF(OR(표1[[#This Row],[pv_대분류]]="수입", 표1[[#This Row],[pv_대분류]]="저축/투자"), 표1[[#This Row],[금액]], -표1[[#This Row],[금액]])</f>
        <v>132000</v>
      </c>
    </row>
    <row r="371" spans="1:15" hidden="1">
      <c r="A371" s="33">
        <v>45769</v>
      </c>
      <c r="B371" s="34">
        <v>0.79716435185185186</v>
      </c>
      <c r="C371" t="s">
        <v>167</v>
      </c>
      <c r="D371" t="s">
        <v>609</v>
      </c>
      <c r="E371" t="s">
        <v>149</v>
      </c>
      <c r="F371" t="s">
        <v>152</v>
      </c>
      <c r="G371" s="82">
        <v>132000</v>
      </c>
      <c r="H371" t="s">
        <v>179</v>
      </c>
      <c r="I371" t="s">
        <v>537</v>
      </c>
      <c r="J371" s="33"/>
      <c r="K371" s="33">
        <f>표1[[#This Row],[날짜]]</f>
        <v>45769</v>
      </c>
      <c r="L371" t="str" cm="1">
        <f t="array" ref="L3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71" t="str">
        <f t="shared" si="5"/>
        <v>내계좌이체</v>
      </c>
      <c r="N371" t="str">
        <f>IF(COUNTIF(저축성자산, I371) &gt; 0, 표1[[#This Row],[결제수단]], E371)</f>
        <v>미분류</v>
      </c>
      <c r="O371">
        <f>IF(OR(표1[[#This Row],[pv_대분류]]="수입", 표1[[#This Row],[pv_대분류]]="저축/투자"), 표1[[#This Row],[금액]], -표1[[#This Row],[금액]])</f>
        <v>-132000</v>
      </c>
    </row>
    <row r="372" spans="1:15" hidden="1">
      <c r="A372" s="33">
        <v>45769</v>
      </c>
      <c r="B372" s="34">
        <v>0.97763888888888884</v>
      </c>
      <c r="C372" t="s">
        <v>167</v>
      </c>
      <c r="D372" t="s">
        <v>167</v>
      </c>
      <c r="E372" t="s">
        <v>149</v>
      </c>
      <c r="F372" t="s">
        <v>31</v>
      </c>
      <c r="G372" s="82">
        <v>12000</v>
      </c>
      <c r="H372" t="s">
        <v>179</v>
      </c>
      <c r="I372" t="s">
        <v>195</v>
      </c>
      <c r="J372" s="33"/>
      <c r="K372" s="33">
        <f>표1[[#This Row],[날짜]]</f>
        <v>45769</v>
      </c>
      <c r="L372" t="str" cm="1">
        <f t="array" ref="L3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72" t="str">
        <f t="shared" si="5"/>
        <v>이체</v>
      </c>
      <c r="N372" t="str">
        <f>IF(COUNTIF(저축성자산, I372) &gt; 0, 표1[[#This Row],[결제수단]], E372)</f>
        <v>미분류</v>
      </c>
      <c r="O372">
        <f>IF(OR(표1[[#This Row],[pv_대분류]]="수입", 표1[[#This Row],[pv_대분류]]="저축/투자"), 표1[[#This Row],[금액]], -표1[[#This Row],[금액]])</f>
        <v>-12000</v>
      </c>
    </row>
    <row r="373" spans="1:15">
      <c r="A373" s="33">
        <v>45769</v>
      </c>
      <c r="B373" s="34">
        <v>0.79394675925925928</v>
      </c>
      <c r="C373" t="s">
        <v>165</v>
      </c>
      <c r="D373" t="s">
        <v>148</v>
      </c>
      <c r="E373" t="s">
        <v>20</v>
      </c>
      <c r="F373" t="s">
        <v>603</v>
      </c>
      <c r="G373" s="82">
        <v>-120750</v>
      </c>
      <c r="H373" t="s">
        <v>179</v>
      </c>
      <c r="I373" t="s">
        <v>211</v>
      </c>
      <c r="J373" s="33"/>
      <c r="K373" s="33">
        <f>표1[[#This Row],[날짜]]</f>
        <v>45769</v>
      </c>
      <c r="L373" t="str" cm="1">
        <f t="array" ref="L3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73" t="str">
        <f t="shared" si="5"/>
        <v>식비</v>
      </c>
      <c r="N373" t="str">
        <f>IF(COUNTIF(저축성자산, I373) &gt; 0, 표1[[#This Row],[결제수단]], E373)</f>
        <v>한식</v>
      </c>
      <c r="O373">
        <f>IF(OR(표1[[#This Row],[pv_대분류]]="수입", 표1[[#This Row],[pv_대분류]]="저축/투자"), 표1[[#This Row],[금액]], -표1[[#This Row],[금액]])</f>
        <v>120750</v>
      </c>
    </row>
    <row r="374" spans="1:15" hidden="1">
      <c r="A374" s="33">
        <v>45769</v>
      </c>
      <c r="B374" s="34">
        <v>0.79762731481481486</v>
      </c>
      <c r="C374" t="s">
        <v>163</v>
      </c>
      <c r="D374" t="s">
        <v>161</v>
      </c>
      <c r="E374" t="s">
        <v>149</v>
      </c>
      <c r="F374" t="s">
        <v>617</v>
      </c>
      <c r="G374" s="82">
        <v>12</v>
      </c>
      <c r="H374" t="s">
        <v>179</v>
      </c>
      <c r="I374" t="s">
        <v>537</v>
      </c>
      <c r="J374" s="33"/>
      <c r="K374" s="33">
        <f>표1[[#This Row],[날짜]]</f>
        <v>45769</v>
      </c>
      <c r="L374" t="str" cm="1">
        <f t="array" ref="L3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74" t="str">
        <f t="shared" si="5"/>
        <v>앱테크</v>
      </c>
      <c r="N374" t="str">
        <f>IF(COUNTIF(저축성자산, I374) &gt; 0, 표1[[#This Row],[결제수단]], E374)</f>
        <v>미분류</v>
      </c>
      <c r="O374">
        <f>IF(OR(표1[[#This Row],[pv_대분류]]="수입", 표1[[#This Row],[pv_대분류]]="저축/투자"), 표1[[#This Row],[금액]], -표1[[#This Row],[금액]])</f>
        <v>12</v>
      </c>
    </row>
    <row r="375" spans="1:15" hidden="1">
      <c r="A375" s="33">
        <v>45769</v>
      </c>
      <c r="B375" s="34">
        <v>0.79767361111111112</v>
      </c>
      <c r="C375" t="s">
        <v>163</v>
      </c>
      <c r="D375" t="s">
        <v>161</v>
      </c>
      <c r="E375" t="s">
        <v>149</v>
      </c>
      <c r="F375" t="s">
        <v>617</v>
      </c>
      <c r="G375" s="82">
        <v>16</v>
      </c>
      <c r="H375" t="s">
        <v>179</v>
      </c>
      <c r="I375" t="s">
        <v>537</v>
      </c>
      <c r="J375" s="33"/>
      <c r="K375" s="33">
        <f>표1[[#This Row],[날짜]]</f>
        <v>45769</v>
      </c>
      <c r="L375" t="str" cm="1">
        <f t="array" ref="L3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75" t="str">
        <f t="shared" si="5"/>
        <v>앱테크</v>
      </c>
      <c r="N375" t="str">
        <f>IF(COUNTIF(저축성자산, I375) &gt; 0, 표1[[#This Row],[결제수단]], E375)</f>
        <v>미분류</v>
      </c>
      <c r="O375">
        <f>IF(OR(표1[[#This Row],[pv_대분류]]="수입", 표1[[#This Row],[pv_대분류]]="저축/투자"), 표1[[#This Row],[금액]], -표1[[#This Row],[금액]])</f>
        <v>16</v>
      </c>
    </row>
    <row r="376" spans="1:15" hidden="1">
      <c r="A376" s="33">
        <v>45768</v>
      </c>
      <c r="B376" s="34">
        <v>0.42837962962962961</v>
      </c>
      <c r="C376" t="s">
        <v>167</v>
      </c>
      <c r="D376" t="s">
        <v>609</v>
      </c>
      <c r="E376" t="s">
        <v>149</v>
      </c>
      <c r="F376" t="s">
        <v>192</v>
      </c>
      <c r="G376" s="82">
        <v>50000</v>
      </c>
      <c r="H376" t="s">
        <v>179</v>
      </c>
      <c r="I376" t="s">
        <v>537</v>
      </c>
      <c r="J376" s="33"/>
      <c r="K376" s="33">
        <f>표1[[#This Row],[날짜]]</f>
        <v>45768</v>
      </c>
      <c r="L376" t="str" cm="1">
        <f t="array" ref="L3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76" t="str">
        <f t="shared" si="5"/>
        <v>내계좌이체</v>
      </c>
      <c r="N376" t="str">
        <f>IF(COUNTIF(저축성자산, I376) &gt; 0, 표1[[#This Row],[결제수단]], E376)</f>
        <v>미분류</v>
      </c>
      <c r="O376">
        <f>IF(OR(표1[[#This Row],[pv_대분류]]="수입", 표1[[#This Row],[pv_대분류]]="저축/투자"), 표1[[#This Row],[금액]], -표1[[#This Row],[금액]])</f>
        <v>-50000</v>
      </c>
    </row>
    <row r="377" spans="1:15" hidden="1">
      <c r="A377" s="33">
        <v>45768</v>
      </c>
      <c r="B377" s="34">
        <v>0.42837962962962961</v>
      </c>
      <c r="C377" t="s">
        <v>167</v>
      </c>
      <c r="D377" t="s">
        <v>609</v>
      </c>
      <c r="E377" t="s">
        <v>149</v>
      </c>
      <c r="F377" t="s">
        <v>234</v>
      </c>
      <c r="G377" s="82">
        <v>-50000</v>
      </c>
      <c r="H377" t="s">
        <v>179</v>
      </c>
      <c r="I377" t="s">
        <v>527</v>
      </c>
      <c r="J377" s="33"/>
      <c r="K377" s="33">
        <f>표1[[#This Row],[날짜]]</f>
        <v>45768</v>
      </c>
      <c r="L377" t="str" cm="1">
        <f t="array" ref="L3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77" t="str">
        <f t="shared" si="5"/>
        <v>내계좌이체</v>
      </c>
      <c r="N377" t="str">
        <f>IF(COUNTIF(저축성자산, I377) &gt; 0, 표1[[#This Row],[결제수단]], E377)</f>
        <v>미분류</v>
      </c>
      <c r="O377">
        <f>IF(OR(표1[[#This Row],[pv_대분류]]="수입", 표1[[#This Row],[pv_대분류]]="저축/투자"), 표1[[#This Row],[금액]], -표1[[#This Row],[금액]])</f>
        <v>50000</v>
      </c>
    </row>
    <row r="378" spans="1:15" hidden="1">
      <c r="A378" s="33">
        <v>45768</v>
      </c>
      <c r="B378" s="34">
        <v>0.635625</v>
      </c>
      <c r="C378" t="s">
        <v>167</v>
      </c>
      <c r="D378" t="s">
        <v>167</v>
      </c>
      <c r="E378" t="s">
        <v>149</v>
      </c>
      <c r="F378" t="s">
        <v>62</v>
      </c>
      <c r="G378" s="82">
        <v>12000</v>
      </c>
      <c r="H378" t="s">
        <v>179</v>
      </c>
      <c r="I378" t="s">
        <v>195</v>
      </c>
      <c r="J378" s="33"/>
      <c r="K378" s="33">
        <f>표1[[#This Row],[날짜]]</f>
        <v>45768</v>
      </c>
      <c r="L378" t="str" cm="1">
        <f t="array" ref="L3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78" t="str">
        <f t="shared" si="5"/>
        <v>이체</v>
      </c>
      <c r="N378" t="str">
        <f>IF(COUNTIF(저축성자산, I378) &gt; 0, 표1[[#This Row],[결제수단]], E378)</f>
        <v>미분류</v>
      </c>
      <c r="O378">
        <f>IF(OR(표1[[#This Row],[pv_대분류]]="수입", 표1[[#This Row],[pv_대분류]]="저축/투자"), 표1[[#This Row],[금액]], -표1[[#This Row],[금액]])</f>
        <v>-12000</v>
      </c>
    </row>
    <row r="379" spans="1:15" hidden="1">
      <c r="A379" s="33">
        <v>45768</v>
      </c>
      <c r="B379" s="34">
        <v>0.64939814814814811</v>
      </c>
      <c r="C379" t="s">
        <v>167</v>
      </c>
      <c r="D379" t="s">
        <v>167</v>
      </c>
      <c r="E379" t="s">
        <v>149</v>
      </c>
      <c r="F379" t="s">
        <v>83</v>
      </c>
      <c r="G379" s="82">
        <v>12000</v>
      </c>
      <c r="H379" t="s">
        <v>179</v>
      </c>
      <c r="I379" t="s">
        <v>195</v>
      </c>
      <c r="J379" s="33"/>
      <c r="K379" s="33">
        <f>표1[[#This Row],[날짜]]</f>
        <v>45768</v>
      </c>
      <c r="L379" t="str" cm="1">
        <f t="array" ref="L3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79" t="str">
        <f t="shared" si="5"/>
        <v>이체</v>
      </c>
      <c r="N379" t="str">
        <f>IF(COUNTIF(저축성자산, I379) &gt; 0, 표1[[#This Row],[결제수단]], E379)</f>
        <v>미분류</v>
      </c>
      <c r="O379">
        <f>IF(OR(표1[[#This Row],[pv_대분류]]="수입", 표1[[#This Row],[pv_대분류]]="저축/투자"), 표1[[#This Row],[금액]], -표1[[#This Row],[금액]])</f>
        <v>-12000</v>
      </c>
    </row>
    <row r="380" spans="1:15" hidden="1">
      <c r="A380" s="33">
        <v>45768</v>
      </c>
      <c r="B380" s="34">
        <v>0.66421296296296295</v>
      </c>
      <c r="C380" t="s">
        <v>167</v>
      </c>
      <c r="D380" t="s">
        <v>167</v>
      </c>
      <c r="E380" t="s">
        <v>149</v>
      </c>
      <c r="F380" t="s">
        <v>66</v>
      </c>
      <c r="G380" s="82">
        <v>12000</v>
      </c>
      <c r="H380" t="s">
        <v>179</v>
      </c>
      <c r="I380" t="s">
        <v>195</v>
      </c>
      <c r="J380" s="33"/>
      <c r="K380" s="33">
        <f>표1[[#This Row],[날짜]]</f>
        <v>45768</v>
      </c>
      <c r="L380" t="str" cm="1">
        <f t="array" ref="L3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0" t="str">
        <f t="shared" si="5"/>
        <v>이체</v>
      </c>
      <c r="N380" t="str">
        <f>IF(COUNTIF(저축성자산, I380) &gt; 0, 표1[[#This Row],[결제수단]], E380)</f>
        <v>미분류</v>
      </c>
      <c r="O380">
        <f>IF(OR(표1[[#This Row],[pv_대분류]]="수입", 표1[[#This Row],[pv_대분류]]="저축/투자"), 표1[[#This Row],[금액]], -표1[[#This Row],[금액]])</f>
        <v>-12000</v>
      </c>
    </row>
    <row r="381" spans="1:15" hidden="1">
      <c r="A381" s="33">
        <v>45768</v>
      </c>
      <c r="B381" s="34">
        <v>0.6651273148148148</v>
      </c>
      <c r="C381" t="s">
        <v>167</v>
      </c>
      <c r="D381" t="s">
        <v>167</v>
      </c>
      <c r="E381" t="s">
        <v>149</v>
      </c>
      <c r="F381" t="s">
        <v>79</v>
      </c>
      <c r="G381" s="82">
        <v>12000</v>
      </c>
      <c r="H381" t="s">
        <v>179</v>
      </c>
      <c r="I381" t="s">
        <v>195</v>
      </c>
      <c r="J381" s="33"/>
      <c r="K381" s="33">
        <f>표1[[#This Row],[날짜]]</f>
        <v>45768</v>
      </c>
      <c r="L381" t="str" cm="1">
        <f t="array" ref="L3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1" t="str">
        <f t="shared" si="5"/>
        <v>이체</v>
      </c>
      <c r="N381" t="str">
        <f>IF(COUNTIF(저축성자산, I381) &gt; 0, 표1[[#This Row],[결제수단]], E381)</f>
        <v>미분류</v>
      </c>
      <c r="O381">
        <f>IF(OR(표1[[#This Row],[pv_대분류]]="수입", 표1[[#This Row],[pv_대분류]]="저축/투자"), 표1[[#This Row],[금액]], -표1[[#This Row],[금액]])</f>
        <v>-12000</v>
      </c>
    </row>
    <row r="382" spans="1:15" hidden="1">
      <c r="A382" s="33">
        <v>45768</v>
      </c>
      <c r="B382" s="34">
        <v>0.71424768518518522</v>
      </c>
      <c r="C382" t="s">
        <v>167</v>
      </c>
      <c r="D382" t="s">
        <v>167</v>
      </c>
      <c r="E382" t="s">
        <v>149</v>
      </c>
      <c r="F382" t="s">
        <v>75</v>
      </c>
      <c r="G382" s="82">
        <v>12000</v>
      </c>
      <c r="H382" t="s">
        <v>179</v>
      </c>
      <c r="I382" t="s">
        <v>195</v>
      </c>
      <c r="J382" s="33"/>
      <c r="K382" s="33">
        <f>표1[[#This Row],[날짜]]</f>
        <v>45768</v>
      </c>
      <c r="L382" t="str" cm="1">
        <f t="array" ref="L3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2" t="str">
        <f t="shared" si="5"/>
        <v>이체</v>
      </c>
      <c r="N382" t="str">
        <f>IF(COUNTIF(저축성자산, I382) &gt; 0, 표1[[#This Row],[결제수단]], E382)</f>
        <v>미분류</v>
      </c>
      <c r="O382">
        <f>IF(OR(표1[[#This Row],[pv_대분류]]="수입", 표1[[#This Row],[pv_대분류]]="저축/투자"), 표1[[#This Row],[금액]], -표1[[#This Row],[금액]])</f>
        <v>-12000</v>
      </c>
    </row>
    <row r="383" spans="1:15" hidden="1">
      <c r="A383" s="33">
        <v>45768</v>
      </c>
      <c r="B383" s="34">
        <v>0.72136574074074078</v>
      </c>
      <c r="C383" t="s">
        <v>167</v>
      </c>
      <c r="D383" t="s">
        <v>167</v>
      </c>
      <c r="E383" t="s">
        <v>149</v>
      </c>
      <c r="F383" t="s">
        <v>60</v>
      </c>
      <c r="G383" s="82">
        <v>12000</v>
      </c>
      <c r="H383" t="s">
        <v>179</v>
      </c>
      <c r="I383" t="s">
        <v>195</v>
      </c>
      <c r="J383" s="33"/>
      <c r="K383" s="33">
        <f>표1[[#This Row],[날짜]]</f>
        <v>45768</v>
      </c>
      <c r="L383" t="str" cm="1">
        <f t="array" ref="L3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3" t="str">
        <f t="shared" si="5"/>
        <v>이체</v>
      </c>
      <c r="N383" t="str">
        <f>IF(COUNTIF(저축성자산, I383) &gt; 0, 표1[[#This Row],[결제수단]], E383)</f>
        <v>미분류</v>
      </c>
      <c r="O383">
        <f>IF(OR(표1[[#This Row],[pv_대분류]]="수입", 표1[[#This Row],[pv_대분류]]="저축/투자"), 표1[[#This Row],[금액]], -표1[[#This Row],[금액]])</f>
        <v>-12000</v>
      </c>
    </row>
    <row r="384" spans="1:15" hidden="1">
      <c r="A384" s="33">
        <v>45768</v>
      </c>
      <c r="B384" s="34">
        <v>0.72613425925925923</v>
      </c>
      <c r="C384" t="s">
        <v>167</v>
      </c>
      <c r="D384" t="s">
        <v>167</v>
      </c>
      <c r="E384" t="s">
        <v>149</v>
      </c>
      <c r="F384" t="s">
        <v>47</v>
      </c>
      <c r="G384" s="82">
        <v>12000</v>
      </c>
      <c r="H384" t="s">
        <v>179</v>
      </c>
      <c r="I384" t="s">
        <v>195</v>
      </c>
      <c r="J384" s="33"/>
      <c r="K384" s="33">
        <f>표1[[#This Row],[날짜]]</f>
        <v>45768</v>
      </c>
      <c r="L384" t="str" cm="1">
        <f t="array" ref="L3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4" t="str">
        <f t="shared" si="5"/>
        <v>이체</v>
      </c>
      <c r="N384" t="str">
        <f>IF(COUNTIF(저축성자산, I384) &gt; 0, 표1[[#This Row],[결제수단]], E384)</f>
        <v>미분류</v>
      </c>
      <c r="O384">
        <f>IF(OR(표1[[#This Row],[pv_대분류]]="수입", 표1[[#This Row],[pv_대분류]]="저축/투자"), 표1[[#This Row],[금액]], -표1[[#This Row],[금액]])</f>
        <v>-12000</v>
      </c>
    </row>
    <row r="385" spans="1:15" hidden="1">
      <c r="A385" s="33">
        <v>45768</v>
      </c>
      <c r="B385" s="34">
        <v>0.76472222222222219</v>
      </c>
      <c r="C385" t="s">
        <v>167</v>
      </c>
      <c r="D385" t="s">
        <v>167</v>
      </c>
      <c r="E385" t="s">
        <v>149</v>
      </c>
      <c r="F385" t="s">
        <v>52</v>
      </c>
      <c r="G385" s="82">
        <v>12000</v>
      </c>
      <c r="H385" t="s">
        <v>179</v>
      </c>
      <c r="I385" t="s">
        <v>195</v>
      </c>
      <c r="J385" s="33"/>
      <c r="K385" s="33">
        <f>표1[[#This Row],[날짜]]</f>
        <v>45768</v>
      </c>
      <c r="L385" t="str" cm="1">
        <f t="array" ref="L3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5" t="str">
        <f t="shared" si="5"/>
        <v>이체</v>
      </c>
      <c r="N385" t="str">
        <f>IF(COUNTIF(저축성자산, I385) &gt; 0, 표1[[#This Row],[결제수단]], E385)</f>
        <v>미분류</v>
      </c>
      <c r="O385">
        <f>IF(OR(표1[[#This Row],[pv_대분류]]="수입", 표1[[#This Row],[pv_대분류]]="저축/투자"), 표1[[#This Row],[금액]], -표1[[#This Row],[금액]])</f>
        <v>-12000</v>
      </c>
    </row>
    <row r="386" spans="1:15" hidden="1">
      <c r="A386" s="33">
        <v>45768</v>
      </c>
      <c r="B386" s="34">
        <v>0.84729166666666667</v>
      </c>
      <c r="C386" t="s">
        <v>167</v>
      </c>
      <c r="D386" t="s">
        <v>167</v>
      </c>
      <c r="E386" t="s">
        <v>149</v>
      </c>
      <c r="F386" t="s">
        <v>46</v>
      </c>
      <c r="G386" s="82">
        <v>12000</v>
      </c>
      <c r="H386" t="s">
        <v>179</v>
      </c>
      <c r="I386" t="s">
        <v>195</v>
      </c>
      <c r="J386" s="33"/>
      <c r="K386" s="33">
        <f>표1[[#This Row],[날짜]]</f>
        <v>45768</v>
      </c>
      <c r="L386" t="str" cm="1">
        <f t="array" ref="L3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6" t="str">
        <f t="shared" ref="M386:M449" si="6">IF(COUNTIF(저축성자산, I386) &gt; 0, "저축성자산", D386)</f>
        <v>이체</v>
      </c>
      <c r="N386" t="str">
        <f>IF(COUNTIF(저축성자산, I386) &gt; 0, 표1[[#This Row],[결제수단]], E386)</f>
        <v>미분류</v>
      </c>
      <c r="O386">
        <f>IF(OR(표1[[#This Row],[pv_대분류]]="수입", 표1[[#This Row],[pv_대분류]]="저축/투자"), 표1[[#This Row],[금액]], -표1[[#This Row],[금액]])</f>
        <v>-12000</v>
      </c>
    </row>
    <row r="387" spans="1:15" hidden="1">
      <c r="A387" s="33">
        <v>45768</v>
      </c>
      <c r="B387" s="34">
        <v>0.94538194444444446</v>
      </c>
      <c r="C387" t="s">
        <v>167</v>
      </c>
      <c r="D387" t="s">
        <v>167</v>
      </c>
      <c r="E387" t="s">
        <v>149</v>
      </c>
      <c r="F387" t="s">
        <v>51</v>
      </c>
      <c r="G387" s="82">
        <v>12000</v>
      </c>
      <c r="H387" t="s">
        <v>179</v>
      </c>
      <c r="I387" t="s">
        <v>195</v>
      </c>
      <c r="J387" s="33"/>
      <c r="K387" s="33">
        <f>표1[[#This Row],[날짜]]</f>
        <v>45768</v>
      </c>
      <c r="L387" t="str" cm="1">
        <f t="array" ref="L3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87" t="str">
        <f t="shared" si="6"/>
        <v>이체</v>
      </c>
      <c r="N387" t="str">
        <f>IF(COUNTIF(저축성자산, I387) &gt; 0, 표1[[#This Row],[결제수단]], E387)</f>
        <v>미분류</v>
      </c>
      <c r="O387">
        <f>IF(OR(표1[[#This Row],[pv_대분류]]="수입", 표1[[#This Row],[pv_대분류]]="저축/투자"), 표1[[#This Row],[금액]], -표1[[#This Row],[금액]])</f>
        <v>-12000</v>
      </c>
    </row>
    <row r="388" spans="1:15">
      <c r="A388" s="33">
        <v>45768</v>
      </c>
      <c r="B388" s="34">
        <v>0.33934027777777781</v>
      </c>
      <c r="C388" t="s">
        <v>165</v>
      </c>
      <c r="D388" t="s">
        <v>160</v>
      </c>
      <c r="E388" t="s">
        <v>4</v>
      </c>
      <c r="F388" t="s">
        <v>433</v>
      </c>
      <c r="G388" s="82">
        <v>-5800</v>
      </c>
      <c r="H388" t="s">
        <v>179</v>
      </c>
      <c r="I388" t="s">
        <v>222</v>
      </c>
      <c r="J388" s="33"/>
      <c r="K388" s="33">
        <f>표1[[#This Row],[날짜]]</f>
        <v>45768</v>
      </c>
      <c r="L388" t="str" cm="1">
        <f t="array" ref="L3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88" t="str">
        <f t="shared" si="6"/>
        <v>생활</v>
      </c>
      <c r="N388" t="str">
        <f>IF(COUNTIF(저축성자산, I388) &gt; 0, 표1[[#This Row],[결제수단]], E388)</f>
        <v>편의점</v>
      </c>
      <c r="O388">
        <f>IF(OR(표1[[#This Row],[pv_대분류]]="수입", 표1[[#This Row],[pv_대분류]]="저축/투자"), 표1[[#This Row],[금액]], -표1[[#This Row],[금액]])</f>
        <v>5800</v>
      </c>
    </row>
    <row r="389" spans="1:15">
      <c r="A389" s="33">
        <v>45768</v>
      </c>
      <c r="B389" s="34">
        <v>0.42604166666666671</v>
      </c>
      <c r="C389" t="s">
        <v>165</v>
      </c>
      <c r="D389" t="s">
        <v>156</v>
      </c>
      <c r="E389" t="s">
        <v>26</v>
      </c>
      <c r="F389" t="s">
        <v>242</v>
      </c>
      <c r="G389" s="82">
        <v>-21010</v>
      </c>
      <c r="H389" t="s">
        <v>179</v>
      </c>
      <c r="I389" t="s">
        <v>224</v>
      </c>
      <c r="J389" s="33"/>
      <c r="K389" s="33">
        <f>표1[[#This Row],[날짜]]</f>
        <v>45768</v>
      </c>
      <c r="L389" t="str" cm="1">
        <f t="array" ref="L3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89" t="str">
        <f t="shared" si="6"/>
        <v>금융</v>
      </c>
      <c r="N389" t="str">
        <f>IF(COUNTIF(저축성자산, I389) &gt; 0, 표1[[#This Row],[결제수단]], E389)</f>
        <v>보험</v>
      </c>
      <c r="O389">
        <f>IF(OR(표1[[#This Row],[pv_대분류]]="수입", 표1[[#This Row],[pv_대분류]]="저축/투자"), 표1[[#This Row],[금액]], -표1[[#This Row],[금액]])</f>
        <v>21010</v>
      </c>
    </row>
    <row r="390" spans="1:15">
      <c r="A390" s="33">
        <v>45768</v>
      </c>
      <c r="B390" s="34">
        <v>0.79840277777777779</v>
      </c>
      <c r="C390" t="s">
        <v>165</v>
      </c>
      <c r="D390" t="s">
        <v>156</v>
      </c>
      <c r="E390" t="s">
        <v>26</v>
      </c>
      <c r="F390" t="s">
        <v>262</v>
      </c>
      <c r="G390" s="82">
        <v>-204400</v>
      </c>
      <c r="H390" t="s">
        <v>179</v>
      </c>
      <c r="I390" t="s">
        <v>211</v>
      </c>
      <c r="J390" s="33"/>
      <c r="K390" s="33">
        <f>표1[[#This Row],[날짜]]</f>
        <v>45768</v>
      </c>
      <c r="L390" t="str" cm="1">
        <f t="array" ref="L3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90" t="str">
        <f t="shared" si="6"/>
        <v>금융</v>
      </c>
      <c r="N390" t="str">
        <f>IF(COUNTIF(저축성자산, I390) &gt; 0, 표1[[#This Row],[결제수단]], E390)</f>
        <v>보험</v>
      </c>
      <c r="O390">
        <f>IF(OR(표1[[#This Row],[pv_대분류]]="수입", 표1[[#This Row],[pv_대분류]]="저축/투자"), 표1[[#This Row],[금액]], -표1[[#This Row],[금액]])</f>
        <v>204400</v>
      </c>
    </row>
    <row r="391" spans="1:15">
      <c r="A391" s="33">
        <v>45768</v>
      </c>
      <c r="B391" s="34">
        <v>0.79844907407407406</v>
      </c>
      <c r="C391" t="s">
        <v>165</v>
      </c>
      <c r="D391" t="s">
        <v>156</v>
      </c>
      <c r="E391" t="s">
        <v>26</v>
      </c>
      <c r="F391" t="s">
        <v>261</v>
      </c>
      <c r="G391" s="82">
        <v>-4130</v>
      </c>
      <c r="H391" t="s">
        <v>179</v>
      </c>
      <c r="I391" t="s">
        <v>195</v>
      </c>
      <c r="J391" s="33"/>
      <c r="K391" s="33">
        <f>표1[[#This Row],[날짜]]</f>
        <v>45768</v>
      </c>
      <c r="L391" t="str" cm="1">
        <f t="array" ref="L3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91" t="str">
        <f t="shared" si="6"/>
        <v>금융</v>
      </c>
      <c r="N391" t="str">
        <f>IF(COUNTIF(저축성자산, I391) &gt; 0, 표1[[#This Row],[결제수단]], E391)</f>
        <v>보험</v>
      </c>
      <c r="O391">
        <f>IF(OR(표1[[#This Row],[pv_대분류]]="수입", 표1[[#This Row],[pv_대분류]]="저축/투자"), 표1[[#This Row],[금액]], -표1[[#This Row],[금액]])</f>
        <v>4130</v>
      </c>
    </row>
    <row r="392" spans="1:15">
      <c r="A392" s="33">
        <v>45768</v>
      </c>
      <c r="B392" s="34">
        <v>0.79844907407407406</v>
      </c>
      <c r="C392" t="s">
        <v>165</v>
      </c>
      <c r="D392" t="s">
        <v>156</v>
      </c>
      <c r="E392" t="s">
        <v>26</v>
      </c>
      <c r="F392" t="s">
        <v>261</v>
      </c>
      <c r="G392" s="82">
        <v>-100590</v>
      </c>
      <c r="H392" t="s">
        <v>179</v>
      </c>
      <c r="I392" t="s">
        <v>195</v>
      </c>
      <c r="J392" s="33"/>
      <c r="K392" s="33">
        <f>표1[[#This Row],[날짜]]</f>
        <v>45768</v>
      </c>
      <c r="L392" t="str" cm="1">
        <f t="array" ref="L3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92" t="str">
        <f t="shared" si="6"/>
        <v>금융</v>
      </c>
      <c r="N392" t="str">
        <f>IF(COUNTIF(저축성자산, I392) &gt; 0, 표1[[#This Row],[결제수단]], E392)</f>
        <v>보험</v>
      </c>
      <c r="O392">
        <f>IF(OR(표1[[#This Row],[pv_대분류]]="수입", 표1[[#This Row],[pv_대분류]]="저축/투자"), 표1[[#This Row],[금액]], -표1[[#This Row],[금액]])</f>
        <v>100590</v>
      </c>
    </row>
    <row r="393" spans="1:15">
      <c r="A393" s="33">
        <v>45768</v>
      </c>
      <c r="B393" s="34">
        <v>0.97008101851851847</v>
      </c>
      <c r="C393" t="s">
        <v>165</v>
      </c>
      <c r="D393" t="s">
        <v>160</v>
      </c>
      <c r="E393" t="s">
        <v>4</v>
      </c>
      <c r="F393" t="s">
        <v>442</v>
      </c>
      <c r="G393" s="82">
        <v>-7800</v>
      </c>
      <c r="H393" t="s">
        <v>179</v>
      </c>
      <c r="I393" t="s">
        <v>222</v>
      </c>
      <c r="J393" s="33"/>
      <c r="K393" s="33">
        <f>표1[[#This Row],[날짜]]</f>
        <v>45768</v>
      </c>
      <c r="L393" t="str" cm="1">
        <f t="array" ref="L3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93" t="str">
        <f t="shared" si="6"/>
        <v>생활</v>
      </c>
      <c r="N393" t="str">
        <f>IF(COUNTIF(저축성자산, I393) &gt; 0, 표1[[#This Row],[결제수단]], E393)</f>
        <v>편의점</v>
      </c>
      <c r="O393">
        <f>IF(OR(표1[[#This Row],[pv_대분류]]="수입", 표1[[#This Row],[pv_대분류]]="저축/투자"), 표1[[#This Row],[금액]], -표1[[#This Row],[금액]])</f>
        <v>7800</v>
      </c>
    </row>
    <row r="394" spans="1:15">
      <c r="A394" s="33">
        <v>45767</v>
      </c>
      <c r="B394" s="34">
        <v>0.99305555555555558</v>
      </c>
      <c r="C394" t="s">
        <v>165</v>
      </c>
      <c r="D394" t="s">
        <v>553</v>
      </c>
      <c r="E394" t="s">
        <v>612</v>
      </c>
      <c r="F394" t="s">
        <v>423</v>
      </c>
      <c r="G394" s="82">
        <v>-37800</v>
      </c>
      <c r="H394" t="s">
        <v>179</v>
      </c>
      <c r="I394" t="s">
        <v>222</v>
      </c>
      <c r="J394" s="33"/>
      <c r="K394" s="33">
        <f>표1[[#This Row],[날짜]]</f>
        <v>45767</v>
      </c>
      <c r="L394" t="str" cm="1">
        <f t="array" ref="L3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94" t="str">
        <f t="shared" si="6"/>
        <v>온라인쇼핑</v>
      </c>
      <c r="N394" t="str">
        <f>IF(COUNTIF(저축성자산, I394) &gt; 0, 표1[[#This Row],[결제수단]], E394)</f>
        <v>인터넷쇼핑</v>
      </c>
      <c r="O394">
        <f>IF(OR(표1[[#This Row],[pv_대분류]]="수입", 표1[[#This Row],[pv_대분류]]="저축/투자"), 표1[[#This Row],[금액]], -표1[[#This Row],[금액]])</f>
        <v>37800</v>
      </c>
    </row>
    <row r="395" spans="1:15" hidden="1">
      <c r="A395" s="33">
        <v>45766</v>
      </c>
      <c r="B395" s="34">
        <v>0.43837962962962962</v>
      </c>
      <c r="C395" t="s">
        <v>167</v>
      </c>
      <c r="D395" t="s">
        <v>609</v>
      </c>
      <c r="E395" t="s">
        <v>149</v>
      </c>
      <c r="F395" t="s">
        <v>192</v>
      </c>
      <c r="G395" s="82">
        <v>100000</v>
      </c>
      <c r="H395" t="s">
        <v>179</v>
      </c>
      <c r="I395" t="s">
        <v>537</v>
      </c>
      <c r="J395" s="33"/>
      <c r="K395" s="33">
        <f>표1[[#This Row],[날짜]]</f>
        <v>45766</v>
      </c>
      <c r="L395" t="str" cm="1">
        <f t="array" ref="L3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95" t="str">
        <f t="shared" si="6"/>
        <v>내계좌이체</v>
      </c>
      <c r="N395" t="str">
        <f>IF(COUNTIF(저축성자산, I395) &gt; 0, 표1[[#This Row],[결제수단]], E395)</f>
        <v>미분류</v>
      </c>
      <c r="O395">
        <f>IF(OR(표1[[#This Row],[pv_대분류]]="수입", 표1[[#This Row],[pv_대분류]]="저축/투자"), 표1[[#This Row],[금액]], -표1[[#This Row],[금액]])</f>
        <v>-100000</v>
      </c>
    </row>
    <row r="396" spans="1:15" hidden="1">
      <c r="A396" s="33">
        <v>45766</v>
      </c>
      <c r="B396" s="34">
        <v>0.43837962962962962</v>
      </c>
      <c r="C396" t="s">
        <v>167</v>
      </c>
      <c r="D396" t="s">
        <v>609</v>
      </c>
      <c r="E396" t="s">
        <v>149</v>
      </c>
      <c r="F396" t="s">
        <v>234</v>
      </c>
      <c r="G396" s="82">
        <v>-100000</v>
      </c>
      <c r="H396" t="s">
        <v>179</v>
      </c>
      <c r="I396" t="s">
        <v>527</v>
      </c>
      <c r="J396" s="33"/>
      <c r="K396" s="33">
        <f>표1[[#This Row],[날짜]]</f>
        <v>45766</v>
      </c>
      <c r="L396" t="str" cm="1">
        <f t="array" ref="L3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96" t="str">
        <f t="shared" si="6"/>
        <v>내계좌이체</v>
      </c>
      <c r="N396" t="str">
        <f>IF(COUNTIF(저축성자산, I396) &gt; 0, 표1[[#This Row],[결제수단]], E396)</f>
        <v>미분류</v>
      </c>
      <c r="O396">
        <f>IF(OR(표1[[#This Row],[pv_대분류]]="수입", 표1[[#This Row],[pv_대분류]]="저축/투자"), 표1[[#This Row],[금액]], -표1[[#This Row],[금액]])</f>
        <v>100000</v>
      </c>
    </row>
    <row r="397" spans="1:15" hidden="1">
      <c r="A397" s="33">
        <v>45766</v>
      </c>
      <c r="B397" s="34">
        <v>0.43905092592592587</v>
      </c>
      <c r="C397" t="s">
        <v>167</v>
      </c>
      <c r="D397" t="s">
        <v>609</v>
      </c>
      <c r="E397" t="s">
        <v>149</v>
      </c>
      <c r="F397" t="s">
        <v>152</v>
      </c>
      <c r="G397" s="82">
        <v>100000</v>
      </c>
      <c r="H397" t="s">
        <v>179</v>
      </c>
      <c r="I397" t="s">
        <v>211</v>
      </c>
      <c r="J397" s="33"/>
      <c r="K397" s="33">
        <f>표1[[#This Row],[날짜]]</f>
        <v>45766</v>
      </c>
      <c r="L397" t="str" cm="1">
        <f t="array" ref="L3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97" t="str">
        <f t="shared" si="6"/>
        <v>내계좌이체</v>
      </c>
      <c r="N397" t="str">
        <f>IF(COUNTIF(저축성자산, I397) &gt; 0, 표1[[#This Row],[결제수단]], E397)</f>
        <v>미분류</v>
      </c>
      <c r="O397">
        <f>IF(OR(표1[[#This Row],[pv_대분류]]="수입", 표1[[#This Row],[pv_대분류]]="저축/투자"), 표1[[#This Row],[금액]], -표1[[#This Row],[금액]])</f>
        <v>-100000</v>
      </c>
    </row>
    <row r="398" spans="1:15" hidden="1">
      <c r="A398" s="33">
        <v>45766</v>
      </c>
      <c r="B398" s="34">
        <v>0.43905092592592587</v>
      </c>
      <c r="C398" t="s">
        <v>167</v>
      </c>
      <c r="D398" t="s">
        <v>609</v>
      </c>
      <c r="E398" t="s">
        <v>149</v>
      </c>
      <c r="F398" t="s">
        <v>593</v>
      </c>
      <c r="G398" s="82">
        <v>-100000</v>
      </c>
      <c r="H398" t="s">
        <v>179</v>
      </c>
      <c r="I398" t="s">
        <v>537</v>
      </c>
      <c r="J398" s="33"/>
      <c r="K398" s="33">
        <f>표1[[#This Row],[날짜]]</f>
        <v>45766</v>
      </c>
      <c r="L398" t="str" cm="1">
        <f t="array" ref="L3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98" t="str">
        <f t="shared" si="6"/>
        <v>내계좌이체</v>
      </c>
      <c r="N398" t="str">
        <f>IF(COUNTIF(저축성자산, I398) &gt; 0, 표1[[#This Row],[결제수단]], E398)</f>
        <v>미분류</v>
      </c>
      <c r="O398">
        <f>IF(OR(표1[[#This Row],[pv_대분류]]="수입", 표1[[#This Row],[pv_대분류]]="저축/투자"), 표1[[#This Row],[금액]], -표1[[#This Row],[금액]])</f>
        <v>100000</v>
      </c>
    </row>
    <row r="399" spans="1:15" hidden="1">
      <c r="A399" s="33">
        <v>45766</v>
      </c>
      <c r="B399" s="34">
        <v>0.95476851851851852</v>
      </c>
      <c r="C399" t="s">
        <v>167</v>
      </c>
      <c r="D399" t="s">
        <v>609</v>
      </c>
      <c r="E399" t="s">
        <v>149</v>
      </c>
      <c r="F399" t="s">
        <v>593</v>
      </c>
      <c r="G399" s="82">
        <v>-100000</v>
      </c>
      <c r="H399" t="s">
        <v>179</v>
      </c>
      <c r="I399" t="s">
        <v>211</v>
      </c>
      <c r="J399" s="33"/>
      <c r="K399" s="33">
        <f>표1[[#This Row],[날짜]]</f>
        <v>45766</v>
      </c>
      <c r="L399" t="str" cm="1">
        <f t="array" ref="L3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99" t="str">
        <f t="shared" si="6"/>
        <v>내계좌이체</v>
      </c>
      <c r="N399" t="str">
        <f>IF(COUNTIF(저축성자산, I399) &gt; 0, 표1[[#This Row],[결제수단]], E399)</f>
        <v>미분류</v>
      </c>
      <c r="O399">
        <f>IF(OR(표1[[#This Row],[pv_대분류]]="수입", 표1[[#This Row],[pv_대분류]]="저축/투자"), 표1[[#This Row],[금액]], -표1[[#This Row],[금액]])</f>
        <v>100000</v>
      </c>
    </row>
    <row r="400" spans="1:15" hidden="1">
      <c r="A400" s="33">
        <v>45766</v>
      </c>
      <c r="B400" s="34">
        <v>0.95478009259259256</v>
      </c>
      <c r="C400" t="s">
        <v>167</v>
      </c>
      <c r="D400" t="s">
        <v>609</v>
      </c>
      <c r="E400" t="s">
        <v>149</v>
      </c>
      <c r="F400" t="s">
        <v>152</v>
      </c>
      <c r="G400" s="82">
        <v>100000</v>
      </c>
      <c r="H400" t="s">
        <v>179</v>
      </c>
      <c r="I400" t="s">
        <v>537</v>
      </c>
      <c r="J400" s="33"/>
      <c r="K400" s="33">
        <f>표1[[#This Row],[날짜]]</f>
        <v>45766</v>
      </c>
      <c r="L400" t="str" cm="1">
        <f t="array" ref="L4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00" t="str">
        <f t="shared" si="6"/>
        <v>내계좌이체</v>
      </c>
      <c r="N400" t="str">
        <f>IF(COUNTIF(저축성자산, I400) &gt; 0, 표1[[#This Row],[결제수단]], E400)</f>
        <v>미분류</v>
      </c>
      <c r="O400">
        <f>IF(OR(표1[[#This Row],[pv_대분류]]="수입", 표1[[#This Row],[pv_대분류]]="저축/투자"), 표1[[#This Row],[금액]], -표1[[#This Row],[금액]])</f>
        <v>-100000</v>
      </c>
    </row>
    <row r="401" spans="1:15">
      <c r="A401" s="33">
        <v>45766</v>
      </c>
      <c r="B401" s="34">
        <v>6.9108796296296293E-2</v>
      </c>
      <c r="C401" t="s">
        <v>165</v>
      </c>
      <c r="D401" t="s">
        <v>553</v>
      </c>
      <c r="E401" t="s">
        <v>622</v>
      </c>
      <c r="F401" t="s">
        <v>438</v>
      </c>
      <c r="G401" s="82">
        <v>-17000</v>
      </c>
      <c r="H401" t="s">
        <v>179</v>
      </c>
      <c r="I401" t="s">
        <v>222</v>
      </c>
      <c r="J401" s="33"/>
      <c r="K401" s="33">
        <f>표1[[#This Row],[날짜]]</f>
        <v>45766</v>
      </c>
      <c r="L401" t="str" cm="1">
        <f t="array" ref="L4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1" t="str">
        <f t="shared" si="6"/>
        <v>온라인쇼핑</v>
      </c>
      <c r="N401" t="str">
        <f>IF(COUNTIF(저축성자산, I401) &gt; 0, 표1[[#This Row],[결제수단]], E401)</f>
        <v>서비스구독</v>
      </c>
      <c r="O401">
        <f>IF(OR(표1[[#This Row],[pv_대분류]]="수입", 표1[[#This Row],[pv_대분류]]="저축/투자"), 표1[[#This Row],[금액]], -표1[[#This Row],[금액]])</f>
        <v>17000</v>
      </c>
    </row>
    <row r="402" spans="1:15" hidden="1">
      <c r="A402" s="33">
        <v>45766</v>
      </c>
      <c r="B402" s="34">
        <v>0.4382638888888889</v>
      </c>
      <c r="C402" t="s">
        <v>163</v>
      </c>
      <c r="D402" t="s">
        <v>149</v>
      </c>
      <c r="E402" t="s">
        <v>149</v>
      </c>
      <c r="F402" t="s">
        <v>590</v>
      </c>
      <c r="G402" s="82">
        <v>14</v>
      </c>
      <c r="H402" t="s">
        <v>179</v>
      </c>
      <c r="I402" t="s">
        <v>537</v>
      </c>
      <c r="J402" s="33"/>
      <c r="K402" s="33">
        <f>표1[[#This Row],[날짜]]</f>
        <v>45766</v>
      </c>
      <c r="L402" t="str" cm="1">
        <f t="array" ref="L4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02" t="str">
        <f t="shared" si="6"/>
        <v>미분류</v>
      </c>
      <c r="N402" t="str">
        <f>IF(COUNTIF(저축성자산, I402) &gt; 0, 표1[[#This Row],[결제수단]], E402)</f>
        <v>미분류</v>
      </c>
      <c r="O402">
        <f>IF(OR(표1[[#This Row],[pv_대분류]]="수입", 표1[[#This Row],[pv_대분류]]="저축/투자"), 표1[[#This Row],[금액]], -표1[[#This Row],[금액]])</f>
        <v>14</v>
      </c>
    </row>
    <row r="403" spans="1:15">
      <c r="A403" s="33">
        <v>45766</v>
      </c>
      <c r="B403" s="34">
        <v>0.46432870370370372</v>
      </c>
      <c r="C403" t="s">
        <v>165</v>
      </c>
      <c r="D403" t="s">
        <v>160</v>
      </c>
      <c r="E403" t="s">
        <v>668</v>
      </c>
      <c r="F403" t="s">
        <v>675</v>
      </c>
      <c r="G403" s="82">
        <v>-100000</v>
      </c>
      <c r="H403" t="s">
        <v>179</v>
      </c>
      <c r="I403" t="s">
        <v>537</v>
      </c>
      <c r="J403" s="33"/>
      <c r="K403" s="33">
        <f>표1[[#This Row],[날짜]]</f>
        <v>45766</v>
      </c>
      <c r="L403" t="str" cm="1">
        <f t="array" ref="L4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3" t="str">
        <f t="shared" si="6"/>
        <v>생활</v>
      </c>
      <c r="N403" t="str">
        <f>IF(COUNTIF(저축성자산, I403) &gt; 0, 표1[[#This Row],[결제수단]], E403)</f>
        <v>생활서비스</v>
      </c>
      <c r="O403">
        <f>IF(OR(표1[[#This Row],[pv_대분류]]="수입", 표1[[#This Row],[pv_대분류]]="저축/투자"), 표1[[#This Row],[금액]], -표1[[#This Row],[금액]])</f>
        <v>100000</v>
      </c>
    </row>
    <row r="404" spans="1:15">
      <c r="A404" s="33">
        <v>45766</v>
      </c>
      <c r="B404" s="34">
        <v>0.46504629629629629</v>
      </c>
      <c r="C404" t="s">
        <v>165</v>
      </c>
      <c r="D404" t="s">
        <v>160</v>
      </c>
      <c r="E404" t="s">
        <v>668</v>
      </c>
      <c r="F404" t="s">
        <v>675</v>
      </c>
      <c r="G404" s="82">
        <v>-50000</v>
      </c>
      <c r="H404" t="s">
        <v>179</v>
      </c>
      <c r="I404" t="s">
        <v>537</v>
      </c>
      <c r="J404" s="33"/>
      <c r="K404" s="33">
        <f>표1[[#This Row],[날짜]]</f>
        <v>45766</v>
      </c>
      <c r="L404" t="str" cm="1">
        <f t="array" ref="L4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4" t="str">
        <f t="shared" si="6"/>
        <v>생활</v>
      </c>
      <c r="N404" t="str">
        <f>IF(COUNTIF(저축성자산, I404) &gt; 0, 표1[[#This Row],[결제수단]], E404)</f>
        <v>생활서비스</v>
      </c>
      <c r="O404">
        <f>IF(OR(표1[[#This Row],[pv_대분류]]="수입", 표1[[#This Row],[pv_대분류]]="저축/투자"), 표1[[#This Row],[금액]], -표1[[#This Row],[금액]])</f>
        <v>50000</v>
      </c>
    </row>
    <row r="405" spans="1:15">
      <c r="A405" s="33">
        <v>45766</v>
      </c>
      <c r="B405" s="34">
        <v>0.69935185185185189</v>
      </c>
      <c r="C405" t="s">
        <v>165</v>
      </c>
      <c r="D405" t="s">
        <v>146</v>
      </c>
      <c r="E405" t="s">
        <v>661</v>
      </c>
      <c r="F405" t="s">
        <v>437</v>
      </c>
      <c r="G405" s="82">
        <v>-13700</v>
      </c>
      <c r="H405" t="s">
        <v>179</v>
      </c>
      <c r="I405" t="s">
        <v>222</v>
      </c>
      <c r="J405" s="33"/>
      <c r="K405" s="33">
        <f>표1[[#This Row],[날짜]]</f>
        <v>45766</v>
      </c>
      <c r="L405" t="str" cm="1">
        <f t="array" ref="L4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5" t="str">
        <f t="shared" si="6"/>
        <v>교통</v>
      </c>
      <c r="N405" t="str">
        <f>IF(COUNTIF(저축성자산, I405) &gt; 0, 표1[[#This Row],[결제수단]], E405)</f>
        <v>시외버스</v>
      </c>
      <c r="O405">
        <f>IF(OR(표1[[#This Row],[pv_대분류]]="수입", 표1[[#This Row],[pv_대분류]]="저축/투자"), 표1[[#This Row],[금액]], -표1[[#This Row],[금액]])</f>
        <v>13700</v>
      </c>
    </row>
    <row r="406" spans="1:15">
      <c r="A406" s="33">
        <v>45766</v>
      </c>
      <c r="B406" s="34">
        <v>0.70309027777777777</v>
      </c>
      <c r="C406" t="s">
        <v>165</v>
      </c>
      <c r="D406" t="s">
        <v>160</v>
      </c>
      <c r="E406" t="s">
        <v>4</v>
      </c>
      <c r="F406" t="s">
        <v>269</v>
      </c>
      <c r="G406" s="82">
        <v>-2700</v>
      </c>
      <c r="H406" t="s">
        <v>179</v>
      </c>
      <c r="I406" t="s">
        <v>222</v>
      </c>
      <c r="J406" s="33"/>
      <c r="K406" s="33">
        <f>표1[[#This Row],[날짜]]</f>
        <v>45766</v>
      </c>
      <c r="L406" t="str" cm="1">
        <f t="array" ref="L4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6" t="str">
        <f t="shared" si="6"/>
        <v>생활</v>
      </c>
      <c r="N406" t="str">
        <f>IF(COUNTIF(저축성자산, I406) &gt; 0, 표1[[#This Row],[결제수단]], E406)</f>
        <v>편의점</v>
      </c>
      <c r="O406">
        <f>IF(OR(표1[[#This Row],[pv_대분류]]="수입", 표1[[#This Row],[pv_대분류]]="저축/투자"), 표1[[#This Row],[금액]], -표1[[#This Row],[금액]])</f>
        <v>2700</v>
      </c>
    </row>
    <row r="407" spans="1:15">
      <c r="A407" s="33">
        <v>45766</v>
      </c>
      <c r="B407" s="34">
        <v>0.7109375</v>
      </c>
      <c r="C407" t="s">
        <v>165</v>
      </c>
      <c r="D407" t="s">
        <v>160</v>
      </c>
      <c r="E407" t="s">
        <v>4</v>
      </c>
      <c r="F407" t="s">
        <v>269</v>
      </c>
      <c r="G407" s="82">
        <v>-2000</v>
      </c>
      <c r="H407" t="s">
        <v>179</v>
      </c>
      <c r="I407" t="s">
        <v>222</v>
      </c>
      <c r="J407" s="33"/>
      <c r="K407" s="33">
        <f>표1[[#This Row],[날짜]]</f>
        <v>45766</v>
      </c>
      <c r="L407" t="str" cm="1">
        <f t="array" ref="L4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07" t="str">
        <f t="shared" si="6"/>
        <v>생활</v>
      </c>
      <c r="N407" t="str">
        <f>IF(COUNTIF(저축성자산, I407) &gt; 0, 표1[[#This Row],[결제수단]], E407)</f>
        <v>편의점</v>
      </c>
      <c r="O407">
        <f>IF(OR(표1[[#This Row],[pv_대분류]]="수입", 표1[[#This Row],[pv_대분류]]="저축/투자"), 표1[[#This Row],[금액]], -표1[[#This Row],[금액]])</f>
        <v>2000</v>
      </c>
    </row>
    <row r="408" spans="1:15" hidden="1">
      <c r="A408" s="33">
        <v>45766</v>
      </c>
      <c r="B408" s="34">
        <v>0.95515046296296291</v>
      </c>
      <c r="C408" t="s">
        <v>163</v>
      </c>
      <c r="D408" t="s">
        <v>161</v>
      </c>
      <c r="E408" t="s">
        <v>149</v>
      </c>
      <c r="F408" t="s">
        <v>617</v>
      </c>
      <c r="G408" s="82">
        <v>12</v>
      </c>
      <c r="H408" t="s">
        <v>179</v>
      </c>
      <c r="I408" t="s">
        <v>537</v>
      </c>
      <c r="J408" s="33"/>
      <c r="K408" s="33">
        <f>표1[[#This Row],[날짜]]</f>
        <v>45766</v>
      </c>
      <c r="L408" t="str" cm="1">
        <f t="array" ref="L4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08" t="str">
        <f t="shared" si="6"/>
        <v>앱테크</v>
      </c>
      <c r="N408" t="str">
        <f>IF(COUNTIF(저축성자산, I408) &gt; 0, 표1[[#This Row],[결제수단]], E408)</f>
        <v>미분류</v>
      </c>
      <c r="O408">
        <f>IF(OR(표1[[#This Row],[pv_대분류]]="수입", 표1[[#This Row],[pv_대분류]]="저축/투자"), 표1[[#This Row],[금액]], -표1[[#This Row],[금액]])</f>
        <v>12</v>
      </c>
    </row>
    <row r="409" spans="1:15" hidden="1">
      <c r="A409" s="33">
        <v>45766</v>
      </c>
      <c r="B409" s="34">
        <v>0.95519675925925929</v>
      </c>
      <c r="C409" t="s">
        <v>163</v>
      </c>
      <c r="D409" t="s">
        <v>149</v>
      </c>
      <c r="E409" t="s">
        <v>149</v>
      </c>
      <c r="F409" t="s">
        <v>590</v>
      </c>
      <c r="G409" s="82">
        <v>10</v>
      </c>
      <c r="H409" t="s">
        <v>179</v>
      </c>
      <c r="I409" t="s">
        <v>537</v>
      </c>
      <c r="J409" s="33"/>
      <c r="K409" s="33">
        <f>표1[[#This Row],[날짜]]</f>
        <v>45766</v>
      </c>
      <c r="L409" t="str" cm="1">
        <f t="array" ref="L4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09" t="str">
        <f t="shared" si="6"/>
        <v>미분류</v>
      </c>
      <c r="N409" t="str">
        <f>IF(COUNTIF(저축성자산, I409) &gt; 0, 표1[[#This Row],[결제수단]], E409)</f>
        <v>미분류</v>
      </c>
      <c r="O409">
        <f>IF(OR(표1[[#This Row],[pv_대분류]]="수입", 표1[[#This Row],[pv_대분류]]="저축/투자"), 표1[[#This Row],[금액]], -표1[[#This Row],[금액]])</f>
        <v>10</v>
      </c>
    </row>
    <row r="410" spans="1:15" hidden="1">
      <c r="A410" s="33">
        <v>45766</v>
      </c>
      <c r="B410" s="34">
        <v>0.95521990740740736</v>
      </c>
      <c r="C410" t="s">
        <v>163</v>
      </c>
      <c r="D410" t="s">
        <v>149</v>
      </c>
      <c r="E410" t="s">
        <v>149</v>
      </c>
      <c r="F410" t="s">
        <v>590</v>
      </c>
      <c r="G410" s="82">
        <v>13</v>
      </c>
      <c r="H410" t="s">
        <v>179</v>
      </c>
      <c r="I410" t="s">
        <v>537</v>
      </c>
      <c r="J410" s="33"/>
      <c r="K410" s="33">
        <f>표1[[#This Row],[날짜]]</f>
        <v>45766</v>
      </c>
      <c r="L410" t="str" cm="1">
        <f t="array" ref="L4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10" t="str">
        <f t="shared" si="6"/>
        <v>미분류</v>
      </c>
      <c r="N410" t="str">
        <f>IF(COUNTIF(저축성자산, I410) &gt; 0, 표1[[#This Row],[결제수단]], E410)</f>
        <v>미분류</v>
      </c>
      <c r="O410">
        <f>IF(OR(표1[[#This Row],[pv_대분류]]="수입", 표1[[#This Row],[pv_대분류]]="저축/투자"), 표1[[#This Row],[금액]], -표1[[#This Row],[금액]])</f>
        <v>13</v>
      </c>
    </row>
    <row r="411" spans="1:15">
      <c r="A411" s="33">
        <v>45765</v>
      </c>
      <c r="B411" s="34">
        <v>0.67380787037037038</v>
      </c>
      <c r="C411" t="s">
        <v>165</v>
      </c>
      <c r="D411" t="s">
        <v>553</v>
      </c>
      <c r="E411" t="s">
        <v>622</v>
      </c>
      <c r="F411" t="s">
        <v>647</v>
      </c>
      <c r="G411" s="82">
        <v>-76800</v>
      </c>
      <c r="H411" t="s">
        <v>179</v>
      </c>
      <c r="I411" t="s">
        <v>222</v>
      </c>
      <c r="J411" s="33"/>
      <c r="K411" s="33">
        <f>표1[[#This Row],[날짜]]</f>
        <v>45765</v>
      </c>
      <c r="L411" t="str" cm="1">
        <f t="array" ref="L4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11" t="str">
        <f t="shared" si="6"/>
        <v>온라인쇼핑</v>
      </c>
      <c r="N411" t="str">
        <f>IF(COUNTIF(저축성자산, I411) &gt; 0, 표1[[#This Row],[결제수단]], E411)</f>
        <v>서비스구독</v>
      </c>
      <c r="O411">
        <f>IF(OR(표1[[#This Row],[pv_대분류]]="수입", 표1[[#This Row],[pv_대분류]]="저축/투자"), 표1[[#This Row],[금액]], -표1[[#This Row],[금액]])</f>
        <v>76800</v>
      </c>
    </row>
    <row r="412" spans="1:15">
      <c r="A412" s="33">
        <v>45765</v>
      </c>
      <c r="B412" s="34">
        <v>0.70969907407407407</v>
      </c>
      <c r="C412" t="s">
        <v>165</v>
      </c>
      <c r="D412" t="s">
        <v>549</v>
      </c>
      <c r="E412" t="s">
        <v>11</v>
      </c>
      <c r="F412" t="s">
        <v>425</v>
      </c>
      <c r="G412" s="82">
        <v>-14040</v>
      </c>
      <c r="H412" t="s">
        <v>179</v>
      </c>
      <c r="I412" t="s">
        <v>537</v>
      </c>
      <c r="J412" s="33"/>
      <c r="K412" s="33">
        <f>표1[[#This Row],[날짜]]</f>
        <v>45765</v>
      </c>
      <c r="L412" t="str" cm="1">
        <f t="array" ref="L4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12" t="str">
        <f t="shared" si="6"/>
        <v>주거/통신</v>
      </c>
      <c r="N412" t="str">
        <f>IF(COUNTIF(저축성자산, I412) &gt; 0, 표1[[#This Row],[결제수단]], E412)</f>
        <v>휴대폰</v>
      </c>
      <c r="O412">
        <f>IF(OR(표1[[#This Row],[pv_대분류]]="수입", 표1[[#This Row],[pv_대분류]]="저축/투자"), 표1[[#This Row],[금액]], -표1[[#This Row],[금액]])</f>
        <v>14040</v>
      </c>
    </row>
    <row r="413" spans="1:15" hidden="1">
      <c r="A413" s="33">
        <v>45764</v>
      </c>
      <c r="B413" s="34">
        <v>0.41567129629629629</v>
      </c>
      <c r="C413" t="s">
        <v>167</v>
      </c>
      <c r="D413" t="s">
        <v>609</v>
      </c>
      <c r="E413" t="s">
        <v>149</v>
      </c>
      <c r="F413" t="s">
        <v>593</v>
      </c>
      <c r="G413" s="82">
        <v>-300000</v>
      </c>
      <c r="H413" t="s">
        <v>179</v>
      </c>
      <c r="I413" t="s">
        <v>211</v>
      </c>
      <c r="J413" s="33"/>
      <c r="K413" s="33">
        <f>표1[[#This Row],[날짜]]</f>
        <v>45764</v>
      </c>
      <c r="L413" t="str" cm="1">
        <f t="array" ref="L4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13" t="str">
        <f t="shared" si="6"/>
        <v>내계좌이체</v>
      </c>
      <c r="N413" t="str">
        <f>IF(COUNTIF(저축성자산, I413) &gt; 0, 표1[[#This Row],[결제수단]], E413)</f>
        <v>미분류</v>
      </c>
      <c r="O413">
        <f>IF(OR(표1[[#This Row],[pv_대분류]]="수입", 표1[[#This Row],[pv_대분류]]="저축/투자"), 표1[[#This Row],[금액]], -표1[[#This Row],[금액]])</f>
        <v>300000</v>
      </c>
    </row>
    <row r="414" spans="1:15" hidden="1">
      <c r="A414" s="33">
        <v>45764</v>
      </c>
      <c r="B414" s="34">
        <v>0.41596064814814809</v>
      </c>
      <c r="C414" t="s">
        <v>167</v>
      </c>
      <c r="D414" t="s">
        <v>609</v>
      </c>
      <c r="E414" t="s">
        <v>149</v>
      </c>
      <c r="F414" t="s">
        <v>593</v>
      </c>
      <c r="G414" s="82">
        <v>-250000</v>
      </c>
      <c r="H414" t="s">
        <v>179</v>
      </c>
      <c r="I414" t="s">
        <v>211</v>
      </c>
      <c r="J414" s="33"/>
      <c r="K414" s="33">
        <f>표1[[#This Row],[날짜]]</f>
        <v>45764</v>
      </c>
      <c r="L414" t="str" cm="1">
        <f t="array" ref="L4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14" t="str">
        <f t="shared" si="6"/>
        <v>내계좌이체</v>
      </c>
      <c r="N414" t="str">
        <f>IF(COUNTIF(저축성자산, I414) &gt; 0, 표1[[#This Row],[결제수단]], E414)</f>
        <v>미분류</v>
      </c>
      <c r="O414">
        <f>IF(OR(표1[[#This Row],[pv_대분류]]="수입", 표1[[#This Row],[pv_대분류]]="저축/투자"), 표1[[#This Row],[금액]], -표1[[#This Row],[금액]])</f>
        <v>250000</v>
      </c>
    </row>
    <row r="415" spans="1:15" hidden="1">
      <c r="A415" s="33">
        <v>45764</v>
      </c>
      <c r="B415" s="34">
        <v>0.42190972222222223</v>
      </c>
      <c r="C415" t="s">
        <v>167</v>
      </c>
      <c r="D415" t="s">
        <v>609</v>
      </c>
      <c r="E415" t="s">
        <v>149</v>
      </c>
      <c r="F415" t="s">
        <v>593</v>
      </c>
      <c r="G415" s="82">
        <v>-803390</v>
      </c>
      <c r="H415" t="s">
        <v>179</v>
      </c>
      <c r="I415" t="s">
        <v>211</v>
      </c>
      <c r="J415" s="33"/>
      <c r="K415" s="33">
        <f>표1[[#This Row],[날짜]]</f>
        <v>45764</v>
      </c>
      <c r="L415" t="str" cm="1">
        <f t="array" ref="L4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15" t="str">
        <f t="shared" si="6"/>
        <v>내계좌이체</v>
      </c>
      <c r="N415" t="str">
        <f>IF(COUNTIF(저축성자산, I415) &gt; 0, 표1[[#This Row],[결제수단]], E415)</f>
        <v>미분류</v>
      </c>
      <c r="O415">
        <f>IF(OR(표1[[#This Row],[pv_대분류]]="수입", 표1[[#This Row],[pv_대분류]]="저축/투자"), 표1[[#This Row],[금액]], -표1[[#This Row],[금액]])</f>
        <v>803390</v>
      </c>
    </row>
    <row r="416" spans="1:15" hidden="1">
      <c r="A416" s="33">
        <v>45764</v>
      </c>
      <c r="B416" s="34">
        <v>0.42190972222222223</v>
      </c>
      <c r="C416" t="s">
        <v>167</v>
      </c>
      <c r="D416" t="s">
        <v>609</v>
      </c>
      <c r="E416" t="s">
        <v>149</v>
      </c>
      <c r="F416" t="s">
        <v>152</v>
      </c>
      <c r="G416" s="82">
        <v>803390</v>
      </c>
      <c r="H416" t="s">
        <v>179</v>
      </c>
      <c r="I416" t="s">
        <v>537</v>
      </c>
      <c r="J416" s="33"/>
      <c r="K416" s="33">
        <f>표1[[#This Row],[날짜]]</f>
        <v>45764</v>
      </c>
      <c r="L416" t="str" cm="1">
        <f t="array" ref="L4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16" t="str">
        <f t="shared" si="6"/>
        <v>내계좌이체</v>
      </c>
      <c r="N416" t="str">
        <f>IF(COUNTIF(저축성자산, I416) &gt; 0, 표1[[#This Row],[결제수단]], E416)</f>
        <v>미분류</v>
      </c>
      <c r="O416">
        <f>IF(OR(표1[[#This Row],[pv_대분류]]="수입", 표1[[#This Row],[pv_대분류]]="저축/투자"), 표1[[#This Row],[금액]], -표1[[#This Row],[금액]])</f>
        <v>-803390</v>
      </c>
    </row>
    <row r="417" spans="1:15" hidden="1">
      <c r="A417" s="33">
        <v>45764</v>
      </c>
      <c r="B417" s="34">
        <v>0.71003472222222219</v>
      </c>
      <c r="C417" t="s">
        <v>167</v>
      </c>
      <c r="D417" t="s">
        <v>635</v>
      </c>
      <c r="E417" t="s">
        <v>149</v>
      </c>
      <c r="F417" t="s">
        <v>680</v>
      </c>
      <c r="G417" s="82">
        <v>-618112</v>
      </c>
      <c r="H417" t="s">
        <v>179</v>
      </c>
      <c r="I417" t="s">
        <v>537</v>
      </c>
      <c r="J417" s="33"/>
      <c r="K417" s="33">
        <f>표1[[#This Row],[날짜]]</f>
        <v>45764</v>
      </c>
      <c r="L417" t="str" cm="1">
        <f t="array" ref="L4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17" t="str">
        <f t="shared" si="6"/>
        <v>카드대금</v>
      </c>
      <c r="N417" t="str">
        <f>IF(COUNTIF(저축성자산, I417) &gt; 0, 표1[[#This Row],[결제수단]], E417)</f>
        <v>미분류</v>
      </c>
      <c r="O417">
        <f>IF(OR(표1[[#This Row],[pv_대분류]]="수입", 표1[[#This Row],[pv_대분류]]="저축/투자"), 표1[[#This Row],[금액]], -표1[[#This Row],[금액]])</f>
        <v>618112</v>
      </c>
    </row>
    <row r="418" spans="1:15" hidden="1">
      <c r="A418" s="33">
        <v>45764</v>
      </c>
      <c r="B418" s="34">
        <v>0.75940972222222225</v>
      </c>
      <c r="C418" t="s">
        <v>167</v>
      </c>
      <c r="D418" t="s">
        <v>609</v>
      </c>
      <c r="E418" t="s">
        <v>149</v>
      </c>
      <c r="F418" t="s">
        <v>628</v>
      </c>
      <c r="G418" s="82">
        <v>700000</v>
      </c>
      <c r="H418" t="s">
        <v>179</v>
      </c>
      <c r="I418" t="s">
        <v>209</v>
      </c>
      <c r="J418" s="33"/>
      <c r="K418" s="33">
        <f>표1[[#This Row],[날짜]]</f>
        <v>45764</v>
      </c>
      <c r="L418" t="str" cm="1">
        <f t="array" ref="L4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418" t="str">
        <f t="shared" si="6"/>
        <v>저축성자산</v>
      </c>
      <c r="N418" t="str">
        <f>IF(COUNTIF(저축성자산, I418) &gt; 0, 표1[[#This Row],[결제수단]], E418)</f>
        <v>NH청년도약계좌</v>
      </c>
      <c r="O418">
        <f>IF(OR(표1[[#This Row],[pv_대분류]]="수입", 표1[[#This Row],[pv_대분류]]="저축/투자"), 표1[[#This Row],[금액]], -표1[[#This Row],[금액]])</f>
        <v>700000</v>
      </c>
    </row>
    <row r="419" spans="1:15" hidden="1">
      <c r="A419" s="33">
        <v>45764</v>
      </c>
      <c r="B419" s="34">
        <v>0.75940972222222225</v>
      </c>
      <c r="C419" t="s">
        <v>167</v>
      </c>
      <c r="D419" t="s">
        <v>609</v>
      </c>
      <c r="E419" t="s">
        <v>149</v>
      </c>
      <c r="F419" t="s">
        <v>266</v>
      </c>
      <c r="G419" s="82">
        <v>-700000</v>
      </c>
      <c r="H419" t="s">
        <v>179</v>
      </c>
      <c r="I419" t="s">
        <v>211</v>
      </c>
      <c r="J419" s="33"/>
      <c r="K419" s="33">
        <f>표1[[#This Row],[날짜]]</f>
        <v>45764</v>
      </c>
      <c r="L419" t="str" cm="1">
        <f t="array" ref="L4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19" t="str">
        <f t="shared" si="6"/>
        <v>내계좌이체</v>
      </c>
      <c r="N419" t="str">
        <f>IF(COUNTIF(저축성자산, I419) &gt; 0, 표1[[#This Row],[결제수단]], E419)</f>
        <v>미분류</v>
      </c>
      <c r="O419">
        <f>IF(OR(표1[[#This Row],[pv_대분류]]="수입", 표1[[#This Row],[pv_대분류]]="저축/투자"), 표1[[#This Row],[금액]], -표1[[#This Row],[금액]])</f>
        <v>700000</v>
      </c>
    </row>
    <row r="420" spans="1:15" hidden="1">
      <c r="A420" s="33">
        <v>45764</v>
      </c>
      <c r="B420" s="34">
        <v>0.81784722222222217</v>
      </c>
      <c r="C420" t="s">
        <v>167</v>
      </c>
      <c r="D420" t="s">
        <v>609</v>
      </c>
      <c r="E420" t="s">
        <v>149</v>
      </c>
      <c r="F420" t="s">
        <v>593</v>
      </c>
      <c r="G420" s="82">
        <v>-630000</v>
      </c>
      <c r="H420" t="s">
        <v>179</v>
      </c>
      <c r="I420" t="s">
        <v>195</v>
      </c>
      <c r="J420" s="33"/>
      <c r="K420" s="33">
        <f>표1[[#This Row],[날짜]]</f>
        <v>45764</v>
      </c>
      <c r="L420" t="str" cm="1">
        <f t="array" ref="L4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20" t="str">
        <f t="shared" si="6"/>
        <v>내계좌이체</v>
      </c>
      <c r="N420" t="str">
        <f>IF(COUNTIF(저축성자산, I420) &gt; 0, 표1[[#This Row],[결제수단]], E420)</f>
        <v>미분류</v>
      </c>
      <c r="O420">
        <f>IF(OR(표1[[#This Row],[pv_대분류]]="수입", 표1[[#This Row],[pv_대분류]]="저축/투자"), 표1[[#This Row],[금액]], -표1[[#This Row],[금액]])</f>
        <v>630000</v>
      </c>
    </row>
    <row r="421" spans="1:15" hidden="1">
      <c r="A421" s="33">
        <v>45764</v>
      </c>
      <c r="B421" s="34">
        <v>0.81784722222222217</v>
      </c>
      <c r="C421" t="s">
        <v>167</v>
      </c>
      <c r="D421" t="s">
        <v>609</v>
      </c>
      <c r="E421" t="s">
        <v>149</v>
      </c>
      <c r="F421" t="s">
        <v>152</v>
      </c>
      <c r="G421" s="82">
        <v>630000</v>
      </c>
      <c r="H421" t="s">
        <v>179</v>
      </c>
      <c r="I421" t="s">
        <v>537</v>
      </c>
      <c r="J421" s="33"/>
      <c r="K421" s="33">
        <f>표1[[#This Row],[날짜]]</f>
        <v>45764</v>
      </c>
      <c r="L421" t="str" cm="1">
        <f t="array" ref="L4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21" t="str">
        <f t="shared" si="6"/>
        <v>내계좌이체</v>
      </c>
      <c r="N421" t="str">
        <f>IF(COUNTIF(저축성자산, I421) &gt; 0, 표1[[#This Row],[결제수단]], E421)</f>
        <v>미분류</v>
      </c>
      <c r="O421">
        <f>IF(OR(표1[[#This Row],[pv_대분류]]="수입", 표1[[#This Row],[pv_대분류]]="저축/투자"), 표1[[#This Row],[금액]], -표1[[#This Row],[금액]])</f>
        <v>-630000</v>
      </c>
    </row>
    <row r="422" spans="1:15" hidden="1">
      <c r="A422" s="33">
        <v>45764</v>
      </c>
      <c r="B422" s="34">
        <v>0.81813657407407403</v>
      </c>
      <c r="C422" t="s">
        <v>167</v>
      </c>
      <c r="D422" t="s">
        <v>609</v>
      </c>
      <c r="E422" t="s">
        <v>149</v>
      </c>
      <c r="F422" t="s">
        <v>593</v>
      </c>
      <c r="G422" s="82">
        <v>-3911</v>
      </c>
      <c r="H422" t="s">
        <v>179</v>
      </c>
      <c r="I422" t="s">
        <v>195</v>
      </c>
      <c r="J422" s="33"/>
      <c r="K422" s="33">
        <f>표1[[#This Row],[날짜]]</f>
        <v>45764</v>
      </c>
      <c r="L422" t="str" cm="1">
        <f t="array" ref="L4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22" t="str">
        <f t="shared" si="6"/>
        <v>내계좌이체</v>
      </c>
      <c r="N422" t="str">
        <f>IF(COUNTIF(저축성자산, I422) &gt; 0, 표1[[#This Row],[결제수단]], E422)</f>
        <v>미분류</v>
      </c>
      <c r="O422">
        <f>IF(OR(표1[[#This Row],[pv_대분류]]="수입", 표1[[#This Row],[pv_대분류]]="저축/투자"), 표1[[#This Row],[금액]], -표1[[#This Row],[금액]])</f>
        <v>3911</v>
      </c>
    </row>
    <row r="423" spans="1:15" hidden="1">
      <c r="A423" s="33">
        <v>45764</v>
      </c>
      <c r="B423" s="34">
        <v>0.81813657407407403</v>
      </c>
      <c r="C423" t="s">
        <v>167</v>
      </c>
      <c r="D423" t="s">
        <v>609</v>
      </c>
      <c r="E423" t="s">
        <v>149</v>
      </c>
      <c r="F423" t="s">
        <v>152</v>
      </c>
      <c r="G423" s="82">
        <v>3911</v>
      </c>
      <c r="H423" t="s">
        <v>179</v>
      </c>
      <c r="I423" t="s">
        <v>537</v>
      </c>
      <c r="J423" s="33"/>
      <c r="K423" s="33">
        <f>표1[[#This Row],[날짜]]</f>
        <v>45764</v>
      </c>
      <c r="L423" t="str" cm="1">
        <f t="array" ref="L4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23" t="str">
        <f t="shared" si="6"/>
        <v>내계좌이체</v>
      </c>
      <c r="N423" t="str">
        <f>IF(COUNTIF(저축성자산, I423) &gt; 0, 표1[[#This Row],[결제수단]], E423)</f>
        <v>미분류</v>
      </c>
      <c r="O423">
        <f>IF(OR(표1[[#This Row],[pv_대분류]]="수입", 표1[[#This Row],[pv_대분류]]="저축/투자"), 표1[[#This Row],[금액]], -표1[[#This Row],[금액]])</f>
        <v>-3911</v>
      </c>
    </row>
    <row r="424" spans="1:15" hidden="1">
      <c r="A424" s="33">
        <v>45764</v>
      </c>
      <c r="B424" s="34">
        <v>0.81866898148148148</v>
      </c>
      <c r="C424" t="s">
        <v>167</v>
      </c>
      <c r="D424" t="s">
        <v>609</v>
      </c>
      <c r="E424" t="s">
        <v>149</v>
      </c>
      <c r="F424" t="s">
        <v>192</v>
      </c>
      <c r="G424" s="82">
        <v>-630000</v>
      </c>
      <c r="H424" t="s">
        <v>179</v>
      </c>
      <c r="I424" t="s">
        <v>537</v>
      </c>
      <c r="J424" s="33"/>
      <c r="K424" s="33">
        <f>표1[[#This Row],[날짜]]</f>
        <v>45764</v>
      </c>
      <c r="L424" t="str" cm="1">
        <f t="array" ref="L4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24" t="str">
        <f t="shared" si="6"/>
        <v>내계좌이체</v>
      </c>
      <c r="N424" t="str">
        <f>IF(COUNTIF(저축성자산, I424) &gt; 0, 표1[[#This Row],[결제수단]], E424)</f>
        <v>미분류</v>
      </c>
      <c r="O424">
        <f>IF(OR(표1[[#This Row],[pv_대분류]]="수입", 표1[[#This Row],[pv_대분류]]="저축/투자"), 표1[[#This Row],[금액]], -표1[[#This Row],[금액]])</f>
        <v>630000</v>
      </c>
    </row>
    <row r="425" spans="1:15" hidden="1">
      <c r="A425" s="33">
        <v>45764</v>
      </c>
      <c r="B425" s="34">
        <v>0.81866898148148148</v>
      </c>
      <c r="C425" t="s">
        <v>167</v>
      </c>
      <c r="D425" t="s">
        <v>609</v>
      </c>
      <c r="E425" t="s">
        <v>149</v>
      </c>
      <c r="F425" t="s">
        <v>237</v>
      </c>
      <c r="G425" s="82">
        <v>630000</v>
      </c>
      <c r="H425" t="s">
        <v>179</v>
      </c>
      <c r="I425" t="s">
        <v>527</v>
      </c>
      <c r="J425" s="33"/>
      <c r="K425" s="33">
        <f>표1[[#This Row],[날짜]]</f>
        <v>45764</v>
      </c>
      <c r="L425" t="str" cm="1">
        <f t="array" ref="L4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25" t="str">
        <f t="shared" si="6"/>
        <v>내계좌이체</v>
      </c>
      <c r="N425" t="str">
        <f>IF(COUNTIF(저축성자산, I425) &gt; 0, 표1[[#This Row],[결제수단]], E425)</f>
        <v>미분류</v>
      </c>
      <c r="O425">
        <f>IF(OR(표1[[#This Row],[pv_대분류]]="수입", 표1[[#This Row],[pv_대분류]]="저축/투자"), 표1[[#This Row],[금액]], -표1[[#This Row],[금액]])</f>
        <v>-630000</v>
      </c>
    </row>
    <row r="426" spans="1:15" hidden="1">
      <c r="A426" s="33">
        <v>45764</v>
      </c>
      <c r="B426" s="34">
        <v>0.37907407407407412</v>
      </c>
      <c r="C426" t="s">
        <v>163</v>
      </c>
      <c r="D426" t="s">
        <v>154</v>
      </c>
      <c r="E426" t="s">
        <v>149</v>
      </c>
      <c r="F426" t="s">
        <v>648</v>
      </c>
      <c r="G426" s="82">
        <v>2427890</v>
      </c>
      <c r="H426" t="s">
        <v>179</v>
      </c>
      <c r="I426" t="s">
        <v>211</v>
      </c>
      <c r="J426" s="33"/>
      <c r="K426" s="33">
        <f>표1[[#This Row],[날짜]]</f>
        <v>45764</v>
      </c>
      <c r="L426" t="str" cm="1">
        <f t="array" ref="L4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26" t="str">
        <f t="shared" si="6"/>
        <v>급여</v>
      </c>
      <c r="N426" t="str">
        <f>IF(COUNTIF(저축성자산, I426) &gt; 0, 표1[[#This Row],[결제수단]], E426)</f>
        <v>미분류</v>
      </c>
      <c r="O426">
        <f>IF(OR(표1[[#This Row],[pv_대분류]]="수입", 표1[[#This Row],[pv_대분류]]="저축/투자"), 표1[[#This Row],[금액]], -표1[[#This Row],[금액]])</f>
        <v>2427890</v>
      </c>
    </row>
    <row r="427" spans="1:15">
      <c r="A427" s="33">
        <v>45764</v>
      </c>
      <c r="B427" s="34">
        <v>0.43231481481481482</v>
      </c>
      <c r="C427" t="s">
        <v>165</v>
      </c>
      <c r="D427" t="s">
        <v>525</v>
      </c>
      <c r="E427" t="s">
        <v>674</v>
      </c>
      <c r="F427" t="s">
        <v>91</v>
      </c>
      <c r="G427" s="82">
        <v>-70000</v>
      </c>
      <c r="H427" t="s">
        <v>179</v>
      </c>
      <c r="I427" t="s">
        <v>222</v>
      </c>
      <c r="J427" s="33"/>
      <c r="K427" s="33">
        <f>표1[[#This Row],[날짜]]</f>
        <v>45764</v>
      </c>
      <c r="L427" t="str" cm="1">
        <f t="array" ref="L4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27" t="str">
        <f t="shared" si="6"/>
        <v>카페/간식</v>
      </c>
      <c r="N427" t="str">
        <f>IF(COUNTIF(저축성자산, I427) &gt; 0, 표1[[#This Row],[결제수단]], E427)</f>
        <v>디저트/떡</v>
      </c>
      <c r="O427">
        <f>IF(OR(표1[[#This Row],[pv_대분류]]="수입", 표1[[#This Row],[pv_대분류]]="저축/투자"), 표1[[#This Row],[금액]], -표1[[#This Row],[금액]])</f>
        <v>70000</v>
      </c>
    </row>
    <row r="428" spans="1:15" hidden="1">
      <c r="A428" s="33">
        <v>45764</v>
      </c>
      <c r="B428" s="34">
        <v>0.66947916666666663</v>
      </c>
      <c r="C428" t="s">
        <v>163</v>
      </c>
      <c r="D428" t="s">
        <v>154</v>
      </c>
      <c r="E428" t="s">
        <v>149</v>
      </c>
      <c r="F428" t="s">
        <v>648</v>
      </c>
      <c r="G428" s="82">
        <v>838910</v>
      </c>
      <c r="H428" t="s">
        <v>179</v>
      </c>
      <c r="I428" t="s">
        <v>195</v>
      </c>
      <c r="J428" s="33"/>
      <c r="K428" s="33">
        <f>표1[[#This Row],[날짜]]</f>
        <v>45764</v>
      </c>
      <c r="L428" t="str" cm="1">
        <f t="array" ref="L4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28" t="str">
        <f t="shared" si="6"/>
        <v>급여</v>
      </c>
      <c r="N428" t="str">
        <f>IF(COUNTIF(저축성자산, I428) &gt; 0, 표1[[#This Row],[결제수단]], E428)</f>
        <v>미분류</v>
      </c>
      <c r="O428">
        <f>IF(OR(표1[[#This Row],[pv_대분류]]="수입", 표1[[#This Row],[pv_대분류]]="저축/투자"), 표1[[#This Row],[금액]], -표1[[#This Row],[금액]])</f>
        <v>838910</v>
      </c>
    </row>
    <row r="429" spans="1:15">
      <c r="A429" s="33">
        <v>45764</v>
      </c>
      <c r="B429" s="34">
        <v>0.75255787037037036</v>
      </c>
      <c r="C429" t="s">
        <v>165</v>
      </c>
      <c r="D429" t="s">
        <v>148</v>
      </c>
      <c r="E429" t="s">
        <v>85</v>
      </c>
      <c r="F429" t="s">
        <v>651</v>
      </c>
      <c r="G429" s="82">
        <v>-23000</v>
      </c>
      <c r="H429" t="s">
        <v>179</v>
      </c>
      <c r="I429" t="s">
        <v>222</v>
      </c>
      <c r="J429" s="33"/>
      <c r="K429" s="33">
        <f>표1[[#This Row],[날짜]]</f>
        <v>45764</v>
      </c>
      <c r="L429" t="str" cm="1">
        <f t="array" ref="L4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29" t="str">
        <f t="shared" si="6"/>
        <v>식비</v>
      </c>
      <c r="N429" t="str">
        <f>IF(COUNTIF(저축성자산, I429) &gt; 0, 표1[[#This Row],[결제수단]], E429)</f>
        <v>고기</v>
      </c>
      <c r="O429">
        <f>IF(OR(표1[[#This Row],[pv_대분류]]="수입", 표1[[#This Row],[pv_대분류]]="저축/투자"), 표1[[#This Row],[금액]], -표1[[#This Row],[금액]])</f>
        <v>23000</v>
      </c>
    </row>
    <row r="430" spans="1:15">
      <c r="A430" s="33">
        <v>45764</v>
      </c>
      <c r="B430" s="34">
        <v>0.75274305555555554</v>
      </c>
      <c r="C430" t="s">
        <v>165</v>
      </c>
      <c r="D430" t="s">
        <v>148</v>
      </c>
      <c r="E430" t="s">
        <v>85</v>
      </c>
      <c r="F430" t="s">
        <v>656</v>
      </c>
      <c r="G430" s="82">
        <v>-49000</v>
      </c>
      <c r="H430" t="s">
        <v>179</v>
      </c>
      <c r="I430" t="s">
        <v>222</v>
      </c>
      <c r="J430" s="33"/>
      <c r="K430" s="33">
        <f>표1[[#This Row],[날짜]]</f>
        <v>45764</v>
      </c>
      <c r="L430" t="str" cm="1">
        <f t="array" ref="L4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0" t="str">
        <f t="shared" si="6"/>
        <v>식비</v>
      </c>
      <c r="N430" t="str">
        <f>IF(COUNTIF(저축성자산, I430) &gt; 0, 표1[[#This Row],[결제수단]], E430)</f>
        <v>고기</v>
      </c>
      <c r="O430">
        <f>IF(OR(표1[[#This Row],[pv_대분류]]="수입", 표1[[#This Row],[pv_대분류]]="저축/투자"), 표1[[#This Row],[금액]], -표1[[#This Row],[금액]])</f>
        <v>49000</v>
      </c>
    </row>
    <row r="431" spans="1:15">
      <c r="A431" s="33">
        <v>45764</v>
      </c>
      <c r="B431" s="34">
        <v>0.7590393518518519</v>
      </c>
      <c r="C431" t="s">
        <v>165</v>
      </c>
      <c r="D431" t="s">
        <v>160</v>
      </c>
      <c r="E431" t="s">
        <v>4</v>
      </c>
      <c r="F431" t="s">
        <v>442</v>
      </c>
      <c r="G431" s="82">
        <v>-2900</v>
      </c>
      <c r="H431" t="s">
        <v>179</v>
      </c>
      <c r="I431" t="s">
        <v>222</v>
      </c>
      <c r="J431" s="33"/>
      <c r="K431" s="33">
        <f>표1[[#This Row],[날짜]]</f>
        <v>45764</v>
      </c>
      <c r="L431" t="str" cm="1">
        <f t="array" ref="L4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1" t="str">
        <f t="shared" si="6"/>
        <v>생활</v>
      </c>
      <c r="N431" t="str">
        <f>IF(COUNTIF(저축성자산, I431) &gt; 0, 표1[[#This Row],[결제수단]], E431)</f>
        <v>편의점</v>
      </c>
      <c r="O431">
        <f>IF(OR(표1[[#This Row],[pv_대분류]]="수입", 표1[[#This Row],[pv_대분류]]="저축/투자"), 표1[[#This Row],[금액]], -표1[[#This Row],[금액]])</f>
        <v>2900</v>
      </c>
    </row>
    <row r="432" spans="1:15" hidden="1">
      <c r="A432" s="33">
        <v>45764</v>
      </c>
      <c r="B432" s="34">
        <v>0.81839120370370366</v>
      </c>
      <c r="C432" t="s">
        <v>163</v>
      </c>
      <c r="D432" t="s">
        <v>161</v>
      </c>
      <c r="E432" t="s">
        <v>149</v>
      </c>
      <c r="F432" t="s">
        <v>617</v>
      </c>
      <c r="G432" s="82">
        <v>12</v>
      </c>
      <c r="H432" t="s">
        <v>179</v>
      </c>
      <c r="I432" t="s">
        <v>537</v>
      </c>
      <c r="J432" s="33"/>
      <c r="K432" s="33">
        <f>표1[[#This Row],[날짜]]</f>
        <v>45764</v>
      </c>
      <c r="L432" t="str" cm="1">
        <f t="array" ref="L4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32" t="str">
        <f t="shared" si="6"/>
        <v>앱테크</v>
      </c>
      <c r="N432" t="str">
        <f>IF(COUNTIF(저축성자산, I432) &gt; 0, 표1[[#This Row],[결제수단]], E432)</f>
        <v>미분류</v>
      </c>
      <c r="O432">
        <f>IF(OR(표1[[#This Row],[pv_대분류]]="수입", 표1[[#This Row],[pv_대분류]]="저축/투자"), 표1[[#This Row],[금액]], -표1[[#This Row],[금액]])</f>
        <v>12</v>
      </c>
    </row>
    <row r="433" spans="1:15" hidden="1">
      <c r="A433" s="33">
        <v>45764</v>
      </c>
      <c r="B433" s="34">
        <v>0.81843750000000004</v>
      </c>
      <c r="C433" t="s">
        <v>163</v>
      </c>
      <c r="D433" t="s">
        <v>149</v>
      </c>
      <c r="E433" t="s">
        <v>149</v>
      </c>
      <c r="F433" t="s">
        <v>590</v>
      </c>
      <c r="G433" s="82">
        <v>11</v>
      </c>
      <c r="H433" t="s">
        <v>179</v>
      </c>
      <c r="I433" t="s">
        <v>537</v>
      </c>
      <c r="J433" s="33"/>
      <c r="K433" s="33">
        <f>표1[[#This Row],[날짜]]</f>
        <v>45764</v>
      </c>
      <c r="L433" t="str" cm="1">
        <f t="array" ref="L4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33" t="str">
        <f t="shared" si="6"/>
        <v>미분류</v>
      </c>
      <c r="N433" t="str">
        <f>IF(COUNTIF(저축성자산, I433) &gt; 0, 표1[[#This Row],[결제수단]], E433)</f>
        <v>미분류</v>
      </c>
      <c r="O433">
        <f>IF(OR(표1[[#This Row],[pv_대분류]]="수입", 표1[[#This Row],[pv_대분류]]="저축/투자"), 표1[[#This Row],[금액]], -표1[[#This Row],[금액]])</f>
        <v>11</v>
      </c>
    </row>
    <row r="434" spans="1:15" hidden="1">
      <c r="A434" s="33">
        <v>45764</v>
      </c>
      <c r="B434" s="34">
        <v>0.81851851851851853</v>
      </c>
      <c r="C434" t="s">
        <v>163</v>
      </c>
      <c r="D434" t="s">
        <v>161</v>
      </c>
      <c r="E434" t="s">
        <v>149</v>
      </c>
      <c r="F434" t="s">
        <v>617</v>
      </c>
      <c r="G434" s="82">
        <v>12</v>
      </c>
      <c r="H434" t="s">
        <v>179</v>
      </c>
      <c r="I434" t="s">
        <v>537</v>
      </c>
      <c r="J434" s="33"/>
      <c r="K434" s="33">
        <f>표1[[#This Row],[날짜]]</f>
        <v>45764</v>
      </c>
      <c r="L434" t="str" cm="1">
        <f t="array" ref="L4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34" t="str">
        <f t="shared" si="6"/>
        <v>앱테크</v>
      </c>
      <c r="N434" t="str">
        <f>IF(COUNTIF(저축성자산, I434) &gt; 0, 표1[[#This Row],[결제수단]], E434)</f>
        <v>미분류</v>
      </c>
      <c r="O434">
        <f>IF(OR(표1[[#This Row],[pv_대분류]]="수입", 표1[[#This Row],[pv_대분류]]="저축/투자"), 표1[[#This Row],[금액]], -표1[[#This Row],[금액]])</f>
        <v>12</v>
      </c>
    </row>
    <row r="435" spans="1:15">
      <c r="A435" s="33">
        <v>45764</v>
      </c>
      <c r="B435" s="34">
        <v>0.97675925925925922</v>
      </c>
      <c r="C435" t="s">
        <v>165</v>
      </c>
      <c r="D435" t="s">
        <v>553</v>
      </c>
      <c r="E435" t="s">
        <v>612</v>
      </c>
      <c r="F435" t="s">
        <v>5</v>
      </c>
      <c r="G435" s="82">
        <v>-40830</v>
      </c>
      <c r="H435" t="s">
        <v>179</v>
      </c>
      <c r="I435" t="s">
        <v>222</v>
      </c>
      <c r="J435" s="33"/>
      <c r="K435" s="33">
        <f>표1[[#This Row],[날짜]]</f>
        <v>45764</v>
      </c>
      <c r="L435" t="str" cm="1">
        <f t="array" ref="L4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5" t="str">
        <f t="shared" si="6"/>
        <v>온라인쇼핑</v>
      </c>
      <c r="N435" t="str">
        <f>IF(COUNTIF(저축성자산, I435) &gt; 0, 표1[[#This Row],[결제수단]], E435)</f>
        <v>인터넷쇼핑</v>
      </c>
      <c r="O435">
        <f>IF(OR(표1[[#This Row],[pv_대분류]]="수입", 표1[[#This Row],[pv_대분류]]="저축/투자"), 표1[[#This Row],[금액]], -표1[[#This Row],[금액]])</f>
        <v>40830</v>
      </c>
    </row>
    <row r="436" spans="1:15">
      <c r="A436" s="33">
        <v>45764</v>
      </c>
      <c r="B436" s="34">
        <v>0.9959837962962963</v>
      </c>
      <c r="C436" t="s">
        <v>165</v>
      </c>
      <c r="D436" t="s">
        <v>146</v>
      </c>
      <c r="E436" t="s">
        <v>19</v>
      </c>
      <c r="F436" t="s">
        <v>596</v>
      </c>
      <c r="G436" s="82">
        <v>-13800</v>
      </c>
      <c r="H436" t="s">
        <v>179</v>
      </c>
      <c r="I436" t="s">
        <v>222</v>
      </c>
      <c r="J436" s="33"/>
      <c r="K436" s="33">
        <f>표1[[#This Row],[날짜]]</f>
        <v>45764</v>
      </c>
      <c r="L436" t="str" cm="1">
        <f t="array" ref="L4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6" t="str">
        <f t="shared" si="6"/>
        <v>교통</v>
      </c>
      <c r="N436" t="str">
        <f>IF(COUNTIF(저축성자산, I436) &gt; 0, 표1[[#This Row],[결제수단]], E436)</f>
        <v>철도</v>
      </c>
      <c r="O436">
        <f>IF(OR(표1[[#This Row],[pv_대분류]]="수입", 표1[[#This Row],[pv_대분류]]="저축/투자"), 표1[[#This Row],[금액]], -표1[[#This Row],[금액]])</f>
        <v>13800</v>
      </c>
    </row>
    <row r="437" spans="1:15">
      <c r="A437" s="33">
        <v>45763</v>
      </c>
      <c r="B437" s="34">
        <v>0.38501157407407399</v>
      </c>
      <c r="C437" t="s">
        <v>165</v>
      </c>
      <c r="D437" t="s">
        <v>542</v>
      </c>
      <c r="E437" t="s">
        <v>681</v>
      </c>
      <c r="F437" t="s">
        <v>270</v>
      </c>
      <c r="G437" s="82">
        <v>-6100</v>
      </c>
      <c r="H437" t="s">
        <v>179</v>
      </c>
      <c r="I437" t="s">
        <v>222</v>
      </c>
      <c r="J437" s="33"/>
      <c r="K437" s="33">
        <f>표1[[#This Row],[날짜]]</f>
        <v>45763</v>
      </c>
      <c r="L437" t="str" cm="1">
        <f t="array" ref="L4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7" t="str">
        <f t="shared" si="6"/>
        <v>의료/건강</v>
      </c>
      <c r="N437" t="str">
        <f>IF(COUNTIF(저축성자산, I437) &gt; 0, 표1[[#This Row],[결제수단]], E437)</f>
        <v>이비인후과</v>
      </c>
      <c r="O437">
        <f>IF(OR(표1[[#This Row],[pv_대분류]]="수입", 표1[[#This Row],[pv_대분류]]="저축/투자"), 표1[[#This Row],[금액]], -표1[[#This Row],[금액]])</f>
        <v>6100</v>
      </c>
    </row>
    <row r="438" spans="1:15">
      <c r="A438" s="33">
        <v>45763</v>
      </c>
      <c r="B438" s="34">
        <v>0.38609953703703698</v>
      </c>
      <c r="C438" t="s">
        <v>165</v>
      </c>
      <c r="D438" t="s">
        <v>542</v>
      </c>
      <c r="E438" t="s">
        <v>50</v>
      </c>
      <c r="F438" t="s">
        <v>267</v>
      </c>
      <c r="G438" s="82">
        <v>-6400</v>
      </c>
      <c r="H438" t="s">
        <v>179</v>
      </c>
      <c r="I438" t="s">
        <v>222</v>
      </c>
      <c r="J438" s="33"/>
      <c r="K438" s="33">
        <f>표1[[#This Row],[날짜]]</f>
        <v>45763</v>
      </c>
      <c r="L438" t="str" cm="1">
        <f t="array" ref="L4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8" t="str">
        <f t="shared" si="6"/>
        <v>의료/건강</v>
      </c>
      <c r="N438" t="str">
        <f>IF(COUNTIF(저축성자산, I438) &gt; 0, 표1[[#This Row],[결제수단]], E438)</f>
        <v>약국</v>
      </c>
      <c r="O438">
        <f>IF(OR(표1[[#This Row],[pv_대분류]]="수입", 표1[[#This Row],[pv_대분류]]="저축/투자"), 표1[[#This Row],[금액]], -표1[[#This Row],[금액]])</f>
        <v>6400</v>
      </c>
    </row>
    <row r="439" spans="1:15">
      <c r="A439" s="33">
        <v>45763</v>
      </c>
      <c r="B439" s="34">
        <v>0.39078703703703699</v>
      </c>
      <c r="C439" t="s">
        <v>165</v>
      </c>
      <c r="D439" t="s">
        <v>160</v>
      </c>
      <c r="E439" t="s">
        <v>4</v>
      </c>
      <c r="F439" t="s">
        <v>445</v>
      </c>
      <c r="G439" s="82">
        <v>-5610</v>
      </c>
      <c r="H439" t="s">
        <v>179</v>
      </c>
      <c r="I439" t="s">
        <v>222</v>
      </c>
      <c r="J439" s="33"/>
      <c r="K439" s="33">
        <f>표1[[#This Row],[날짜]]</f>
        <v>45763</v>
      </c>
      <c r="L439" t="str" cm="1">
        <f t="array" ref="L4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39" t="str">
        <f t="shared" si="6"/>
        <v>생활</v>
      </c>
      <c r="N439" t="str">
        <f>IF(COUNTIF(저축성자산, I439) &gt; 0, 표1[[#This Row],[결제수단]], E439)</f>
        <v>편의점</v>
      </c>
      <c r="O439">
        <f>IF(OR(표1[[#This Row],[pv_대분류]]="수입", 표1[[#This Row],[pv_대분류]]="저축/투자"), 표1[[#This Row],[금액]], -표1[[#This Row],[금액]])</f>
        <v>5610</v>
      </c>
    </row>
    <row r="440" spans="1:15">
      <c r="A440" s="33">
        <v>45763</v>
      </c>
      <c r="B440" s="34">
        <v>0.74094907407407407</v>
      </c>
      <c r="C440" t="s">
        <v>165</v>
      </c>
      <c r="D440" t="s">
        <v>160</v>
      </c>
      <c r="E440" t="s">
        <v>15</v>
      </c>
      <c r="F440" t="s">
        <v>235</v>
      </c>
      <c r="G440" s="82">
        <v>-14000</v>
      </c>
      <c r="H440" t="s">
        <v>179</v>
      </c>
      <c r="I440" t="s">
        <v>222</v>
      </c>
      <c r="J440" s="33"/>
      <c r="K440" s="33">
        <f>표1[[#This Row],[날짜]]</f>
        <v>45763</v>
      </c>
      <c r="L440" t="str" cm="1">
        <f t="array" ref="L4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0" t="str">
        <f t="shared" si="6"/>
        <v>생활</v>
      </c>
      <c r="N440" t="str">
        <f>IF(COUNTIF(저축성자산, I440) &gt; 0, 표1[[#This Row],[결제수단]], E440)</f>
        <v>생필품</v>
      </c>
      <c r="O440">
        <f>IF(OR(표1[[#This Row],[pv_대분류]]="수입", 표1[[#This Row],[pv_대분류]]="저축/투자"), 표1[[#This Row],[금액]], -표1[[#This Row],[금액]])</f>
        <v>14000</v>
      </c>
    </row>
    <row r="441" spans="1:15">
      <c r="A441" s="33">
        <v>45763</v>
      </c>
      <c r="B441" s="34">
        <v>0.83869212962962958</v>
      </c>
      <c r="C441" t="s">
        <v>165</v>
      </c>
      <c r="D441" t="s">
        <v>525</v>
      </c>
      <c r="E441" t="s">
        <v>643</v>
      </c>
      <c r="F441" t="s">
        <v>271</v>
      </c>
      <c r="G441" s="82">
        <v>-3000</v>
      </c>
      <c r="H441" t="s">
        <v>179</v>
      </c>
      <c r="I441" t="s">
        <v>222</v>
      </c>
      <c r="J441" s="33"/>
      <c r="K441" s="33">
        <f>표1[[#This Row],[날짜]]</f>
        <v>45763</v>
      </c>
      <c r="L441" t="str" cm="1">
        <f t="array" ref="L4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1" t="str">
        <f t="shared" si="6"/>
        <v>카페/간식</v>
      </c>
      <c r="N441" t="str">
        <f>IF(COUNTIF(저축성자산, I441) &gt; 0, 표1[[#This Row],[결제수단]], E441)</f>
        <v>베이커리</v>
      </c>
      <c r="O441">
        <f>IF(OR(표1[[#This Row],[pv_대분류]]="수입", 표1[[#This Row],[pv_대분류]]="저축/투자"), 표1[[#This Row],[금액]], -표1[[#This Row],[금액]])</f>
        <v>3000</v>
      </c>
    </row>
    <row r="442" spans="1:15">
      <c r="A442" s="33">
        <v>45762</v>
      </c>
      <c r="B442" s="34">
        <v>0</v>
      </c>
      <c r="C442" t="s">
        <v>165</v>
      </c>
      <c r="D442" t="s">
        <v>146</v>
      </c>
      <c r="E442" t="s">
        <v>595</v>
      </c>
      <c r="F442" t="s">
        <v>613</v>
      </c>
      <c r="G442" s="82">
        <v>-4500</v>
      </c>
      <c r="H442" t="s">
        <v>179</v>
      </c>
      <c r="I442" t="s">
        <v>224</v>
      </c>
      <c r="J442" s="33"/>
      <c r="K442" s="33">
        <f>표1[[#This Row],[날짜]]</f>
        <v>45762</v>
      </c>
      <c r="L442" t="str" cm="1">
        <f t="array" ref="L4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2" t="str">
        <f t="shared" si="6"/>
        <v>교통</v>
      </c>
      <c r="N442" t="str">
        <f>IF(COUNTIF(저축성자산, I442) &gt; 0, 표1[[#This Row],[결제수단]], E442)</f>
        <v>대중교통</v>
      </c>
      <c r="O442">
        <f>IF(OR(표1[[#This Row],[pv_대분류]]="수입", 표1[[#This Row],[pv_대분류]]="저축/투자"), 표1[[#This Row],[금액]], -표1[[#This Row],[금액]])</f>
        <v>4500</v>
      </c>
    </row>
    <row r="443" spans="1:15">
      <c r="A443" s="33">
        <v>45762</v>
      </c>
      <c r="B443" s="34">
        <v>0</v>
      </c>
      <c r="C443" t="s">
        <v>165</v>
      </c>
      <c r="D443" t="s">
        <v>146</v>
      </c>
      <c r="E443" t="s">
        <v>595</v>
      </c>
      <c r="F443" t="s">
        <v>613</v>
      </c>
      <c r="G443" s="82">
        <v>-93550</v>
      </c>
      <c r="H443" t="s">
        <v>179</v>
      </c>
      <c r="I443" t="s">
        <v>224</v>
      </c>
      <c r="J443" s="33"/>
      <c r="K443" s="33">
        <f>표1[[#This Row],[날짜]]</f>
        <v>45762</v>
      </c>
      <c r="L443" t="str" cm="1">
        <f t="array" ref="L4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3" t="str">
        <f t="shared" si="6"/>
        <v>교통</v>
      </c>
      <c r="N443" t="str">
        <f>IF(COUNTIF(저축성자산, I443) &gt; 0, 표1[[#This Row],[결제수단]], E443)</f>
        <v>대중교통</v>
      </c>
      <c r="O443">
        <f>IF(OR(표1[[#This Row],[pv_대분류]]="수입", 표1[[#This Row],[pv_대분류]]="저축/투자"), 표1[[#This Row],[금액]], -표1[[#This Row],[금액]])</f>
        <v>93550</v>
      </c>
    </row>
    <row r="444" spans="1:15" hidden="1">
      <c r="A444" s="33">
        <v>45762</v>
      </c>
      <c r="B444" s="34">
        <v>0.39954861111111112</v>
      </c>
      <c r="C444" t="s">
        <v>163</v>
      </c>
      <c r="D444" t="s">
        <v>505</v>
      </c>
      <c r="E444" t="s">
        <v>149</v>
      </c>
      <c r="F444" t="s">
        <v>431</v>
      </c>
      <c r="G444" s="82">
        <v>17870</v>
      </c>
      <c r="H444" t="s">
        <v>179</v>
      </c>
      <c r="I444" t="s">
        <v>537</v>
      </c>
      <c r="J444" s="33"/>
      <c r="K444" s="33">
        <f>표1[[#This Row],[날짜]]</f>
        <v>45762</v>
      </c>
      <c r="L444" t="str" cm="1">
        <f t="array" ref="L4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44" t="str">
        <f t="shared" si="6"/>
        <v>기타수입</v>
      </c>
      <c r="N444" t="str">
        <f>IF(COUNTIF(저축성자산, I444) &gt; 0, 표1[[#This Row],[결제수단]], E444)</f>
        <v>미분류</v>
      </c>
      <c r="O444">
        <f>IF(OR(표1[[#This Row],[pv_대분류]]="수입", 표1[[#This Row],[pv_대분류]]="저축/투자"), 표1[[#This Row],[금액]], -표1[[#This Row],[금액]])</f>
        <v>17870</v>
      </c>
    </row>
    <row r="445" spans="1:15" hidden="1">
      <c r="A445" s="33">
        <v>45762</v>
      </c>
      <c r="B445" s="34">
        <v>0.39954861111111112</v>
      </c>
      <c r="C445" t="s">
        <v>163</v>
      </c>
      <c r="D445" t="s">
        <v>510</v>
      </c>
      <c r="E445" t="s">
        <v>149</v>
      </c>
      <c r="F445" t="s">
        <v>240</v>
      </c>
      <c r="G445" s="82">
        <v>600</v>
      </c>
      <c r="H445" t="s">
        <v>179</v>
      </c>
      <c r="I445" t="s">
        <v>537</v>
      </c>
      <c r="J445" s="33"/>
      <c r="K445" s="33">
        <f>표1[[#This Row],[날짜]]</f>
        <v>45762</v>
      </c>
      <c r="L445" t="str" cm="1">
        <f t="array" ref="L4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45" t="str">
        <f t="shared" si="6"/>
        <v>금융수입</v>
      </c>
      <c r="N445" t="str">
        <f>IF(COUNTIF(저축성자산, I445) &gt; 0, 표1[[#This Row],[결제수단]], E445)</f>
        <v>미분류</v>
      </c>
      <c r="O445">
        <f>IF(OR(표1[[#This Row],[pv_대분류]]="수입", 표1[[#This Row],[pv_대분류]]="저축/투자"), 표1[[#This Row],[금액]], -표1[[#This Row],[금액]])</f>
        <v>600</v>
      </c>
    </row>
    <row r="446" spans="1:15">
      <c r="A446" s="33">
        <v>45762</v>
      </c>
      <c r="B446" s="34">
        <v>0.49625000000000002</v>
      </c>
      <c r="C446" t="s">
        <v>165</v>
      </c>
      <c r="D446" t="s">
        <v>146</v>
      </c>
      <c r="E446" t="s">
        <v>595</v>
      </c>
      <c r="F446" t="s">
        <v>639</v>
      </c>
      <c r="G446" s="82">
        <v>-98050</v>
      </c>
      <c r="H446" t="s">
        <v>179</v>
      </c>
      <c r="I446" t="s">
        <v>537</v>
      </c>
      <c r="J446" s="33"/>
      <c r="K446" s="33">
        <f>표1[[#This Row],[날짜]]</f>
        <v>45762</v>
      </c>
      <c r="L446" t="str" cm="1">
        <f t="array" ref="L4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6" t="str">
        <f t="shared" si="6"/>
        <v>교통</v>
      </c>
      <c r="N446" t="str">
        <f>IF(COUNTIF(저축성자산, I446) &gt; 0, 표1[[#This Row],[결제수단]], E446)</f>
        <v>대중교통</v>
      </c>
      <c r="O446">
        <f>IF(OR(표1[[#This Row],[pv_대분류]]="수입", 표1[[#This Row],[pv_대분류]]="저축/투자"), 표1[[#This Row],[금액]], -표1[[#This Row],[금액]])</f>
        <v>98050</v>
      </c>
    </row>
    <row r="447" spans="1:15">
      <c r="A447" s="33">
        <v>45762</v>
      </c>
      <c r="B447" s="34">
        <v>0.54809027777777775</v>
      </c>
      <c r="C447" t="s">
        <v>165</v>
      </c>
      <c r="D447" t="s">
        <v>508</v>
      </c>
      <c r="E447" t="s">
        <v>649</v>
      </c>
      <c r="F447" t="s">
        <v>634</v>
      </c>
      <c r="G447" s="82">
        <v>-47333</v>
      </c>
      <c r="H447" t="s">
        <v>179</v>
      </c>
      <c r="I447" t="s">
        <v>222</v>
      </c>
      <c r="J447" s="33"/>
      <c r="K447" s="33">
        <f>표1[[#This Row],[날짜]]</f>
        <v>45762</v>
      </c>
      <c r="L447" t="str" cm="1">
        <f t="array" ref="L4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7" t="str">
        <f t="shared" si="6"/>
        <v>문화/여가</v>
      </c>
      <c r="N447" t="str">
        <f>IF(COUNTIF(저축성자산, I447) &gt; 0, 표1[[#This Row],[결제수단]], E447)</f>
        <v>취미/체험</v>
      </c>
      <c r="O447">
        <f>IF(OR(표1[[#This Row],[pv_대분류]]="수입", 표1[[#This Row],[pv_대분류]]="저축/투자"), 표1[[#This Row],[금액]], -표1[[#This Row],[금액]])</f>
        <v>47333</v>
      </c>
    </row>
    <row r="448" spans="1:15">
      <c r="A448" s="33">
        <v>45762</v>
      </c>
      <c r="B448" s="34">
        <v>0.70934027777777775</v>
      </c>
      <c r="C448" t="s">
        <v>165</v>
      </c>
      <c r="D448" t="s">
        <v>549</v>
      </c>
      <c r="E448" t="s">
        <v>11</v>
      </c>
      <c r="F448" t="s">
        <v>425</v>
      </c>
      <c r="G448" s="82">
        <v>-22482</v>
      </c>
      <c r="H448" t="s">
        <v>179</v>
      </c>
      <c r="I448" t="s">
        <v>537</v>
      </c>
      <c r="J448" s="33"/>
      <c r="K448" s="33">
        <f>표1[[#This Row],[날짜]]</f>
        <v>45762</v>
      </c>
      <c r="L448" t="str" cm="1">
        <f t="array" ref="L4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8" t="str">
        <f t="shared" si="6"/>
        <v>주거/통신</v>
      </c>
      <c r="N448" t="str">
        <f>IF(COUNTIF(저축성자산, I448) &gt; 0, 표1[[#This Row],[결제수단]], E448)</f>
        <v>휴대폰</v>
      </c>
      <c r="O448">
        <f>IF(OR(표1[[#This Row],[pv_대분류]]="수입", 표1[[#This Row],[pv_대분류]]="저축/투자"), 표1[[#This Row],[금액]], -표1[[#This Row],[금액]])</f>
        <v>22482</v>
      </c>
    </row>
    <row r="449" spans="1:15">
      <c r="A449" s="33">
        <v>45762</v>
      </c>
      <c r="B449" s="34">
        <v>0.79385416666666664</v>
      </c>
      <c r="C449" t="s">
        <v>165</v>
      </c>
      <c r="D449" t="s">
        <v>525</v>
      </c>
      <c r="E449" t="s">
        <v>643</v>
      </c>
      <c r="F449" t="s">
        <v>659</v>
      </c>
      <c r="G449" s="82">
        <v>-8000</v>
      </c>
      <c r="H449" t="s">
        <v>179</v>
      </c>
      <c r="I449" t="s">
        <v>222</v>
      </c>
      <c r="J449" s="33"/>
      <c r="K449" s="33">
        <f>표1[[#This Row],[날짜]]</f>
        <v>45762</v>
      </c>
      <c r="L449" t="str" cm="1">
        <f t="array" ref="L4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49" t="str">
        <f t="shared" si="6"/>
        <v>카페/간식</v>
      </c>
      <c r="N449" t="str">
        <f>IF(COUNTIF(저축성자산, I449) &gt; 0, 표1[[#This Row],[결제수단]], E449)</f>
        <v>베이커리</v>
      </c>
      <c r="O449">
        <f>IF(OR(표1[[#This Row],[pv_대분류]]="수입", 표1[[#This Row],[pv_대분류]]="저축/투자"), 표1[[#This Row],[금액]], -표1[[#This Row],[금액]])</f>
        <v>8000</v>
      </c>
    </row>
    <row r="450" spans="1:15" hidden="1">
      <c r="A450" s="33">
        <v>45761</v>
      </c>
      <c r="B450" s="34">
        <v>0.47288194444444442</v>
      </c>
      <c r="C450" t="s">
        <v>167</v>
      </c>
      <c r="D450" t="s">
        <v>609</v>
      </c>
      <c r="E450" t="s">
        <v>149</v>
      </c>
      <c r="F450" t="s">
        <v>657</v>
      </c>
      <c r="G450" s="82">
        <v>373</v>
      </c>
      <c r="H450" t="s">
        <v>179</v>
      </c>
      <c r="I450" t="s">
        <v>168</v>
      </c>
      <c r="J450" s="33"/>
      <c r="K450" s="33">
        <f>표1[[#This Row],[날짜]]</f>
        <v>45761</v>
      </c>
      <c r="L450" t="str" cm="1">
        <f t="array" ref="L4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0" t="str">
        <f t="shared" ref="M450:M513" si="7">IF(COUNTIF(저축성자산, I450) &gt; 0, "저축성자산", D450)</f>
        <v>내계좌이체</v>
      </c>
      <c r="N450" t="str">
        <f>IF(COUNTIF(저축성자산, I450) &gt; 0, 표1[[#This Row],[결제수단]], E450)</f>
        <v>미분류</v>
      </c>
      <c r="O450">
        <f>IF(OR(표1[[#This Row],[pv_대분류]]="수입", 표1[[#This Row],[pv_대분류]]="저축/투자"), 표1[[#This Row],[금액]], -표1[[#This Row],[금액]])</f>
        <v>-373</v>
      </c>
    </row>
    <row r="451" spans="1:15" hidden="1">
      <c r="A451" s="33">
        <v>45761</v>
      </c>
      <c r="B451" s="34">
        <v>0.47288194444444442</v>
      </c>
      <c r="C451" t="s">
        <v>167</v>
      </c>
      <c r="D451" t="s">
        <v>609</v>
      </c>
      <c r="E451" t="s">
        <v>149</v>
      </c>
      <c r="F451" t="s">
        <v>168</v>
      </c>
      <c r="G451" s="82">
        <v>-373</v>
      </c>
      <c r="H451" t="s">
        <v>179</v>
      </c>
      <c r="I451" t="s">
        <v>554</v>
      </c>
      <c r="J451" s="33"/>
      <c r="K451" s="33">
        <f>표1[[#This Row],[날짜]]</f>
        <v>45761</v>
      </c>
      <c r="L451" t="str" cm="1">
        <f t="array" ref="L4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1" t="str">
        <f t="shared" si="7"/>
        <v>내계좌이체</v>
      </c>
      <c r="N451" t="str">
        <f>IF(COUNTIF(저축성자산, I451) &gt; 0, 표1[[#This Row],[결제수단]], E451)</f>
        <v>미분류</v>
      </c>
      <c r="O451">
        <f>IF(OR(표1[[#This Row],[pv_대분류]]="수입", 표1[[#This Row],[pv_대분류]]="저축/투자"), 표1[[#This Row],[금액]], -표1[[#This Row],[금액]])</f>
        <v>373</v>
      </c>
    </row>
    <row r="452" spans="1:15" hidden="1">
      <c r="A452" s="33">
        <v>45761</v>
      </c>
      <c r="B452" s="34">
        <v>0.57937499999999997</v>
      </c>
      <c r="C452" t="s">
        <v>167</v>
      </c>
      <c r="D452" t="s">
        <v>609</v>
      </c>
      <c r="E452" t="s">
        <v>149</v>
      </c>
      <c r="F452" t="s">
        <v>192</v>
      </c>
      <c r="G452" s="82">
        <v>100000</v>
      </c>
      <c r="H452" t="s">
        <v>179</v>
      </c>
      <c r="I452" t="s">
        <v>537</v>
      </c>
      <c r="J452" s="33"/>
      <c r="K452" s="33">
        <f>표1[[#This Row],[날짜]]</f>
        <v>45761</v>
      </c>
      <c r="L452" t="str" cm="1">
        <f t="array" ref="L4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2" t="str">
        <f t="shared" si="7"/>
        <v>내계좌이체</v>
      </c>
      <c r="N452" t="str">
        <f>IF(COUNTIF(저축성자산, I452) &gt; 0, 표1[[#This Row],[결제수단]], E452)</f>
        <v>미분류</v>
      </c>
      <c r="O452">
        <f>IF(OR(표1[[#This Row],[pv_대분류]]="수입", 표1[[#This Row],[pv_대분류]]="저축/투자"), 표1[[#This Row],[금액]], -표1[[#This Row],[금액]])</f>
        <v>-100000</v>
      </c>
    </row>
    <row r="453" spans="1:15" hidden="1">
      <c r="A453" s="33">
        <v>45761</v>
      </c>
      <c r="B453" s="34">
        <v>0.57937499999999997</v>
      </c>
      <c r="C453" t="s">
        <v>167</v>
      </c>
      <c r="D453" t="s">
        <v>609</v>
      </c>
      <c r="E453" t="s">
        <v>149</v>
      </c>
      <c r="F453" t="s">
        <v>234</v>
      </c>
      <c r="G453" s="82">
        <v>-100000</v>
      </c>
      <c r="H453" t="s">
        <v>179</v>
      </c>
      <c r="I453" t="s">
        <v>527</v>
      </c>
      <c r="J453" s="33"/>
      <c r="K453" s="33">
        <f>표1[[#This Row],[날짜]]</f>
        <v>45761</v>
      </c>
      <c r="L453" t="str" cm="1">
        <f t="array" ref="L4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3" t="str">
        <f t="shared" si="7"/>
        <v>내계좌이체</v>
      </c>
      <c r="N453" t="str">
        <f>IF(COUNTIF(저축성자산, I453) &gt; 0, 표1[[#This Row],[결제수단]], E453)</f>
        <v>미분류</v>
      </c>
      <c r="O453">
        <f>IF(OR(표1[[#This Row],[pv_대분류]]="수입", 표1[[#This Row],[pv_대분류]]="저축/투자"), 표1[[#This Row],[금액]], -표1[[#This Row],[금액]])</f>
        <v>100000</v>
      </c>
    </row>
    <row r="454" spans="1:15" hidden="1">
      <c r="A454" s="33">
        <v>45761</v>
      </c>
      <c r="B454" s="34">
        <v>0.66078703703703701</v>
      </c>
      <c r="C454" t="s">
        <v>167</v>
      </c>
      <c r="D454" t="s">
        <v>167</v>
      </c>
      <c r="E454" t="s">
        <v>149</v>
      </c>
      <c r="F454" t="s">
        <v>611</v>
      </c>
      <c r="G454" s="82">
        <v>-67000</v>
      </c>
      <c r="H454" t="s">
        <v>179</v>
      </c>
      <c r="I454" t="s">
        <v>537</v>
      </c>
      <c r="J454" s="33"/>
      <c r="K454" s="33">
        <f>표1[[#This Row],[날짜]]</f>
        <v>45761</v>
      </c>
      <c r="L454" t="str" cm="1">
        <f t="array" ref="L4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454" t="str">
        <f t="shared" si="7"/>
        <v>이체</v>
      </c>
      <c r="N454" t="str">
        <f>IF(COUNTIF(저축성자산, I454) &gt; 0, 표1[[#This Row],[결제수단]], E454)</f>
        <v>미분류</v>
      </c>
      <c r="O454">
        <f>IF(OR(표1[[#This Row],[pv_대분류]]="수입", 표1[[#This Row],[pv_대분류]]="저축/투자"), 표1[[#This Row],[금액]], -표1[[#This Row],[금액]])</f>
        <v>67000</v>
      </c>
    </row>
    <row r="455" spans="1:15" hidden="1">
      <c r="A455" s="33">
        <v>45761</v>
      </c>
      <c r="B455" s="34">
        <v>0.6632986111111111</v>
      </c>
      <c r="C455" t="s">
        <v>167</v>
      </c>
      <c r="D455" t="s">
        <v>609</v>
      </c>
      <c r="E455" t="s">
        <v>149</v>
      </c>
      <c r="F455" t="s">
        <v>192</v>
      </c>
      <c r="G455" s="82">
        <v>60000</v>
      </c>
      <c r="H455" t="s">
        <v>179</v>
      </c>
      <c r="I455" t="s">
        <v>537</v>
      </c>
      <c r="J455" s="33"/>
      <c r="K455" s="33">
        <f>표1[[#This Row],[날짜]]</f>
        <v>45761</v>
      </c>
      <c r="L455" t="str" cm="1">
        <f t="array" ref="L4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5" t="str">
        <f t="shared" si="7"/>
        <v>내계좌이체</v>
      </c>
      <c r="N455" t="str">
        <f>IF(COUNTIF(저축성자산, I455) &gt; 0, 표1[[#This Row],[결제수단]], E455)</f>
        <v>미분류</v>
      </c>
      <c r="O455">
        <f>IF(OR(표1[[#This Row],[pv_대분류]]="수입", 표1[[#This Row],[pv_대분류]]="저축/투자"), 표1[[#This Row],[금액]], -표1[[#This Row],[금액]])</f>
        <v>-60000</v>
      </c>
    </row>
    <row r="456" spans="1:15" hidden="1">
      <c r="A456" s="33">
        <v>45761</v>
      </c>
      <c r="B456" s="34">
        <v>0.6632986111111111</v>
      </c>
      <c r="C456" t="s">
        <v>167</v>
      </c>
      <c r="D456" t="s">
        <v>609</v>
      </c>
      <c r="E456" t="s">
        <v>149</v>
      </c>
      <c r="F456" t="s">
        <v>234</v>
      </c>
      <c r="G456" s="82">
        <v>-60000</v>
      </c>
      <c r="H456" t="s">
        <v>179</v>
      </c>
      <c r="I456" t="s">
        <v>527</v>
      </c>
      <c r="J456" s="33"/>
      <c r="K456" s="33">
        <f>표1[[#This Row],[날짜]]</f>
        <v>45761</v>
      </c>
      <c r="L456" t="str" cm="1">
        <f t="array" ref="L4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6" t="str">
        <f t="shared" si="7"/>
        <v>내계좌이체</v>
      </c>
      <c r="N456" t="str">
        <f>IF(COUNTIF(저축성자산, I456) &gt; 0, 표1[[#This Row],[결제수단]], E456)</f>
        <v>미분류</v>
      </c>
      <c r="O456">
        <f>IF(OR(표1[[#This Row],[pv_대분류]]="수입", 표1[[#This Row],[pv_대분류]]="저축/투자"), 표1[[#This Row],[금액]], -표1[[#This Row],[금액]])</f>
        <v>60000</v>
      </c>
    </row>
    <row r="457" spans="1:15" hidden="1">
      <c r="A457" s="33">
        <v>45761</v>
      </c>
      <c r="B457" s="34">
        <v>0.67756944444444445</v>
      </c>
      <c r="C457" t="s">
        <v>167</v>
      </c>
      <c r="D457" t="s">
        <v>609</v>
      </c>
      <c r="E457" t="s">
        <v>149</v>
      </c>
      <c r="F457" t="s">
        <v>152</v>
      </c>
      <c r="G457" s="82">
        <v>-16000</v>
      </c>
      <c r="H457" t="s">
        <v>179</v>
      </c>
      <c r="I457" t="s">
        <v>554</v>
      </c>
      <c r="J457" s="33"/>
      <c r="K457" s="33">
        <f>표1[[#This Row],[날짜]]</f>
        <v>45761</v>
      </c>
      <c r="L457" t="str" cm="1">
        <f t="array" ref="L4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7" t="str">
        <f t="shared" si="7"/>
        <v>내계좌이체</v>
      </c>
      <c r="N457" t="str">
        <f>IF(COUNTIF(저축성자산, I457) &gt; 0, 표1[[#This Row],[결제수단]], E457)</f>
        <v>미분류</v>
      </c>
      <c r="O457">
        <f>IF(OR(표1[[#This Row],[pv_대분류]]="수입", 표1[[#This Row],[pv_대분류]]="저축/투자"), 표1[[#This Row],[금액]], -표1[[#This Row],[금액]])</f>
        <v>16000</v>
      </c>
    </row>
    <row r="458" spans="1:15" hidden="1">
      <c r="A458" s="33">
        <v>45761</v>
      </c>
      <c r="B458" s="34">
        <v>0.67756944444444445</v>
      </c>
      <c r="C458" t="s">
        <v>167</v>
      </c>
      <c r="D458" t="s">
        <v>609</v>
      </c>
      <c r="E458" t="s">
        <v>149</v>
      </c>
      <c r="F458" t="s">
        <v>152</v>
      </c>
      <c r="G458" s="82">
        <v>16000</v>
      </c>
      <c r="H458" t="s">
        <v>179</v>
      </c>
      <c r="I458" t="s">
        <v>537</v>
      </c>
      <c r="J458" s="33"/>
      <c r="K458" s="33">
        <f>표1[[#This Row],[날짜]]</f>
        <v>45761</v>
      </c>
      <c r="L458" t="str" cm="1">
        <f t="array" ref="L4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58" t="str">
        <f t="shared" si="7"/>
        <v>내계좌이체</v>
      </c>
      <c r="N458" t="str">
        <f>IF(COUNTIF(저축성자산, I458) &gt; 0, 표1[[#This Row],[결제수단]], E458)</f>
        <v>미분류</v>
      </c>
      <c r="O458">
        <f>IF(OR(표1[[#This Row],[pv_대분류]]="수입", 표1[[#This Row],[pv_대분류]]="저축/투자"), 표1[[#This Row],[금액]], -표1[[#This Row],[금액]])</f>
        <v>-16000</v>
      </c>
    </row>
    <row r="459" spans="1:15" hidden="1">
      <c r="A459" s="33">
        <v>45761</v>
      </c>
      <c r="B459" s="34">
        <v>0.66344907407407405</v>
      </c>
      <c r="C459" t="s">
        <v>163</v>
      </c>
      <c r="D459" t="s">
        <v>149</v>
      </c>
      <c r="E459" t="s">
        <v>149</v>
      </c>
      <c r="F459" t="s">
        <v>590</v>
      </c>
      <c r="G459" s="82">
        <v>11</v>
      </c>
      <c r="H459" t="s">
        <v>179</v>
      </c>
      <c r="I459" t="s">
        <v>537</v>
      </c>
      <c r="J459" s="33"/>
      <c r="K459" s="33">
        <f>표1[[#This Row],[날짜]]</f>
        <v>45761</v>
      </c>
      <c r="L459" t="str" cm="1">
        <f t="array" ref="L4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59" t="str">
        <f t="shared" si="7"/>
        <v>미분류</v>
      </c>
      <c r="N459" t="str">
        <f>IF(COUNTIF(저축성자산, I459) &gt; 0, 표1[[#This Row],[결제수단]], E459)</f>
        <v>미분류</v>
      </c>
      <c r="O459">
        <f>IF(OR(표1[[#This Row],[pv_대분류]]="수입", 표1[[#This Row],[pv_대분류]]="저축/투자"), 표1[[#This Row],[금액]], -표1[[#This Row],[금액]])</f>
        <v>11</v>
      </c>
    </row>
    <row r="460" spans="1:15" hidden="1">
      <c r="A460" s="33">
        <v>45761</v>
      </c>
      <c r="B460" s="34">
        <v>0.66349537037037032</v>
      </c>
      <c r="C460" t="s">
        <v>163</v>
      </c>
      <c r="D460" t="s">
        <v>149</v>
      </c>
      <c r="E460" t="s">
        <v>149</v>
      </c>
      <c r="F460" t="s">
        <v>590</v>
      </c>
      <c r="G460" s="82">
        <v>10</v>
      </c>
      <c r="H460" t="s">
        <v>179</v>
      </c>
      <c r="I460" t="s">
        <v>537</v>
      </c>
      <c r="J460" s="33"/>
      <c r="K460" s="33">
        <f>표1[[#This Row],[날짜]]</f>
        <v>45761</v>
      </c>
      <c r="L460" t="str" cm="1">
        <f t="array" ref="L4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60" t="str">
        <f t="shared" si="7"/>
        <v>미분류</v>
      </c>
      <c r="N460" t="str">
        <f>IF(COUNTIF(저축성자산, I460) &gt; 0, 표1[[#This Row],[결제수단]], E460)</f>
        <v>미분류</v>
      </c>
      <c r="O460">
        <f>IF(OR(표1[[#This Row],[pv_대분류]]="수입", 표1[[#This Row],[pv_대분류]]="저축/투자"), 표1[[#This Row],[금액]], -표1[[#This Row],[금액]])</f>
        <v>10</v>
      </c>
    </row>
    <row r="461" spans="1:15">
      <c r="A461" s="33">
        <v>45761</v>
      </c>
      <c r="B461" s="34">
        <v>0.67813657407407413</v>
      </c>
      <c r="C461" t="s">
        <v>165</v>
      </c>
      <c r="D461" t="s">
        <v>553</v>
      </c>
      <c r="E461" t="s">
        <v>612</v>
      </c>
      <c r="F461" t="s">
        <v>678</v>
      </c>
      <c r="G461" s="82">
        <v>-16600</v>
      </c>
      <c r="H461" t="s">
        <v>179</v>
      </c>
      <c r="I461" t="s">
        <v>537</v>
      </c>
      <c r="J461" s="33"/>
      <c r="K461" s="33">
        <f>표1[[#This Row],[날짜]]</f>
        <v>45761</v>
      </c>
      <c r="L461" t="str" cm="1">
        <f t="array" ref="L4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61" t="str">
        <f t="shared" si="7"/>
        <v>온라인쇼핑</v>
      </c>
      <c r="N461" t="str">
        <f>IF(COUNTIF(저축성자산, I461) &gt; 0, 표1[[#This Row],[결제수단]], E461)</f>
        <v>인터넷쇼핑</v>
      </c>
      <c r="O461">
        <f>IF(OR(표1[[#This Row],[pv_대분류]]="수입", 표1[[#This Row],[pv_대분류]]="저축/투자"), 표1[[#This Row],[금액]], -표1[[#This Row],[금액]])</f>
        <v>16600</v>
      </c>
    </row>
    <row r="462" spans="1:15">
      <c r="A462" s="33">
        <v>45761</v>
      </c>
      <c r="B462" s="34">
        <v>0.87511574074074072</v>
      </c>
      <c r="C462" t="s">
        <v>165</v>
      </c>
      <c r="D462" t="s">
        <v>160</v>
      </c>
      <c r="E462" t="s">
        <v>15</v>
      </c>
      <c r="F462" t="s">
        <v>223</v>
      </c>
      <c r="G462" s="82">
        <v>-93333</v>
      </c>
      <c r="H462" t="s">
        <v>179</v>
      </c>
      <c r="I462" t="s">
        <v>222</v>
      </c>
      <c r="J462" s="33"/>
      <c r="K462" s="33">
        <f>표1[[#This Row],[날짜]]</f>
        <v>45761</v>
      </c>
      <c r="L462" t="str" cm="1">
        <f t="array" ref="L4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62" t="str">
        <f t="shared" si="7"/>
        <v>생활</v>
      </c>
      <c r="N462" t="str">
        <f>IF(COUNTIF(저축성자산, I462) &gt; 0, 표1[[#This Row],[결제수단]], E462)</f>
        <v>생필품</v>
      </c>
      <c r="O462">
        <f>IF(OR(표1[[#This Row],[pv_대분류]]="수입", 표1[[#This Row],[pv_대분류]]="저축/투자"), 표1[[#This Row],[금액]], -표1[[#This Row],[금액]])</f>
        <v>93333</v>
      </c>
    </row>
    <row r="463" spans="1:15">
      <c r="A463" s="33">
        <v>45761</v>
      </c>
      <c r="B463" s="34">
        <v>0.96750000000000003</v>
      </c>
      <c r="C463" t="s">
        <v>165</v>
      </c>
      <c r="D463" t="s">
        <v>148</v>
      </c>
      <c r="E463" t="s">
        <v>20</v>
      </c>
      <c r="F463" t="s">
        <v>268</v>
      </c>
      <c r="G463" s="82">
        <v>-20000</v>
      </c>
      <c r="H463" t="s">
        <v>179</v>
      </c>
      <c r="I463" t="s">
        <v>222</v>
      </c>
      <c r="J463" s="33"/>
      <c r="K463" s="33">
        <f>표1[[#This Row],[날짜]]</f>
        <v>45761</v>
      </c>
      <c r="L463" t="str" cm="1">
        <f t="array" ref="L4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63" t="str">
        <f t="shared" si="7"/>
        <v>식비</v>
      </c>
      <c r="N463" t="str">
        <f>IF(COUNTIF(저축성자산, I463) &gt; 0, 표1[[#This Row],[결제수단]], E463)</f>
        <v>한식</v>
      </c>
      <c r="O463">
        <f>IF(OR(표1[[#This Row],[pv_대분류]]="수입", 표1[[#This Row],[pv_대분류]]="저축/투자"), 표1[[#This Row],[금액]], -표1[[#This Row],[금액]])</f>
        <v>20000</v>
      </c>
    </row>
    <row r="464" spans="1:15" hidden="1">
      <c r="A464" s="33">
        <v>45760</v>
      </c>
      <c r="B464" s="34">
        <v>0.34894675925925928</v>
      </c>
      <c r="C464" t="s">
        <v>167</v>
      </c>
      <c r="D464" t="s">
        <v>609</v>
      </c>
      <c r="E464" t="s">
        <v>149</v>
      </c>
      <c r="F464" t="s">
        <v>192</v>
      </c>
      <c r="G464" s="82">
        <v>620</v>
      </c>
      <c r="H464" t="s">
        <v>179</v>
      </c>
      <c r="I464" t="s">
        <v>537</v>
      </c>
      <c r="J464" s="33"/>
      <c r="K464" s="33">
        <f>표1[[#This Row],[날짜]]</f>
        <v>45760</v>
      </c>
      <c r="L464" t="str" cm="1">
        <f t="array" ref="L4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64" t="str">
        <f t="shared" si="7"/>
        <v>내계좌이체</v>
      </c>
      <c r="N464" t="str">
        <f>IF(COUNTIF(저축성자산, I464) &gt; 0, 표1[[#This Row],[결제수단]], E464)</f>
        <v>미분류</v>
      </c>
      <c r="O464">
        <f>IF(OR(표1[[#This Row],[pv_대분류]]="수입", 표1[[#This Row],[pv_대분류]]="저축/투자"), 표1[[#This Row],[금액]], -표1[[#This Row],[금액]])</f>
        <v>-620</v>
      </c>
    </row>
    <row r="465" spans="1:15" hidden="1">
      <c r="A465" s="33">
        <v>45760</v>
      </c>
      <c r="B465" s="34">
        <v>0.34894675925925928</v>
      </c>
      <c r="C465" t="s">
        <v>167</v>
      </c>
      <c r="D465" t="s">
        <v>609</v>
      </c>
      <c r="E465" t="s">
        <v>149</v>
      </c>
      <c r="F465" t="s">
        <v>234</v>
      </c>
      <c r="G465" s="82">
        <v>-620</v>
      </c>
      <c r="H465" t="s">
        <v>179</v>
      </c>
      <c r="I465" t="s">
        <v>527</v>
      </c>
      <c r="J465" s="33"/>
      <c r="K465" s="33">
        <f>표1[[#This Row],[날짜]]</f>
        <v>45760</v>
      </c>
      <c r="L465" t="str" cm="1">
        <f t="array" ref="L4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65" t="str">
        <f t="shared" si="7"/>
        <v>내계좌이체</v>
      </c>
      <c r="N465" t="str">
        <f>IF(COUNTIF(저축성자산, I465) &gt; 0, 표1[[#This Row],[결제수단]], E465)</f>
        <v>미분류</v>
      </c>
      <c r="O465">
        <f>IF(OR(표1[[#This Row],[pv_대분류]]="수입", 표1[[#This Row],[pv_대분류]]="저축/투자"), 표1[[#This Row],[금액]], -표1[[#This Row],[금액]])</f>
        <v>620</v>
      </c>
    </row>
    <row r="466" spans="1:15" hidden="1">
      <c r="A466" s="33">
        <v>45760</v>
      </c>
      <c r="B466" s="34">
        <v>0.34960648148148149</v>
      </c>
      <c r="C466" t="s">
        <v>167</v>
      </c>
      <c r="D466" t="s">
        <v>609</v>
      </c>
      <c r="E466" t="s">
        <v>149</v>
      </c>
      <c r="F466" t="s">
        <v>192</v>
      </c>
      <c r="G466" s="82">
        <v>450000</v>
      </c>
      <c r="H466" t="s">
        <v>179</v>
      </c>
      <c r="I466" t="s">
        <v>537</v>
      </c>
      <c r="J466" s="33"/>
      <c r="K466" s="33">
        <f>표1[[#This Row],[날짜]]</f>
        <v>45760</v>
      </c>
      <c r="L466" t="str" cm="1">
        <f t="array" ref="L4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66" t="str">
        <f t="shared" si="7"/>
        <v>내계좌이체</v>
      </c>
      <c r="N466" t="str">
        <f>IF(COUNTIF(저축성자산, I466) &gt; 0, 표1[[#This Row],[결제수단]], E466)</f>
        <v>미분류</v>
      </c>
      <c r="O466">
        <f>IF(OR(표1[[#This Row],[pv_대분류]]="수입", 표1[[#This Row],[pv_대분류]]="저축/투자"), 표1[[#This Row],[금액]], -표1[[#This Row],[금액]])</f>
        <v>-450000</v>
      </c>
    </row>
    <row r="467" spans="1:15" hidden="1">
      <c r="A467" s="33">
        <v>45760</v>
      </c>
      <c r="B467" s="34">
        <v>0.34960648148148149</v>
      </c>
      <c r="C467" t="s">
        <v>167</v>
      </c>
      <c r="D467" t="s">
        <v>609</v>
      </c>
      <c r="E467" t="s">
        <v>149</v>
      </c>
      <c r="F467" t="s">
        <v>234</v>
      </c>
      <c r="G467" s="82">
        <v>-450000</v>
      </c>
      <c r="H467" t="s">
        <v>179</v>
      </c>
      <c r="I467" t="s">
        <v>527</v>
      </c>
      <c r="J467" s="33"/>
      <c r="K467" s="33">
        <f>표1[[#This Row],[날짜]]</f>
        <v>45760</v>
      </c>
      <c r="L467" t="str" cm="1">
        <f t="array" ref="L4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67" t="str">
        <f t="shared" si="7"/>
        <v>내계좌이체</v>
      </c>
      <c r="N467" t="str">
        <f>IF(COUNTIF(저축성자산, I467) &gt; 0, 표1[[#This Row],[결제수단]], E467)</f>
        <v>미분류</v>
      </c>
      <c r="O467">
        <f>IF(OR(표1[[#This Row],[pv_대분류]]="수입", 표1[[#This Row],[pv_대분류]]="저축/투자"), 표1[[#This Row],[금액]], -표1[[#This Row],[금액]])</f>
        <v>450000</v>
      </c>
    </row>
    <row r="468" spans="1:15" hidden="1">
      <c r="A468" s="33">
        <v>45760</v>
      </c>
      <c r="B468" s="34">
        <v>0.35101851851851851</v>
      </c>
      <c r="C468" t="s">
        <v>167</v>
      </c>
      <c r="D468" t="s">
        <v>609</v>
      </c>
      <c r="E468" t="s">
        <v>149</v>
      </c>
      <c r="F468" t="s">
        <v>619</v>
      </c>
      <c r="G468" s="82">
        <v>-450000</v>
      </c>
      <c r="H468" t="s">
        <v>179</v>
      </c>
      <c r="I468" t="s">
        <v>537</v>
      </c>
      <c r="J468" s="33"/>
      <c r="K468" s="33">
        <f>표1[[#This Row],[날짜]]</f>
        <v>45760</v>
      </c>
      <c r="L468" t="str" cm="1">
        <f t="array" ref="L4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68" t="str">
        <f t="shared" si="7"/>
        <v>내계좌이체</v>
      </c>
      <c r="N468" t="str">
        <f>IF(COUNTIF(저축성자산, I468) &gt; 0, 표1[[#This Row],[결제수단]], E468)</f>
        <v>미분류</v>
      </c>
      <c r="O468">
        <f>IF(OR(표1[[#This Row],[pv_대분류]]="수입", 표1[[#This Row],[pv_대분류]]="저축/투자"), 표1[[#This Row],[금액]], -표1[[#This Row],[금액]])</f>
        <v>450000</v>
      </c>
    </row>
    <row r="469" spans="1:15" hidden="1">
      <c r="A469" s="33">
        <v>45760</v>
      </c>
      <c r="B469" s="34">
        <v>0.34834490740740742</v>
      </c>
      <c r="C469" t="s">
        <v>163</v>
      </c>
      <c r="D469" t="s">
        <v>510</v>
      </c>
      <c r="E469" t="s">
        <v>149</v>
      </c>
      <c r="F469" t="s">
        <v>608</v>
      </c>
      <c r="G469" s="82">
        <v>620</v>
      </c>
      <c r="H469" t="s">
        <v>179</v>
      </c>
      <c r="I469" t="s">
        <v>527</v>
      </c>
      <c r="J469" s="33"/>
      <c r="K469" s="33">
        <f>표1[[#This Row],[날짜]]</f>
        <v>45760</v>
      </c>
      <c r="L469" t="str" cm="1">
        <f t="array" ref="L4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69" t="str">
        <f t="shared" si="7"/>
        <v>금융수입</v>
      </c>
      <c r="N469" t="str">
        <f>IF(COUNTIF(저축성자산, I469) &gt; 0, 표1[[#This Row],[결제수단]], E469)</f>
        <v>미분류</v>
      </c>
      <c r="O469">
        <f>IF(OR(표1[[#This Row],[pv_대분류]]="수입", 표1[[#This Row],[pv_대분류]]="저축/투자"), 표1[[#This Row],[금액]], -표1[[#This Row],[금액]])</f>
        <v>620</v>
      </c>
    </row>
    <row r="470" spans="1:15" hidden="1">
      <c r="A470" s="33">
        <v>45760</v>
      </c>
      <c r="B470" s="34">
        <v>0.34840277777777778</v>
      </c>
      <c r="C470" t="s">
        <v>163</v>
      </c>
      <c r="D470" t="s">
        <v>149</v>
      </c>
      <c r="E470" t="s">
        <v>149</v>
      </c>
      <c r="F470" t="s">
        <v>590</v>
      </c>
      <c r="G470" s="82">
        <v>11</v>
      </c>
      <c r="H470" t="s">
        <v>179</v>
      </c>
      <c r="I470" t="s">
        <v>537</v>
      </c>
      <c r="J470" s="33"/>
      <c r="K470" s="33">
        <f>표1[[#This Row],[날짜]]</f>
        <v>45760</v>
      </c>
      <c r="L470" t="str" cm="1">
        <f t="array" ref="L4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70" t="str">
        <f t="shared" si="7"/>
        <v>미분류</v>
      </c>
      <c r="N470" t="str">
        <f>IF(COUNTIF(저축성자산, I470) &gt; 0, 표1[[#This Row],[결제수단]], E470)</f>
        <v>미분류</v>
      </c>
      <c r="O470">
        <f>IF(OR(표1[[#This Row],[pv_대분류]]="수입", 표1[[#This Row],[pv_대분류]]="저축/투자"), 표1[[#This Row],[금액]], -표1[[#This Row],[금액]])</f>
        <v>11</v>
      </c>
    </row>
    <row r="471" spans="1:15" hidden="1">
      <c r="A471" s="33">
        <v>45760</v>
      </c>
      <c r="B471" s="34">
        <v>0.34844907407407399</v>
      </c>
      <c r="C471" t="s">
        <v>163</v>
      </c>
      <c r="D471" t="s">
        <v>149</v>
      </c>
      <c r="E471" t="s">
        <v>149</v>
      </c>
      <c r="F471" t="s">
        <v>590</v>
      </c>
      <c r="G471" s="82">
        <v>13</v>
      </c>
      <c r="H471" t="s">
        <v>179</v>
      </c>
      <c r="I471" t="s">
        <v>537</v>
      </c>
      <c r="J471" s="33"/>
      <c r="K471" s="33">
        <f>표1[[#This Row],[날짜]]</f>
        <v>45760</v>
      </c>
      <c r="L471" t="str" cm="1">
        <f t="array" ref="L4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71" t="str">
        <f t="shared" si="7"/>
        <v>미분류</v>
      </c>
      <c r="N471" t="str">
        <f>IF(COUNTIF(저축성자산, I471) &gt; 0, 표1[[#This Row],[결제수단]], E471)</f>
        <v>미분류</v>
      </c>
      <c r="O471">
        <f>IF(OR(표1[[#This Row],[pv_대분류]]="수입", 표1[[#This Row],[pv_대분류]]="저축/투자"), 표1[[#This Row],[금액]], -표1[[#This Row],[금액]])</f>
        <v>13</v>
      </c>
    </row>
    <row r="472" spans="1:15">
      <c r="A472" s="33">
        <v>45760</v>
      </c>
      <c r="B472" s="34">
        <v>0.38745370370370369</v>
      </c>
      <c r="C472" t="s">
        <v>165</v>
      </c>
      <c r="D472" t="s">
        <v>146</v>
      </c>
      <c r="E472" t="s">
        <v>19</v>
      </c>
      <c r="F472" t="s">
        <v>596</v>
      </c>
      <c r="G472" s="82">
        <v>-12500</v>
      </c>
      <c r="H472" t="s">
        <v>179</v>
      </c>
      <c r="I472" t="s">
        <v>222</v>
      </c>
      <c r="J472" s="33"/>
      <c r="K472" s="33">
        <f>표1[[#This Row],[날짜]]</f>
        <v>45760</v>
      </c>
      <c r="L472" t="str" cm="1">
        <f t="array" ref="L4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72" t="str">
        <f t="shared" si="7"/>
        <v>교통</v>
      </c>
      <c r="N472" t="str">
        <f>IF(COUNTIF(저축성자산, I472) &gt; 0, 표1[[#This Row],[결제수단]], E472)</f>
        <v>철도</v>
      </c>
      <c r="O472">
        <f>IF(OR(표1[[#This Row],[pv_대분류]]="수입", 표1[[#This Row],[pv_대분류]]="저축/투자"), 표1[[#This Row],[금액]], -표1[[#This Row],[금액]])</f>
        <v>12500</v>
      </c>
    </row>
    <row r="473" spans="1:15">
      <c r="A473" s="33">
        <v>45760</v>
      </c>
      <c r="B473" s="34">
        <v>0.80038194444444444</v>
      </c>
      <c r="C473" t="s">
        <v>165</v>
      </c>
      <c r="D473" t="s">
        <v>148</v>
      </c>
      <c r="E473" t="s">
        <v>86</v>
      </c>
      <c r="F473" t="s">
        <v>273</v>
      </c>
      <c r="G473" s="82">
        <v>-10000</v>
      </c>
      <c r="H473" t="s">
        <v>179</v>
      </c>
      <c r="I473" t="s">
        <v>224</v>
      </c>
      <c r="J473" s="33"/>
      <c r="K473" s="33">
        <f>표1[[#This Row],[날짜]]</f>
        <v>45760</v>
      </c>
      <c r="L473" t="str" cm="1">
        <f t="array" ref="L4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73" t="str">
        <f t="shared" si="7"/>
        <v>식비</v>
      </c>
      <c r="N473" t="str">
        <f>IF(COUNTIF(저축성자산, I473) &gt; 0, 표1[[#This Row],[결제수단]], E473)</f>
        <v>일식</v>
      </c>
      <c r="O473">
        <f>IF(OR(표1[[#This Row],[pv_대분류]]="수입", 표1[[#This Row],[pv_대분류]]="저축/투자"), 표1[[#This Row],[금액]], -표1[[#This Row],[금액]])</f>
        <v>10000</v>
      </c>
    </row>
    <row r="474" spans="1:15">
      <c r="A474" s="33">
        <v>45760</v>
      </c>
      <c r="B474" s="34">
        <v>0.86824074074074076</v>
      </c>
      <c r="C474" t="s">
        <v>165</v>
      </c>
      <c r="D474" t="s">
        <v>525</v>
      </c>
      <c r="E474" t="s">
        <v>643</v>
      </c>
      <c r="F474" t="s">
        <v>256</v>
      </c>
      <c r="G474" s="82">
        <v>-6000</v>
      </c>
      <c r="H474" t="s">
        <v>179</v>
      </c>
      <c r="I474" t="s">
        <v>224</v>
      </c>
      <c r="J474" s="33"/>
      <c r="K474" s="33">
        <f>표1[[#This Row],[날짜]]</f>
        <v>45760</v>
      </c>
      <c r="L474" t="str" cm="1">
        <f t="array" ref="L4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74" t="str">
        <f t="shared" si="7"/>
        <v>카페/간식</v>
      </c>
      <c r="N474" t="str">
        <f>IF(COUNTIF(저축성자산, I474) &gt; 0, 표1[[#This Row],[결제수단]], E474)</f>
        <v>베이커리</v>
      </c>
      <c r="O474">
        <f>IF(OR(표1[[#This Row],[pv_대분류]]="수입", 표1[[#This Row],[pv_대분류]]="저축/투자"), 표1[[#This Row],[금액]], -표1[[#This Row],[금액]])</f>
        <v>6000</v>
      </c>
    </row>
    <row r="475" spans="1:15">
      <c r="A475" s="33">
        <v>45760</v>
      </c>
      <c r="B475" s="34">
        <v>0.9707175925925926</v>
      </c>
      <c r="C475" t="s">
        <v>165</v>
      </c>
      <c r="D475" t="s">
        <v>549</v>
      </c>
      <c r="E475" t="s">
        <v>11</v>
      </c>
      <c r="F475" t="s">
        <v>251</v>
      </c>
      <c r="G475" s="82">
        <v>-11390</v>
      </c>
      <c r="H475" t="s">
        <v>179</v>
      </c>
      <c r="I475" t="s">
        <v>222</v>
      </c>
      <c r="J475" s="33"/>
      <c r="K475" s="33">
        <f>표1[[#This Row],[날짜]]</f>
        <v>45760</v>
      </c>
      <c r="L475" t="str" cm="1">
        <f t="array" ref="L4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75" t="str">
        <f t="shared" si="7"/>
        <v>주거/통신</v>
      </c>
      <c r="N475" t="str">
        <f>IF(COUNTIF(저축성자산, I475) &gt; 0, 표1[[#This Row],[결제수단]], E475)</f>
        <v>휴대폰</v>
      </c>
      <c r="O475">
        <f>IF(OR(표1[[#This Row],[pv_대분류]]="수입", 표1[[#This Row],[pv_대분류]]="저축/투자"), 표1[[#This Row],[금액]], -표1[[#This Row],[금액]])</f>
        <v>11390</v>
      </c>
    </row>
    <row r="476" spans="1:15" hidden="1">
      <c r="A476" s="33">
        <v>45759</v>
      </c>
      <c r="B476" s="34">
        <v>0.4707986111111111</v>
      </c>
      <c r="C476" t="s">
        <v>167</v>
      </c>
      <c r="D476" t="s">
        <v>609</v>
      </c>
      <c r="E476" t="s">
        <v>149</v>
      </c>
      <c r="F476" t="s">
        <v>168</v>
      </c>
      <c r="G476" s="82">
        <v>-2128</v>
      </c>
      <c r="H476" t="s">
        <v>179</v>
      </c>
      <c r="I476" t="s">
        <v>554</v>
      </c>
      <c r="J476" s="33"/>
      <c r="K476" s="33">
        <f>표1[[#This Row],[날짜]]</f>
        <v>45759</v>
      </c>
      <c r="L476" t="str" cm="1">
        <f t="array" ref="L4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76" t="str">
        <f t="shared" si="7"/>
        <v>내계좌이체</v>
      </c>
      <c r="N476" t="str">
        <f>IF(COUNTIF(저축성자산, I476) &gt; 0, 표1[[#This Row],[결제수단]], E476)</f>
        <v>미분류</v>
      </c>
      <c r="O476">
        <f>IF(OR(표1[[#This Row],[pv_대분류]]="수입", 표1[[#This Row],[pv_대분류]]="저축/투자"), 표1[[#This Row],[금액]], -표1[[#This Row],[금액]])</f>
        <v>2128</v>
      </c>
    </row>
    <row r="477" spans="1:15" hidden="1">
      <c r="A477" s="33">
        <v>45759</v>
      </c>
      <c r="B477" s="34">
        <v>0.4707986111111111</v>
      </c>
      <c r="C477" t="s">
        <v>167</v>
      </c>
      <c r="D477" t="s">
        <v>609</v>
      </c>
      <c r="E477" t="s">
        <v>149</v>
      </c>
      <c r="F477" t="s">
        <v>660</v>
      </c>
      <c r="G477" s="82">
        <v>2128</v>
      </c>
      <c r="H477" t="s">
        <v>179</v>
      </c>
      <c r="I477" t="s">
        <v>168</v>
      </c>
      <c r="J477" s="33"/>
      <c r="K477" s="33">
        <f>표1[[#This Row],[날짜]]</f>
        <v>45759</v>
      </c>
      <c r="L477" t="str" cm="1">
        <f t="array" ref="L4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77" t="str">
        <f t="shared" si="7"/>
        <v>내계좌이체</v>
      </c>
      <c r="N477" t="str">
        <f>IF(COUNTIF(저축성자산, I477) &gt; 0, 표1[[#This Row],[결제수단]], E477)</f>
        <v>미분류</v>
      </c>
      <c r="O477">
        <f>IF(OR(표1[[#This Row],[pv_대분류]]="수입", 표1[[#This Row],[pv_대분류]]="저축/투자"), 표1[[#This Row],[금액]], -표1[[#This Row],[금액]])</f>
        <v>-2128</v>
      </c>
    </row>
    <row r="478" spans="1:15" hidden="1">
      <c r="A478" s="33">
        <v>45759</v>
      </c>
      <c r="B478" s="34">
        <v>0.72221064814814817</v>
      </c>
      <c r="C478" t="s">
        <v>167</v>
      </c>
      <c r="D478" t="s">
        <v>609</v>
      </c>
      <c r="E478" t="s">
        <v>149</v>
      </c>
      <c r="F478" t="s">
        <v>192</v>
      </c>
      <c r="G478" s="82">
        <v>640000</v>
      </c>
      <c r="H478" t="s">
        <v>179</v>
      </c>
      <c r="I478" t="s">
        <v>537</v>
      </c>
      <c r="J478" s="33"/>
      <c r="K478" s="33">
        <f>표1[[#This Row],[날짜]]</f>
        <v>45759</v>
      </c>
      <c r="L478" t="str" cm="1">
        <f t="array" ref="L4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78" t="str">
        <f t="shared" si="7"/>
        <v>내계좌이체</v>
      </c>
      <c r="N478" t="str">
        <f>IF(COUNTIF(저축성자산, I478) &gt; 0, 표1[[#This Row],[결제수단]], E478)</f>
        <v>미분류</v>
      </c>
      <c r="O478">
        <f>IF(OR(표1[[#This Row],[pv_대분류]]="수입", 표1[[#This Row],[pv_대분류]]="저축/투자"), 표1[[#This Row],[금액]], -표1[[#This Row],[금액]])</f>
        <v>-640000</v>
      </c>
    </row>
    <row r="479" spans="1:15" hidden="1">
      <c r="A479" s="33">
        <v>45759</v>
      </c>
      <c r="B479" s="34">
        <v>0.72221064814814817</v>
      </c>
      <c r="C479" t="s">
        <v>167</v>
      </c>
      <c r="D479" t="s">
        <v>609</v>
      </c>
      <c r="E479" t="s">
        <v>149</v>
      </c>
      <c r="F479" t="s">
        <v>234</v>
      </c>
      <c r="G479" s="82">
        <v>-640000</v>
      </c>
      <c r="H479" t="s">
        <v>179</v>
      </c>
      <c r="I479" t="s">
        <v>527</v>
      </c>
      <c r="J479" s="33"/>
      <c r="K479" s="33">
        <f>표1[[#This Row],[날짜]]</f>
        <v>45759</v>
      </c>
      <c r="L479" t="str" cm="1">
        <f t="array" ref="L4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79" t="str">
        <f t="shared" si="7"/>
        <v>내계좌이체</v>
      </c>
      <c r="N479" t="str">
        <f>IF(COUNTIF(저축성자산, I479) &gt; 0, 표1[[#This Row],[결제수단]], E479)</f>
        <v>미분류</v>
      </c>
      <c r="O479">
        <f>IF(OR(표1[[#This Row],[pv_대분류]]="수입", 표1[[#This Row],[pv_대분류]]="저축/투자"), 표1[[#This Row],[금액]], -표1[[#This Row],[금액]])</f>
        <v>640000</v>
      </c>
    </row>
    <row r="480" spans="1:15" hidden="1">
      <c r="A480" s="33">
        <v>45759</v>
      </c>
      <c r="B480" s="34">
        <v>0.72256944444444449</v>
      </c>
      <c r="C480" t="s">
        <v>167</v>
      </c>
      <c r="D480" t="s">
        <v>635</v>
      </c>
      <c r="E480" t="s">
        <v>149</v>
      </c>
      <c r="F480" t="s">
        <v>632</v>
      </c>
      <c r="G480" s="82">
        <v>-640000</v>
      </c>
      <c r="H480" t="s">
        <v>179</v>
      </c>
      <c r="I480" t="s">
        <v>537</v>
      </c>
      <c r="J480" s="33"/>
      <c r="K480" s="33">
        <f>표1[[#This Row],[날짜]]</f>
        <v>45759</v>
      </c>
      <c r="L480" t="str" cm="1">
        <f t="array" ref="L4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80" t="str">
        <f t="shared" si="7"/>
        <v>카드대금</v>
      </c>
      <c r="N480" t="str">
        <f>IF(COUNTIF(저축성자산, I480) &gt; 0, 표1[[#This Row],[결제수단]], E480)</f>
        <v>미분류</v>
      </c>
      <c r="O480">
        <f>IF(OR(표1[[#This Row],[pv_대분류]]="수입", 표1[[#This Row],[pv_대분류]]="저축/투자"), 표1[[#This Row],[금액]], -표1[[#This Row],[금액]])</f>
        <v>640000</v>
      </c>
    </row>
    <row r="481" spans="1:15" hidden="1">
      <c r="A481" s="33">
        <v>45759</v>
      </c>
      <c r="B481" s="34">
        <v>0.35689814814814808</v>
      </c>
      <c r="C481" t="s">
        <v>163</v>
      </c>
      <c r="D481" t="s">
        <v>510</v>
      </c>
      <c r="E481" t="s">
        <v>149</v>
      </c>
      <c r="F481" t="s">
        <v>240</v>
      </c>
      <c r="G481" s="82">
        <v>300</v>
      </c>
      <c r="H481" t="s">
        <v>179</v>
      </c>
      <c r="I481" t="s">
        <v>537</v>
      </c>
      <c r="J481" s="33"/>
      <c r="K481" s="33">
        <f>표1[[#This Row],[날짜]]</f>
        <v>45759</v>
      </c>
      <c r="L481" t="str" cm="1">
        <f t="array" ref="L4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481" t="str">
        <f t="shared" si="7"/>
        <v>금융수입</v>
      </c>
      <c r="N481" t="str">
        <f>IF(COUNTIF(저축성자산, I481) &gt; 0, 표1[[#This Row],[결제수단]], E481)</f>
        <v>미분류</v>
      </c>
      <c r="O481">
        <f>IF(OR(표1[[#This Row],[pv_대분류]]="수입", 표1[[#This Row],[pv_대분류]]="저축/투자"), 표1[[#This Row],[금액]], -표1[[#This Row],[금액]])</f>
        <v>300</v>
      </c>
    </row>
    <row r="482" spans="1:15">
      <c r="A482" s="33">
        <v>45759</v>
      </c>
      <c r="B482" s="34">
        <v>0.73498842592592595</v>
      </c>
      <c r="C482" t="s">
        <v>165</v>
      </c>
      <c r="D482" t="s">
        <v>160</v>
      </c>
      <c r="E482" t="s">
        <v>4</v>
      </c>
      <c r="F482" t="s">
        <v>442</v>
      </c>
      <c r="G482" s="82">
        <v>-10700</v>
      </c>
      <c r="H482" t="s">
        <v>179</v>
      </c>
      <c r="I482" t="s">
        <v>224</v>
      </c>
      <c r="J482" s="33"/>
      <c r="K482" s="33">
        <f>표1[[#This Row],[날짜]]</f>
        <v>45759</v>
      </c>
      <c r="L482" t="str" cm="1">
        <f t="array" ref="L4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82" t="str">
        <f t="shared" si="7"/>
        <v>생활</v>
      </c>
      <c r="N482" t="str">
        <f>IF(COUNTIF(저축성자산, I482) &gt; 0, 표1[[#This Row],[결제수단]], E482)</f>
        <v>편의점</v>
      </c>
      <c r="O482">
        <f>IF(OR(표1[[#This Row],[pv_대분류]]="수입", 표1[[#This Row],[pv_대분류]]="저축/투자"), 표1[[#This Row],[금액]], -표1[[#This Row],[금액]])</f>
        <v>10700</v>
      </c>
    </row>
    <row r="483" spans="1:15">
      <c r="A483" s="33">
        <v>45759</v>
      </c>
      <c r="B483" s="34">
        <v>0.74160879629629628</v>
      </c>
      <c r="C483" t="s">
        <v>165</v>
      </c>
      <c r="D483" t="s">
        <v>553</v>
      </c>
      <c r="E483" t="s">
        <v>616</v>
      </c>
      <c r="F483" t="s">
        <v>589</v>
      </c>
      <c r="G483" s="82">
        <v>-20000</v>
      </c>
      <c r="H483" t="s">
        <v>179</v>
      </c>
      <c r="I483" t="s">
        <v>537</v>
      </c>
      <c r="J483" s="33"/>
      <c r="K483" s="33">
        <f>표1[[#This Row],[날짜]]</f>
        <v>45759</v>
      </c>
      <c r="L483" t="str" cm="1">
        <f t="array" ref="L4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83" t="str">
        <f t="shared" si="7"/>
        <v>온라인쇼핑</v>
      </c>
      <c r="N483" t="str">
        <f>IF(COUNTIF(저축성자산, I483) &gt; 0, 표1[[#This Row],[결제수단]], E483)</f>
        <v>결제/충전</v>
      </c>
      <c r="O483">
        <f>IF(OR(표1[[#This Row],[pv_대분류]]="수입", 표1[[#This Row],[pv_대분류]]="저축/투자"), 표1[[#This Row],[금액]], -표1[[#This Row],[금액]])</f>
        <v>20000</v>
      </c>
    </row>
    <row r="484" spans="1:15">
      <c r="A484" s="33">
        <v>45759</v>
      </c>
      <c r="B484" s="34">
        <v>0.77664351851851854</v>
      </c>
      <c r="C484" t="s">
        <v>165</v>
      </c>
      <c r="D484" t="s">
        <v>160</v>
      </c>
      <c r="E484" t="s">
        <v>4</v>
      </c>
      <c r="F484" t="s">
        <v>277</v>
      </c>
      <c r="G484" s="82">
        <v>-1500</v>
      </c>
      <c r="H484" t="s">
        <v>179</v>
      </c>
      <c r="I484" t="s">
        <v>224</v>
      </c>
      <c r="J484" s="33"/>
      <c r="K484" s="33">
        <f>표1[[#This Row],[날짜]]</f>
        <v>45759</v>
      </c>
      <c r="L484" t="str" cm="1">
        <f t="array" ref="L4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84" t="str">
        <f t="shared" si="7"/>
        <v>생활</v>
      </c>
      <c r="N484" t="str">
        <f>IF(COUNTIF(저축성자산, I484) &gt; 0, 표1[[#This Row],[결제수단]], E484)</f>
        <v>편의점</v>
      </c>
      <c r="O484">
        <f>IF(OR(표1[[#This Row],[pv_대분류]]="수입", 표1[[#This Row],[pv_대분류]]="저축/투자"), 표1[[#This Row],[금액]], -표1[[#This Row],[금액]])</f>
        <v>1500</v>
      </c>
    </row>
    <row r="485" spans="1:15">
      <c r="A485" s="33">
        <v>45759</v>
      </c>
      <c r="B485" s="34">
        <v>0.79546296296296293</v>
      </c>
      <c r="C485" t="s">
        <v>165</v>
      </c>
      <c r="D485" t="s">
        <v>514</v>
      </c>
      <c r="E485" t="s">
        <v>626</v>
      </c>
      <c r="F485" t="s">
        <v>637</v>
      </c>
      <c r="G485" s="82">
        <v>-66800</v>
      </c>
      <c r="H485" t="s">
        <v>179</v>
      </c>
      <c r="I485" t="s">
        <v>222</v>
      </c>
      <c r="J485" s="33"/>
      <c r="K485" s="33">
        <f>표1[[#This Row],[날짜]]</f>
        <v>45759</v>
      </c>
      <c r="L485" t="str" cm="1">
        <f t="array" ref="L4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85" t="str">
        <f t="shared" si="7"/>
        <v>뷰티/미용</v>
      </c>
      <c r="N485" t="str">
        <f>IF(COUNTIF(저축성자산, I485) &gt; 0, 표1[[#This Row],[결제수단]], E485)</f>
        <v>미용관리</v>
      </c>
      <c r="O485">
        <f>IF(OR(표1[[#This Row],[pv_대분류]]="수입", 표1[[#This Row],[pv_대분류]]="저축/투자"), 표1[[#This Row],[금액]], -표1[[#This Row],[금액]])</f>
        <v>66800</v>
      </c>
    </row>
    <row r="486" spans="1:15" hidden="1">
      <c r="A486" s="33">
        <v>45758</v>
      </c>
      <c r="B486" s="34">
        <v>0.47027777777777779</v>
      </c>
      <c r="C486" t="s">
        <v>167</v>
      </c>
      <c r="D486" t="s">
        <v>609</v>
      </c>
      <c r="E486" t="s">
        <v>149</v>
      </c>
      <c r="F486" t="s">
        <v>657</v>
      </c>
      <c r="G486" s="82">
        <v>257</v>
      </c>
      <c r="H486" t="s">
        <v>179</v>
      </c>
      <c r="I486" t="s">
        <v>168</v>
      </c>
      <c r="J486" s="33"/>
      <c r="K486" s="33">
        <f>표1[[#This Row],[날짜]]</f>
        <v>45758</v>
      </c>
      <c r="L486" t="str" cm="1">
        <f t="array" ref="L4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86" t="str">
        <f t="shared" si="7"/>
        <v>내계좌이체</v>
      </c>
      <c r="N486" t="str">
        <f>IF(COUNTIF(저축성자산, I486) &gt; 0, 표1[[#This Row],[결제수단]], E486)</f>
        <v>미분류</v>
      </c>
      <c r="O486">
        <f>IF(OR(표1[[#This Row],[pv_대분류]]="수입", 표1[[#This Row],[pv_대분류]]="저축/투자"), 표1[[#This Row],[금액]], -표1[[#This Row],[금액]])</f>
        <v>-257</v>
      </c>
    </row>
    <row r="487" spans="1:15" hidden="1">
      <c r="A487" s="33">
        <v>45758</v>
      </c>
      <c r="B487" s="34">
        <v>0.47027777777777779</v>
      </c>
      <c r="C487" t="s">
        <v>167</v>
      </c>
      <c r="D487" t="s">
        <v>609</v>
      </c>
      <c r="E487" t="s">
        <v>149</v>
      </c>
      <c r="F487" t="s">
        <v>168</v>
      </c>
      <c r="G487" s="82">
        <v>-257</v>
      </c>
      <c r="H487" t="s">
        <v>179</v>
      </c>
      <c r="I487" t="s">
        <v>554</v>
      </c>
      <c r="J487" s="33"/>
      <c r="K487" s="33">
        <f>표1[[#This Row],[날짜]]</f>
        <v>45758</v>
      </c>
      <c r="L487" t="str" cm="1">
        <f t="array" ref="L4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87" t="str">
        <f t="shared" si="7"/>
        <v>내계좌이체</v>
      </c>
      <c r="N487" t="str">
        <f>IF(COUNTIF(저축성자산, I487) &gt; 0, 표1[[#This Row],[결제수단]], E487)</f>
        <v>미분류</v>
      </c>
      <c r="O487">
        <f>IF(OR(표1[[#This Row],[pv_대분류]]="수입", 표1[[#This Row],[pv_대분류]]="저축/투자"), 표1[[#This Row],[금액]], -표1[[#This Row],[금액]])</f>
        <v>257</v>
      </c>
    </row>
    <row r="488" spans="1:15">
      <c r="A488" s="33">
        <v>45758</v>
      </c>
      <c r="B488" s="34">
        <v>0.29596064814814821</v>
      </c>
      <c r="C488" t="s">
        <v>165</v>
      </c>
      <c r="D488" t="s">
        <v>146</v>
      </c>
      <c r="E488" t="s">
        <v>595</v>
      </c>
      <c r="F488" t="s">
        <v>639</v>
      </c>
      <c r="G488" s="82">
        <v>-1499</v>
      </c>
      <c r="H488" t="s">
        <v>179</v>
      </c>
      <c r="I488" t="s">
        <v>554</v>
      </c>
      <c r="J488" s="33"/>
      <c r="K488" s="33">
        <f>표1[[#This Row],[날짜]]</f>
        <v>45758</v>
      </c>
      <c r="L488" t="str" cm="1">
        <f t="array" ref="L4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88" t="str">
        <f t="shared" si="7"/>
        <v>교통</v>
      </c>
      <c r="N488" t="str">
        <f>IF(COUNTIF(저축성자산, I488) &gt; 0, 표1[[#This Row],[결제수단]], E488)</f>
        <v>대중교통</v>
      </c>
      <c r="O488">
        <f>IF(OR(표1[[#This Row],[pv_대분류]]="수입", 표1[[#This Row],[pv_대분류]]="저축/투자"), 표1[[#This Row],[금액]], -표1[[#This Row],[금액]])</f>
        <v>1499</v>
      </c>
    </row>
    <row r="489" spans="1:15" hidden="1">
      <c r="A489" s="33">
        <v>45757</v>
      </c>
      <c r="B489" s="34">
        <v>0.41258101851851853</v>
      </c>
      <c r="C489" t="s">
        <v>167</v>
      </c>
      <c r="D489" t="s">
        <v>166</v>
      </c>
      <c r="E489" t="s">
        <v>149</v>
      </c>
      <c r="F489" t="s">
        <v>594</v>
      </c>
      <c r="G489" s="82">
        <v>20000</v>
      </c>
      <c r="H489" t="s">
        <v>179</v>
      </c>
      <c r="I489" t="s">
        <v>211</v>
      </c>
      <c r="J489" s="33"/>
      <c r="K489" s="33">
        <f>표1[[#This Row],[날짜]]</f>
        <v>45757</v>
      </c>
      <c r="L489" t="str" cm="1">
        <f t="array" ref="L4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489" t="str">
        <f t="shared" si="7"/>
        <v>현금</v>
      </c>
      <c r="N489" t="str">
        <f>IF(COUNTIF(저축성자산, I489) &gt; 0, 표1[[#This Row],[결제수단]], E489)</f>
        <v>미분류</v>
      </c>
      <c r="O489">
        <f>IF(OR(표1[[#This Row],[pv_대분류]]="수입", 표1[[#This Row],[pv_대분류]]="저축/투자"), 표1[[#This Row],[금액]], -표1[[#This Row],[금액]])</f>
        <v>-20000</v>
      </c>
    </row>
    <row r="490" spans="1:15" hidden="1">
      <c r="A490" s="33">
        <v>45757</v>
      </c>
      <c r="B490" s="34">
        <v>0.7708680555555556</v>
      </c>
      <c r="C490" t="s">
        <v>167</v>
      </c>
      <c r="D490" t="s">
        <v>609</v>
      </c>
      <c r="E490" t="s">
        <v>149</v>
      </c>
      <c r="F490" t="s">
        <v>593</v>
      </c>
      <c r="G490" s="82">
        <v>-20257</v>
      </c>
      <c r="H490" t="s">
        <v>179</v>
      </c>
      <c r="I490" t="s">
        <v>211</v>
      </c>
      <c r="J490" s="33"/>
      <c r="K490" s="33">
        <f>표1[[#This Row],[날짜]]</f>
        <v>45757</v>
      </c>
      <c r="L490" t="str" cm="1">
        <f t="array" ref="L4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90" t="str">
        <f t="shared" si="7"/>
        <v>내계좌이체</v>
      </c>
      <c r="N490" t="str">
        <f>IF(COUNTIF(저축성자산, I490) &gt; 0, 표1[[#This Row],[결제수단]], E490)</f>
        <v>미분류</v>
      </c>
      <c r="O490">
        <f>IF(OR(표1[[#This Row],[pv_대분류]]="수입", 표1[[#This Row],[pv_대분류]]="저축/투자"), 표1[[#This Row],[금액]], -표1[[#This Row],[금액]])</f>
        <v>20257</v>
      </c>
    </row>
    <row r="491" spans="1:15" hidden="1">
      <c r="A491" s="33">
        <v>45757</v>
      </c>
      <c r="B491" s="34">
        <v>0.7708680555555556</v>
      </c>
      <c r="C491" t="s">
        <v>167</v>
      </c>
      <c r="D491" t="s">
        <v>609</v>
      </c>
      <c r="E491" t="s">
        <v>149</v>
      </c>
      <c r="F491" t="s">
        <v>152</v>
      </c>
      <c r="G491" s="82">
        <v>20257</v>
      </c>
      <c r="H491" t="s">
        <v>179</v>
      </c>
      <c r="I491" t="s">
        <v>554</v>
      </c>
      <c r="J491" s="33"/>
      <c r="K491" s="33">
        <f>표1[[#This Row],[날짜]]</f>
        <v>45757</v>
      </c>
      <c r="L491" t="str" cm="1">
        <f t="array" ref="L4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491" t="str">
        <f t="shared" si="7"/>
        <v>내계좌이체</v>
      </c>
      <c r="N491" t="str">
        <f>IF(COUNTIF(저축성자산, I491) &gt; 0, 표1[[#This Row],[결제수단]], E491)</f>
        <v>미분류</v>
      </c>
      <c r="O491">
        <f>IF(OR(표1[[#This Row],[pv_대분류]]="수입", 표1[[#This Row],[pv_대분류]]="저축/투자"), 표1[[#This Row],[금액]], -표1[[#This Row],[금액]])</f>
        <v>-20257</v>
      </c>
    </row>
    <row r="492" spans="1:15">
      <c r="A492" s="33">
        <v>45757</v>
      </c>
      <c r="B492" s="34">
        <v>0.34819444444444442</v>
      </c>
      <c r="C492" t="s">
        <v>165</v>
      </c>
      <c r="D492" t="s">
        <v>160</v>
      </c>
      <c r="E492" t="s">
        <v>4</v>
      </c>
      <c r="F492" t="s">
        <v>430</v>
      </c>
      <c r="G492" s="82">
        <v>-7600</v>
      </c>
      <c r="H492" t="s">
        <v>179</v>
      </c>
      <c r="I492" t="s">
        <v>224</v>
      </c>
      <c r="J492" s="33"/>
      <c r="K492" s="33">
        <f>표1[[#This Row],[날짜]]</f>
        <v>45757</v>
      </c>
      <c r="L492" t="str" cm="1">
        <f t="array" ref="L4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2" t="str">
        <f t="shared" si="7"/>
        <v>생활</v>
      </c>
      <c r="N492" t="str">
        <f>IF(COUNTIF(저축성자산, I492) &gt; 0, 표1[[#This Row],[결제수단]], E492)</f>
        <v>편의점</v>
      </c>
      <c r="O492">
        <f>IF(OR(표1[[#This Row],[pv_대분류]]="수입", 표1[[#This Row],[pv_대분류]]="저축/투자"), 표1[[#This Row],[금액]], -표1[[#This Row],[금액]])</f>
        <v>7600</v>
      </c>
    </row>
    <row r="493" spans="1:15">
      <c r="A493" s="33">
        <v>45757</v>
      </c>
      <c r="B493" s="34">
        <v>0.69393518518518515</v>
      </c>
      <c r="C493" t="s">
        <v>165</v>
      </c>
      <c r="D493" t="s">
        <v>147</v>
      </c>
      <c r="E493" t="s">
        <v>645</v>
      </c>
      <c r="F493" t="s">
        <v>252</v>
      </c>
      <c r="G493" s="82">
        <v>-213333</v>
      </c>
      <c r="H493" t="s">
        <v>179</v>
      </c>
      <c r="I493" t="s">
        <v>222</v>
      </c>
      <c r="J493" s="33"/>
      <c r="K493" s="33">
        <f>표1[[#This Row],[날짜]]</f>
        <v>45757</v>
      </c>
      <c r="L493" t="str" cm="1">
        <f t="array" ref="L4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3" t="str">
        <f t="shared" si="7"/>
        <v>자동차</v>
      </c>
      <c r="N493" t="str">
        <f>IF(COUNTIF(저축성자산, I493) &gt; 0, 표1[[#This Row],[결제수단]], E493)</f>
        <v>정비/수리</v>
      </c>
      <c r="O493">
        <f>IF(OR(표1[[#This Row],[pv_대분류]]="수입", 표1[[#This Row],[pv_대분류]]="저축/투자"), 표1[[#This Row],[금액]], -표1[[#This Row],[금액]])</f>
        <v>213333</v>
      </c>
    </row>
    <row r="494" spans="1:15">
      <c r="A494" s="33">
        <v>45757</v>
      </c>
      <c r="B494" s="34">
        <v>0.73451388888888891</v>
      </c>
      <c r="C494" t="s">
        <v>165</v>
      </c>
      <c r="D494" t="s">
        <v>553</v>
      </c>
      <c r="E494" t="s">
        <v>616</v>
      </c>
      <c r="F494" t="s">
        <v>274</v>
      </c>
      <c r="G494" s="82">
        <v>-43333</v>
      </c>
      <c r="H494" t="s">
        <v>179</v>
      </c>
      <c r="I494" t="s">
        <v>222</v>
      </c>
      <c r="J494" s="33"/>
      <c r="K494" s="33">
        <f>표1[[#This Row],[날짜]]</f>
        <v>45757</v>
      </c>
      <c r="L494" t="str" cm="1">
        <f t="array" ref="L4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4" t="str">
        <f t="shared" si="7"/>
        <v>온라인쇼핑</v>
      </c>
      <c r="N494" t="str">
        <f>IF(COUNTIF(저축성자산, I494) &gt; 0, 표1[[#This Row],[결제수단]], E494)</f>
        <v>결제/충전</v>
      </c>
      <c r="O494">
        <f>IF(OR(표1[[#This Row],[pv_대분류]]="수입", 표1[[#This Row],[pv_대분류]]="저축/투자"), 표1[[#This Row],[금액]], -표1[[#This Row],[금액]])</f>
        <v>43333</v>
      </c>
    </row>
    <row r="495" spans="1:15">
      <c r="A495" s="33">
        <v>45757</v>
      </c>
      <c r="B495" s="34">
        <v>0.76041666666666663</v>
      </c>
      <c r="C495" t="s">
        <v>165</v>
      </c>
      <c r="D495" t="s">
        <v>146</v>
      </c>
      <c r="E495" t="s">
        <v>595</v>
      </c>
      <c r="F495" t="s">
        <v>639</v>
      </c>
      <c r="G495" s="82">
        <v>-1</v>
      </c>
      <c r="H495" t="s">
        <v>179</v>
      </c>
      <c r="I495" t="s">
        <v>554</v>
      </c>
      <c r="J495" s="33"/>
      <c r="K495" s="33">
        <f>표1[[#This Row],[날짜]]</f>
        <v>45757</v>
      </c>
      <c r="L495" t="str" cm="1">
        <f t="array" ref="L4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5" t="str">
        <f t="shared" si="7"/>
        <v>교통</v>
      </c>
      <c r="N495" t="str">
        <f>IF(COUNTIF(저축성자산, I495) &gt; 0, 표1[[#This Row],[결제수단]], E495)</f>
        <v>대중교통</v>
      </c>
      <c r="O495">
        <f>IF(OR(표1[[#This Row],[pv_대분류]]="수입", 표1[[#This Row],[pv_대분류]]="저축/투자"), 표1[[#This Row],[금액]], -표1[[#This Row],[금액]])</f>
        <v>1</v>
      </c>
    </row>
    <row r="496" spans="1:15">
      <c r="A496" s="33">
        <v>45756</v>
      </c>
      <c r="B496" s="34">
        <v>0.8383680555555556</v>
      </c>
      <c r="C496" t="s">
        <v>165</v>
      </c>
      <c r="D496" t="s">
        <v>160</v>
      </c>
      <c r="E496" t="s">
        <v>4</v>
      </c>
      <c r="F496" t="s">
        <v>443</v>
      </c>
      <c r="G496" s="82">
        <v>-1100</v>
      </c>
      <c r="H496" t="s">
        <v>179</v>
      </c>
      <c r="I496" t="s">
        <v>224</v>
      </c>
      <c r="J496" s="33"/>
      <c r="K496" s="33">
        <f>표1[[#This Row],[날짜]]</f>
        <v>45756</v>
      </c>
      <c r="L496" t="str" cm="1">
        <f t="array" ref="L4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6" t="str">
        <f t="shared" si="7"/>
        <v>생활</v>
      </c>
      <c r="N496" t="str">
        <f>IF(COUNTIF(저축성자산, I496) &gt; 0, 표1[[#This Row],[결제수단]], E496)</f>
        <v>편의점</v>
      </c>
      <c r="O496">
        <f>IF(OR(표1[[#This Row],[pv_대분류]]="수입", 표1[[#This Row],[pv_대분류]]="저축/투자"), 표1[[#This Row],[금액]], -표1[[#This Row],[금액]])</f>
        <v>1100</v>
      </c>
    </row>
    <row r="497" spans="1:15">
      <c r="A497" s="33">
        <v>45756</v>
      </c>
      <c r="B497" s="34">
        <v>0.84067129629629633</v>
      </c>
      <c r="C497" t="s">
        <v>165</v>
      </c>
      <c r="D497" t="s">
        <v>525</v>
      </c>
      <c r="E497" t="s">
        <v>591</v>
      </c>
      <c r="F497" t="s">
        <v>202</v>
      </c>
      <c r="G497" s="82">
        <v>-5300</v>
      </c>
      <c r="H497" t="s">
        <v>179</v>
      </c>
      <c r="I497" t="s">
        <v>222</v>
      </c>
      <c r="J497" s="33"/>
      <c r="K497" s="33">
        <f>표1[[#This Row],[날짜]]</f>
        <v>45756</v>
      </c>
      <c r="L497" t="str" cm="1">
        <f t="array" ref="L4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7" t="str">
        <f t="shared" si="7"/>
        <v>카페/간식</v>
      </c>
      <c r="N497" t="str">
        <f>IF(COUNTIF(저축성자산, I497) &gt; 0, 표1[[#This Row],[결제수단]], E497)</f>
        <v>커피/음료</v>
      </c>
      <c r="O497">
        <f>IF(OR(표1[[#This Row],[pv_대분류]]="수입", 표1[[#This Row],[pv_대분류]]="저축/투자"), 표1[[#This Row],[금액]], -표1[[#This Row],[금액]])</f>
        <v>5300</v>
      </c>
    </row>
    <row r="498" spans="1:15">
      <c r="A498" s="33">
        <v>45756</v>
      </c>
      <c r="B498" s="34">
        <v>0.86649305555555556</v>
      </c>
      <c r="C498" t="s">
        <v>165</v>
      </c>
      <c r="D498" t="s">
        <v>553</v>
      </c>
      <c r="E498" t="s">
        <v>612</v>
      </c>
      <c r="F498" t="s">
        <v>5</v>
      </c>
      <c r="G498" s="82">
        <v>-42300</v>
      </c>
      <c r="H498" t="s">
        <v>179</v>
      </c>
      <c r="I498" t="s">
        <v>222</v>
      </c>
      <c r="J498" s="33"/>
      <c r="K498" s="33">
        <f>표1[[#This Row],[날짜]]</f>
        <v>45756</v>
      </c>
      <c r="L498" t="str" cm="1">
        <f t="array" ref="L4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8" t="str">
        <f t="shared" si="7"/>
        <v>온라인쇼핑</v>
      </c>
      <c r="N498" t="str">
        <f>IF(COUNTIF(저축성자산, I498) &gt; 0, 표1[[#This Row],[결제수단]], E498)</f>
        <v>인터넷쇼핑</v>
      </c>
      <c r="O498">
        <f>IF(OR(표1[[#This Row],[pv_대분류]]="수입", 표1[[#This Row],[pv_대분류]]="저축/투자"), 표1[[#This Row],[금액]], -표1[[#This Row],[금액]])</f>
        <v>42300</v>
      </c>
    </row>
    <row r="499" spans="1:15">
      <c r="A499" s="33">
        <v>45756</v>
      </c>
      <c r="B499" s="34">
        <v>0.93679398148148152</v>
      </c>
      <c r="C499" t="s">
        <v>165</v>
      </c>
      <c r="D499" t="s">
        <v>508</v>
      </c>
      <c r="E499" t="s">
        <v>12</v>
      </c>
      <c r="F499" t="s">
        <v>276</v>
      </c>
      <c r="G499" s="82">
        <v>-1000</v>
      </c>
      <c r="H499" t="s">
        <v>179</v>
      </c>
      <c r="I499" t="s">
        <v>224</v>
      </c>
      <c r="J499" s="33"/>
      <c r="K499" s="33">
        <f>표1[[#This Row],[날짜]]</f>
        <v>45756</v>
      </c>
      <c r="L499" t="str" cm="1">
        <f t="array" ref="L4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499" t="str">
        <f t="shared" si="7"/>
        <v>문화/여가</v>
      </c>
      <c r="N499" t="str">
        <f>IF(COUNTIF(저축성자산, I499) &gt; 0, 표1[[#This Row],[결제수단]], E499)</f>
        <v>음악</v>
      </c>
      <c r="O499">
        <f>IF(OR(표1[[#This Row],[pv_대분류]]="수입", 표1[[#This Row],[pv_대분류]]="저축/투자"), 표1[[#This Row],[금액]], -표1[[#This Row],[금액]])</f>
        <v>1000</v>
      </c>
    </row>
    <row r="500" spans="1:15">
      <c r="A500" s="33">
        <v>45756</v>
      </c>
      <c r="B500" s="34">
        <v>0.93739583333333332</v>
      </c>
      <c r="C500" t="s">
        <v>165</v>
      </c>
      <c r="D500" t="s">
        <v>508</v>
      </c>
      <c r="E500" t="s">
        <v>12</v>
      </c>
      <c r="F500" t="s">
        <v>276</v>
      </c>
      <c r="G500" s="82">
        <v>-1000</v>
      </c>
      <c r="H500" t="s">
        <v>179</v>
      </c>
      <c r="I500" t="s">
        <v>224</v>
      </c>
      <c r="J500" s="33"/>
      <c r="K500" s="33">
        <f>표1[[#This Row],[날짜]]</f>
        <v>45756</v>
      </c>
      <c r="L500" t="str" cm="1">
        <f t="array" ref="L5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00" t="str">
        <f t="shared" si="7"/>
        <v>문화/여가</v>
      </c>
      <c r="N500" t="str">
        <f>IF(COUNTIF(저축성자산, I500) &gt; 0, 표1[[#This Row],[결제수단]], E500)</f>
        <v>음악</v>
      </c>
      <c r="O500">
        <f>IF(OR(표1[[#This Row],[pv_대분류]]="수입", 표1[[#This Row],[pv_대분류]]="저축/투자"), 표1[[#This Row],[금액]], -표1[[#This Row],[금액]])</f>
        <v>1000</v>
      </c>
    </row>
    <row r="501" spans="1:15" hidden="1">
      <c r="A501" s="33">
        <v>45754</v>
      </c>
      <c r="B501" s="34">
        <v>0.81314814814814818</v>
      </c>
      <c r="C501" t="s">
        <v>163</v>
      </c>
      <c r="D501" t="s">
        <v>149</v>
      </c>
      <c r="E501" t="s">
        <v>149</v>
      </c>
      <c r="F501" t="s">
        <v>590</v>
      </c>
      <c r="G501" s="82">
        <v>13</v>
      </c>
      <c r="H501" t="s">
        <v>179</v>
      </c>
      <c r="I501" t="s">
        <v>537</v>
      </c>
      <c r="J501" s="33"/>
      <c r="K501" s="33">
        <f>표1[[#This Row],[날짜]]</f>
        <v>45754</v>
      </c>
      <c r="L501" t="str" cm="1">
        <f t="array" ref="L5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01" t="str">
        <f t="shared" si="7"/>
        <v>미분류</v>
      </c>
      <c r="N501" t="str">
        <f>IF(COUNTIF(저축성자산, I501) &gt; 0, 표1[[#This Row],[결제수단]], E501)</f>
        <v>미분류</v>
      </c>
      <c r="O501">
        <f>IF(OR(표1[[#This Row],[pv_대분류]]="수입", 표1[[#This Row],[pv_대분류]]="저축/투자"), 표1[[#This Row],[금액]], -표1[[#This Row],[금액]])</f>
        <v>13</v>
      </c>
    </row>
    <row r="502" spans="1:15">
      <c r="A502" s="33">
        <v>45754</v>
      </c>
      <c r="B502" s="34">
        <v>0.979375</v>
      </c>
      <c r="C502" t="s">
        <v>165</v>
      </c>
      <c r="D502" t="s">
        <v>160</v>
      </c>
      <c r="E502" t="s">
        <v>4</v>
      </c>
      <c r="F502" t="s">
        <v>275</v>
      </c>
      <c r="G502" s="82">
        <v>-5900</v>
      </c>
      <c r="H502" t="s">
        <v>179</v>
      </c>
      <c r="I502" t="s">
        <v>222</v>
      </c>
      <c r="J502" s="33"/>
      <c r="K502" s="33">
        <f>표1[[#This Row],[날짜]]</f>
        <v>45754</v>
      </c>
      <c r="L502" t="str" cm="1">
        <f t="array" ref="L5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02" t="str">
        <f t="shared" si="7"/>
        <v>생활</v>
      </c>
      <c r="N502" t="str">
        <f>IF(COUNTIF(저축성자산, I502) &gt; 0, 표1[[#This Row],[결제수단]], E502)</f>
        <v>편의점</v>
      </c>
      <c r="O502">
        <f>IF(OR(표1[[#This Row],[pv_대분류]]="수입", 표1[[#This Row],[pv_대분류]]="저축/투자"), 표1[[#This Row],[금액]], -표1[[#This Row],[금액]])</f>
        <v>5900</v>
      </c>
    </row>
    <row r="503" spans="1:15" hidden="1">
      <c r="A503" s="33">
        <v>45753</v>
      </c>
      <c r="B503" s="34">
        <v>0.59038194444444447</v>
      </c>
      <c r="C503" t="s">
        <v>167</v>
      </c>
      <c r="D503" t="s">
        <v>609</v>
      </c>
      <c r="E503" t="s">
        <v>149</v>
      </c>
      <c r="F503" t="s">
        <v>192</v>
      </c>
      <c r="G503" s="82">
        <v>200000</v>
      </c>
      <c r="H503" t="s">
        <v>179</v>
      </c>
      <c r="I503" t="s">
        <v>537</v>
      </c>
      <c r="J503" s="33"/>
      <c r="K503" s="33">
        <f>표1[[#This Row],[날짜]]</f>
        <v>45753</v>
      </c>
      <c r="L503" t="str" cm="1">
        <f t="array" ref="L5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03" t="str">
        <f t="shared" si="7"/>
        <v>내계좌이체</v>
      </c>
      <c r="N503" t="str">
        <f>IF(COUNTIF(저축성자산, I503) &gt; 0, 표1[[#This Row],[결제수단]], E503)</f>
        <v>미분류</v>
      </c>
      <c r="O503">
        <f>IF(OR(표1[[#This Row],[pv_대분류]]="수입", 표1[[#This Row],[pv_대분류]]="저축/투자"), 표1[[#This Row],[금액]], -표1[[#This Row],[금액]])</f>
        <v>-200000</v>
      </c>
    </row>
    <row r="504" spans="1:15" hidden="1">
      <c r="A504" s="33">
        <v>45753</v>
      </c>
      <c r="B504" s="34">
        <v>0.59038194444444447</v>
      </c>
      <c r="C504" t="s">
        <v>167</v>
      </c>
      <c r="D504" t="s">
        <v>609</v>
      </c>
      <c r="E504" t="s">
        <v>149</v>
      </c>
      <c r="F504" t="s">
        <v>234</v>
      </c>
      <c r="G504" s="82">
        <v>-200000</v>
      </c>
      <c r="H504" t="s">
        <v>179</v>
      </c>
      <c r="I504" t="s">
        <v>527</v>
      </c>
      <c r="J504" s="33"/>
      <c r="K504" s="33">
        <f>표1[[#This Row],[날짜]]</f>
        <v>45753</v>
      </c>
      <c r="L504" t="str" cm="1">
        <f t="array" ref="L5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04" t="str">
        <f t="shared" si="7"/>
        <v>내계좌이체</v>
      </c>
      <c r="N504" t="str">
        <f>IF(COUNTIF(저축성자산, I504) &gt; 0, 표1[[#This Row],[결제수단]], E504)</f>
        <v>미분류</v>
      </c>
      <c r="O504">
        <f>IF(OR(표1[[#This Row],[pv_대분류]]="수입", 표1[[#This Row],[pv_대분류]]="저축/투자"), 표1[[#This Row],[금액]], -표1[[#This Row],[금액]])</f>
        <v>200000</v>
      </c>
    </row>
    <row r="505" spans="1:15">
      <c r="A505" s="33">
        <v>45753</v>
      </c>
      <c r="B505" s="34">
        <v>0.59075231481481483</v>
      </c>
      <c r="C505" t="s">
        <v>165</v>
      </c>
      <c r="D505" t="s">
        <v>148</v>
      </c>
      <c r="E505" t="s">
        <v>92</v>
      </c>
      <c r="F505" t="s">
        <v>670</v>
      </c>
      <c r="G505" s="82">
        <v>-172000</v>
      </c>
      <c r="H505" t="s">
        <v>179</v>
      </c>
      <c r="I505" t="s">
        <v>537</v>
      </c>
      <c r="J505" s="33"/>
      <c r="K505" s="33">
        <f>표1[[#This Row],[날짜]]</f>
        <v>45753</v>
      </c>
      <c r="L505" t="str" cm="1">
        <f t="array" ref="L5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05" t="str">
        <f t="shared" si="7"/>
        <v>식비</v>
      </c>
      <c r="N505" t="str">
        <f>IF(COUNTIF(저축성자산, I505) &gt; 0, 표1[[#This Row],[결제수단]], E505)</f>
        <v>식재료</v>
      </c>
      <c r="O505">
        <f>IF(OR(표1[[#This Row],[pv_대분류]]="수입", 표1[[#This Row],[pv_대분류]]="저축/투자"), 표1[[#This Row],[금액]], -표1[[#This Row],[금액]])</f>
        <v>172000</v>
      </c>
    </row>
    <row r="506" spans="1:15" hidden="1">
      <c r="A506" s="33">
        <v>45752</v>
      </c>
      <c r="B506" s="34">
        <v>3.965277777777778E-2</v>
      </c>
      <c r="C506" t="s">
        <v>167</v>
      </c>
      <c r="D506" t="s">
        <v>609</v>
      </c>
      <c r="E506" t="s">
        <v>149</v>
      </c>
      <c r="F506" t="s">
        <v>192</v>
      </c>
      <c r="G506" s="82">
        <v>50000</v>
      </c>
      <c r="H506" t="s">
        <v>179</v>
      </c>
      <c r="I506" t="s">
        <v>537</v>
      </c>
      <c r="J506" s="33"/>
      <c r="K506" s="33">
        <f>표1[[#This Row],[날짜]]</f>
        <v>45752</v>
      </c>
      <c r="L506" t="str" cm="1">
        <f t="array" ref="L5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06" t="str">
        <f t="shared" si="7"/>
        <v>내계좌이체</v>
      </c>
      <c r="N506" t="str">
        <f>IF(COUNTIF(저축성자산, I506) &gt; 0, 표1[[#This Row],[결제수단]], E506)</f>
        <v>미분류</v>
      </c>
      <c r="O506">
        <f>IF(OR(표1[[#This Row],[pv_대분류]]="수입", 표1[[#This Row],[pv_대분류]]="저축/투자"), 표1[[#This Row],[금액]], -표1[[#This Row],[금액]])</f>
        <v>-50000</v>
      </c>
    </row>
    <row r="507" spans="1:15" hidden="1">
      <c r="A507" s="33">
        <v>45752</v>
      </c>
      <c r="B507" s="34">
        <v>3.965277777777778E-2</v>
      </c>
      <c r="C507" t="s">
        <v>167</v>
      </c>
      <c r="D507" t="s">
        <v>609</v>
      </c>
      <c r="E507" t="s">
        <v>149</v>
      </c>
      <c r="F507" t="s">
        <v>234</v>
      </c>
      <c r="G507" s="82">
        <v>-50000</v>
      </c>
      <c r="H507" t="s">
        <v>179</v>
      </c>
      <c r="I507" t="s">
        <v>527</v>
      </c>
      <c r="J507" s="33"/>
      <c r="K507" s="33">
        <f>표1[[#This Row],[날짜]]</f>
        <v>45752</v>
      </c>
      <c r="L507" t="str" cm="1">
        <f t="array" ref="L5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07" t="str">
        <f t="shared" si="7"/>
        <v>내계좌이체</v>
      </c>
      <c r="N507" t="str">
        <f>IF(COUNTIF(저축성자산, I507) &gt; 0, 표1[[#This Row],[결제수단]], E507)</f>
        <v>미분류</v>
      </c>
      <c r="O507">
        <f>IF(OR(표1[[#This Row],[pv_대분류]]="수입", 표1[[#This Row],[pv_대분류]]="저축/투자"), 표1[[#This Row],[금액]], -표1[[#This Row],[금액]])</f>
        <v>50000</v>
      </c>
    </row>
    <row r="508" spans="1:15" hidden="1">
      <c r="A508" s="33">
        <v>45752</v>
      </c>
      <c r="B508" s="34">
        <v>0.04</v>
      </c>
      <c r="C508" t="s">
        <v>167</v>
      </c>
      <c r="D508" t="s">
        <v>167</v>
      </c>
      <c r="E508" t="s">
        <v>149</v>
      </c>
      <c r="F508" t="s">
        <v>90</v>
      </c>
      <c r="G508" s="82">
        <v>-5000</v>
      </c>
      <c r="H508" t="s">
        <v>179</v>
      </c>
      <c r="I508" t="s">
        <v>537</v>
      </c>
      <c r="J508" s="33"/>
      <c r="K508" s="33">
        <f>표1[[#This Row],[날짜]]</f>
        <v>45752</v>
      </c>
      <c r="L508" t="str" cm="1">
        <f t="array" ref="L5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08" t="str">
        <f t="shared" si="7"/>
        <v>이체</v>
      </c>
      <c r="N508" t="str">
        <f>IF(COUNTIF(저축성자산, I508) &gt; 0, 표1[[#This Row],[결제수단]], E508)</f>
        <v>미분류</v>
      </c>
      <c r="O508">
        <f>IF(OR(표1[[#This Row],[pv_대분류]]="수입", 표1[[#This Row],[pv_대분류]]="저축/투자"), 표1[[#This Row],[금액]], -표1[[#This Row],[금액]])</f>
        <v>5000</v>
      </c>
    </row>
    <row r="509" spans="1:15">
      <c r="A509" s="33">
        <v>45752</v>
      </c>
      <c r="B509" s="34">
        <v>0.23798611111111109</v>
      </c>
      <c r="C509" t="s">
        <v>165</v>
      </c>
      <c r="D509" t="s">
        <v>146</v>
      </c>
      <c r="E509" t="s">
        <v>595</v>
      </c>
      <c r="F509" t="s">
        <v>278</v>
      </c>
      <c r="G509" s="82">
        <v>-1500</v>
      </c>
      <c r="H509" t="s">
        <v>179</v>
      </c>
      <c r="I509" t="s">
        <v>272</v>
      </c>
      <c r="J509" s="33"/>
      <c r="K509" s="33">
        <f>표1[[#This Row],[날짜]]</f>
        <v>45752</v>
      </c>
      <c r="L509" t="str" cm="1">
        <f t="array" ref="L5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09" t="str">
        <f t="shared" si="7"/>
        <v>교통</v>
      </c>
      <c r="N509" t="str">
        <f>IF(COUNTIF(저축성자산, I509) &gt; 0, 표1[[#This Row],[결제수단]], E509)</f>
        <v>대중교통</v>
      </c>
      <c r="O509">
        <f>IF(OR(표1[[#This Row],[pv_대분류]]="수입", 표1[[#This Row],[pv_대분류]]="저축/투자"), 표1[[#This Row],[금액]], -표1[[#This Row],[금액]])</f>
        <v>1500</v>
      </c>
    </row>
    <row r="510" spans="1:15">
      <c r="A510" s="33">
        <v>45752</v>
      </c>
      <c r="B510" s="34">
        <v>0.41648148148148151</v>
      </c>
      <c r="C510" t="s">
        <v>165</v>
      </c>
      <c r="D510" t="s">
        <v>160</v>
      </c>
      <c r="E510" t="s">
        <v>10</v>
      </c>
      <c r="F510" t="s">
        <v>665</v>
      </c>
      <c r="G510" s="82">
        <v>-11100</v>
      </c>
      <c r="H510" t="s">
        <v>179</v>
      </c>
      <c r="I510" t="s">
        <v>222</v>
      </c>
      <c r="J510" s="33"/>
      <c r="K510" s="33">
        <f>표1[[#This Row],[날짜]]</f>
        <v>45752</v>
      </c>
      <c r="L510" t="str" cm="1">
        <f t="array" ref="L5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10" t="str">
        <f t="shared" si="7"/>
        <v>생활</v>
      </c>
      <c r="N510" t="str">
        <f>IF(COUNTIF(저축성자산, I510) &gt; 0, 표1[[#This Row],[결제수단]], E510)</f>
        <v>마트</v>
      </c>
      <c r="O510">
        <f>IF(OR(표1[[#This Row],[pv_대분류]]="수입", 표1[[#This Row],[pv_대분류]]="저축/투자"), 표1[[#This Row],[금액]], -표1[[#This Row],[금액]])</f>
        <v>11100</v>
      </c>
    </row>
    <row r="511" spans="1:15">
      <c r="A511" s="33">
        <v>45752</v>
      </c>
      <c r="B511" s="34">
        <v>0.64960648148148148</v>
      </c>
      <c r="C511" t="s">
        <v>165</v>
      </c>
      <c r="D511" t="s">
        <v>525</v>
      </c>
      <c r="E511" t="s">
        <v>674</v>
      </c>
      <c r="F511" t="s">
        <v>80</v>
      </c>
      <c r="G511" s="82">
        <v>-21600</v>
      </c>
      <c r="H511" t="s">
        <v>179</v>
      </c>
      <c r="I511" t="s">
        <v>222</v>
      </c>
      <c r="J511" s="33"/>
      <c r="K511" s="33">
        <f>표1[[#This Row],[날짜]]</f>
        <v>45752</v>
      </c>
      <c r="L511" t="str" cm="1">
        <f t="array" ref="L5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11" t="str">
        <f t="shared" si="7"/>
        <v>카페/간식</v>
      </c>
      <c r="N511" t="str">
        <f>IF(COUNTIF(저축성자산, I511) &gt; 0, 표1[[#This Row],[결제수단]], E511)</f>
        <v>디저트/떡</v>
      </c>
      <c r="O511">
        <f>IF(OR(표1[[#This Row],[pv_대분류]]="수입", 표1[[#This Row],[pv_대분류]]="저축/투자"), 표1[[#This Row],[금액]], -표1[[#This Row],[금액]])</f>
        <v>21600</v>
      </c>
    </row>
    <row r="512" spans="1:15">
      <c r="A512" s="33">
        <v>45752</v>
      </c>
      <c r="B512" s="34">
        <v>0.77738425925925925</v>
      </c>
      <c r="C512" t="s">
        <v>165</v>
      </c>
      <c r="D512" t="s">
        <v>553</v>
      </c>
      <c r="E512" t="s">
        <v>616</v>
      </c>
      <c r="F512" t="s">
        <v>589</v>
      </c>
      <c r="G512" s="82">
        <v>-10000</v>
      </c>
      <c r="H512" t="s">
        <v>179</v>
      </c>
      <c r="I512" t="s">
        <v>537</v>
      </c>
      <c r="J512" s="33"/>
      <c r="K512" s="33">
        <f>표1[[#This Row],[날짜]]</f>
        <v>45752</v>
      </c>
      <c r="L512" t="str" cm="1">
        <f t="array" ref="L5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12" t="str">
        <f t="shared" si="7"/>
        <v>온라인쇼핑</v>
      </c>
      <c r="N512" t="str">
        <f>IF(COUNTIF(저축성자산, I512) &gt; 0, 표1[[#This Row],[결제수단]], E512)</f>
        <v>결제/충전</v>
      </c>
      <c r="O512">
        <f>IF(OR(표1[[#This Row],[pv_대분류]]="수입", 표1[[#This Row],[pv_대분류]]="저축/투자"), 표1[[#This Row],[금액]], -표1[[#This Row],[금액]])</f>
        <v>10000</v>
      </c>
    </row>
    <row r="513" spans="1:15">
      <c r="A513" s="33">
        <v>45752</v>
      </c>
      <c r="B513" s="34">
        <v>0.82518518518518513</v>
      </c>
      <c r="C513" t="s">
        <v>165</v>
      </c>
      <c r="D513" t="s">
        <v>146</v>
      </c>
      <c r="E513" t="s">
        <v>19</v>
      </c>
      <c r="F513" t="s">
        <v>596</v>
      </c>
      <c r="G513" s="82">
        <v>-12600</v>
      </c>
      <c r="H513" t="s">
        <v>179</v>
      </c>
      <c r="I513" t="s">
        <v>222</v>
      </c>
      <c r="J513" s="33"/>
      <c r="K513" s="33">
        <f>표1[[#This Row],[날짜]]</f>
        <v>45752</v>
      </c>
      <c r="L513" t="str" cm="1">
        <f t="array" ref="L5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13" t="str">
        <f t="shared" si="7"/>
        <v>교통</v>
      </c>
      <c r="N513" t="str">
        <f>IF(COUNTIF(저축성자산, I513) &gt; 0, 표1[[#This Row],[결제수단]], E513)</f>
        <v>철도</v>
      </c>
      <c r="O513">
        <f>IF(OR(표1[[#This Row],[pv_대분류]]="수입", 표1[[#This Row],[pv_대분류]]="저축/투자"), 표1[[#This Row],[금액]], -표1[[#This Row],[금액]])</f>
        <v>12600</v>
      </c>
    </row>
    <row r="514" spans="1:15" hidden="1">
      <c r="A514" s="33">
        <v>45752</v>
      </c>
      <c r="B514" s="34">
        <v>0.86057870370370371</v>
      </c>
      <c r="C514" t="s">
        <v>163</v>
      </c>
      <c r="D514" t="s">
        <v>149</v>
      </c>
      <c r="E514" t="s">
        <v>149</v>
      </c>
      <c r="F514" t="s">
        <v>590</v>
      </c>
      <c r="G514" s="82">
        <v>6</v>
      </c>
      <c r="H514" t="s">
        <v>179</v>
      </c>
      <c r="I514" t="s">
        <v>537</v>
      </c>
      <c r="J514" s="33"/>
      <c r="K514" s="33">
        <f>표1[[#This Row],[날짜]]</f>
        <v>45752</v>
      </c>
      <c r="L514" t="str" cm="1">
        <f t="array" ref="L5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14" t="str">
        <f t="shared" ref="M514:M577" si="8">IF(COUNTIF(저축성자산, I514) &gt; 0, "저축성자산", D514)</f>
        <v>미분류</v>
      </c>
      <c r="N514" t="str">
        <f>IF(COUNTIF(저축성자산, I514) &gt; 0, 표1[[#This Row],[결제수단]], E514)</f>
        <v>미분류</v>
      </c>
      <c r="O514">
        <f>IF(OR(표1[[#This Row],[pv_대분류]]="수입", 표1[[#This Row],[pv_대분류]]="저축/투자"), 표1[[#This Row],[금액]], -표1[[#This Row],[금액]])</f>
        <v>6</v>
      </c>
    </row>
    <row r="515" spans="1:15" hidden="1">
      <c r="A515" s="33">
        <v>45752</v>
      </c>
      <c r="B515" s="34">
        <v>0.86062499999999997</v>
      </c>
      <c r="C515" t="s">
        <v>163</v>
      </c>
      <c r="D515" t="s">
        <v>149</v>
      </c>
      <c r="E515" t="s">
        <v>149</v>
      </c>
      <c r="F515" t="s">
        <v>590</v>
      </c>
      <c r="G515" s="82">
        <v>8</v>
      </c>
      <c r="H515" t="s">
        <v>179</v>
      </c>
      <c r="I515" t="s">
        <v>537</v>
      </c>
      <c r="J515" s="33"/>
      <c r="K515" s="33">
        <f>표1[[#This Row],[날짜]]</f>
        <v>45752</v>
      </c>
      <c r="L515" t="str" cm="1">
        <f t="array" ref="L5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15" t="str">
        <f t="shared" si="8"/>
        <v>미분류</v>
      </c>
      <c r="N515" t="str">
        <f>IF(COUNTIF(저축성자산, I515) &gt; 0, 표1[[#This Row],[결제수단]], E515)</f>
        <v>미분류</v>
      </c>
      <c r="O515">
        <f>IF(OR(표1[[#This Row],[pv_대분류]]="수입", 표1[[#This Row],[pv_대분류]]="저축/투자"), 표1[[#This Row],[금액]], -표1[[#This Row],[금액]])</f>
        <v>8</v>
      </c>
    </row>
    <row r="516" spans="1:15" hidden="1">
      <c r="A516" s="33">
        <v>45752</v>
      </c>
      <c r="B516" s="34">
        <v>0.8606597222222222</v>
      </c>
      <c r="C516" t="s">
        <v>163</v>
      </c>
      <c r="D516" t="s">
        <v>149</v>
      </c>
      <c r="E516" t="s">
        <v>149</v>
      </c>
      <c r="F516" t="s">
        <v>590</v>
      </c>
      <c r="G516" s="82">
        <v>4</v>
      </c>
      <c r="H516" t="s">
        <v>179</v>
      </c>
      <c r="I516" t="s">
        <v>537</v>
      </c>
      <c r="J516" s="33"/>
      <c r="K516" s="33">
        <f>표1[[#This Row],[날짜]]</f>
        <v>45752</v>
      </c>
      <c r="L516" t="str" cm="1">
        <f t="array" ref="L5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16" t="str">
        <f t="shared" si="8"/>
        <v>미분류</v>
      </c>
      <c r="N516" t="str">
        <f>IF(COUNTIF(저축성자산, I516) &gt; 0, 표1[[#This Row],[결제수단]], E516)</f>
        <v>미분류</v>
      </c>
      <c r="O516">
        <f>IF(OR(표1[[#This Row],[pv_대분류]]="수입", 표1[[#This Row],[pv_대분류]]="저축/투자"), 표1[[#This Row],[금액]], -표1[[#This Row],[금액]])</f>
        <v>4</v>
      </c>
    </row>
    <row r="517" spans="1:15" hidden="1">
      <c r="A517" s="33">
        <v>45752</v>
      </c>
      <c r="B517" s="34">
        <v>0.86069444444444443</v>
      </c>
      <c r="C517" t="s">
        <v>163</v>
      </c>
      <c r="D517" t="s">
        <v>149</v>
      </c>
      <c r="E517" t="s">
        <v>149</v>
      </c>
      <c r="F517" t="s">
        <v>590</v>
      </c>
      <c r="G517" s="82">
        <v>14</v>
      </c>
      <c r="H517" t="s">
        <v>179</v>
      </c>
      <c r="I517" t="s">
        <v>537</v>
      </c>
      <c r="J517" s="33"/>
      <c r="K517" s="33">
        <f>표1[[#This Row],[날짜]]</f>
        <v>45752</v>
      </c>
      <c r="L517" t="str" cm="1">
        <f t="array" ref="L5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17" t="str">
        <f t="shared" si="8"/>
        <v>미분류</v>
      </c>
      <c r="N517" t="str">
        <f>IF(COUNTIF(저축성자산, I517) &gt; 0, 표1[[#This Row],[결제수단]], E517)</f>
        <v>미분류</v>
      </c>
      <c r="O517">
        <f>IF(OR(표1[[#This Row],[pv_대분류]]="수입", 표1[[#This Row],[pv_대분류]]="저축/투자"), 표1[[#This Row],[금액]], -표1[[#This Row],[금액]])</f>
        <v>14</v>
      </c>
    </row>
    <row r="518" spans="1:15">
      <c r="A518" s="33">
        <v>45752</v>
      </c>
      <c r="B518" s="34">
        <v>0.86232638888888891</v>
      </c>
      <c r="C518" t="s">
        <v>165</v>
      </c>
      <c r="D518" t="s">
        <v>160</v>
      </c>
      <c r="E518" t="s">
        <v>4</v>
      </c>
      <c r="F518" t="s">
        <v>201</v>
      </c>
      <c r="G518" s="82">
        <v>-10000</v>
      </c>
      <c r="H518" t="s">
        <v>179</v>
      </c>
      <c r="I518" t="s">
        <v>222</v>
      </c>
      <c r="J518" s="33"/>
      <c r="K518" s="33">
        <f>표1[[#This Row],[날짜]]</f>
        <v>45752</v>
      </c>
      <c r="L518" t="str" cm="1">
        <f t="array" ref="L5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18" t="str">
        <f t="shared" si="8"/>
        <v>생활</v>
      </c>
      <c r="N518" t="str">
        <f>IF(COUNTIF(저축성자산, I518) &gt; 0, 표1[[#This Row],[결제수단]], E518)</f>
        <v>편의점</v>
      </c>
      <c r="O518">
        <f>IF(OR(표1[[#This Row],[pv_대분류]]="수입", 표1[[#This Row],[pv_대분류]]="저축/투자"), 표1[[#This Row],[금액]], -표1[[#This Row],[금액]])</f>
        <v>10000</v>
      </c>
    </row>
    <row r="519" spans="1:15" hidden="1">
      <c r="A519" s="33">
        <v>45751</v>
      </c>
      <c r="B519" s="34">
        <v>0.40458333333333341</v>
      </c>
      <c r="C519" t="s">
        <v>167</v>
      </c>
      <c r="D519" t="s">
        <v>167</v>
      </c>
      <c r="E519" t="s">
        <v>149</v>
      </c>
      <c r="F519" t="s">
        <v>600</v>
      </c>
      <c r="G519" s="82">
        <v>1</v>
      </c>
      <c r="H519" t="s">
        <v>179</v>
      </c>
      <c r="I519" t="s">
        <v>195</v>
      </c>
      <c r="J519" s="33"/>
      <c r="K519" s="33">
        <f>표1[[#This Row],[날짜]]</f>
        <v>45751</v>
      </c>
      <c r="L519" t="str" cm="1">
        <f t="array" ref="L5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19" t="str">
        <f t="shared" si="8"/>
        <v>이체</v>
      </c>
      <c r="N519" t="str">
        <f>IF(COUNTIF(저축성자산, I519) &gt; 0, 표1[[#This Row],[결제수단]], E519)</f>
        <v>미분류</v>
      </c>
      <c r="O519">
        <f>IF(OR(표1[[#This Row],[pv_대분류]]="수입", 표1[[#This Row],[pv_대분류]]="저축/투자"), 표1[[#This Row],[금액]], -표1[[#This Row],[금액]])</f>
        <v>-1</v>
      </c>
    </row>
    <row r="520" spans="1:15" hidden="1">
      <c r="A520" s="33">
        <v>45751</v>
      </c>
      <c r="B520" s="34">
        <v>0.40524305555555562</v>
      </c>
      <c r="C520" t="s">
        <v>167</v>
      </c>
      <c r="D520" t="s">
        <v>609</v>
      </c>
      <c r="E520" t="s">
        <v>149</v>
      </c>
      <c r="F520" t="s">
        <v>192</v>
      </c>
      <c r="G520" s="82">
        <v>400000</v>
      </c>
      <c r="H520" t="s">
        <v>179</v>
      </c>
      <c r="I520" t="s">
        <v>537</v>
      </c>
      <c r="J520" s="33"/>
      <c r="K520" s="33">
        <f>표1[[#This Row],[날짜]]</f>
        <v>45751</v>
      </c>
      <c r="L520" t="str" cm="1">
        <f t="array" ref="L5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0" t="str">
        <f t="shared" si="8"/>
        <v>내계좌이체</v>
      </c>
      <c r="N520" t="str">
        <f>IF(COUNTIF(저축성자산, I520) &gt; 0, 표1[[#This Row],[결제수단]], E520)</f>
        <v>미분류</v>
      </c>
      <c r="O520">
        <f>IF(OR(표1[[#This Row],[pv_대분류]]="수입", 표1[[#This Row],[pv_대분류]]="저축/투자"), 표1[[#This Row],[금액]], -표1[[#This Row],[금액]])</f>
        <v>-400000</v>
      </c>
    </row>
    <row r="521" spans="1:15" hidden="1">
      <c r="A521" s="33">
        <v>45751</v>
      </c>
      <c r="B521" s="34">
        <v>0.40524305555555562</v>
      </c>
      <c r="C521" t="s">
        <v>167</v>
      </c>
      <c r="D521" t="s">
        <v>609</v>
      </c>
      <c r="E521" t="s">
        <v>149</v>
      </c>
      <c r="F521" t="s">
        <v>234</v>
      </c>
      <c r="G521" s="82">
        <v>-400000</v>
      </c>
      <c r="H521" t="s">
        <v>179</v>
      </c>
      <c r="I521" t="s">
        <v>527</v>
      </c>
      <c r="J521" s="33"/>
      <c r="K521" s="33">
        <f>표1[[#This Row],[날짜]]</f>
        <v>45751</v>
      </c>
      <c r="L521" t="str" cm="1">
        <f t="array" ref="L5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1" t="str">
        <f t="shared" si="8"/>
        <v>내계좌이체</v>
      </c>
      <c r="N521" t="str">
        <f>IF(COUNTIF(저축성자산, I521) &gt; 0, 표1[[#This Row],[결제수단]], E521)</f>
        <v>미분류</v>
      </c>
      <c r="O521">
        <f>IF(OR(표1[[#This Row],[pv_대분류]]="수입", 표1[[#This Row],[pv_대분류]]="저축/투자"), 표1[[#This Row],[금액]], -표1[[#This Row],[금액]])</f>
        <v>400000</v>
      </c>
    </row>
    <row r="522" spans="1:15" hidden="1">
      <c r="A522" s="33">
        <v>45751</v>
      </c>
      <c r="B522" s="34">
        <v>0.40598379629629627</v>
      </c>
      <c r="C522" t="s">
        <v>167</v>
      </c>
      <c r="D522" t="s">
        <v>609</v>
      </c>
      <c r="E522" t="s">
        <v>149</v>
      </c>
      <c r="F522" t="s">
        <v>593</v>
      </c>
      <c r="G522" s="82">
        <v>-400000</v>
      </c>
      <c r="H522" t="s">
        <v>179</v>
      </c>
      <c r="I522" t="s">
        <v>537</v>
      </c>
      <c r="J522" s="33"/>
      <c r="K522" s="33">
        <f>표1[[#This Row],[날짜]]</f>
        <v>45751</v>
      </c>
      <c r="L522" t="str" cm="1">
        <f t="array" ref="L5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2" t="str">
        <f t="shared" si="8"/>
        <v>내계좌이체</v>
      </c>
      <c r="N522" t="str">
        <f>IF(COUNTIF(저축성자산, I522) &gt; 0, 표1[[#This Row],[결제수단]], E522)</f>
        <v>미분류</v>
      </c>
      <c r="O522">
        <f>IF(OR(표1[[#This Row],[pv_대분류]]="수입", 표1[[#This Row],[pv_대분류]]="저축/투자"), 표1[[#This Row],[금액]], -표1[[#This Row],[금액]])</f>
        <v>400000</v>
      </c>
    </row>
    <row r="523" spans="1:15" hidden="1">
      <c r="A523" s="33">
        <v>45751</v>
      </c>
      <c r="B523" s="34">
        <v>0.40688657407407408</v>
      </c>
      <c r="C523" t="s">
        <v>167</v>
      </c>
      <c r="D523" t="s">
        <v>609</v>
      </c>
      <c r="E523" t="s">
        <v>149</v>
      </c>
      <c r="F523" t="s">
        <v>623</v>
      </c>
      <c r="G523" s="82">
        <v>-721</v>
      </c>
      <c r="H523" t="s">
        <v>179</v>
      </c>
      <c r="I523" t="s">
        <v>537</v>
      </c>
      <c r="J523" s="33"/>
      <c r="K523" s="33">
        <f>표1[[#This Row],[날짜]]</f>
        <v>45751</v>
      </c>
      <c r="L523" t="str" cm="1">
        <f t="array" ref="L5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3" t="str">
        <f t="shared" si="8"/>
        <v>내계좌이체</v>
      </c>
      <c r="N523" t="str">
        <f>IF(COUNTIF(저축성자산, I523) &gt; 0, 표1[[#This Row],[결제수단]], E523)</f>
        <v>미분류</v>
      </c>
      <c r="O523">
        <f>IF(OR(표1[[#This Row],[pv_대분류]]="수입", 표1[[#This Row],[pv_대분류]]="저축/투자"), 표1[[#This Row],[금액]], -표1[[#This Row],[금액]])</f>
        <v>721</v>
      </c>
    </row>
    <row r="524" spans="1:15">
      <c r="A524" s="33">
        <v>45751</v>
      </c>
      <c r="B524" s="34">
        <v>0.75534722222222217</v>
      </c>
      <c r="C524" t="s">
        <v>165</v>
      </c>
      <c r="D524" t="s">
        <v>160</v>
      </c>
      <c r="E524" t="s">
        <v>10</v>
      </c>
      <c r="F524" t="s">
        <v>200</v>
      </c>
      <c r="G524" s="82">
        <v>-20360</v>
      </c>
      <c r="H524" t="s">
        <v>179</v>
      </c>
      <c r="I524" t="s">
        <v>222</v>
      </c>
      <c r="J524" s="33"/>
      <c r="K524" s="33">
        <f>표1[[#This Row],[날짜]]</f>
        <v>45751</v>
      </c>
      <c r="L524" t="str" cm="1">
        <f t="array" ref="L5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24" t="str">
        <f t="shared" si="8"/>
        <v>생활</v>
      </c>
      <c r="N524" t="str">
        <f>IF(COUNTIF(저축성자산, I524) &gt; 0, 표1[[#This Row],[결제수단]], E524)</f>
        <v>마트</v>
      </c>
      <c r="O524">
        <f>IF(OR(표1[[#This Row],[pv_대분류]]="수입", 표1[[#This Row],[pv_대분류]]="저축/투자"), 표1[[#This Row],[금액]], -표1[[#This Row],[금액]])</f>
        <v>20360</v>
      </c>
    </row>
    <row r="525" spans="1:15">
      <c r="A525" s="33">
        <v>45751</v>
      </c>
      <c r="B525" s="34">
        <v>0.77113425925925927</v>
      </c>
      <c r="C525" t="s">
        <v>165</v>
      </c>
      <c r="D525" t="s">
        <v>160</v>
      </c>
      <c r="E525" t="s">
        <v>4</v>
      </c>
      <c r="F525" t="s">
        <v>442</v>
      </c>
      <c r="G525" s="82">
        <v>-10900</v>
      </c>
      <c r="H525" t="s">
        <v>179</v>
      </c>
      <c r="I525" t="s">
        <v>222</v>
      </c>
      <c r="J525" s="33"/>
      <c r="K525" s="33">
        <f>표1[[#This Row],[날짜]]</f>
        <v>45751</v>
      </c>
      <c r="L525" t="str" cm="1">
        <f t="array" ref="L5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25" t="str">
        <f t="shared" si="8"/>
        <v>생활</v>
      </c>
      <c r="N525" t="str">
        <f>IF(COUNTIF(저축성자산, I525) &gt; 0, 표1[[#This Row],[결제수단]], E525)</f>
        <v>편의점</v>
      </c>
      <c r="O525">
        <f>IF(OR(표1[[#This Row],[pv_대분류]]="수입", 표1[[#This Row],[pv_대분류]]="저축/투자"), 표1[[#This Row],[금액]], -표1[[#This Row],[금액]])</f>
        <v>10900</v>
      </c>
    </row>
    <row r="526" spans="1:15">
      <c r="A526" s="33">
        <v>45751</v>
      </c>
      <c r="B526" s="34">
        <v>0.85755787037037035</v>
      </c>
      <c r="C526" t="s">
        <v>165</v>
      </c>
      <c r="D526" t="s">
        <v>160</v>
      </c>
      <c r="E526" t="s">
        <v>4</v>
      </c>
      <c r="F526" t="s">
        <v>442</v>
      </c>
      <c r="G526" s="82">
        <v>-2000</v>
      </c>
      <c r="H526" t="s">
        <v>179</v>
      </c>
      <c r="I526" t="s">
        <v>222</v>
      </c>
      <c r="J526" s="33"/>
      <c r="K526" s="33">
        <f>표1[[#This Row],[날짜]]</f>
        <v>45751</v>
      </c>
      <c r="L526" t="str" cm="1">
        <f t="array" ref="L5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26" t="str">
        <f t="shared" si="8"/>
        <v>생활</v>
      </c>
      <c r="N526" t="str">
        <f>IF(COUNTIF(저축성자산, I526) &gt; 0, 표1[[#This Row],[결제수단]], E526)</f>
        <v>편의점</v>
      </c>
      <c r="O526">
        <f>IF(OR(표1[[#This Row],[pv_대분류]]="수입", 표1[[#This Row],[pv_대분류]]="저축/투자"), 표1[[#This Row],[금액]], -표1[[#This Row],[금액]])</f>
        <v>2000</v>
      </c>
    </row>
    <row r="527" spans="1:15">
      <c r="A527" s="33">
        <v>45751</v>
      </c>
      <c r="B527" s="34">
        <v>0.9228587962962963</v>
      </c>
      <c r="C527" t="s">
        <v>165</v>
      </c>
      <c r="D527" t="s">
        <v>542</v>
      </c>
      <c r="E527" t="s">
        <v>56</v>
      </c>
      <c r="F527" t="s">
        <v>258</v>
      </c>
      <c r="G527" s="82">
        <v>-216333</v>
      </c>
      <c r="H527" t="s">
        <v>179</v>
      </c>
      <c r="I527" t="s">
        <v>222</v>
      </c>
      <c r="J527" s="33"/>
      <c r="K527" s="33">
        <f>표1[[#This Row],[날짜]]</f>
        <v>45751</v>
      </c>
      <c r="L527" t="str" cm="1">
        <f t="array" ref="L5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27" t="str">
        <f t="shared" si="8"/>
        <v>의료/건강</v>
      </c>
      <c r="N527" t="str">
        <f>IF(COUNTIF(저축성자산, I527) &gt; 0, 표1[[#This Row],[결제수단]], E527)</f>
        <v>운동</v>
      </c>
      <c r="O527">
        <f>IF(OR(표1[[#This Row],[pv_대분류]]="수입", 표1[[#This Row],[pv_대분류]]="저축/투자"), 표1[[#This Row],[금액]], -표1[[#This Row],[금액]])</f>
        <v>216333</v>
      </c>
    </row>
    <row r="528" spans="1:15" hidden="1">
      <c r="A528" s="33">
        <v>45750</v>
      </c>
      <c r="B528" s="34">
        <v>0.46546296296296302</v>
      </c>
      <c r="C528" t="s">
        <v>167</v>
      </c>
      <c r="D528" t="s">
        <v>609</v>
      </c>
      <c r="E528" t="s">
        <v>149</v>
      </c>
      <c r="F528" t="s">
        <v>192</v>
      </c>
      <c r="G528" s="82">
        <v>1000000</v>
      </c>
      <c r="H528" t="s">
        <v>179</v>
      </c>
      <c r="I528" t="s">
        <v>537</v>
      </c>
      <c r="J528" s="33"/>
      <c r="K528" s="33">
        <f>표1[[#This Row],[날짜]]</f>
        <v>45750</v>
      </c>
      <c r="L528" t="str" cm="1">
        <f t="array" ref="L5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8" t="str">
        <f t="shared" si="8"/>
        <v>내계좌이체</v>
      </c>
      <c r="N528" t="str">
        <f>IF(COUNTIF(저축성자산, I528) &gt; 0, 표1[[#This Row],[결제수단]], E528)</f>
        <v>미분류</v>
      </c>
      <c r="O528">
        <f>IF(OR(표1[[#This Row],[pv_대분류]]="수입", 표1[[#This Row],[pv_대분류]]="저축/투자"), 표1[[#This Row],[금액]], -표1[[#This Row],[금액]])</f>
        <v>-1000000</v>
      </c>
    </row>
    <row r="529" spans="1:15" hidden="1">
      <c r="A529" s="33">
        <v>45750</v>
      </c>
      <c r="B529" s="34">
        <v>0.46546296296296302</v>
      </c>
      <c r="C529" t="s">
        <v>167</v>
      </c>
      <c r="D529" t="s">
        <v>609</v>
      </c>
      <c r="E529" t="s">
        <v>149</v>
      </c>
      <c r="F529" t="s">
        <v>234</v>
      </c>
      <c r="G529" s="82">
        <v>-1000000</v>
      </c>
      <c r="H529" t="s">
        <v>179</v>
      </c>
      <c r="I529" t="s">
        <v>527</v>
      </c>
      <c r="J529" s="33"/>
      <c r="K529" s="33">
        <f>표1[[#This Row],[날짜]]</f>
        <v>45750</v>
      </c>
      <c r="L529" t="str" cm="1">
        <f t="array" ref="L5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29" t="str">
        <f t="shared" si="8"/>
        <v>내계좌이체</v>
      </c>
      <c r="N529" t="str">
        <f>IF(COUNTIF(저축성자산, I529) &gt; 0, 표1[[#This Row],[결제수단]], E529)</f>
        <v>미분류</v>
      </c>
      <c r="O529">
        <f>IF(OR(표1[[#This Row],[pv_대분류]]="수입", 표1[[#This Row],[pv_대분류]]="저축/투자"), 표1[[#This Row],[금액]], -표1[[#This Row],[금액]])</f>
        <v>1000000</v>
      </c>
    </row>
    <row r="530" spans="1:15" hidden="1">
      <c r="A530" s="33">
        <v>45750</v>
      </c>
      <c r="B530" s="34">
        <v>0.46605324074074073</v>
      </c>
      <c r="C530" t="s">
        <v>167</v>
      </c>
      <c r="D530" t="s">
        <v>167</v>
      </c>
      <c r="E530" t="s">
        <v>149</v>
      </c>
      <c r="F530" t="s">
        <v>61</v>
      </c>
      <c r="G530" s="82">
        <v>-1000000</v>
      </c>
      <c r="H530" t="s">
        <v>179</v>
      </c>
      <c r="I530" t="s">
        <v>537</v>
      </c>
      <c r="J530" s="33"/>
      <c r="K530" s="33">
        <f>표1[[#This Row],[날짜]]</f>
        <v>45750</v>
      </c>
      <c r="L530" t="str" cm="1">
        <f t="array" ref="L5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0" t="str">
        <f t="shared" si="8"/>
        <v>이체</v>
      </c>
      <c r="N530" t="str">
        <f>IF(COUNTIF(저축성자산, I530) &gt; 0, 표1[[#This Row],[결제수단]], E530)</f>
        <v>미분류</v>
      </c>
      <c r="O530">
        <f>IF(OR(표1[[#This Row],[pv_대분류]]="수입", 표1[[#This Row],[pv_대분류]]="저축/투자"), 표1[[#This Row],[금액]], -표1[[#This Row],[금액]])</f>
        <v>1000000</v>
      </c>
    </row>
    <row r="531" spans="1:15" hidden="1">
      <c r="A531" s="33">
        <v>45750</v>
      </c>
      <c r="B531" s="34">
        <v>0.4682175925925926</v>
      </c>
      <c r="C531" t="s">
        <v>167</v>
      </c>
      <c r="D531" t="s">
        <v>609</v>
      </c>
      <c r="E531" t="s">
        <v>149</v>
      </c>
      <c r="F531" t="s">
        <v>192</v>
      </c>
      <c r="G531" s="82">
        <v>1471</v>
      </c>
      <c r="H531" t="s">
        <v>179</v>
      </c>
      <c r="I531" t="s">
        <v>537</v>
      </c>
      <c r="J531" s="33"/>
      <c r="K531" s="33">
        <f>표1[[#This Row],[날짜]]</f>
        <v>45750</v>
      </c>
      <c r="L531" t="str" cm="1">
        <f t="array" ref="L5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1" t="str">
        <f t="shared" si="8"/>
        <v>내계좌이체</v>
      </c>
      <c r="N531" t="str">
        <f>IF(COUNTIF(저축성자산, I531) &gt; 0, 표1[[#This Row],[결제수단]], E531)</f>
        <v>미분류</v>
      </c>
      <c r="O531">
        <f>IF(OR(표1[[#This Row],[pv_대분류]]="수입", 표1[[#This Row],[pv_대분류]]="저축/투자"), 표1[[#This Row],[금액]], -표1[[#This Row],[금액]])</f>
        <v>-1471</v>
      </c>
    </row>
    <row r="532" spans="1:15" hidden="1">
      <c r="A532" s="33">
        <v>45750</v>
      </c>
      <c r="B532" s="34">
        <v>0.4682175925925926</v>
      </c>
      <c r="C532" t="s">
        <v>167</v>
      </c>
      <c r="D532" t="s">
        <v>609</v>
      </c>
      <c r="E532" t="s">
        <v>149</v>
      </c>
      <c r="F532" t="s">
        <v>234</v>
      </c>
      <c r="G532" s="82">
        <v>-1471</v>
      </c>
      <c r="H532" t="s">
        <v>179</v>
      </c>
      <c r="I532" t="s">
        <v>527</v>
      </c>
      <c r="J532" s="33"/>
      <c r="K532" s="33">
        <f>표1[[#This Row],[날짜]]</f>
        <v>45750</v>
      </c>
      <c r="L532" t="str" cm="1">
        <f t="array" ref="L5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2" t="str">
        <f t="shared" si="8"/>
        <v>내계좌이체</v>
      </c>
      <c r="N532" t="str">
        <f>IF(COUNTIF(저축성자산, I532) &gt; 0, 표1[[#This Row],[결제수단]], E532)</f>
        <v>미분류</v>
      </c>
      <c r="O532">
        <f>IF(OR(표1[[#This Row],[pv_대분류]]="수입", 표1[[#This Row],[pv_대분류]]="저축/투자"), 표1[[#This Row],[금액]], -표1[[#This Row],[금액]])</f>
        <v>1471</v>
      </c>
    </row>
    <row r="533" spans="1:15" hidden="1">
      <c r="A533" s="33">
        <v>45750</v>
      </c>
      <c r="B533" s="34">
        <v>0.46824074074074068</v>
      </c>
      <c r="C533" t="s">
        <v>167</v>
      </c>
      <c r="D533" t="s">
        <v>609</v>
      </c>
      <c r="E533" t="s">
        <v>149</v>
      </c>
      <c r="F533" t="s">
        <v>192</v>
      </c>
      <c r="G533" s="82">
        <v>1000000</v>
      </c>
      <c r="H533" t="s">
        <v>179</v>
      </c>
      <c r="I533" t="s">
        <v>537</v>
      </c>
      <c r="J533" s="33"/>
      <c r="K533" s="33">
        <f>표1[[#This Row],[날짜]]</f>
        <v>45750</v>
      </c>
      <c r="L533" t="str" cm="1">
        <f t="array" ref="L5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3" t="str">
        <f t="shared" si="8"/>
        <v>내계좌이체</v>
      </c>
      <c r="N533" t="str">
        <f>IF(COUNTIF(저축성자산, I533) &gt; 0, 표1[[#This Row],[결제수단]], E533)</f>
        <v>미분류</v>
      </c>
      <c r="O533">
        <f>IF(OR(표1[[#This Row],[pv_대분류]]="수입", 표1[[#This Row],[pv_대분류]]="저축/투자"), 표1[[#This Row],[금액]], -표1[[#This Row],[금액]])</f>
        <v>-1000000</v>
      </c>
    </row>
    <row r="534" spans="1:15" hidden="1">
      <c r="A534" s="33">
        <v>45750</v>
      </c>
      <c r="B534" s="34">
        <v>0.46824074074074068</v>
      </c>
      <c r="C534" t="s">
        <v>167</v>
      </c>
      <c r="D534" t="s">
        <v>609</v>
      </c>
      <c r="E534" t="s">
        <v>149</v>
      </c>
      <c r="F534" t="s">
        <v>234</v>
      </c>
      <c r="G534" s="82">
        <v>-1000000</v>
      </c>
      <c r="H534" t="s">
        <v>179</v>
      </c>
      <c r="I534" t="s">
        <v>527</v>
      </c>
      <c r="J534" s="33"/>
      <c r="K534" s="33">
        <f>표1[[#This Row],[날짜]]</f>
        <v>45750</v>
      </c>
      <c r="L534" t="str" cm="1">
        <f t="array" ref="L5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4" t="str">
        <f t="shared" si="8"/>
        <v>내계좌이체</v>
      </c>
      <c r="N534" t="str">
        <f>IF(COUNTIF(저축성자산, I534) &gt; 0, 표1[[#This Row],[결제수단]], E534)</f>
        <v>미분류</v>
      </c>
      <c r="O534">
        <f>IF(OR(표1[[#This Row],[pv_대분류]]="수입", 표1[[#This Row],[pv_대분류]]="저축/투자"), 표1[[#This Row],[금액]], -표1[[#This Row],[금액]])</f>
        <v>1000000</v>
      </c>
    </row>
    <row r="535" spans="1:15" hidden="1">
      <c r="A535" s="33">
        <v>45750</v>
      </c>
      <c r="B535" s="34">
        <v>0.46855324074074067</v>
      </c>
      <c r="C535" t="s">
        <v>167</v>
      </c>
      <c r="D535" t="s">
        <v>635</v>
      </c>
      <c r="E535" t="s">
        <v>149</v>
      </c>
      <c r="F535" t="s">
        <v>632</v>
      </c>
      <c r="G535" s="82">
        <v>-317083</v>
      </c>
      <c r="H535" t="s">
        <v>179</v>
      </c>
      <c r="I535" t="s">
        <v>537</v>
      </c>
      <c r="J535" s="33"/>
      <c r="K535" s="33">
        <f>표1[[#This Row],[날짜]]</f>
        <v>45750</v>
      </c>
      <c r="L535" t="str" cm="1">
        <f t="array" ref="L5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5" t="str">
        <f t="shared" si="8"/>
        <v>카드대금</v>
      </c>
      <c r="N535" t="str">
        <f>IF(COUNTIF(저축성자산, I535) &gt; 0, 표1[[#This Row],[결제수단]], E535)</f>
        <v>미분류</v>
      </c>
      <c r="O535">
        <f>IF(OR(표1[[#This Row],[pv_대분류]]="수입", 표1[[#This Row],[pv_대분류]]="저축/투자"), 표1[[#This Row],[금액]], -표1[[#This Row],[금액]])</f>
        <v>317083</v>
      </c>
    </row>
    <row r="536" spans="1:15" hidden="1">
      <c r="A536" s="33">
        <v>45750</v>
      </c>
      <c r="B536" s="34">
        <v>0.50450231481481478</v>
      </c>
      <c r="C536" t="s">
        <v>167</v>
      </c>
      <c r="D536" t="s">
        <v>635</v>
      </c>
      <c r="E536" t="s">
        <v>149</v>
      </c>
      <c r="F536" t="s">
        <v>632</v>
      </c>
      <c r="G536" s="82">
        <v>-692570</v>
      </c>
      <c r="H536" t="s">
        <v>179</v>
      </c>
      <c r="I536" t="s">
        <v>537</v>
      </c>
      <c r="J536" s="33"/>
      <c r="K536" s="33">
        <f>표1[[#This Row],[날짜]]</f>
        <v>45750</v>
      </c>
      <c r="L536" t="str" cm="1">
        <f t="array" ref="L5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36" t="str">
        <f t="shared" si="8"/>
        <v>카드대금</v>
      </c>
      <c r="N536" t="str">
        <f>IF(COUNTIF(저축성자산, I536) &gt; 0, 표1[[#This Row],[결제수단]], E536)</f>
        <v>미분류</v>
      </c>
      <c r="O536">
        <f>IF(OR(표1[[#This Row],[pv_대분류]]="수입", 표1[[#This Row],[pv_대분류]]="저축/투자"), 표1[[#This Row],[금액]], -표1[[#This Row],[금액]])</f>
        <v>692570</v>
      </c>
    </row>
    <row r="537" spans="1:15" hidden="1">
      <c r="A537" s="33">
        <v>45750</v>
      </c>
      <c r="B537" s="34">
        <v>0.46627314814814808</v>
      </c>
      <c r="C537" t="s">
        <v>163</v>
      </c>
      <c r="D537" t="s">
        <v>510</v>
      </c>
      <c r="E537" t="s">
        <v>149</v>
      </c>
      <c r="F537" t="s">
        <v>608</v>
      </c>
      <c r="G537" s="82">
        <v>1471</v>
      </c>
      <c r="H537" t="s">
        <v>179</v>
      </c>
      <c r="I537" t="s">
        <v>527</v>
      </c>
      <c r="J537" s="33"/>
      <c r="K537" s="33">
        <f>표1[[#This Row],[날짜]]</f>
        <v>45750</v>
      </c>
      <c r="L537" t="str" cm="1">
        <f t="array" ref="L5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37" t="str">
        <f t="shared" si="8"/>
        <v>금융수입</v>
      </c>
      <c r="N537" t="str">
        <f>IF(COUNTIF(저축성자산, I537) &gt; 0, 표1[[#This Row],[결제수단]], E537)</f>
        <v>미분류</v>
      </c>
      <c r="O537">
        <f>IF(OR(표1[[#This Row],[pv_대분류]]="수입", 표1[[#This Row],[pv_대분류]]="저축/투자"), 표1[[#This Row],[금액]], -표1[[#This Row],[금액]])</f>
        <v>1471</v>
      </c>
    </row>
    <row r="538" spans="1:15" hidden="1">
      <c r="A538" s="33">
        <v>45750</v>
      </c>
      <c r="B538" s="34">
        <v>0.5056018518518518</v>
      </c>
      <c r="C538" t="s">
        <v>163</v>
      </c>
      <c r="D538" t="s">
        <v>149</v>
      </c>
      <c r="E538" t="s">
        <v>149</v>
      </c>
      <c r="F538" t="s">
        <v>590</v>
      </c>
      <c r="G538" s="82">
        <v>17</v>
      </c>
      <c r="H538" t="s">
        <v>179</v>
      </c>
      <c r="I538" t="s">
        <v>537</v>
      </c>
      <c r="J538" s="33"/>
      <c r="K538" s="33">
        <f>표1[[#This Row],[날짜]]</f>
        <v>45750</v>
      </c>
      <c r="L538" t="str" cm="1">
        <f t="array" ref="L5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38" t="str">
        <f t="shared" si="8"/>
        <v>미분류</v>
      </c>
      <c r="N538" t="str">
        <f>IF(COUNTIF(저축성자산, I538) &gt; 0, 표1[[#This Row],[결제수단]], E538)</f>
        <v>미분류</v>
      </c>
      <c r="O538">
        <f>IF(OR(표1[[#This Row],[pv_대분류]]="수입", 표1[[#This Row],[pv_대분류]]="저축/투자"), 표1[[#This Row],[금액]], -표1[[#This Row],[금액]])</f>
        <v>17</v>
      </c>
    </row>
    <row r="539" spans="1:15" hidden="1">
      <c r="A539" s="33">
        <v>45750</v>
      </c>
      <c r="B539" s="34">
        <v>0.50564814814814818</v>
      </c>
      <c r="C539" t="s">
        <v>163</v>
      </c>
      <c r="D539" t="s">
        <v>149</v>
      </c>
      <c r="E539" t="s">
        <v>149</v>
      </c>
      <c r="F539" t="s">
        <v>590</v>
      </c>
      <c r="G539" s="82">
        <v>11</v>
      </c>
      <c r="H539" t="s">
        <v>179</v>
      </c>
      <c r="I539" t="s">
        <v>537</v>
      </c>
      <c r="J539" s="33"/>
      <c r="K539" s="33">
        <f>표1[[#This Row],[날짜]]</f>
        <v>45750</v>
      </c>
      <c r="L539" t="str" cm="1">
        <f t="array" ref="L5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39" t="str">
        <f t="shared" si="8"/>
        <v>미분류</v>
      </c>
      <c r="N539" t="str">
        <f>IF(COUNTIF(저축성자산, I539) &gt; 0, 표1[[#This Row],[결제수단]], E539)</f>
        <v>미분류</v>
      </c>
      <c r="O539">
        <f>IF(OR(표1[[#This Row],[pv_대분류]]="수입", 표1[[#This Row],[pv_대분류]]="저축/투자"), 표1[[#This Row],[금액]], -표1[[#This Row],[금액]])</f>
        <v>11</v>
      </c>
    </row>
    <row r="540" spans="1:15" hidden="1">
      <c r="A540" s="33">
        <v>45749</v>
      </c>
      <c r="B540" s="34">
        <v>0.39805555555555561</v>
      </c>
      <c r="C540" t="s">
        <v>167</v>
      </c>
      <c r="D540" t="s">
        <v>609</v>
      </c>
      <c r="E540" t="s">
        <v>149</v>
      </c>
      <c r="F540" t="s">
        <v>152</v>
      </c>
      <c r="G540" s="82">
        <v>-8</v>
      </c>
      <c r="H540" t="s">
        <v>179</v>
      </c>
      <c r="I540" t="s">
        <v>532</v>
      </c>
      <c r="J540" s="33"/>
      <c r="K540" s="33">
        <f>표1[[#This Row],[날짜]]</f>
        <v>45749</v>
      </c>
      <c r="L540" t="str" cm="1">
        <f t="array" ref="L5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40" t="str">
        <f t="shared" si="8"/>
        <v>내계좌이체</v>
      </c>
      <c r="N540" t="str">
        <f>IF(COUNTIF(저축성자산, I540) &gt; 0, 표1[[#This Row],[결제수단]], E540)</f>
        <v>미분류</v>
      </c>
      <c r="O540">
        <f>IF(OR(표1[[#This Row],[pv_대분류]]="수입", 표1[[#This Row],[pv_대분류]]="저축/투자"), 표1[[#This Row],[금액]], -표1[[#This Row],[금액]])</f>
        <v>8</v>
      </c>
    </row>
    <row r="541" spans="1:15">
      <c r="A541" s="33">
        <v>45749</v>
      </c>
      <c r="B541" s="34">
        <v>0.37913194444444442</v>
      </c>
      <c r="C541" t="s">
        <v>165</v>
      </c>
      <c r="D541" t="s">
        <v>147</v>
      </c>
      <c r="E541" t="s">
        <v>13</v>
      </c>
      <c r="F541" t="s">
        <v>605</v>
      </c>
      <c r="G541" s="82">
        <v>-24900</v>
      </c>
      <c r="H541" t="s">
        <v>179</v>
      </c>
      <c r="I541" t="s">
        <v>222</v>
      </c>
      <c r="J541" s="33"/>
      <c r="K541" s="33">
        <f>표1[[#This Row],[날짜]]</f>
        <v>45749</v>
      </c>
      <c r="L541" t="str" cm="1">
        <f t="array" ref="L5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1" t="str">
        <f t="shared" si="8"/>
        <v>자동차</v>
      </c>
      <c r="N541" t="str">
        <f>IF(COUNTIF(저축성자산, I541) &gt; 0, 표1[[#This Row],[결제수단]], E541)</f>
        <v>주유</v>
      </c>
      <c r="O541">
        <f>IF(OR(표1[[#This Row],[pv_대분류]]="수입", 표1[[#This Row],[pv_대분류]]="저축/투자"), 표1[[#This Row],[금액]], -표1[[#This Row],[금액]])</f>
        <v>24900</v>
      </c>
    </row>
    <row r="542" spans="1:15">
      <c r="A542" s="33">
        <v>45749</v>
      </c>
      <c r="B542" s="34">
        <v>0.38086805555555547</v>
      </c>
      <c r="C542" t="s">
        <v>165</v>
      </c>
      <c r="D542" t="s">
        <v>147</v>
      </c>
      <c r="E542" t="s">
        <v>13</v>
      </c>
      <c r="F542" t="s">
        <v>605</v>
      </c>
      <c r="G542" s="82">
        <v>24900</v>
      </c>
      <c r="H542" t="s">
        <v>179</v>
      </c>
      <c r="I542" t="s">
        <v>222</v>
      </c>
      <c r="J542" s="33"/>
      <c r="K542" s="33">
        <f>표1[[#This Row],[날짜]]</f>
        <v>45749</v>
      </c>
      <c r="L542" t="str" cm="1">
        <f t="array" ref="L5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2" t="str">
        <f t="shared" si="8"/>
        <v>자동차</v>
      </c>
      <c r="N542" t="str">
        <f>IF(COUNTIF(저축성자산, I542) &gt; 0, 표1[[#This Row],[결제수단]], E542)</f>
        <v>주유</v>
      </c>
      <c r="O542">
        <f>IF(OR(표1[[#This Row],[pv_대분류]]="수입", 표1[[#This Row],[pv_대분류]]="저축/투자"), 표1[[#This Row],[금액]], -표1[[#This Row],[금액]])</f>
        <v>-24900</v>
      </c>
    </row>
    <row r="543" spans="1:15">
      <c r="A543" s="33">
        <v>45749</v>
      </c>
      <c r="B543" s="34">
        <v>0.38086805555555547</v>
      </c>
      <c r="C543" t="s">
        <v>165</v>
      </c>
      <c r="D543" t="s">
        <v>147</v>
      </c>
      <c r="E543" t="s">
        <v>13</v>
      </c>
      <c r="F543" t="s">
        <v>605</v>
      </c>
      <c r="G543" s="82">
        <v>-23904</v>
      </c>
      <c r="H543" t="s">
        <v>179</v>
      </c>
      <c r="I543" t="s">
        <v>222</v>
      </c>
      <c r="J543" s="33"/>
      <c r="K543" s="33">
        <f>표1[[#This Row],[날짜]]</f>
        <v>45749</v>
      </c>
      <c r="L543" t="str" cm="1">
        <f t="array" ref="L5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3" t="str">
        <f t="shared" si="8"/>
        <v>자동차</v>
      </c>
      <c r="N543" t="str">
        <f>IF(COUNTIF(저축성자산, I543) &gt; 0, 표1[[#This Row],[결제수단]], E543)</f>
        <v>주유</v>
      </c>
      <c r="O543">
        <f>IF(OR(표1[[#This Row],[pv_대분류]]="수입", 표1[[#This Row],[pv_대분류]]="저축/투자"), 표1[[#This Row],[금액]], -표1[[#This Row],[금액]])</f>
        <v>23904</v>
      </c>
    </row>
    <row r="544" spans="1:15">
      <c r="A544" s="33">
        <v>45749</v>
      </c>
      <c r="B544" s="34">
        <v>0.49674768518518519</v>
      </c>
      <c r="C544" t="s">
        <v>165</v>
      </c>
      <c r="D544" t="s">
        <v>525</v>
      </c>
      <c r="E544" t="s">
        <v>591</v>
      </c>
      <c r="F544" t="s">
        <v>446</v>
      </c>
      <c r="G544" s="82">
        <v>-49400</v>
      </c>
      <c r="H544" t="s">
        <v>179</v>
      </c>
      <c r="I544" t="s">
        <v>222</v>
      </c>
      <c r="J544" s="33"/>
      <c r="K544" s="33">
        <f>표1[[#This Row],[날짜]]</f>
        <v>45749</v>
      </c>
      <c r="L544" t="str" cm="1">
        <f t="array" ref="L5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4" t="str">
        <f t="shared" si="8"/>
        <v>카페/간식</v>
      </c>
      <c r="N544" t="str">
        <f>IF(COUNTIF(저축성자산, I544) &gt; 0, 표1[[#This Row],[결제수단]], E544)</f>
        <v>커피/음료</v>
      </c>
      <c r="O544">
        <f>IF(OR(표1[[#This Row],[pv_대분류]]="수입", 표1[[#This Row],[pv_대분류]]="저축/투자"), 표1[[#This Row],[금액]], -표1[[#This Row],[금액]])</f>
        <v>49400</v>
      </c>
    </row>
    <row r="545" spans="1:15">
      <c r="A545" s="33">
        <v>45749</v>
      </c>
      <c r="B545" s="34">
        <v>0.5095601851851852</v>
      </c>
      <c r="C545" t="s">
        <v>165</v>
      </c>
      <c r="D545" t="s">
        <v>525</v>
      </c>
      <c r="E545" t="s">
        <v>591</v>
      </c>
      <c r="F545" t="s">
        <v>671</v>
      </c>
      <c r="G545" s="82">
        <v>-13680</v>
      </c>
      <c r="H545" t="s">
        <v>179</v>
      </c>
      <c r="I545" t="s">
        <v>222</v>
      </c>
      <c r="J545" s="33"/>
      <c r="K545" s="33">
        <f>표1[[#This Row],[날짜]]</f>
        <v>45749</v>
      </c>
      <c r="L545" t="str" cm="1">
        <f t="array" ref="L5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5" t="str">
        <f t="shared" si="8"/>
        <v>카페/간식</v>
      </c>
      <c r="N545" t="str">
        <f>IF(COUNTIF(저축성자산, I545) &gt; 0, 표1[[#This Row],[결제수단]], E545)</f>
        <v>커피/음료</v>
      </c>
      <c r="O545">
        <f>IF(OR(표1[[#This Row],[pv_대분류]]="수입", 표1[[#This Row],[pv_대분류]]="저축/투자"), 표1[[#This Row],[금액]], -표1[[#This Row],[금액]])</f>
        <v>13680</v>
      </c>
    </row>
    <row r="546" spans="1:15">
      <c r="A546" s="33">
        <v>45749</v>
      </c>
      <c r="B546" s="34">
        <v>0.53437500000000004</v>
      </c>
      <c r="C546" t="s">
        <v>165</v>
      </c>
      <c r="D546" t="s">
        <v>525</v>
      </c>
      <c r="E546" t="s">
        <v>682</v>
      </c>
      <c r="F546" t="s">
        <v>676</v>
      </c>
      <c r="G546" s="82">
        <v>-42000</v>
      </c>
      <c r="H546" t="s">
        <v>179</v>
      </c>
      <c r="I546" t="s">
        <v>222</v>
      </c>
      <c r="J546" s="33"/>
      <c r="K546" s="33">
        <f>표1[[#This Row],[날짜]]</f>
        <v>45749</v>
      </c>
      <c r="L546" t="str" cm="1">
        <f t="array" ref="L5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6" t="str">
        <f t="shared" si="8"/>
        <v>카페/간식</v>
      </c>
      <c r="N546" t="str">
        <f>IF(COUNTIF(저축성자산, I546) &gt; 0, 표1[[#This Row],[결제수단]], E546)</f>
        <v>기타간식</v>
      </c>
      <c r="O546">
        <f>IF(OR(표1[[#This Row],[pv_대분류]]="수입", 표1[[#This Row],[pv_대분류]]="저축/투자"), 표1[[#This Row],[금액]], -표1[[#This Row],[금액]])</f>
        <v>42000</v>
      </c>
    </row>
    <row r="547" spans="1:15">
      <c r="A547" s="33">
        <v>45749</v>
      </c>
      <c r="B547" s="34">
        <v>0.58052083333333337</v>
      </c>
      <c r="C547" t="s">
        <v>165</v>
      </c>
      <c r="D547" t="s">
        <v>146</v>
      </c>
      <c r="E547" t="s">
        <v>595</v>
      </c>
      <c r="F547" t="s">
        <v>613</v>
      </c>
      <c r="G547" s="82">
        <v>-93550</v>
      </c>
      <c r="H547" t="s">
        <v>179</v>
      </c>
      <c r="I547" t="s">
        <v>419</v>
      </c>
      <c r="J547" s="33"/>
      <c r="K547" s="33">
        <f>표1[[#This Row],[날짜]]</f>
        <v>45749</v>
      </c>
      <c r="L547" t="str" cm="1">
        <f t="array" ref="L5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7" t="str">
        <f t="shared" si="8"/>
        <v>교통</v>
      </c>
      <c r="N547" t="str">
        <f>IF(COUNTIF(저축성자산, I547) &gt; 0, 표1[[#This Row],[결제수단]], E547)</f>
        <v>대중교통</v>
      </c>
      <c r="O547">
        <f>IF(OR(표1[[#This Row],[pv_대분류]]="수입", 표1[[#This Row],[pv_대분류]]="저축/투자"), 표1[[#This Row],[금액]], -표1[[#This Row],[금액]])</f>
        <v>93550</v>
      </c>
    </row>
    <row r="548" spans="1:15">
      <c r="A548" s="33">
        <v>45749</v>
      </c>
      <c r="B548" s="34">
        <v>0.58052083333333337</v>
      </c>
      <c r="C548" t="s">
        <v>165</v>
      </c>
      <c r="D548" t="s">
        <v>146</v>
      </c>
      <c r="E548" t="s">
        <v>595</v>
      </c>
      <c r="F548" t="s">
        <v>613</v>
      </c>
      <c r="G548" s="82">
        <v>-4500</v>
      </c>
      <c r="H548" t="s">
        <v>179</v>
      </c>
      <c r="I548" t="s">
        <v>419</v>
      </c>
      <c r="J548" s="33"/>
      <c r="K548" s="33">
        <f>표1[[#This Row],[날짜]]</f>
        <v>45749</v>
      </c>
      <c r="L548" t="str" cm="1">
        <f t="array" ref="L5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8" t="str">
        <f t="shared" si="8"/>
        <v>교통</v>
      </c>
      <c r="N548" t="str">
        <f>IF(COUNTIF(저축성자산, I548) &gt; 0, 표1[[#This Row],[결제수단]], E548)</f>
        <v>대중교통</v>
      </c>
      <c r="O548">
        <f>IF(OR(표1[[#This Row],[pv_대분류]]="수입", 표1[[#This Row],[pv_대분류]]="저축/투자"), 표1[[#This Row],[금액]], -표1[[#This Row],[금액]])</f>
        <v>4500</v>
      </c>
    </row>
    <row r="549" spans="1:15">
      <c r="A549" s="33">
        <v>45749</v>
      </c>
      <c r="B549" s="34">
        <v>0.69905092592592588</v>
      </c>
      <c r="C549" t="s">
        <v>165</v>
      </c>
      <c r="D549" t="s">
        <v>525</v>
      </c>
      <c r="E549" t="s">
        <v>591</v>
      </c>
      <c r="F549" t="s">
        <v>193</v>
      </c>
      <c r="G549" s="82">
        <v>-11500</v>
      </c>
      <c r="H549" t="s">
        <v>179</v>
      </c>
      <c r="I549" t="s">
        <v>224</v>
      </c>
      <c r="J549" s="33"/>
      <c r="K549" s="33">
        <f>표1[[#This Row],[날짜]]</f>
        <v>45749</v>
      </c>
      <c r="L549" t="str" cm="1">
        <f t="array" ref="L5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49" t="str">
        <f t="shared" si="8"/>
        <v>카페/간식</v>
      </c>
      <c r="N549" t="str">
        <f>IF(COUNTIF(저축성자산, I549) &gt; 0, 표1[[#This Row],[결제수단]], E549)</f>
        <v>커피/음료</v>
      </c>
      <c r="O549">
        <f>IF(OR(표1[[#This Row],[pv_대분류]]="수입", 표1[[#This Row],[pv_대분류]]="저축/투자"), 표1[[#This Row],[금액]], -표1[[#This Row],[금액]])</f>
        <v>11500</v>
      </c>
    </row>
    <row r="550" spans="1:15">
      <c r="A550" s="33">
        <v>45749</v>
      </c>
      <c r="B550" s="34">
        <v>0.90385416666666663</v>
      </c>
      <c r="C550" t="s">
        <v>165</v>
      </c>
      <c r="D550" t="s">
        <v>553</v>
      </c>
      <c r="E550" t="s">
        <v>612</v>
      </c>
      <c r="F550" t="s">
        <v>5</v>
      </c>
      <c r="G550" s="82">
        <v>-75650</v>
      </c>
      <c r="H550" t="s">
        <v>179</v>
      </c>
      <c r="I550" t="s">
        <v>222</v>
      </c>
      <c r="J550" s="33"/>
      <c r="K550" s="33">
        <f>표1[[#This Row],[날짜]]</f>
        <v>45749</v>
      </c>
      <c r="L550" t="str" cm="1">
        <f t="array" ref="L5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50" t="str">
        <f t="shared" si="8"/>
        <v>온라인쇼핑</v>
      </c>
      <c r="N550" t="str">
        <f>IF(COUNTIF(저축성자산, I550) &gt; 0, 표1[[#This Row],[결제수단]], E550)</f>
        <v>인터넷쇼핑</v>
      </c>
      <c r="O550">
        <f>IF(OR(표1[[#This Row],[pv_대분류]]="수입", 표1[[#This Row],[pv_대분류]]="저축/투자"), 표1[[#This Row],[금액]], -표1[[#This Row],[금액]])</f>
        <v>75650</v>
      </c>
    </row>
    <row r="551" spans="1:15" hidden="1">
      <c r="A551" s="33">
        <v>45748</v>
      </c>
      <c r="B551" s="34">
        <v>4.9560185185185193E-2</v>
      </c>
      <c r="C551" t="s">
        <v>163</v>
      </c>
      <c r="D551" t="s">
        <v>149</v>
      </c>
      <c r="E551" t="s">
        <v>149</v>
      </c>
      <c r="F551" t="s">
        <v>590</v>
      </c>
      <c r="G551" s="82">
        <v>10</v>
      </c>
      <c r="H551" t="s">
        <v>179</v>
      </c>
      <c r="I551" t="s">
        <v>537</v>
      </c>
      <c r="J551" s="33"/>
      <c r="K551" s="33">
        <f>표1[[#This Row],[날짜]]</f>
        <v>45748</v>
      </c>
      <c r="L551" t="str" cm="1">
        <f t="array" ref="L5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51" t="str">
        <f t="shared" si="8"/>
        <v>미분류</v>
      </c>
      <c r="N551" t="str">
        <f>IF(COUNTIF(저축성자산, I551) &gt; 0, 표1[[#This Row],[결제수단]], E551)</f>
        <v>미분류</v>
      </c>
      <c r="O551">
        <f>IF(OR(표1[[#This Row],[pv_대분류]]="수입", 표1[[#This Row],[pv_대분류]]="저축/투자"), 표1[[#This Row],[금액]], -표1[[#This Row],[금액]])</f>
        <v>10</v>
      </c>
    </row>
    <row r="552" spans="1:15" hidden="1">
      <c r="A552" s="33">
        <v>45748</v>
      </c>
      <c r="B552" s="34">
        <v>4.9606481481481481E-2</v>
      </c>
      <c r="C552" t="s">
        <v>163</v>
      </c>
      <c r="D552" t="s">
        <v>149</v>
      </c>
      <c r="E552" t="s">
        <v>149</v>
      </c>
      <c r="F552" t="s">
        <v>590</v>
      </c>
      <c r="G552" s="82">
        <v>13</v>
      </c>
      <c r="H552" t="s">
        <v>179</v>
      </c>
      <c r="I552" t="s">
        <v>537</v>
      </c>
      <c r="J552" s="33"/>
      <c r="K552" s="33">
        <f>표1[[#This Row],[날짜]]</f>
        <v>45748</v>
      </c>
      <c r="L552" t="str" cm="1">
        <f t="array" ref="L5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52" t="str">
        <f t="shared" si="8"/>
        <v>미분류</v>
      </c>
      <c r="N552" t="str">
        <f>IF(COUNTIF(저축성자산, I552) &gt; 0, 표1[[#This Row],[결제수단]], E552)</f>
        <v>미분류</v>
      </c>
      <c r="O552">
        <f>IF(OR(표1[[#This Row],[pv_대분류]]="수입", 표1[[#This Row],[pv_대분류]]="저축/투자"), 표1[[#This Row],[금액]], -표1[[#This Row],[금액]])</f>
        <v>13</v>
      </c>
    </row>
    <row r="553" spans="1:15" hidden="1">
      <c r="A553" s="33">
        <v>45748</v>
      </c>
      <c r="B553" s="34">
        <v>0.13221064814814809</v>
      </c>
      <c r="C553" t="s">
        <v>163</v>
      </c>
      <c r="D553" t="s">
        <v>510</v>
      </c>
      <c r="E553" t="s">
        <v>149</v>
      </c>
      <c r="F553" t="s">
        <v>7</v>
      </c>
      <c r="G553" s="82">
        <v>3</v>
      </c>
      <c r="H553" t="s">
        <v>179</v>
      </c>
      <c r="I553" t="s">
        <v>537</v>
      </c>
      <c r="J553" s="33"/>
      <c r="K553" s="33">
        <f>표1[[#This Row],[날짜]]</f>
        <v>45748</v>
      </c>
      <c r="L553" t="str" cm="1">
        <f t="array" ref="L5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53" t="str">
        <f t="shared" si="8"/>
        <v>금융수입</v>
      </c>
      <c r="N553" t="str">
        <f>IF(COUNTIF(저축성자산, I553) &gt; 0, 표1[[#This Row],[결제수단]], E553)</f>
        <v>미분류</v>
      </c>
      <c r="O553">
        <f>IF(OR(표1[[#This Row],[pv_대분류]]="수입", 표1[[#This Row],[pv_대분류]]="저축/투자"), 표1[[#This Row],[금액]], -표1[[#This Row],[금액]])</f>
        <v>3</v>
      </c>
    </row>
    <row r="554" spans="1:15">
      <c r="A554" s="33">
        <v>45748</v>
      </c>
      <c r="B554" s="34">
        <v>0.82981481481481478</v>
      </c>
      <c r="C554" t="s">
        <v>165</v>
      </c>
      <c r="D554" t="s">
        <v>148</v>
      </c>
      <c r="E554" t="s">
        <v>85</v>
      </c>
      <c r="F554" t="s">
        <v>279</v>
      </c>
      <c r="G554" s="82">
        <v>-90000</v>
      </c>
      <c r="H554" t="s">
        <v>179</v>
      </c>
      <c r="I554" t="s">
        <v>222</v>
      </c>
      <c r="J554" s="33"/>
      <c r="K554" s="33">
        <f>표1[[#This Row],[날짜]]</f>
        <v>45748</v>
      </c>
      <c r="L554" t="str" cm="1">
        <f t="array" ref="L5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54" t="str">
        <f t="shared" si="8"/>
        <v>식비</v>
      </c>
      <c r="N554" t="str">
        <f>IF(COUNTIF(저축성자산, I554) &gt; 0, 표1[[#This Row],[결제수단]], E554)</f>
        <v>고기</v>
      </c>
      <c r="O554">
        <f>IF(OR(표1[[#This Row],[pv_대분류]]="수입", 표1[[#This Row],[pv_대분류]]="저축/투자"), 표1[[#This Row],[금액]], -표1[[#This Row],[금액]])</f>
        <v>90000</v>
      </c>
    </row>
    <row r="555" spans="1:15">
      <c r="A555" s="33">
        <v>45748</v>
      </c>
      <c r="B555" s="34">
        <v>0.91896990740740736</v>
      </c>
      <c r="C555" t="s">
        <v>165</v>
      </c>
      <c r="D555" t="s">
        <v>147</v>
      </c>
      <c r="E555" t="s">
        <v>9</v>
      </c>
      <c r="F555" t="s">
        <v>652</v>
      </c>
      <c r="G555" s="82">
        <v>-3300</v>
      </c>
      <c r="H555" t="s">
        <v>179</v>
      </c>
      <c r="I555" t="s">
        <v>222</v>
      </c>
      <c r="J555" s="33"/>
      <c r="K555" s="33">
        <f>표1[[#This Row],[날짜]]</f>
        <v>45748</v>
      </c>
      <c r="L555" t="str" cm="1">
        <f t="array" ref="L5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55" t="str">
        <f t="shared" si="8"/>
        <v>자동차</v>
      </c>
      <c r="N555" t="str">
        <f>IF(COUNTIF(저축성자산, I555) &gt; 0, 표1[[#This Row],[결제수단]], E555)</f>
        <v>주차</v>
      </c>
      <c r="O555">
        <f>IF(OR(표1[[#This Row],[pv_대분류]]="수입", 표1[[#This Row],[pv_대분류]]="저축/투자"), 표1[[#This Row],[금액]], -표1[[#This Row],[금액]])</f>
        <v>3300</v>
      </c>
    </row>
    <row r="556" spans="1:15">
      <c r="A556" s="33">
        <v>45748</v>
      </c>
      <c r="B556" s="34">
        <v>0.9309143518518519</v>
      </c>
      <c r="C556" t="s">
        <v>165</v>
      </c>
      <c r="D556" t="s">
        <v>160</v>
      </c>
      <c r="E556" t="s">
        <v>4</v>
      </c>
      <c r="F556" t="s">
        <v>442</v>
      </c>
      <c r="G556" s="82">
        <v>-2800</v>
      </c>
      <c r="H556" t="s">
        <v>179</v>
      </c>
      <c r="I556" t="s">
        <v>224</v>
      </c>
      <c r="J556" s="33"/>
      <c r="K556" s="33">
        <f>표1[[#This Row],[날짜]]</f>
        <v>45748</v>
      </c>
      <c r="L556" t="str" cm="1">
        <f t="array" ref="L5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56" t="str">
        <f t="shared" si="8"/>
        <v>생활</v>
      </c>
      <c r="N556" t="str">
        <f>IF(COUNTIF(저축성자산, I556) &gt; 0, 표1[[#This Row],[결제수단]], E556)</f>
        <v>편의점</v>
      </c>
      <c r="O556">
        <f>IF(OR(표1[[#This Row],[pv_대분류]]="수입", 표1[[#This Row],[pv_대분류]]="저축/투자"), 표1[[#This Row],[금액]], -표1[[#This Row],[금액]])</f>
        <v>2800</v>
      </c>
    </row>
    <row r="557" spans="1:15" hidden="1">
      <c r="A557" s="33">
        <v>45747</v>
      </c>
      <c r="B557" s="34">
        <v>0.63159722222222225</v>
      </c>
      <c r="C557" t="s">
        <v>167</v>
      </c>
      <c r="D557" t="s">
        <v>609</v>
      </c>
      <c r="E557" t="s">
        <v>149</v>
      </c>
      <c r="F557" t="s">
        <v>192</v>
      </c>
      <c r="G557" s="82">
        <v>574420</v>
      </c>
      <c r="H557" t="s">
        <v>179</v>
      </c>
      <c r="I557" t="s">
        <v>537</v>
      </c>
      <c r="J557" s="33"/>
      <c r="K557" s="33">
        <f>표1[[#This Row],[날짜]]</f>
        <v>45747</v>
      </c>
      <c r="L557" t="str" cm="1">
        <f t="array" ref="L5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57" t="str">
        <f t="shared" si="8"/>
        <v>내계좌이체</v>
      </c>
      <c r="N557" t="str">
        <f>IF(COUNTIF(저축성자산, I557) &gt; 0, 표1[[#This Row],[결제수단]], E557)</f>
        <v>미분류</v>
      </c>
      <c r="O557">
        <f>IF(OR(표1[[#This Row],[pv_대분류]]="수입", 표1[[#This Row],[pv_대분류]]="저축/투자"), 표1[[#This Row],[금액]], -표1[[#This Row],[금액]])</f>
        <v>-574420</v>
      </c>
    </row>
    <row r="558" spans="1:15" hidden="1">
      <c r="A558" s="33">
        <v>45747</v>
      </c>
      <c r="B558" s="34">
        <v>0.63159722222222225</v>
      </c>
      <c r="C558" t="s">
        <v>167</v>
      </c>
      <c r="D558" t="s">
        <v>609</v>
      </c>
      <c r="E558" t="s">
        <v>149</v>
      </c>
      <c r="F558" t="s">
        <v>234</v>
      </c>
      <c r="G558" s="82">
        <v>-574420</v>
      </c>
      <c r="H558" t="s">
        <v>179</v>
      </c>
      <c r="I558" t="s">
        <v>527</v>
      </c>
      <c r="J558" s="33"/>
      <c r="K558" s="33">
        <f>표1[[#This Row],[날짜]]</f>
        <v>45747</v>
      </c>
      <c r="L558" t="str" cm="1">
        <f t="array" ref="L5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58" t="str">
        <f t="shared" si="8"/>
        <v>내계좌이체</v>
      </c>
      <c r="N558" t="str">
        <f>IF(COUNTIF(저축성자산, I558) &gt; 0, 표1[[#This Row],[결제수단]], E558)</f>
        <v>미분류</v>
      </c>
      <c r="O558">
        <f>IF(OR(표1[[#This Row],[pv_대분류]]="수입", 표1[[#This Row],[pv_대분류]]="저축/투자"), 표1[[#This Row],[금액]], -표1[[#This Row],[금액]])</f>
        <v>574420</v>
      </c>
    </row>
    <row r="559" spans="1:15" hidden="1">
      <c r="A559" s="33">
        <v>45747</v>
      </c>
      <c r="B559" s="34">
        <v>0.77327546296296301</v>
      </c>
      <c r="C559" t="s">
        <v>167</v>
      </c>
      <c r="D559" t="s">
        <v>167</v>
      </c>
      <c r="E559" t="s">
        <v>149</v>
      </c>
      <c r="F559" t="s">
        <v>72</v>
      </c>
      <c r="G559" s="82">
        <v>-574420</v>
      </c>
      <c r="H559" t="s">
        <v>179</v>
      </c>
      <c r="I559" t="s">
        <v>537</v>
      </c>
      <c r="J559" s="33"/>
      <c r="K559" s="33">
        <f>표1[[#This Row],[날짜]]</f>
        <v>45747</v>
      </c>
      <c r="L559" t="str" cm="1">
        <f t="array" ref="L5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59" t="str">
        <f t="shared" si="8"/>
        <v>이체</v>
      </c>
      <c r="N559" t="str">
        <f>IF(COUNTIF(저축성자산, I559) &gt; 0, 표1[[#This Row],[결제수단]], E559)</f>
        <v>미분류</v>
      </c>
      <c r="O559">
        <f>IF(OR(표1[[#This Row],[pv_대분류]]="수입", 표1[[#This Row],[pv_대분류]]="저축/투자"), 표1[[#This Row],[금액]], -표1[[#This Row],[금액]])</f>
        <v>574420</v>
      </c>
    </row>
    <row r="560" spans="1:15" hidden="1">
      <c r="A560" s="33">
        <v>45747</v>
      </c>
      <c r="B560" s="34">
        <v>0.77383101851851854</v>
      </c>
      <c r="C560" t="s">
        <v>167</v>
      </c>
      <c r="D560" t="s">
        <v>609</v>
      </c>
      <c r="E560" t="s">
        <v>149</v>
      </c>
      <c r="F560" t="s">
        <v>192</v>
      </c>
      <c r="G560" s="82">
        <v>25580</v>
      </c>
      <c r="H560" t="s">
        <v>179</v>
      </c>
      <c r="I560" t="s">
        <v>537</v>
      </c>
      <c r="J560" s="33"/>
      <c r="K560" s="33">
        <f>표1[[#This Row],[날짜]]</f>
        <v>45747</v>
      </c>
      <c r="L560" t="str" cm="1">
        <f t="array" ref="L5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60" t="str">
        <f t="shared" si="8"/>
        <v>내계좌이체</v>
      </c>
      <c r="N560" t="str">
        <f>IF(COUNTIF(저축성자산, I560) &gt; 0, 표1[[#This Row],[결제수단]], E560)</f>
        <v>미분류</v>
      </c>
      <c r="O560">
        <f>IF(OR(표1[[#This Row],[pv_대분류]]="수입", 표1[[#This Row],[pv_대분류]]="저축/투자"), 표1[[#This Row],[금액]], -표1[[#This Row],[금액]])</f>
        <v>-25580</v>
      </c>
    </row>
    <row r="561" spans="1:15" hidden="1">
      <c r="A561" s="33">
        <v>45747</v>
      </c>
      <c r="B561" s="34">
        <v>0.77383101851851854</v>
      </c>
      <c r="C561" t="s">
        <v>167</v>
      </c>
      <c r="D561" t="s">
        <v>609</v>
      </c>
      <c r="E561" t="s">
        <v>149</v>
      </c>
      <c r="F561" t="s">
        <v>234</v>
      </c>
      <c r="G561" s="82">
        <v>-25580</v>
      </c>
      <c r="H561" t="s">
        <v>179</v>
      </c>
      <c r="I561" t="s">
        <v>527</v>
      </c>
      <c r="J561" s="33"/>
      <c r="K561" s="33">
        <f>표1[[#This Row],[날짜]]</f>
        <v>45747</v>
      </c>
      <c r="L561" t="str" cm="1">
        <f t="array" ref="L5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61" t="str">
        <f t="shared" si="8"/>
        <v>내계좌이체</v>
      </c>
      <c r="N561" t="str">
        <f>IF(COUNTIF(저축성자산, I561) &gt; 0, 표1[[#This Row],[결제수단]], E561)</f>
        <v>미분류</v>
      </c>
      <c r="O561">
        <f>IF(OR(표1[[#This Row],[pv_대분류]]="수입", 표1[[#This Row],[pv_대분류]]="저축/투자"), 표1[[#This Row],[금액]], -표1[[#This Row],[금액]])</f>
        <v>25580</v>
      </c>
    </row>
    <row r="562" spans="1:15" hidden="1">
      <c r="A562" s="33">
        <v>45747</v>
      </c>
      <c r="B562" s="34">
        <v>0.83094907407407403</v>
      </c>
      <c r="C562" t="s">
        <v>167</v>
      </c>
      <c r="D562" t="s">
        <v>609</v>
      </c>
      <c r="E562" t="s">
        <v>149</v>
      </c>
      <c r="F562" t="s">
        <v>192</v>
      </c>
      <c r="G562" s="82">
        <v>1000000</v>
      </c>
      <c r="H562" t="s">
        <v>179</v>
      </c>
      <c r="I562" t="s">
        <v>537</v>
      </c>
      <c r="J562" s="33"/>
      <c r="K562" s="33">
        <f>표1[[#This Row],[날짜]]</f>
        <v>45747</v>
      </c>
      <c r="L562" t="str" cm="1">
        <f t="array" ref="L5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62" t="str">
        <f t="shared" si="8"/>
        <v>내계좌이체</v>
      </c>
      <c r="N562" t="str">
        <f>IF(COUNTIF(저축성자산, I562) &gt; 0, 표1[[#This Row],[결제수단]], E562)</f>
        <v>미분류</v>
      </c>
      <c r="O562">
        <f>IF(OR(표1[[#This Row],[pv_대분류]]="수입", 표1[[#This Row],[pv_대분류]]="저축/투자"), 표1[[#This Row],[금액]], -표1[[#This Row],[금액]])</f>
        <v>-1000000</v>
      </c>
    </row>
    <row r="563" spans="1:15" hidden="1">
      <c r="A563" s="33">
        <v>45747</v>
      </c>
      <c r="B563" s="34">
        <v>0.83094907407407403</v>
      </c>
      <c r="C563" t="s">
        <v>167</v>
      </c>
      <c r="D563" t="s">
        <v>609</v>
      </c>
      <c r="E563" t="s">
        <v>149</v>
      </c>
      <c r="F563" t="s">
        <v>234</v>
      </c>
      <c r="G563" s="82">
        <v>-1000000</v>
      </c>
      <c r="H563" t="s">
        <v>179</v>
      </c>
      <c r="I563" t="s">
        <v>527</v>
      </c>
      <c r="J563" s="33"/>
      <c r="K563" s="33">
        <f>표1[[#This Row],[날짜]]</f>
        <v>45747</v>
      </c>
      <c r="L563" t="str" cm="1">
        <f t="array" ref="L5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63" t="str">
        <f t="shared" si="8"/>
        <v>내계좌이체</v>
      </c>
      <c r="N563" t="str">
        <f>IF(COUNTIF(저축성자산, I563) &gt; 0, 표1[[#This Row],[결제수단]], E563)</f>
        <v>미분류</v>
      </c>
      <c r="O563">
        <f>IF(OR(표1[[#This Row],[pv_대분류]]="수입", 표1[[#This Row],[pv_대분류]]="저축/투자"), 표1[[#This Row],[금액]], -표1[[#This Row],[금액]])</f>
        <v>1000000</v>
      </c>
    </row>
    <row r="564" spans="1:15" hidden="1">
      <c r="A564" s="33">
        <v>45747</v>
      </c>
      <c r="B564" s="34">
        <v>0.83158564814814817</v>
      </c>
      <c r="C564" t="s">
        <v>167</v>
      </c>
      <c r="D564" t="s">
        <v>167</v>
      </c>
      <c r="E564" t="s">
        <v>149</v>
      </c>
      <c r="F564" t="s">
        <v>61</v>
      </c>
      <c r="G564" s="82">
        <v>-1000000</v>
      </c>
      <c r="H564" t="s">
        <v>179</v>
      </c>
      <c r="I564" t="s">
        <v>537</v>
      </c>
      <c r="J564" s="33"/>
      <c r="K564" s="33">
        <f>표1[[#This Row],[날짜]]</f>
        <v>45747</v>
      </c>
      <c r="L564" t="str" cm="1">
        <f t="array" ref="L5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64" t="str">
        <f t="shared" si="8"/>
        <v>이체</v>
      </c>
      <c r="N564" t="str">
        <f>IF(COUNTIF(저축성자산, I564) &gt; 0, 표1[[#This Row],[결제수단]], E564)</f>
        <v>미분류</v>
      </c>
      <c r="O564">
        <f>IF(OR(표1[[#This Row],[pv_대분류]]="수입", 표1[[#This Row],[pv_대분류]]="저축/투자"), 표1[[#This Row],[금액]], -표1[[#This Row],[금액]])</f>
        <v>1000000</v>
      </c>
    </row>
    <row r="565" spans="1:15">
      <c r="A565" s="33">
        <v>45747</v>
      </c>
      <c r="B565" s="34">
        <v>0</v>
      </c>
      <c r="C565" t="s">
        <v>165</v>
      </c>
      <c r="D565" t="s">
        <v>156</v>
      </c>
      <c r="E565" t="s">
        <v>39</v>
      </c>
      <c r="F565" t="s">
        <v>447</v>
      </c>
      <c r="G565" s="82">
        <v>0</v>
      </c>
      <c r="H565" t="s">
        <v>179</v>
      </c>
      <c r="I565" t="s">
        <v>222</v>
      </c>
      <c r="J565" s="33"/>
      <c r="K565" s="33">
        <f>표1[[#This Row],[날짜]]</f>
        <v>45747</v>
      </c>
      <c r="L565" t="str" cm="1">
        <f t="array" ref="L5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65" t="str">
        <f t="shared" si="8"/>
        <v>금융</v>
      </c>
      <c r="N565" t="str">
        <f>IF(COUNTIF(저축성자산, I565) &gt; 0, 표1[[#This Row],[결제수단]], E565)</f>
        <v>카드</v>
      </c>
      <c r="O565">
        <f>IF(OR(표1[[#This Row],[pv_대분류]]="수입", 표1[[#This Row],[pv_대분류]]="저축/투자"), 표1[[#This Row],[금액]], -표1[[#This Row],[금액]])</f>
        <v>0</v>
      </c>
    </row>
    <row r="566" spans="1:15">
      <c r="A566" s="33">
        <v>45747</v>
      </c>
      <c r="B566" s="34">
        <v>0.33004629629629628</v>
      </c>
      <c r="C566" t="s">
        <v>165</v>
      </c>
      <c r="D566" t="s">
        <v>160</v>
      </c>
      <c r="E566" t="s">
        <v>4</v>
      </c>
      <c r="F566" t="s">
        <v>442</v>
      </c>
      <c r="G566" s="82">
        <v>-1500</v>
      </c>
      <c r="H566" t="s">
        <v>179</v>
      </c>
      <c r="I566" t="s">
        <v>224</v>
      </c>
      <c r="J566" s="33"/>
      <c r="K566" s="33">
        <f>표1[[#This Row],[날짜]]</f>
        <v>45747</v>
      </c>
      <c r="L566" t="str" cm="1">
        <f t="array" ref="L5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66" t="str">
        <f t="shared" si="8"/>
        <v>생활</v>
      </c>
      <c r="N566" t="str">
        <f>IF(COUNTIF(저축성자산, I566) &gt; 0, 표1[[#This Row],[결제수단]], E566)</f>
        <v>편의점</v>
      </c>
      <c r="O566">
        <f>IF(OR(표1[[#This Row],[pv_대분류]]="수입", 표1[[#This Row],[pv_대분류]]="저축/투자"), 표1[[#This Row],[금액]], -표1[[#This Row],[금액]])</f>
        <v>1500</v>
      </c>
    </row>
    <row r="567" spans="1:15">
      <c r="A567" s="33">
        <v>45747</v>
      </c>
      <c r="B567" s="34">
        <v>0.56402777777777779</v>
      </c>
      <c r="C567" t="s">
        <v>165</v>
      </c>
      <c r="D567" t="s">
        <v>553</v>
      </c>
      <c r="E567" t="s">
        <v>612</v>
      </c>
      <c r="F567" t="s">
        <v>5</v>
      </c>
      <c r="G567" s="82">
        <v>-42400</v>
      </c>
      <c r="H567" t="s">
        <v>179</v>
      </c>
      <c r="I567" t="s">
        <v>222</v>
      </c>
      <c r="J567" s="33"/>
      <c r="K567" s="33">
        <f>표1[[#This Row],[날짜]]</f>
        <v>45747</v>
      </c>
      <c r="L567" t="str" cm="1">
        <f t="array" ref="L5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67" t="str">
        <f t="shared" si="8"/>
        <v>온라인쇼핑</v>
      </c>
      <c r="N567" t="str">
        <f>IF(COUNTIF(저축성자산, I567) &gt; 0, 표1[[#This Row],[결제수단]], E567)</f>
        <v>인터넷쇼핑</v>
      </c>
      <c r="O567">
        <f>IF(OR(표1[[#This Row],[pv_대분류]]="수입", 표1[[#This Row],[pv_대분류]]="저축/투자"), 표1[[#This Row],[금액]], -표1[[#This Row],[금액]])</f>
        <v>42400</v>
      </c>
    </row>
    <row r="568" spans="1:15">
      <c r="A568" s="33">
        <v>45747</v>
      </c>
      <c r="B568" s="34">
        <v>0.79644675925925923</v>
      </c>
      <c r="C568" t="s">
        <v>165</v>
      </c>
      <c r="D568" t="s">
        <v>148</v>
      </c>
      <c r="E568" t="s">
        <v>20</v>
      </c>
      <c r="F568" t="s">
        <v>603</v>
      </c>
      <c r="G568" s="82">
        <v>-115000</v>
      </c>
      <c r="H568" t="s">
        <v>179</v>
      </c>
      <c r="I568" t="s">
        <v>211</v>
      </c>
      <c r="J568" s="33"/>
      <c r="K568" s="33">
        <f>표1[[#This Row],[날짜]]</f>
        <v>45747</v>
      </c>
      <c r="L568" t="str" cm="1">
        <f t="array" ref="L5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68" t="str">
        <f t="shared" si="8"/>
        <v>식비</v>
      </c>
      <c r="N568" t="str">
        <f>IF(COUNTIF(저축성자산, I568) &gt; 0, 표1[[#This Row],[결제수단]], E568)</f>
        <v>한식</v>
      </c>
      <c r="O568">
        <f>IF(OR(표1[[#This Row],[pv_대분류]]="수입", 표1[[#This Row],[pv_대분류]]="저축/투자"), 표1[[#This Row],[금액]], -표1[[#This Row],[금액]])</f>
        <v>115000</v>
      </c>
    </row>
    <row r="569" spans="1:15" hidden="1">
      <c r="A569" s="33">
        <v>45746</v>
      </c>
      <c r="B569" s="34">
        <v>0.9339467592592593</v>
      </c>
      <c r="C569" t="s">
        <v>167</v>
      </c>
      <c r="D569" t="s">
        <v>167</v>
      </c>
      <c r="E569" t="s">
        <v>149</v>
      </c>
      <c r="F569" t="s">
        <v>611</v>
      </c>
      <c r="G569" s="82">
        <v>-10000</v>
      </c>
      <c r="H569" t="s">
        <v>179</v>
      </c>
      <c r="I569" t="s">
        <v>537</v>
      </c>
      <c r="J569" s="33"/>
      <c r="K569" s="33">
        <f>표1[[#This Row],[날짜]]</f>
        <v>45746</v>
      </c>
      <c r="L569" t="str" cm="1">
        <f t="array" ref="L5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69" t="str">
        <f t="shared" si="8"/>
        <v>이체</v>
      </c>
      <c r="N569" t="str">
        <f>IF(COUNTIF(저축성자산, I569) &gt; 0, 표1[[#This Row],[결제수단]], E569)</f>
        <v>미분류</v>
      </c>
      <c r="O569">
        <f>IF(OR(표1[[#This Row],[pv_대분류]]="수입", 표1[[#This Row],[pv_대분류]]="저축/투자"), 표1[[#This Row],[금액]], -표1[[#This Row],[금액]])</f>
        <v>10000</v>
      </c>
    </row>
    <row r="570" spans="1:15">
      <c r="A570" s="33">
        <v>45746</v>
      </c>
      <c r="B570" s="34">
        <v>6.2418981481481478E-2</v>
      </c>
      <c r="C570" t="s">
        <v>165</v>
      </c>
      <c r="D570" t="s">
        <v>553</v>
      </c>
      <c r="E570" t="s">
        <v>616</v>
      </c>
      <c r="F570" t="s">
        <v>589</v>
      </c>
      <c r="G570" s="82">
        <v>-20000</v>
      </c>
      <c r="H570" t="s">
        <v>179</v>
      </c>
      <c r="I570" t="s">
        <v>537</v>
      </c>
      <c r="J570" s="33"/>
      <c r="K570" s="33">
        <f>표1[[#This Row],[날짜]]</f>
        <v>45746</v>
      </c>
      <c r="L570" t="str" cm="1">
        <f t="array" ref="L5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0" t="str">
        <f t="shared" si="8"/>
        <v>온라인쇼핑</v>
      </c>
      <c r="N570" t="str">
        <f>IF(COUNTIF(저축성자산, I570) &gt; 0, 표1[[#This Row],[결제수단]], E570)</f>
        <v>결제/충전</v>
      </c>
      <c r="O570">
        <f>IF(OR(표1[[#This Row],[pv_대분류]]="수입", 표1[[#This Row],[pv_대분류]]="저축/투자"), 표1[[#This Row],[금액]], -표1[[#This Row],[금액]])</f>
        <v>20000</v>
      </c>
    </row>
    <row r="571" spans="1:15" hidden="1">
      <c r="A571" s="33">
        <v>45746</v>
      </c>
      <c r="B571" s="34">
        <v>0.33754629629629629</v>
      </c>
      <c r="C571" t="s">
        <v>163</v>
      </c>
      <c r="D571" t="s">
        <v>149</v>
      </c>
      <c r="E571" t="s">
        <v>149</v>
      </c>
      <c r="F571" t="s">
        <v>590</v>
      </c>
      <c r="G571" s="82">
        <v>12</v>
      </c>
      <c r="H571" t="s">
        <v>179</v>
      </c>
      <c r="I571" t="s">
        <v>537</v>
      </c>
      <c r="J571" s="33"/>
      <c r="K571" s="33">
        <f>표1[[#This Row],[날짜]]</f>
        <v>45746</v>
      </c>
      <c r="L571" t="str" cm="1">
        <f t="array" ref="L5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71" t="str">
        <f t="shared" si="8"/>
        <v>미분류</v>
      </c>
      <c r="N571" t="str">
        <f>IF(COUNTIF(저축성자산, I571) &gt; 0, 표1[[#This Row],[결제수단]], E571)</f>
        <v>미분류</v>
      </c>
      <c r="O571">
        <f>IF(OR(표1[[#This Row],[pv_대분류]]="수입", 표1[[#This Row],[pv_대분류]]="저축/투자"), 표1[[#This Row],[금액]], -표1[[#This Row],[금액]])</f>
        <v>12</v>
      </c>
    </row>
    <row r="572" spans="1:15" hidden="1">
      <c r="A572" s="33">
        <v>45746</v>
      </c>
      <c r="B572" s="34">
        <v>0.33759259259259261</v>
      </c>
      <c r="C572" t="s">
        <v>163</v>
      </c>
      <c r="D572" t="s">
        <v>149</v>
      </c>
      <c r="E572" t="s">
        <v>149</v>
      </c>
      <c r="F572" t="s">
        <v>590</v>
      </c>
      <c r="G572" s="82">
        <v>14</v>
      </c>
      <c r="H572" t="s">
        <v>179</v>
      </c>
      <c r="I572" t="s">
        <v>537</v>
      </c>
      <c r="J572" s="33"/>
      <c r="K572" s="33">
        <f>표1[[#This Row],[날짜]]</f>
        <v>45746</v>
      </c>
      <c r="L572" t="str" cm="1">
        <f t="array" ref="L5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72" t="str">
        <f t="shared" si="8"/>
        <v>미분류</v>
      </c>
      <c r="N572" t="str">
        <f>IF(COUNTIF(저축성자산, I572) &gt; 0, 표1[[#This Row],[결제수단]], E572)</f>
        <v>미분류</v>
      </c>
      <c r="O572">
        <f>IF(OR(표1[[#This Row],[pv_대분류]]="수입", 표1[[#This Row],[pv_대분류]]="저축/투자"), 표1[[#This Row],[금액]], -표1[[#This Row],[금액]])</f>
        <v>14</v>
      </c>
    </row>
    <row r="573" spans="1:15">
      <c r="A573" s="33">
        <v>45746</v>
      </c>
      <c r="B573" s="34">
        <v>0.68337962962962961</v>
      </c>
      <c r="C573" t="s">
        <v>165</v>
      </c>
      <c r="D573" t="s">
        <v>514</v>
      </c>
      <c r="E573" t="s">
        <v>3</v>
      </c>
      <c r="F573" t="s">
        <v>190</v>
      </c>
      <c r="G573" s="82">
        <v>-35000</v>
      </c>
      <c r="H573" t="s">
        <v>179</v>
      </c>
      <c r="I573" t="s">
        <v>222</v>
      </c>
      <c r="J573" s="33"/>
      <c r="K573" s="33">
        <f>표1[[#This Row],[날짜]]</f>
        <v>45746</v>
      </c>
      <c r="L573" t="str" cm="1">
        <f t="array" ref="L5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3" t="str">
        <f t="shared" si="8"/>
        <v>뷰티/미용</v>
      </c>
      <c r="N573" t="str">
        <f>IF(COUNTIF(저축성자산, I573) &gt; 0, 표1[[#This Row],[결제수단]], E573)</f>
        <v>헤어샵</v>
      </c>
      <c r="O573">
        <f>IF(OR(표1[[#This Row],[pv_대분류]]="수입", 표1[[#This Row],[pv_대분류]]="저축/투자"), 표1[[#This Row],[금액]], -표1[[#This Row],[금액]])</f>
        <v>35000</v>
      </c>
    </row>
    <row r="574" spans="1:15">
      <c r="A574" s="33">
        <v>45746</v>
      </c>
      <c r="B574" s="34">
        <v>0.69916666666666671</v>
      </c>
      <c r="C574" t="s">
        <v>165</v>
      </c>
      <c r="D574" t="s">
        <v>160</v>
      </c>
      <c r="E574" t="s">
        <v>10</v>
      </c>
      <c r="F574" t="s">
        <v>200</v>
      </c>
      <c r="G574" s="82">
        <v>-40740</v>
      </c>
      <c r="H574" t="s">
        <v>179</v>
      </c>
      <c r="I574" t="s">
        <v>222</v>
      </c>
      <c r="J574" s="33"/>
      <c r="K574" s="33">
        <f>표1[[#This Row],[날짜]]</f>
        <v>45746</v>
      </c>
      <c r="L574" t="str" cm="1">
        <f t="array" ref="L5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4" t="str">
        <f t="shared" si="8"/>
        <v>생활</v>
      </c>
      <c r="N574" t="str">
        <f>IF(COUNTIF(저축성자산, I574) &gt; 0, 표1[[#This Row],[결제수단]], E574)</f>
        <v>마트</v>
      </c>
      <c r="O574">
        <f>IF(OR(표1[[#This Row],[pv_대분류]]="수입", 표1[[#This Row],[pv_대분류]]="저축/투자"), 표1[[#This Row],[금액]], -표1[[#This Row],[금액]])</f>
        <v>40740</v>
      </c>
    </row>
    <row r="575" spans="1:15">
      <c r="A575" s="33">
        <v>45746</v>
      </c>
      <c r="B575" s="34">
        <v>0.93039351851851848</v>
      </c>
      <c r="C575" t="s">
        <v>165</v>
      </c>
      <c r="D575" t="s">
        <v>553</v>
      </c>
      <c r="E575" t="s">
        <v>612</v>
      </c>
      <c r="F575" t="s">
        <v>249</v>
      </c>
      <c r="G575" s="82">
        <v>-5900</v>
      </c>
      <c r="H575" t="s">
        <v>179</v>
      </c>
      <c r="I575" t="s">
        <v>221</v>
      </c>
      <c r="J575" s="33"/>
      <c r="K575" s="33">
        <f>표1[[#This Row],[날짜]]</f>
        <v>45746</v>
      </c>
      <c r="L575" t="str" cm="1">
        <f t="array" ref="L5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5" t="str">
        <f t="shared" si="8"/>
        <v>온라인쇼핑</v>
      </c>
      <c r="N575" t="str">
        <f>IF(COUNTIF(저축성자산, I575) &gt; 0, 표1[[#This Row],[결제수단]], E575)</f>
        <v>인터넷쇼핑</v>
      </c>
      <c r="O575">
        <f>IF(OR(표1[[#This Row],[pv_대분류]]="수입", 표1[[#This Row],[pv_대분류]]="저축/투자"), 표1[[#This Row],[금액]], -표1[[#This Row],[금액]])</f>
        <v>5900</v>
      </c>
    </row>
    <row r="576" spans="1:15" hidden="1">
      <c r="A576" s="33">
        <v>45746</v>
      </c>
      <c r="B576" s="34">
        <v>0.94021990740740746</v>
      </c>
      <c r="C576" t="s">
        <v>163</v>
      </c>
      <c r="D576" t="s">
        <v>149</v>
      </c>
      <c r="E576" t="s">
        <v>149</v>
      </c>
      <c r="F576" t="s">
        <v>590</v>
      </c>
      <c r="G576" s="82">
        <v>4</v>
      </c>
      <c r="H576" t="s">
        <v>179</v>
      </c>
      <c r="I576" t="s">
        <v>537</v>
      </c>
      <c r="J576" s="33"/>
      <c r="K576" s="33">
        <f>표1[[#This Row],[날짜]]</f>
        <v>45746</v>
      </c>
      <c r="L576" t="str" cm="1">
        <f t="array" ref="L5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76" t="str">
        <f t="shared" si="8"/>
        <v>미분류</v>
      </c>
      <c r="N576" t="str">
        <f>IF(COUNTIF(저축성자산, I576) &gt; 0, 표1[[#This Row],[결제수단]], E576)</f>
        <v>미분류</v>
      </c>
      <c r="O576">
        <f>IF(OR(표1[[#This Row],[pv_대분류]]="수입", 표1[[#This Row],[pv_대분류]]="저축/투자"), 표1[[#This Row],[금액]], -표1[[#This Row],[금액]])</f>
        <v>4</v>
      </c>
    </row>
    <row r="577" spans="1:15">
      <c r="A577" s="33">
        <v>45746</v>
      </c>
      <c r="B577" s="34">
        <v>0.96599537037037042</v>
      </c>
      <c r="C577" t="s">
        <v>165</v>
      </c>
      <c r="D577" t="s">
        <v>514</v>
      </c>
      <c r="E577" t="s">
        <v>24</v>
      </c>
      <c r="F577" t="s">
        <v>239</v>
      </c>
      <c r="G577" s="82">
        <v>-26516</v>
      </c>
      <c r="H577" t="s">
        <v>179</v>
      </c>
      <c r="I577" t="s">
        <v>222</v>
      </c>
      <c r="J577" s="33"/>
      <c r="K577" s="33">
        <f>표1[[#This Row],[날짜]]</f>
        <v>45746</v>
      </c>
      <c r="L577" t="str" cm="1">
        <f t="array" ref="L5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7" t="str">
        <f t="shared" si="8"/>
        <v>뷰티/미용</v>
      </c>
      <c r="N577" t="str">
        <f>IF(COUNTIF(저축성자산, I577) &gt; 0, 표1[[#This Row],[결제수단]], E577)</f>
        <v>화장품</v>
      </c>
      <c r="O577">
        <f>IF(OR(표1[[#This Row],[pv_대분류]]="수입", 표1[[#This Row],[pv_대분류]]="저축/투자"), 표1[[#This Row],[금액]], -표1[[#This Row],[금액]])</f>
        <v>26516</v>
      </c>
    </row>
    <row r="578" spans="1:15">
      <c r="A578" s="33">
        <v>45746</v>
      </c>
      <c r="B578" s="34">
        <v>0.98557870370370371</v>
      </c>
      <c r="C578" t="s">
        <v>165</v>
      </c>
      <c r="D578" t="s">
        <v>553</v>
      </c>
      <c r="E578" t="s">
        <v>612</v>
      </c>
      <c r="F578" t="s">
        <v>5</v>
      </c>
      <c r="G578" s="82">
        <v>-26984</v>
      </c>
      <c r="H578" t="s">
        <v>179</v>
      </c>
      <c r="I578" t="s">
        <v>222</v>
      </c>
      <c r="J578" s="33"/>
      <c r="K578" s="33">
        <f>표1[[#This Row],[날짜]]</f>
        <v>45746</v>
      </c>
      <c r="L578" t="str" cm="1">
        <f t="array" ref="L5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78" t="str">
        <f t="shared" ref="M578:M641" si="9">IF(COUNTIF(저축성자산, I578) &gt; 0, "저축성자산", D578)</f>
        <v>온라인쇼핑</v>
      </c>
      <c r="N578" t="str">
        <f>IF(COUNTIF(저축성자산, I578) &gt; 0, 표1[[#This Row],[결제수단]], E578)</f>
        <v>인터넷쇼핑</v>
      </c>
      <c r="O578">
        <f>IF(OR(표1[[#This Row],[pv_대분류]]="수입", 표1[[#This Row],[pv_대분류]]="저축/투자"), 표1[[#This Row],[금액]], -표1[[#This Row],[금액]])</f>
        <v>26984</v>
      </c>
    </row>
    <row r="579" spans="1:15" hidden="1">
      <c r="A579" s="33">
        <v>45745</v>
      </c>
      <c r="B579" s="34">
        <v>9.1932870370370373E-2</v>
      </c>
      <c r="C579" t="s">
        <v>167</v>
      </c>
      <c r="D579" t="s">
        <v>2</v>
      </c>
      <c r="E579" t="s">
        <v>149</v>
      </c>
      <c r="F579" t="s">
        <v>644</v>
      </c>
      <c r="G579" s="82">
        <v>0</v>
      </c>
      <c r="H579" t="s">
        <v>179</v>
      </c>
      <c r="I579" t="s">
        <v>550</v>
      </c>
      <c r="J579" s="33"/>
      <c r="K579" s="33">
        <f>표1[[#This Row],[날짜]]</f>
        <v>45745</v>
      </c>
      <c r="L579" t="str" cm="1">
        <f t="array" ref="L5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79" t="str">
        <f t="shared" si="9"/>
        <v>저축</v>
      </c>
      <c r="N579" t="str">
        <f>IF(COUNTIF(저축성자산, I579) &gt; 0, 표1[[#This Row],[결제수단]], E579)</f>
        <v>미분류</v>
      </c>
      <c r="O579">
        <f>IF(OR(표1[[#This Row],[pv_대분류]]="수입", 표1[[#This Row],[pv_대분류]]="저축/투자"), 표1[[#This Row],[금액]], -표1[[#This Row],[금액]])</f>
        <v>0</v>
      </c>
    </row>
    <row r="580" spans="1:15" hidden="1">
      <c r="A580" s="33">
        <v>45745</v>
      </c>
      <c r="B580" s="34">
        <v>0.92101851851851857</v>
      </c>
      <c r="C580" t="s">
        <v>167</v>
      </c>
      <c r="D580" t="s">
        <v>609</v>
      </c>
      <c r="E580" t="s">
        <v>149</v>
      </c>
      <c r="F580" t="s">
        <v>192</v>
      </c>
      <c r="G580" s="82">
        <v>100000</v>
      </c>
      <c r="H580" t="s">
        <v>179</v>
      </c>
      <c r="I580" t="s">
        <v>537</v>
      </c>
      <c r="J580" s="33"/>
      <c r="K580" s="33">
        <f>표1[[#This Row],[날짜]]</f>
        <v>45745</v>
      </c>
      <c r="L580" t="str" cm="1">
        <f t="array" ref="L5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80" t="str">
        <f t="shared" si="9"/>
        <v>내계좌이체</v>
      </c>
      <c r="N580" t="str">
        <f>IF(COUNTIF(저축성자산, I580) &gt; 0, 표1[[#This Row],[결제수단]], E580)</f>
        <v>미분류</v>
      </c>
      <c r="O580">
        <f>IF(OR(표1[[#This Row],[pv_대분류]]="수입", 표1[[#This Row],[pv_대분류]]="저축/투자"), 표1[[#This Row],[금액]], -표1[[#This Row],[금액]])</f>
        <v>-100000</v>
      </c>
    </row>
    <row r="581" spans="1:15" hidden="1">
      <c r="A581" s="33">
        <v>45745</v>
      </c>
      <c r="B581" s="34">
        <v>0.92101851851851857</v>
      </c>
      <c r="C581" t="s">
        <v>167</v>
      </c>
      <c r="D581" t="s">
        <v>609</v>
      </c>
      <c r="E581" t="s">
        <v>149</v>
      </c>
      <c r="F581" t="s">
        <v>234</v>
      </c>
      <c r="G581" s="82">
        <v>-100000</v>
      </c>
      <c r="H581" t="s">
        <v>179</v>
      </c>
      <c r="I581" t="s">
        <v>527</v>
      </c>
      <c r="J581" s="33"/>
      <c r="K581" s="33">
        <f>표1[[#This Row],[날짜]]</f>
        <v>45745</v>
      </c>
      <c r="L581" t="str" cm="1">
        <f t="array" ref="L5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81" t="str">
        <f t="shared" si="9"/>
        <v>내계좌이체</v>
      </c>
      <c r="N581" t="str">
        <f>IF(COUNTIF(저축성자산, I581) &gt; 0, 표1[[#This Row],[결제수단]], E581)</f>
        <v>미분류</v>
      </c>
      <c r="O581">
        <f>IF(OR(표1[[#This Row],[pv_대분류]]="수입", 표1[[#This Row],[pv_대분류]]="저축/투자"), 표1[[#This Row],[금액]], -표1[[#This Row],[금액]])</f>
        <v>100000</v>
      </c>
    </row>
    <row r="582" spans="1:15" hidden="1">
      <c r="A582" s="33">
        <v>45745</v>
      </c>
      <c r="B582" s="34">
        <v>0.92473379629629626</v>
      </c>
      <c r="C582" t="s">
        <v>167</v>
      </c>
      <c r="D582" t="s">
        <v>167</v>
      </c>
      <c r="E582" t="s">
        <v>149</v>
      </c>
      <c r="F582" t="s">
        <v>611</v>
      </c>
      <c r="G582" s="82">
        <v>-70000</v>
      </c>
      <c r="H582" t="s">
        <v>179</v>
      </c>
      <c r="I582" t="s">
        <v>537</v>
      </c>
      <c r="J582" s="33"/>
      <c r="K582" s="33">
        <f>표1[[#This Row],[날짜]]</f>
        <v>45745</v>
      </c>
      <c r="L582" t="str" cm="1">
        <f t="array" ref="L5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82" t="str">
        <f t="shared" si="9"/>
        <v>이체</v>
      </c>
      <c r="N582" t="str">
        <f>IF(COUNTIF(저축성자산, I582) &gt; 0, 표1[[#This Row],[결제수단]], E582)</f>
        <v>미분류</v>
      </c>
      <c r="O582">
        <f>IF(OR(표1[[#This Row],[pv_대분류]]="수입", 표1[[#This Row],[pv_대분류]]="저축/투자"), 표1[[#This Row],[금액]], -표1[[#This Row],[금액]])</f>
        <v>70000</v>
      </c>
    </row>
    <row r="583" spans="1:15" hidden="1">
      <c r="A583" s="33">
        <v>45745</v>
      </c>
      <c r="B583" s="34">
        <v>0.92510416666666662</v>
      </c>
      <c r="C583" t="s">
        <v>167</v>
      </c>
      <c r="D583" t="s">
        <v>2</v>
      </c>
      <c r="E583" t="s">
        <v>149</v>
      </c>
      <c r="F583" t="s">
        <v>286</v>
      </c>
      <c r="G583" s="82">
        <v>1</v>
      </c>
      <c r="H583" t="s">
        <v>179</v>
      </c>
      <c r="I583" t="s">
        <v>537</v>
      </c>
      <c r="J583" s="33"/>
      <c r="K583" s="33">
        <f>표1[[#This Row],[날짜]]</f>
        <v>45745</v>
      </c>
      <c r="L583" t="str" cm="1">
        <f t="array" ref="L5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83" t="str">
        <f t="shared" si="9"/>
        <v>저축</v>
      </c>
      <c r="N583" t="str">
        <f>IF(COUNTIF(저축성자산, I583) &gt; 0, 표1[[#This Row],[결제수단]], E583)</f>
        <v>미분류</v>
      </c>
      <c r="O583">
        <f>IF(OR(표1[[#This Row],[pv_대분류]]="수입", 표1[[#This Row],[pv_대분류]]="저축/투자"), 표1[[#This Row],[금액]], -표1[[#This Row],[금액]])</f>
        <v>-1</v>
      </c>
    </row>
    <row r="584" spans="1:15" hidden="1">
      <c r="A584" s="33">
        <v>45745</v>
      </c>
      <c r="B584" s="34">
        <v>0.92517361111111107</v>
      </c>
      <c r="C584" t="s">
        <v>167</v>
      </c>
      <c r="D584" t="s">
        <v>2</v>
      </c>
      <c r="E584" t="s">
        <v>149</v>
      </c>
      <c r="F584" t="s">
        <v>287</v>
      </c>
      <c r="G584" s="82">
        <v>10</v>
      </c>
      <c r="H584" t="s">
        <v>179</v>
      </c>
      <c r="I584" t="s">
        <v>537</v>
      </c>
      <c r="J584" s="33"/>
      <c r="K584" s="33">
        <f>표1[[#This Row],[날짜]]</f>
        <v>45745</v>
      </c>
      <c r="L584" t="str" cm="1">
        <f t="array" ref="L5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584" t="str">
        <f t="shared" si="9"/>
        <v>저축</v>
      </c>
      <c r="N584" t="str">
        <f>IF(COUNTIF(저축성자산, I584) &gt; 0, 표1[[#This Row],[결제수단]], E584)</f>
        <v>미분류</v>
      </c>
      <c r="O584">
        <f>IF(OR(표1[[#This Row],[pv_대분류]]="수입", 표1[[#This Row],[pv_대분류]]="저축/투자"), 표1[[#This Row],[금액]], -표1[[#This Row],[금액]])</f>
        <v>-10</v>
      </c>
    </row>
    <row r="585" spans="1:15" hidden="1">
      <c r="A585" s="33">
        <v>45745</v>
      </c>
      <c r="B585" s="34">
        <v>8.9733796296296298E-2</v>
      </c>
      <c r="C585" t="s">
        <v>163</v>
      </c>
      <c r="D585" t="s">
        <v>510</v>
      </c>
      <c r="E585" t="s">
        <v>149</v>
      </c>
      <c r="F585" t="s">
        <v>615</v>
      </c>
      <c r="G585" s="82">
        <v>0</v>
      </c>
      <c r="H585" t="s">
        <v>179</v>
      </c>
      <c r="I585" t="s">
        <v>168</v>
      </c>
      <c r="J585" s="33"/>
      <c r="K585" s="33">
        <f>표1[[#This Row],[날짜]]</f>
        <v>45745</v>
      </c>
      <c r="L585" t="str" cm="1">
        <f t="array" ref="L5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85" t="str">
        <f t="shared" si="9"/>
        <v>금융수입</v>
      </c>
      <c r="N585" t="str">
        <f>IF(COUNTIF(저축성자산, I585) &gt; 0, 표1[[#This Row],[결제수단]], E585)</f>
        <v>미분류</v>
      </c>
      <c r="O585">
        <f>IF(OR(표1[[#This Row],[pv_대분류]]="수입", 표1[[#This Row],[pv_대분류]]="저축/투자"), 표1[[#This Row],[금액]], -표1[[#This Row],[금액]])</f>
        <v>0</v>
      </c>
    </row>
    <row r="586" spans="1:15" hidden="1">
      <c r="A586" s="33">
        <v>45745</v>
      </c>
      <c r="B586" s="34">
        <v>0.1479166666666667</v>
      </c>
      <c r="C586" t="s">
        <v>163</v>
      </c>
      <c r="D586" t="s">
        <v>510</v>
      </c>
      <c r="E586" t="s">
        <v>149</v>
      </c>
      <c r="F586" t="s">
        <v>243</v>
      </c>
      <c r="G586" s="82">
        <v>0</v>
      </c>
      <c r="H586" t="s">
        <v>179</v>
      </c>
      <c r="I586" t="s">
        <v>554</v>
      </c>
      <c r="J586" s="33"/>
      <c r="K586" s="33">
        <f>표1[[#This Row],[날짜]]</f>
        <v>45745</v>
      </c>
      <c r="L586" t="str" cm="1">
        <f t="array" ref="L5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86" t="str">
        <f t="shared" si="9"/>
        <v>금융수입</v>
      </c>
      <c r="N586" t="str">
        <f>IF(COUNTIF(저축성자산, I586) &gt; 0, 표1[[#This Row],[결제수단]], E586)</f>
        <v>미분류</v>
      </c>
      <c r="O586">
        <f>IF(OR(표1[[#This Row],[pv_대분류]]="수입", 표1[[#This Row],[pv_대분류]]="저축/투자"), 표1[[#This Row],[금액]], -표1[[#This Row],[금액]])</f>
        <v>0</v>
      </c>
    </row>
    <row r="587" spans="1:15" hidden="1">
      <c r="A587" s="33">
        <v>45745</v>
      </c>
      <c r="B587" s="34">
        <v>0.21407407407407411</v>
      </c>
      <c r="C587" t="s">
        <v>163</v>
      </c>
      <c r="D587" t="s">
        <v>510</v>
      </c>
      <c r="E587" t="s">
        <v>149</v>
      </c>
      <c r="F587" t="s">
        <v>243</v>
      </c>
      <c r="G587" s="82">
        <v>0</v>
      </c>
      <c r="H587" t="s">
        <v>179</v>
      </c>
      <c r="I587" t="s">
        <v>554</v>
      </c>
      <c r="J587" s="33"/>
      <c r="K587" s="33">
        <f>표1[[#This Row],[날짜]]</f>
        <v>45745</v>
      </c>
      <c r="L587" t="str" cm="1">
        <f t="array" ref="L5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87" t="str">
        <f t="shared" si="9"/>
        <v>금융수입</v>
      </c>
      <c r="N587" t="str">
        <f>IF(COUNTIF(저축성자산, I587) &gt; 0, 표1[[#This Row],[결제수단]], E587)</f>
        <v>미분류</v>
      </c>
      <c r="O587">
        <f>IF(OR(표1[[#This Row],[pv_대분류]]="수입", 표1[[#This Row],[pv_대분류]]="저축/투자"), 표1[[#This Row],[금액]], -표1[[#This Row],[금액]])</f>
        <v>0</v>
      </c>
    </row>
    <row r="588" spans="1:15" hidden="1">
      <c r="A588" s="33">
        <v>45745</v>
      </c>
      <c r="B588" s="34">
        <v>0.22881944444444441</v>
      </c>
      <c r="C588" t="s">
        <v>163</v>
      </c>
      <c r="D588" t="s">
        <v>510</v>
      </c>
      <c r="E588" t="s">
        <v>149</v>
      </c>
      <c r="F588" t="s">
        <v>243</v>
      </c>
      <c r="G588" s="82">
        <v>0</v>
      </c>
      <c r="H588" t="s">
        <v>179</v>
      </c>
      <c r="I588" t="s">
        <v>554</v>
      </c>
      <c r="J588" s="33"/>
      <c r="K588" s="33">
        <f>표1[[#This Row],[날짜]]</f>
        <v>45745</v>
      </c>
      <c r="L588" t="str" cm="1">
        <f t="array" ref="L5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88" t="str">
        <f t="shared" si="9"/>
        <v>금융수입</v>
      </c>
      <c r="N588" t="str">
        <f>IF(COUNTIF(저축성자산, I588) &gt; 0, 표1[[#This Row],[결제수단]], E588)</f>
        <v>미분류</v>
      </c>
      <c r="O588">
        <f>IF(OR(표1[[#This Row],[pv_대분류]]="수입", 표1[[#This Row],[pv_대분류]]="저축/투자"), 표1[[#This Row],[금액]], -표1[[#This Row],[금액]])</f>
        <v>0</v>
      </c>
    </row>
    <row r="589" spans="1:15">
      <c r="A589" s="33">
        <v>45745</v>
      </c>
      <c r="B589" s="34">
        <v>0.49555555555555558</v>
      </c>
      <c r="C589" t="s">
        <v>165</v>
      </c>
      <c r="D589" t="s">
        <v>146</v>
      </c>
      <c r="E589" t="s">
        <v>19</v>
      </c>
      <c r="F589" t="s">
        <v>596</v>
      </c>
      <c r="G589" s="82">
        <v>-12000</v>
      </c>
      <c r="H589" t="s">
        <v>179</v>
      </c>
      <c r="I589" t="s">
        <v>222</v>
      </c>
      <c r="J589" s="33"/>
      <c r="K589" s="33">
        <f>표1[[#This Row],[날짜]]</f>
        <v>45745</v>
      </c>
      <c r="L589" t="str" cm="1">
        <f t="array" ref="L5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89" t="str">
        <f t="shared" si="9"/>
        <v>교통</v>
      </c>
      <c r="N589" t="str">
        <f>IF(COUNTIF(저축성자산, I589) &gt; 0, 표1[[#This Row],[결제수단]], E589)</f>
        <v>철도</v>
      </c>
      <c r="O589">
        <f>IF(OR(표1[[#This Row],[pv_대분류]]="수입", 표1[[#This Row],[pv_대분류]]="저축/투자"), 표1[[#This Row],[금액]], -표1[[#This Row],[금액]])</f>
        <v>12000</v>
      </c>
    </row>
    <row r="590" spans="1:15" hidden="1">
      <c r="A590" s="33">
        <v>45744</v>
      </c>
      <c r="B590" s="34">
        <v>0.70385416666666667</v>
      </c>
      <c r="C590" t="s">
        <v>167</v>
      </c>
      <c r="D590" t="s">
        <v>609</v>
      </c>
      <c r="E590" t="s">
        <v>149</v>
      </c>
      <c r="F590" t="s">
        <v>593</v>
      </c>
      <c r="G590" s="82">
        <v>-5102970</v>
      </c>
      <c r="H590" t="s">
        <v>179</v>
      </c>
      <c r="I590" t="s">
        <v>211</v>
      </c>
      <c r="J590" s="33"/>
      <c r="K590" s="33">
        <f>표1[[#This Row],[날짜]]</f>
        <v>45744</v>
      </c>
      <c r="L590" t="str" cm="1">
        <f t="array" ref="L5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90" t="str">
        <f t="shared" si="9"/>
        <v>내계좌이체</v>
      </c>
      <c r="N590" t="str">
        <f>IF(COUNTIF(저축성자산, I590) &gt; 0, 표1[[#This Row],[결제수단]], E590)</f>
        <v>미분류</v>
      </c>
      <c r="O590">
        <f>IF(OR(표1[[#This Row],[pv_대분류]]="수입", 표1[[#This Row],[pv_대분류]]="저축/투자"), 표1[[#This Row],[금액]], -표1[[#This Row],[금액]])</f>
        <v>5102970</v>
      </c>
    </row>
    <row r="591" spans="1:15" hidden="1">
      <c r="A591" s="33">
        <v>45744</v>
      </c>
      <c r="B591" s="34">
        <v>0.70386574074074071</v>
      </c>
      <c r="C591" t="s">
        <v>167</v>
      </c>
      <c r="D591" t="s">
        <v>609</v>
      </c>
      <c r="E591" t="s">
        <v>149</v>
      </c>
      <c r="F591" t="s">
        <v>152</v>
      </c>
      <c r="G591" s="82">
        <v>5102970</v>
      </c>
      <c r="H591" t="s">
        <v>179</v>
      </c>
      <c r="I591" t="s">
        <v>537</v>
      </c>
      <c r="J591" s="33"/>
      <c r="K591" s="33">
        <f>표1[[#This Row],[날짜]]</f>
        <v>45744</v>
      </c>
      <c r="L591" t="str" cm="1">
        <f t="array" ref="L5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91" t="str">
        <f t="shared" si="9"/>
        <v>내계좌이체</v>
      </c>
      <c r="N591" t="str">
        <f>IF(COUNTIF(저축성자산, I591) &gt; 0, 표1[[#This Row],[결제수단]], E591)</f>
        <v>미분류</v>
      </c>
      <c r="O591">
        <f>IF(OR(표1[[#This Row],[pv_대분류]]="수입", 표1[[#This Row],[pv_대분류]]="저축/투자"), 표1[[#This Row],[금액]], -표1[[#This Row],[금액]])</f>
        <v>-5102970</v>
      </c>
    </row>
    <row r="592" spans="1:15" hidden="1">
      <c r="A592" s="33">
        <v>45744</v>
      </c>
      <c r="B592" s="34">
        <v>0.8679513888888889</v>
      </c>
      <c r="C592" t="s">
        <v>167</v>
      </c>
      <c r="D592" t="s">
        <v>609</v>
      </c>
      <c r="E592" t="s">
        <v>149</v>
      </c>
      <c r="F592" t="s">
        <v>192</v>
      </c>
      <c r="G592" s="82">
        <v>-5102970</v>
      </c>
      <c r="H592" t="s">
        <v>179</v>
      </c>
      <c r="I592" t="s">
        <v>537</v>
      </c>
      <c r="J592" s="33"/>
      <c r="K592" s="33">
        <f>표1[[#This Row],[날짜]]</f>
        <v>45744</v>
      </c>
      <c r="L592" t="str" cm="1">
        <f t="array" ref="L5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92" t="str">
        <f t="shared" si="9"/>
        <v>내계좌이체</v>
      </c>
      <c r="N592" t="str">
        <f>IF(COUNTIF(저축성자산, I592) &gt; 0, 표1[[#This Row],[결제수단]], E592)</f>
        <v>미분류</v>
      </c>
      <c r="O592">
        <f>IF(OR(표1[[#This Row],[pv_대분류]]="수입", 표1[[#This Row],[pv_대분류]]="저축/투자"), 표1[[#This Row],[금액]], -표1[[#This Row],[금액]])</f>
        <v>5102970</v>
      </c>
    </row>
    <row r="593" spans="1:15" hidden="1">
      <c r="A593" s="33">
        <v>45744</v>
      </c>
      <c r="B593" s="34">
        <v>0.8679513888888889</v>
      </c>
      <c r="C593" t="s">
        <v>167</v>
      </c>
      <c r="D593" t="s">
        <v>609</v>
      </c>
      <c r="E593" t="s">
        <v>149</v>
      </c>
      <c r="F593" t="s">
        <v>237</v>
      </c>
      <c r="G593" s="82">
        <v>5102970</v>
      </c>
      <c r="H593" t="s">
        <v>179</v>
      </c>
      <c r="I593" t="s">
        <v>527</v>
      </c>
      <c r="J593" s="33"/>
      <c r="K593" s="33">
        <f>표1[[#This Row],[날짜]]</f>
        <v>45744</v>
      </c>
      <c r="L593" t="str" cm="1">
        <f t="array" ref="L5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93" t="str">
        <f t="shared" si="9"/>
        <v>내계좌이체</v>
      </c>
      <c r="N593" t="str">
        <f>IF(COUNTIF(저축성자산, I593) &gt; 0, 표1[[#This Row],[결제수단]], E593)</f>
        <v>미분류</v>
      </c>
      <c r="O593">
        <f>IF(OR(표1[[#This Row],[pv_대분류]]="수입", 표1[[#This Row],[pv_대분류]]="저축/투자"), 표1[[#This Row],[금액]], -표1[[#This Row],[금액]])</f>
        <v>-5102970</v>
      </c>
    </row>
    <row r="594" spans="1:15" hidden="1">
      <c r="A594" s="33">
        <v>45744</v>
      </c>
      <c r="B594" s="34">
        <v>0.86802083333333335</v>
      </c>
      <c r="C594" t="s">
        <v>167</v>
      </c>
      <c r="D594" t="s">
        <v>609</v>
      </c>
      <c r="E594" t="s">
        <v>149</v>
      </c>
      <c r="F594" t="s">
        <v>192</v>
      </c>
      <c r="G594" s="82">
        <v>2970</v>
      </c>
      <c r="H594" t="s">
        <v>179</v>
      </c>
      <c r="I594" t="s">
        <v>537</v>
      </c>
      <c r="J594" s="33"/>
      <c r="K594" s="33">
        <f>표1[[#This Row],[날짜]]</f>
        <v>45744</v>
      </c>
      <c r="L594" t="str" cm="1">
        <f t="array" ref="L5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94" t="str">
        <f t="shared" si="9"/>
        <v>내계좌이체</v>
      </c>
      <c r="N594" t="str">
        <f>IF(COUNTIF(저축성자산, I594) &gt; 0, 표1[[#This Row],[결제수단]], E594)</f>
        <v>미분류</v>
      </c>
      <c r="O594">
        <f>IF(OR(표1[[#This Row],[pv_대분류]]="수입", 표1[[#This Row],[pv_대분류]]="저축/투자"), 표1[[#This Row],[금액]], -표1[[#This Row],[금액]])</f>
        <v>-2970</v>
      </c>
    </row>
    <row r="595" spans="1:15" hidden="1">
      <c r="A595" s="33">
        <v>45744</v>
      </c>
      <c r="B595" s="34">
        <v>0.86802083333333335</v>
      </c>
      <c r="C595" t="s">
        <v>167</v>
      </c>
      <c r="D595" t="s">
        <v>609</v>
      </c>
      <c r="E595" t="s">
        <v>149</v>
      </c>
      <c r="F595" t="s">
        <v>234</v>
      </c>
      <c r="G595" s="82">
        <v>-2970</v>
      </c>
      <c r="H595" t="s">
        <v>179</v>
      </c>
      <c r="I595" t="s">
        <v>527</v>
      </c>
      <c r="J595" s="33"/>
      <c r="K595" s="33">
        <f>표1[[#This Row],[날짜]]</f>
        <v>45744</v>
      </c>
      <c r="L595" t="str" cm="1">
        <f t="array" ref="L5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595" t="str">
        <f t="shared" si="9"/>
        <v>내계좌이체</v>
      </c>
      <c r="N595" t="str">
        <f>IF(COUNTIF(저축성자산, I595) &gt; 0, 표1[[#This Row],[결제수단]], E595)</f>
        <v>미분류</v>
      </c>
      <c r="O595">
        <f>IF(OR(표1[[#This Row],[pv_대분류]]="수입", 표1[[#This Row],[pv_대분류]]="저축/투자"), 표1[[#This Row],[금액]], -표1[[#This Row],[금액]])</f>
        <v>2970</v>
      </c>
    </row>
    <row r="596" spans="1:15">
      <c r="A596" s="33">
        <v>45744</v>
      </c>
      <c r="B596" s="34">
        <v>0.34597222222222218</v>
      </c>
      <c r="C596" t="s">
        <v>165</v>
      </c>
      <c r="D596" t="s">
        <v>160</v>
      </c>
      <c r="E596" t="s">
        <v>4</v>
      </c>
      <c r="F596" t="s">
        <v>433</v>
      </c>
      <c r="G596" s="82">
        <v>-13200</v>
      </c>
      <c r="H596" t="s">
        <v>179</v>
      </c>
      <c r="I596" t="s">
        <v>222</v>
      </c>
      <c r="J596" s="33"/>
      <c r="K596" s="33">
        <f>표1[[#This Row],[날짜]]</f>
        <v>45744</v>
      </c>
      <c r="L596" t="str" cm="1">
        <f t="array" ref="L5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96" t="str">
        <f t="shared" si="9"/>
        <v>생활</v>
      </c>
      <c r="N596" t="str">
        <f>IF(COUNTIF(저축성자산, I596) &gt; 0, 표1[[#This Row],[결제수단]], E596)</f>
        <v>편의점</v>
      </c>
      <c r="O596">
        <f>IF(OR(표1[[#This Row],[pv_대분류]]="수입", 표1[[#This Row],[pv_대분류]]="저축/투자"), 표1[[#This Row],[금액]], -표1[[#This Row],[금액]])</f>
        <v>13200</v>
      </c>
    </row>
    <row r="597" spans="1:15" hidden="1">
      <c r="A597" s="33">
        <v>45744</v>
      </c>
      <c r="B597" s="34">
        <v>0.63604166666666662</v>
      </c>
      <c r="C597" t="s">
        <v>163</v>
      </c>
      <c r="D597" t="s">
        <v>505</v>
      </c>
      <c r="E597" t="s">
        <v>149</v>
      </c>
      <c r="F597" t="s">
        <v>653</v>
      </c>
      <c r="G597" s="82">
        <v>5102970</v>
      </c>
      <c r="H597" t="s">
        <v>179</v>
      </c>
      <c r="I597" t="s">
        <v>211</v>
      </c>
      <c r="J597" s="33"/>
      <c r="K597" s="33">
        <f>표1[[#This Row],[날짜]]</f>
        <v>45744</v>
      </c>
      <c r="L597" t="str" cm="1">
        <f t="array" ref="L5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97" t="str">
        <f t="shared" si="9"/>
        <v>기타수입</v>
      </c>
      <c r="N597" t="str">
        <f>IF(COUNTIF(저축성자산, I597) &gt; 0, 표1[[#This Row],[결제수단]], E597)</f>
        <v>미분류</v>
      </c>
      <c r="O597">
        <f>IF(OR(표1[[#This Row],[pv_대분류]]="수입", 표1[[#This Row],[pv_대분류]]="저축/투자"), 표1[[#This Row],[금액]], -표1[[#This Row],[금액]])</f>
        <v>5102970</v>
      </c>
    </row>
    <row r="598" spans="1:15" hidden="1">
      <c r="A598" s="33">
        <v>45744</v>
      </c>
      <c r="B598" s="34">
        <v>0.8682523148148148</v>
      </c>
      <c r="C598" t="s">
        <v>163</v>
      </c>
      <c r="D598" t="s">
        <v>161</v>
      </c>
      <c r="E598" t="s">
        <v>149</v>
      </c>
      <c r="F598" t="s">
        <v>617</v>
      </c>
      <c r="G598" s="82">
        <v>103</v>
      </c>
      <c r="H598" t="s">
        <v>179</v>
      </c>
      <c r="I598" t="s">
        <v>537</v>
      </c>
      <c r="J598" s="33"/>
      <c r="K598" s="33">
        <f>표1[[#This Row],[날짜]]</f>
        <v>45744</v>
      </c>
      <c r="L598" t="str" cm="1">
        <f t="array" ref="L5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598" t="str">
        <f t="shared" si="9"/>
        <v>앱테크</v>
      </c>
      <c r="N598" t="str">
        <f>IF(COUNTIF(저축성자산, I598) &gt; 0, 표1[[#This Row],[결제수단]], E598)</f>
        <v>미분류</v>
      </c>
      <c r="O598">
        <f>IF(OR(표1[[#This Row],[pv_대분류]]="수입", 표1[[#This Row],[pv_대분류]]="저축/투자"), 표1[[#This Row],[금액]], -표1[[#This Row],[금액]])</f>
        <v>103</v>
      </c>
    </row>
    <row r="599" spans="1:15">
      <c r="A599" s="33">
        <v>45744</v>
      </c>
      <c r="B599" s="34">
        <v>0.96605324074074073</v>
      </c>
      <c r="C599" t="s">
        <v>165</v>
      </c>
      <c r="D599" t="s">
        <v>160</v>
      </c>
      <c r="E599" t="s">
        <v>4</v>
      </c>
      <c r="F599" t="s">
        <v>442</v>
      </c>
      <c r="G599" s="82">
        <v>-8500</v>
      </c>
      <c r="H599" t="s">
        <v>179</v>
      </c>
      <c r="I599" t="s">
        <v>222</v>
      </c>
      <c r="J599" s="33"/>
      <c r="K599" s="33">
        <f>표1[[#This Row],[날짜]]</f>
        <v>45744</v>
      </c>
      <c r="L599" t="str" cm="1">
        <f t="array" ref="L5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599" t="str">
        <f t="shared" si="9"/>
        <v>생활</v>
      </c>
      <c r="N599" t="str">
        <f>IF(COUNTIF(저축성자산, I599) &gt; 0, 표1[[#This Row],[결제수단]], E599)</f>
        <v>편의점</v>
      </c>
      <c r="O599">
        <f>IF(OR(표1[[#This Row],[pv_대분류]]="수입", 표1[[#This Row],[pv_대분류]]="저축/투자"), 표1[[#This Row],[금액]], -표1[[#This Row],[금액]])</f>
        <v>8500</v>
      </c>
    </row>
    <row r="600" spans="1:15" hidden="1">
      <c r="A600" s="33">
        <v>45743</v>
      </c>
      <c r="B600" s="34">
        <v>0.36071759259259262</v>
      </c>
      <c r="C600" t="s">
        <v>163</v>
      </c>
      <c r="D600" t="s">
        <v>510</v>
      </c>
      <c r="E600" t="s">
        <v>149</v>
      </c>
      <c r="F600" t="s">
        <v>240</v>
      </c>
      <c r="G600" s="82">
        <v>300</v>
      </c>
      <c r="H600" t="s">
        <v>179</v>
      </c>
      <c r="I600" t="s">
        <v>537</v>
      </c>
      <c r="J600" s="33"/>
      <c r="K600" s="33">
        <f>표1[[#This Row],[날짜]]</f>
        <v>45743</v>
      </c>
      <c r="L600" t="str" cm="1">
        <f t="array" ref="L6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00" t="str">
        <f t="shared" si="9"/>
        <v>금융수입</v>
      </c>
      <c r="N600" t="str">
        <f>IF(COUNTIF(저축성자산, I600) &gt; 0, 표1[[#This Row],[결제수단]], E600)</f>
        <v>미분류</v>
      </c>
      <c r="O600">
        <f>IF(OR(표1[[#This Row],[pv_대분류]]="수입", 표1[[#This Row],[pv_대분류]]="저축/투자"), 표1[[#This Row],[금액]], -표1[[#This Row],[금액]])</f>
        <v>300</v>
      </c>
    </row>
    <row r="601" spans="1:15">
      <c r="A601" s="33">
        <v>45743</v>
      </c>
      <c r="B601" s="34">
        <v>0.97636574074074078</v>
      </c>
      <c r="C601" t="s">
        <v>165</v>
      </c>
      <c r="D601" t="s">
        <v>160</v>
      </c>
      <c r="E601" t="s">
        <v>4</v>
      </c>
      <c r="F601" t="s">
        <v>442</v>
      </c>
      <c r="G601" s="82">
        <v>-990</v>
      </c>
      <c r="H601" t="s">
        <v>179</v>
      </c>
      <c r="I601" t="s">
        <v>224</v>
      </c>
      <c r="J601" s="33"/>
      <c r="K601" s="33">
        <f>표1[[#This Row],[날짜]]</f>
        <v>45743</v>
      </c>
      <c r="L601" t="str" cm="1">
        <f t="array" ref="L6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01" t="str">
        <f t="shared" si="9"/>
        <v>생활</v>
      </c>
      <c r="N601" t="str">
        <f>IF(COUNTIF(저축성자산, I601) &gt; 0, 표1[[#This Row],[결제수단]], E601)</f>
        <v>편의점</v>
      </c>
      <c r="O601">
        <f>IF(OR(표1[[#This Row],[pv_대분류]]="수입", 표1[[#This Row],[pv_대분류]]="저축/투자"), 표1[[#This Row],[금액]], -표1[[#This Row],[금액]])</f>
        <v>990</v>
      </c>
    </row>
    <row r="602" spans="1:15" hidden="1">
      <c r="A602" s="33">
        <v>45742</v>
      </c>
      <c r="B602" s="34">
        <v>0.59203703703703703</v>
      </c>
      <c r="C602" t="s">
        <v>167</v>
      </c>
      <c r="D602" t="s">
        <v>609</v>
      </c>
      <c r="E602" t="s">
        <v>149</v>
      </c>
      <c r="F602" t="s">
        <v>192</v>
      </c>
      <c r="G602" s="82">
        <v>1000000</v>
      </c>
      <c r="H602" t="s">
        <v>179</v>
      </c>
      <c r="I602" t="s">
        <v>537</v>
      </c>
      <c r="J602" s="33"/>
      <c r="K602" s="33">
        <f>표1[[#This Row],[날짜]]</f>
        <v>45742</v>
      </c>
      <c r="L602" t="str" cm="1">
        <f t="array" ref="L6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02" t="str">
        <f t="shared" si="9"/>
        <v>내계좌이체</v>
      </c>
      <c r="N602" t="str">
        <f>IF(COUNTIF(저축성자산, I602) &gt; 0, 표1[[#This Row],[결제수단]], E602)</f>
        <v>미분류</v>
      </c>
      <c r="O602">
        <f>IF(OR(표1[[#This Row],[pv_대분류]]="수입", 표1[[#This Row],[pv_대분류]]="저축/투자"), 표1[[#This Row],[금액]], -표1[[#This Row],[금액]])</f>
        <v>-1000000</v>
      </c>
    </row>
    <row r="603" spans="1:15" hidden="1">
      <c r="A603" s="33">
        <v>45742</v>
      </c>
      <c r="B603" s="34">
        <v>0.59203703703703703</v>
      </c>
      <c r="C603" t="s">
        <v>167</v>
      </c>
      <c r="D603" t="s">
        <v>609</v>
      </c>
      <c r="E603" t="s">
        <v>149</v>
      </c>
      <c r="F603" t="s">
        <v>234</v>
      </c>
      <c r="G603" s="82">
        <v>-1000000</v>
      </c>
      <c r="H603" t="s">
        <v>179</v>
      </c>
      <c r="I603" t="s">
        <v>527</v>
      </c>
      <c r="J603" s="33"/>
      <c r="K603" s="33">
        <f>표1[[#This Row],[날짜]]</f>
        <v>45742</v>
      </c>
      <c r="L603" t="str" cm="1">
        <f t="array" ref="L6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03" t="str">
        <f t="shared" si="9"/>
        <v>내계좌이체</v>
      </c>
      <c r="N603" t="str">
        <f>IF(COUNTIF(저축성자산, I603) &gt; 0, 표1[[#This Row],[결제수단]], E603)</f>
        <v>미분류</v>
      </c>
      <c r="O603">
        <f>IF(OR(표1[[#This Row],[pv_대분류]]="수입", 표1[[#This Row],[pv_대분류]]="저축/투자"), 표1[[#This Row],[금액]], -표1[[#This Row],[금액]])</f>
        <v>1000000</v>
      </c>
    </row>
    <row r="604" spans="1:15" hidden="1">
      <c r="A604" s="33">
        <v>45742</v>
      </c>
      <c r="B604" s="34">
        <v>0.59356481481481482</v>
      </c>
      <c r="C604" t="s">
        <v>167</v>
      </c>
      <c r="D604" t="s">
        <v>609</v>
      </c>
      <c r="E604" t="s">
        <v>149</v>
      </c>
      <c r="F604" t="s">
        <v>152</v>
      </c>
      <c r="G604" s="82">
        <v>115000</v>
      </c>
      <c r="H604" t="s">
        <v>179</v>
      </c>
      <c r="I604" t="s">
        <v>211</v>
      </c>
      <c r="J604" s="33"/>
      <c r="K604" s="33">
        <f>표1[[#This Row],[날짜]]</f>
        <v>45742</v>
      </c>
      <c r="L604" t="str" cm="1">
        <f t="array" ref="L6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04" t="str">
        <f t="shared" si="9"/>
        <v>내계좌이체</v>
      </c>
      <c r="N604" t="str">
        <f>IF(COUNTIF(저축성자산, I604) &gt; 0, 표1[[#This Row],[결제수단]], E604)</f>
        <v>미분류</v>
      </c>
      <c r="O604">
        <f>IF(OR(표1[[#This Row],[pv_대분류]]="수입", 표1[[#This Row],[pv_대분류]]="저축/투자"), 표1[[#This Row],[금액]], -표1[[#This Row],[금액]])</f>
        <v>-115000</v>
      </c>
    </row>
    <row r="605" spans="1:15" hidden="1">
      <c r="A605" s="33">
        <v>45742</v>
      </c>
      <c r="B605" s="34">
        <v>0.59356481481481482</v>
      </c>
      <c r="C605" t="s">
        <v>167</v>
      </c>
      <c r="D605" t="s">
        <v>609</v>
      </c>
      <c r="E605" t="s">
        <v>149</v>
      </c>
      <c r="F605" t="s">
        <v>593</v>
      </c>
      <c r="G605" s="82">
        <v>-115000</v>
      </c>
      <c r="H605" t="s">
        <v>179</v>
      </c>
      <c r="I605" t="s">
        <v>537</v>
      </c>
      <c r="J605" s="33"/>
      <c r="K605" s="33">
        <f>표1[[#This Row],[날짜]]</f>
        <v>45742</v>
      </c>
      <c r="L605" t="str" cm="1">
        <f t="array" ref="L6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05" t="str">
        <f t="shared" si="9"/>
        <v>내계좌이체</v>
      </c>
      <c r="N605" t="str">
        <f>IF(COUNTIF(저축성자산, I605) &gt; 0, 표1[[#This Row],[결제수단]], E605)</f>
        <v>미분류</v>
      </c>
      <c r="O605">
        <f>IF(OR(표1[[#This Row],[pv_대분류]]="수입", 표1[[#This Row],[pv_대분류]]="저축/투자"), 표1[[#This Row],[금액]], -표1[[#This Row],[금액]])</f>
        <v>115000</v>
      </c>
    </row>
    <row r="606" spans="1:15" hidden="1">
      <c r="A606" s="33">
        <v>45742</v>
      </c>
      <c r="B606" s="34">
        <v>0.61853009259259262</v>
      </c>
      <c r="C606" t="s">
        <v>167</v>
      </c>
      <c r="D606" t="s">
        <v>635</v>
      </c>
      <c r="E606" t="s">
        <v>149</v>
      </c>
      <c r="F606" t="s">
        <v>632</v>
      </c>
      <c r="G606" s="82">
        <v>-223653</v>
      </c>
      <c r="H606" t="s">
        <v>179</v>
      </c>
      <c r="I606" t="s">
        <v>537</v>
      </c>
      <c r="J606" s="33"/>
      <c r="K606" s="33">
        <f>표1[[#This Row],[날짜]]</f>
        <v>45742</v>
      </c>
      <c r="L606" t="str" cm="1">
        <f t="array" ref="L6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06" t="str">
        <f t="shared" si="9"/>
        <v>카드대금</v>
      </c>
      <c r="N606" t="str">
        <f>IF(COUNTIF(저축성자산, I606) &gt; 0, 표1[[#This Row],[결제수단]], E606)</f>
        <v>미분류</v>
      </c>
      <c r="O606">
        <f>IF(OR(표1[[#This Row],[pv_대분류]]="수입", 표1[[#This Row],[pv_대분류]]="저축/투자"), 표1[[#This Row],[금액]], -표1[[#This Row],[금액]])</f>
        <v>223653</v>
      </c>
    </row>
    <row r="607" spans="1:15" hidden="1">
      <c r="A607" s="33">
        <v>45742</v>
      </c>
      <c r="B607" s="34">
        <v>0.6218055555555555</v>
      </c>
      <c r="C607" t="s">
        <v>167</v>
      </c>
      <c r="D607" t="s">
        <v>635</v>
      </c>
      <c r="E607" t="s">
        <v>149</v>
      </c>
      <c r="F607" t="s">
        <v>632</v>
      </c>
      <c r="G607" s="82">
        <v>-660600</v>
      </c>
      <c r="H607" t="s">
        <v>179</v>
      </c>
      <c r="I607" t="s">
        <v>537</v>
      </c>
      <c r="J607" s="33"/>
      <c r="K607" s="33">
        <f>표1[[#This Row],[날짜]]</f>
        <v>45742</v>
      </c>
      <c r="L607" t="str" cm="1">
        <f t="array" ref="L6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07" t="str">
        <f t="shared" si="9"/>
        <v>카드대금</v>
      </c>
      <c r="N607" t="str">
        <f>IF(COUNTIF(저축성자산, I607) &gt; 0, 표1[[#This Row],[결제수단]], E607)</f>
        <v>미분류</v>
      </c>
      <c r="O607">
        <f>IF(OR(표1[[#This Row],[pv_대분류]]="수입", 표1[[#This Row],[pv_대분류]]="저축/투자"), 표1[[#This Row],[금액]], -표1[[#This Row],[금액]])</f>
        <v>660600</v>
      </c>
    </row>
    <row r="608" spans="1:15" hidden="1">
      <c r="A608" s="33">
        <v>45742</v>
      </c>
      <c r="B608" s="34">
        <v>0.59244212962962961</v>
      </c>
      <c r="C608" t="s">
        <v>163</v>
      </c>
      <c r="D608" t="s">
        <v>149</v>
      </c>
      <c r="E608" t="s">
        <v>149</v>
      </c>
      <c r="F608" t="s">
        <v>590</v>
      </c>
      <c r="G608" s="82">
        <v>18</v>
      </c>
      <c r="H608" t="s">
        <v>179</v>
      </c>
      <c r="I608" t="s">
        <v>537</v>
      </c>
      <c r="J608" s="33"/>
      <c r="K608" s="33">
        <f>표1[[#This Row],[날짜]]</f>
        <v>45742</v>
      </c>
      <c r="L608" t="str" cm="1">
        <f t="array" ref="L6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08" t="str">
        <f t="shared" si="9"/>
        <v>미분류</v>
      </c>
      <c r="N608" t="str">
        <f>IF(COUNTIF(저축성자산, I608) &gt; 0, 표1[[#This Row],[결제수단]], E608)</f>
        <v>미분류</v>
      </c>
      <c r="O608">
        <f>IF(OR(표1[[#This Row],[pv_대분류]]="수입", 표1[[#This Row],[pv_대분류]]="저축/투자"), 표1[[#This Row],[금액]], -표1[[#This Row],[금액]])</f>
        <v>18</v>
      </c>
    </row>
    <row r="609" spans="1:15">
      <c r="A609" s="33">
        <v>45742</v>
      </c>
      <c r="B609" s="34">
        <v>0.92637731481481478</v>
      </c>
      <c r="C609" t="s">
        <v>165</v>
      </c>
      <c r="D609" t="s">
        <v>148</v>
      </c>
      <c r="E609" t="s">
        <v>0</v>
      </c>
      <c r="F609" t="s">
        <v>448</v>
      </c>
      <c r="G609" s="82">
        <v>-11300</v>
      </c>
      <c r="H609" t="s">
        <v>179</v>
      </c>
      <c r="I609" t="s">
        <v>222</v>
      </c>
      <c r="J609" s="33"/>
      <c r="K609" s="33">
        <f>표1[[#This Row],[날짜]]</f>
        <v>45742</v>
      </c>
      <c r="L609" t="str" cm="1">
        <f t="array" ref="L6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09" t="str">
        <f t="shared" si="9"/>
        <v>식비</v>
      </c>
      <c r="N609" t="str">
        <f>IF(COUNTIF(저축성자산, I609) &gt; 0, 표1[[#This Row],[결제수단]], E609)</f>
        <v>치킨</v>
      </c>
      <c r="O609">
        <f>IF(OR(표1[[#This Row],[pv_대분류]]="수입", 표1[[#This Row],[pv_대분류]]="저축/투자"), 표1[[#This Row],[금액]], -표1[[#This Row],[금액]])</f>
        <v>11300</v>
      </c>
    </row>
    <row r="610" spans="1:15" hidden="1">
      <c r="A610" s="33">
        <v>45741</v>
      </c>
      <c r="B610" s="34">
        <v>0.3099189814814815</v>
      </c>
      <c r="C610" t="s">
        <v>167</v>
      </c>
      <c r="D610" t="s">
        <v>609</v>
      </c>
      <c r="E610" t="s">
        <v>149</v>
      </c>
      <c r="F610" t="s">
        <v>152</v>
      </c>
      <c r="G610" s="82">
        <v>977586</v>
      </c>
      <c r="H610" t="s">
        <v>179</v>
      </c>
      <c r="I610" t="s">
        <v>537</v>
      </c>
      <c r="J610" s="33"/>
      <c r="K610" s="33">
        <f>표1[[#This Row],[날짜]]</f>
        <v>45741</v>
      </c>
      <c r="L610" t="str" cm="1">
        <f t="array" ref="L6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0" t="str">
        <f t="shared" si="9"/>
        <v>내계좌이체</v>
      </c>
      <c r="N610" t="str">
        <f>IF(COUNTIF(저축성자산, I610) &gt; 0, 표1[[#This Row],[결제수단]], E610)</f>
        <v>미분류</v>
      </c>
      <c r="O610">
        <f>IF(OR(표1[[#This Row],[pv_대분류]]="수입", 표1[[#This Row],[pv_대분류]]="저축/투자"), 표1[[#This Row],[금액]], -표1[[#This Row],[금액]])</f>
        <v>-977586</v>
      </c>
    </row>
    <row r="611" spans="1:15" hidden="1">
      <c r="A611" s="33">
        <v>45741</v>
      </c>
      <c r="B611" s="34">
        <v>0.31177083333333327</v>
      </c>
      <c r="C611" t="s">
        <v>167</v>
      </c>
      <c r="D611" t="s">
        <v>609</v>
      </c>
      <c r="E611" t="s">
        <v>149</v>
      </c>
      <c r="F611" t="s">
        <v>192</v>
      </c>
      <c r="G611" s="82">
        <v>-970000</v>
      </c>
      <c r="H611" t="s">
        <v>179</v>
      </c>
      <c r="I611" t="s">
        <v>537</v>
      </c>
      <c r="J611" s="33"/>
      <c r="K611" s="33">
        <f>표1[[#This Row],[날짜]]</f>
        <v>45741</v>
      </c>
      <c r="L611" t="str" cm="1">
        <f t="array" ref="L6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1" t="str">
        <f t="shared" si="9"/>
        <v>내계좌이체</v>
      </c>
      <c r="N611" t="str">
        <f>IF(COUNTIF(저축성자산, I611) &gt; 0, 표1[[#This Row],[결제수단]], E611)</f>
        <v>미분류</v>
      </c>
      <c r="O611">
        <f>IF(OR(표1[[#This Row],[pv_대분류]]="수입", 표1[[#This Row],[pv_대분류]]="저축/투자"), 표1[[#This Row],[금액]], -표1[[#This Row],[금액]])</f>
        <v>970000</v>
      </c>
    </row>
    <row r="612" spans="1:15" hidden="1">
      <c r="A612" s="33">
        <v>45741</v>
      </c>
      <c r="B612" s="34">
        <v>0.31177083333333327</v>
      </c>
      <c r="C612" t="s">
        <v>167</v>
      </c>
      <c r="D612" t="s">
        <v>609</v>
      </c>
      <c r="E612" t="s">
        <v>149</v>
      </c>
      <c r="F612" t="s">
        <v>237</v>
      </c>
      <c r="G612" s="82">
        <v>970000</v>
      </c>
      <c r="H612" t="s">
        <v>179</v>
      </c>
      <c r="I612" t="s">
        <v>527</v>
      </c>
      <c r="J612" s="33"/>
      <c r="K612" s="33">
        <f>표1[[#This Row],[날짜]]</f>
        <v>45741</v>
      </c>
      <c r="L612" t="str" cm="1">
        <f t="array" ref="L6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2" t="str">
        <f t="shared" si="9"/>
        <v>내계좌이체</v>
      </c>
      <c r="N612" t="str">
        <f>IF(COUNTIF(저축성자산, I612) &gt; 0, 표1[[#This Row],[결제수단]], E612)</f>
        <v>미분류</v>
      </c>
      <c r="O612">
        <f>IF(OR(표1[[#This Row],[pv_대분류]]="수입", 표1[[#This Row],[pv_대분류]]="저축/투자"), 표1[[#This Row],[금액]], -표1[[#This Row],[금액]])</f>
        <v>-970000</v>
      </c>
    </row>
    <row r="613" spans="1:15" hidden="1">
      <c r="A613" s="33">
        <v>45741</v>
      </c>
      <c r="B613" s="34">
        <v>0.32201388888888888</v>
      </c>
      <c r="C613" t="s">
        <v>167</v>
      </c>
      <c r="D613" t="s">
        <v>609</v>
      </c>
      <c r="E613" t="s">
        <v>149</v>
      </c>
      <c r="F613" t="s">
        <v>192</v>
      </c>
      <c r="G613" s="82">
        <v>70000</v>
      </c>
      <c r="H613" t="s">
        <v>179</v>
      </c>
      <c r="I613" t="s">
        <v>537</v>
      </c>
      <c r="J613" s="33"/>
      <c r="K613" s="33">
        <f>표1[[#This Row],[날짜]]</f>
        <v>45741</v>
      </c>
      <c r="L613" t="str" cm="1">
        <f t="array" ref="L6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3" t="str">
        <f t="shared" si="9"/>
        <v>내계좌이체</v>
      </c>
      <c r="N613" t="str">
        <f>IF(COUNTIF(저축성자산, I613) &gt; 0, 표1[[#This Row],[결제수단]], E613)</f>
        <v>미분류</v>
      </c>
      <c r="O613">
        <f>IF(OR(표1[[#This Row],[pv_대분류]]="수입", 표1[[#This Row],[pv_대분류]]="저축/투자"), 표1[[#This Row],[금액]], -표1[[#This Row],[금액]])</f>
        <v>-70000</v>
      </c>
    </row>
    <row r="614" spans="1:15" hidden="1">
      <c r="A614" s="33">
        <v>45741</v>
      </c>
      <c r="B614" s="34">
        <v>0.32201388888888888</v>
      </c>
      <c r="C614" t="s">
        <v>167</v>
      </c>
      <c r="D614" t="s">
        <v>609</v>
      </c>
      <c r="E614" t="s">
        <v>149</v>
      </c>
      <c r="F614" t="s">
        <v>234</v>
      </c>
      <c r="G614" s="82">
        <v>-70000</v>
      </c>
      <c r="H614" t="s">
        <v>179</v>
      </c>
      <c r="I614" t="s">
        <v>527</v>
      </c>
      <c r="J614" s="33"/>
      <c r="K614" s="33">
        <f>표1[[#This Row],[날짜]]</f>
        <v>45741</v>
      </c>
      <c r="L614" t="str" cm="1">
        <f t="array" ref="L6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4" t="str">
        <f t="shared" si="9"/>
        <v>내계좌이체</v>
      </c>
      <c r="N614" t="str">
        <f>IF(COUNTIF(저축성자산, I614) &gt; 0, 표1[[#This Row],[결제수단]], E614)</f>
        <v>미분류</v>
      </c>
      <c r="O614">
        <f>IF(OR(표1[[#This Row],[pv_대분류]]="수입", 표1[[#This Row],[pv_대분류]]="저축/투자"), 표1[[#This Row],[금액]], -표1[[#This Row],[금액]])</f>
        <v>70000</v>
      </c>
    </row>
    <row r="615" spans="1:15" hidden="1">
      <c r="A615" s="33">
        <v>45741</v>
      </c>
      <c r="B615" s="34">
        <v>0.37234953703703699</v>
      </c>
      <c r="C615" t="s">
        <v>167</v>
      </c>
      <c r="D615" t="s">
        <v>609</v>
      </c>
      <c r="E615" t="s">
        <v>149</v>
      </c>
      <c r="F615" t="s">
        <v>606</v>
      </c>
      <c r="G615" s="82">
        <v>-100000</v>
      </c>
      <c r="H615" t="s">
        <v>179</v>
      </c>
      <c r="I615" t="s">
        <v>195</v>
      </c>
      <c r="J615" s="33"/>
      <c r="K615" s="33">
        <f>표1[[#This Row],[날짜]]</f>
        <v>45741</v>
      </c>
      <c r="L615" t="str" cm="1">
        <f t="array" ref="L6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5" t="str">
        <f t="shared" si="9"/>
        <v>내계좌이체</v>
      </c>
      <c r="N615" t="str">
        <f>IF(COUNTIF(저축성자산, I615) &gt; 0, 표1[[#This Row],[결제수단]], E615)</f>
        <v>미분류</v>
      </c>
      <c r="O615">
        <f>IF(OR(표1[[#This Row],[pv_대분류]]="수입", 표1[[#This Row],[pv_대분류]]="저축/투자"), 표1[[#This Row],[금액]], -표1[[#This Row],[금액]])</f>
        <v>100000</v>
      </c>
    </row>
    <row r="616" spans="1:15" hidden="1">
      <c r="A616" s="33">
        <v>45741</v>
      </c>
      <c r="B616" s="34">
        <v>0.37236111111111109</v>
      </c>
      <c r="C616" t="s">
        <v>167</v>
      </c>
      <c r="D616" t="s">
        <v>609</v>
      </c>
      <c r="E616" t="s">
        <v>149</v>
      </c>
      <c r="F616" t="s">
        <v>152</v>
      </c>
      <c r="G616" s="82">
        <v>100000</v>
      </c>
      <c r="H616" t="s">
        <v>179</v>
      </c>
      <c r="I616" t="s">
        <v>427</v>
      </c>
      <c r="J616" s="33"/>
      <c r="K616" s="33">
        <f>표1[[#This Row],[날짜]]</f>
        <v>45741</v>
      </c>
      <c r="L616" t="str" cm="1">
        <f t="array" ref="L6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616" t="str">
        <f t="shared" si="9"/>
        <v>저축성자산</v>
      </c>
      <c r="N616" t="str">
        <f>IF(COUNTIF(저축성자산, I616) &gt; 0, 표1[[#This Row],[결제수단]], E616)</f>
        <v>청년 주택드림 청약통장</v>
      </c>
      <c r="O616">
        <f>IF(OR(표1[[#This Row],[pv_대분류]]="수입", 표1[[#This Row],[pv_대분류]]="저축/투자"), 표1[[#This Row],[금액]], -표1[[#This Row],[금액]])</f>
        <v>100000</v>
      </c>
    </row>
    <row r="617" spans="1:15" hidden="1">
      <c r="A617" s="33">
        <v>45741</v>
      </c>
      <c r="B617" s="34">
        <v>0.46978009259259262</v>
      </c>
      <c r="C617" t="s">
        <v>167</v>
      </c>
      <c r="D617" t="s">
        <v>609</v>
      </c>
      <c r="E617" t="s">
        <v>149</v>
      </c>
      <c r="F617" t="s">
        <v>192</v>
      </c>
      <c r="G617" s="82">
        <v>200000</v>
      </c>
      <c r="H617" t="s">
        <v>179</v>
      </c>
      <c r="I617" t="s">
        <v>537</v>
      </c>
      <c r="J617" s="33"/>
      <c r="K617" s="33">
        <f>표1[[#This Row],[날짜]]</f>
        <v>45741</v>
      </c>
      <c r="L617" t="str" cm="1">
        <f t="array" ref="L6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7" t="str">
        <f t="shared" si="9"/>
        <v>내계좌이체</v>
      </c>
      <c r="N617" t="str">
        <f>IF(COUNTIF(저축성자산, I617) &gt; 0, 표1[[#This Row],[결제수단]], E617)</f>
        <v>미분류</v>
      </c>
      <c r="O617">
        <f>IF(OR(표1[[#This Row],[pv_대분류]]="수입", 표1[[#This Row],[pv_대분류]]="저축/투자"), 표1[[#This Row],[금액]], -표1[[#This Row],[금액]])</f>
        <v>-200000</v>
      </c>
    </row>
    <row r="618" spans="1:15" hidden="1">
      <c r="A618" s="33">
        <v>45741</v>
      </c>
      <c r="B618" s="34">
        <v>0.46978009259259262</v>
      </c>
      <c r="C618" t="s">
        <v>167</v>
      </c>
      <c r="D618" t="s">
        <v>609</v>
      </c>
      <c r="E618" t="s">
        <v>149</v>
      </c>
      <c r="F618" t="s">
        <v>234</v>
      </c>
      <c r="G618" s="82">
        <v>-200000</v>
      </c>
      <c r="H618" t="s">
        <v>179</v>
      </c>
      <c r="I618" t="s">
        <v>527</v>
      </c>
      <c r="J618" s="33"/>
      <c r="K618" s="33">
        <f>표1[[#This Row],[날짜]]</f>
        <v>45741</v>
      </c>
      <c r="L618" t="str" cm="1">
        <f t="array" ref="L6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18" t="str">
        <f t="shared" si="9"/>
        <v>내계좌이체</v>
      </c>
      <c r="N618" t="str">
        <f>IF(COUNTIF(저축성자산, I618) &gt; 0, 표1[[#This Row],[결제수단]], E618)</f>
        <v>미분류</v>
      </c>
      <c r="O618">
        <f>IF(OR(표1[[#This Row],[pv_대분류]]="수입", 표1[[#This Row],[pv_대분류]]="저축/투자"), 표1[[#This Row],[금액]], -표1[[#This Row],[금액]])</f>
        <v>200000</v>
      </c>
    </row>
    <row r="619" spans="1:15" hidden="1">
      <c r="A619" s="33">
        <v>45741</v>
      </c>
      <c r="B619" s="34">
        <v>0.47047453703703701</v>
      </c>
      <c r="C619" t="s">
        <v>167</v>
      </c>
      <c r="D619" t="s">
        <v>167</v>
      </c>
      <c r="E619" t="s">
        <v>149</v>
      </c>
      <c r="F619" t="s">
        <v>664</v>
      </c>
      <c r="G619" s="82">
        <v>-230000</v>
      </c>
      <c r="H619" t="s">
        <v>179</v>
      </c>
      <c r="I619" t="s">
        <v>537</v>
      </c>
      <c r="J619" s="33"/>
      <c r="K619" s="33">
        <f>표1[[#This Row],[날짜]]</f>
        <v>45741</v>
      </c>
      <c r="L619" t="str" cm="1">
        <f t="array" ref="L6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619" t="str">
        <f t="shared" si="9"/>
        <v>이체</v>
      </c>
      <c r="N619" t="str">
        <f>IF(COUNTIF(저축성자산, I619) &gt; 0, 표1[[#This Row],[결제수단]], E619)</f>
        <v>미분류</v>
      </c>
      <c r="O619">
        <f>IF(OR(표1[[#This Row],[pv_대분류]]="수입", 표1[[#This Row],[pv_대분류]]="저축/투자"), 표1[[#This Row],[금액]], -표1[[#This Row],[금액]])</f>
        <v>230000</v>
      </c>
    </row>
    <row r="620" spans="1:15" hidden="1">
      <c r="A620" s="33">
        <v>45741</v>
      </c>
      <c r="B620" s="34">
        <v>0.31186342592592592</v>
      </c>
      <c r="C620" t="s">
        <v>163</v>
      </c>
      <c r="D620" t="s">
        <v>161</v>
      </c>
      <c r="E620" t="s">
        <v>149</v>
      </c>
      <c r="F620" t="s">
        <v>617</v>
      </c>
      <c r="G620" s="82">
        <v>17</v>
      </c>
      <c r="H620" t="s">
        <v>179</v>
      </c>
      <c r="I620" t="s">
        <v>537</v>
      </c>
      <c r="J620" s="33"/>
      <c r="K620" s="33">
        <f>표1[[#This Row],[날짜]]</f>
        <v>45741</v>
      </c>
      <c r="L620" t="str" cm="1">
        <f t="array" ref="L6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20" t="str">
        <f t="shared" si="9"/>
        <v>앱테크</v>
      </c>
      <c r="N620" t="str">
        <f>IF(COUNTIF(저축성자산, I620) &gt; 0, 표1[[#This Row],[결제수단]], E620)</f>
        <v>미분류</v>
      </c>
      <c r="O620">
        <f>IF(OR(표1[[#This Row],[pv_대분류]]="수입", 표1[[#This Row],[pv_대분류]]="저축/투자"), 표1[[#This Row],[금액]], -표1[[#This Row],[금액]])</f>
        <v>17</v>
      </c>
    </row>
    <row r="621" spans="1:15">
      <c r="A621" s="33">
        <v>45741</v>
      </c>
      <c r="B621" s="34">
        <v>0.32168981481481479</v>
      </c>
      <c r="C621" t="s">
        <v>165</v>
      </c>
      <c r="D621" t="s">
        <v>156</v>
      </c>
      <c r="E621" t="s">
        <v>18</v>
      </c>
      <c r="F621" t="s">
        <v>257</v>
      </c>
      <c r="G621" s="82">
        <v>-33025</v>
      </c>
      <c r="H621" t="s">
        <v>179</v>
      </c>
      <c r="I621" t="s">
        <v>224</v>
      </c>
      <c r="J621" s="33"/>
      <c r="K621" s="33">
        <f>표1[[#This Row],[날짜]]</f>
        <v>45741</v>
      </c>
      <c r="L621" t="str" cm="1">
        <f t="array" ref="L6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21" t="str">
        <f t="shared" si="9"/>
        <v>금융</v>
      </c>
      <c r="N621" t="str">
        <f>IF(COUNTIF(저축성자산, I621) &gt; 0, 표1[[#This Row],[결제수단]], E621)</f>
        <v>은행</v>
      </c>
      <c r="O621">
        <f>IF(OR(표1[[#This Row],[pv_대분류]]="수입", 표1[[#This Row],[pv_대분류]]="저축/투자"), 표1[[#This Row],[금액]], -표1[[#This Row],[금액]])</f>
        <v>33025</v>
      </c>
    </row>
    <row r="622" spans="1:15" hidden="1">
      <c r="A622" s="33">
        <v>45741</v>
      </c>
      <c r="B622" s="34">
        <v>0.49409722222222219</v>
      </c>
      <c r="C622" t="s">
        <v>163</v>
      </c>
      <c r="D622" t="s">
        <v>149</v>
      </c>
      <c r="E622" t="s">
        <v>149</v>
      </c>
      <c r="F622" t="s">
        <v>590</v>
      </c>
      <c r="G622" s="82">
        <v>18</v>
      </c>
      <c r="H622" t="s">
        <v>179</v>
      </c>
      <c r="I622" t="s">
        <v>537</v>
      </c>
      <c r="J622" s="33"/>
      <c r="K622" s="33">
        <f>표1[[#This Row],[날짜]]</f>
        <v>45741</v>
      </c>
      <c r="L622" t="str" cm="1">
        <f t="array" ref="L6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22" t="str">
        <f t="shared" si="9"/>
        <v>미분류</v>
      </c>
      <c r="N622" t="str">
        <f>IF(COUNTIF(저축성자산, I622) &gt; 0, 표1[[#This Row],[결제수단]], E622)</f>
        <v>미분류</v>
      </c>
      <c r="O622">
        <f>IF(OR(표1[[#This Row],[pv_대분류]]="수입", 표1[[#This Row],[pv_대분류]]="저축/투자"), 표1[[#This Row],[금액]], -표1[[#This Row],[금액]])</f>
        <v>18</v>
      </c>
    </row>
    <row r="623" spans="1:15">
      <c r="A623" s="33">
        <v>45741</v>
      </c>
      <c r="B623" s="34">
        <v>0.71324074074074073</v>
      </c>
      <c r="C623" t="s">
        <v>165</v>
      </c>
      <c r="D623" t="s">
        <v>156</v>
      </c>
      <c r="E623" t="s">
        <v>601</v>
      </c>
      <c r="F623" t="s">
        <v>434</v>
      </c>
      <c r="G623" s="82">
        <v>-150000</v>
      </c>
      <c r="H623" t="s">
        <v>179</v>
      </c>
      <c r="I623" t="s">
        <v>537</v>
      </c>
      <c r="J623" s="33"/>
      <c r="K623" s="33">
        <f>표1[[#This Row],[날짜]]</f>
        <v>45741</v>
      </c>
      <c r="L623" t="str" cm="1">
        <f t="array" ref="L6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23" t="str">
        <f t="shared" si="9"/>
        <v>금융</v>
      </c>
      <c r="N623" t="str">
        <f>IF(COUNTIF(저축성자산, I623) &gt; 0, 표1[[#This Row],[결제수단]], E623)</f>
        <v>증권/투자</v>
      </c>
      <c r="O623">
        <f>IF(OR(표1[[#This Row],[pv_대분류]]="수입", 표1[[#This Row],[pv_대분류]]="저축/투자"), 표1[[#This Row],[금액]], -표1[[#This Row],[금액]])</f>
        <v>150000</v>
      </c>
    </row>
    <row r="624" spans="1:15">
      <c r="A624" s="33">
        <v>45741</v>
      </c>
      <c r="B624" s="34">
        <v>0.82646990740740744</v>
      </c>
      <c r="C624" t="s">
        <v>165</v>
      </c>
      <c r="D624" t="s">
        <v>160</v>
      </c>
      <c r="E624" t="s">
        <v>15</v>
      </c>
      <c r="F624" t="s">
        <v>235</v>
      </c>
      <c r="G624" s="82">
        <v>-16000</v>
      </c>
      <c r="H624" t="s">
        <v>179</v>
      </c>
      <c r="I624" t="s">
        <v>224</v>
      </c>
      <c r="J624" s="33"/>
      <c r="K624" s="33">
        <f>표1[[#This Row],[날짜]]</f>
        <v>45741</v>
      </c>
      <c r="L624" t="str" cm="1">
        <f t="array" ref="L6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24" t="str">
        <f t="shared" si="9"/>
        <v>생활</v>
      </c>
      <c r="N624" t="str">
        <f>IF(COUNTIF(저축성자산, I624) &gt; 0, 표1[[#This Row],[결제수단]], E624)</f>
        <v>생필품</v>
      </c>
      <c r="O624">
        <f>IF(OR(표1[[#This Row],[pv_대분류]]="수입", 표1[[#This Row],[pv_대분류]]="저축/투자"), 표1[[#This Row],[금액]], -표1[[#This Row],[금액]])</f>
        <v>16000</v>
      </c>
    </row>
    <row r="625" spans="1:15" hidden="1">
      <c r="A625" s="33">
        <v>45740</v>
      </c>
      <c r="B625" s="34">
        <v>1.7048611111111112E-2</v>
      </c>
      <c r="C625" t="s">
        <v>167</v>
      </c>
      <c r="D625" t="s">
        <v>609</v>
      </c>
      <c r="E625" t="s">
        <v>149</v>
      </c>
      <c r="F625" t="s">
        <v>152</v>
      </c>
      <c r="G625" s="82">
        <v>958492</v>
      </c>
      <c r="H625" t="s">
        <v>179</v>
      </c>
      <c r="I625" t="s">
        <v>537</v>
      </c>
      <c r="J625" s="33"/>
      <c r="K625" s="33">
        <f>표1[[#This Row],[날짜]]</f>
        <v>45740</v>
      </c>
      <c r="L625" t="str" cm="1">
        <f t="array" ref="L6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25" t="str">
        <f t="shared" si="9"/>
        <v>내계좌이체</v>
      </c>
      <c r="N625" t="str">
        <f>IF(COUNTIF(저축성자산, I625) &gt; 0, 표1[[#This Row],[결제수단]], E625)</f>
        <v>미분류</v>
      </c>
      <c r="O625">
        <f>IF(OR(표1[[#This Row],[pv_대분류]]="수입", 표1[[#This Row],[pv_대분류]]="저축/투자"), 표1[[#This Row],[금액]], -표1[[#This Row],[금액]])</f>
        <v>-958492</v>
      </c>
    </row>
    <row r="626" spans="1:15" hidden="1">
      <c r="A626" s="33">
        <v>45740</v>
      </c>
      <c r="B626" s="34">
        <v>1.7638888888888891E-2</v>
      </c>
      <c r="C626" t="s">
        <v>167</v>
      </c>
      <c r="D626" t="s">
        <v>609</v>
      </c>
      <c r="E626" t="s">
        <v>149</v>
      </c>
      <c r="F626" t="s">
        <v>152</v>
      </c>
      <c r="G626" s="82">
        <v>10193</v>
      </c>
      <c r="H626" t="s">
        <v>179</v>
      </c>
      <c r="I626" t="s">
        <v>537</v>
      </c>
      <c r="J626" s="33"/>
      <c r="K626" s="33">
        <f>표1[[#This Row],[날짜]]</f>
        <v>45740</v>
      </c>
      <c r="L626" t="str" cm="1">
        <f t="array" ref="L6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26" t="str">
        <f t="shared" si="9"/>
        <v>내계좌이체</v>
      </c>
      <c r="N626" t="str">
        <f>IF(COUNTIF(저축성자산, I626) &gt; 0, 표1[[#This Row],[결제수단]], E626)</f>
        <v>미분류</v>
      </c>
      <c r="O626">
        <f>IF(OR(표1[[#This Row],[pv_대분류]]="수입", 표1[[#This Row],[pv_대분류]]="저축/투자"), 표1[[#This Row],[금액]], -표1[[#This Row],[금액]])</f>
        <v>-10193</v>
      </c>
    </row>
    <row r="627" spans="1:15" hidden="1">
      <c r="A627" s="33">
        <v>45740</v>
      </c>
      <c r="B627" s="34">
        <v>1.7650462962962962E-2</v>
      </c>
      <c r="C627" t="s">
        <v>167</v>
      </c>
      <c r="D627" t="s">
        <v>609</v>
      </c>
      <c r="E627" t="s">
        <v>149</v>
      </c>
      <c r="F627" t="s">
        <v>152</v>
      </c>
      <c r="G627" s="82">
        <v>-10193</v>
      </c>
      <c r="H627" t="s">
        <v>179</v>
      </c>
      <c r="I627" t="s">
        <v>195</v>
      </c>
      <c r="J627" s="33"/>
      <c r="K627" s="33">
        <f>표1[[#This Row],[날짜]]</f>
        <v>45740</v>
      </c>
      <c r="L627" t="str" cm="1">
        <f t="array" ref="L6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27" t="str">
        <f t="shared" si="9"/>
        <v>내계좌이체</v>
      </c>
      <c r="N627" t="str">
        <f>IF(COUNTIF(저축성자산, I627) &gt; 0, 표1[[#This Row],[결제수단]], E627)</f>
        <v>미분류</v>
      </c>
      <c r="O627">
        <f>IF(OR(표1[[#This Row],[pv_대분류]]="수입", 표1[[#This Row],[pv_대분류]]="저축/투자"), 표1[[#This Row],[금액]], -표1[[#This Row],[금액]])</f>
        <v>10193</v>
      </c>
    </row>
    <row r="628" spans="1:15" hidden="1">
      <c r="A628" s="33">
        <v>45740</v>
      </c>
      <c r="B628" s="34">
        <v>1.8159722222222219E-2</v>
      </c>
      <c r="C628" t="s">
        <v>167</v>
      </c>
      <c r="D628" t="s">
        <v>609</v>
      </c>
      <c r="E628" t="s">
        <v>149</v>
      </c>
      <c r="F628" t="s">
        <v>192</v>
      </c>
      <c r="G628" s="82">
        <v>-800000</v>
      </c>
      <c r="H628" t="s">
        <v>179</v>
      </c>
      <c r="I628" t="s">
        <v>537</v>
      </c>
      <c r="J628" s="33"/>
      <c r="K628" s="33">
        <f>표1[[#This Row],[날짜]]</f>
        <v>45740</v>
      </c>
      <c r="L628" t="str" cm="1">
        <f t="array" ref="L6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28" t="str">
        <f t="shared" si="9"/>
        <v>내계좌이체</v>
      </c>
      <c r="N628" t="str">
        <f>IF(COUNTIF(저축성자산, I628) &gt; 0, 표1[[#This Row],[결제수단]], E628)</f>
        <v>미분류</v>
      </c>
      <c r="O628">
        <f>IF(OR(표1[[#This Row],[pv_대분류]]="수입", 표1[[#This Row],[pv_대분류]]="저축/투자"), 표1[[#This Row],[금액]], -표1[[#This Row],[금액]])</f>
        <v>800000</v>
      </c>
    </row>
    <row r="629" spans="1:15" hidden="1">
      <c r="A629" s="33">
        <v>45740</v>
      </c>
      <c r="B629" s="34">
        <v>1.8159722222222219E-2</v>
      </c>
      <c r="C629" t="s">
        <v>167</v>
      </c>
      <c r="D629" t="s">
        <v>609</v>
      </c>
      <c r="E629" t="s">
        <v>149</v>
      </c>
      <c r="F629" t="s">
        <v>237</v>
      </c>
      <c r="G629" s="82">
        <v>800000</v>
      </c>
      <c r="H629" t="s">
        <v>179</v>
      </c>
      <c r="I629" t="s">
        <v>527</v>
      </c>
      <c r="J629" s="33"/>
      <c r="K629" s="33">
        <f>표1[[#This Row],[날짜]]</f>
        <v>45740</v>
      </c>
      <c r="L629" t="str" cm="1">
        <f t="array" ref="L6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29" t="str">
        <f t="shared" si="9"/>
        <v>내계좌이체</v>
      </c>
      <c r="N629" t="str">
        <f>IF(COUNTIF(저축성자산, I629) &gt; 0, 표1[[#This Row],[결제수단]], E629)</f>
        <v>미분류</v>
      </c>
      <c r="O629">
        <f>IF(OR(표1[[#This Row],[pv_대분류]]="수입", 표1[[#This Row],[pv_대분류]]="저축/투자"), 표1[[#This Row],[금액]], -표1[[#This Row],[금액]])</f>
        <v>-800000</v>
      </c>
    </row>
    <row r="630" spans="1:15" hidden="1">
      <c r="A630" s="33">
        <v>45740</v>
      </c>
      <c r="B630" s="34">
        <v>1.8263888888888889E-2</v>
      </c>
      <c r="C630" t="s">
        <v>167</v>
      </c>
      <c r="D630" t="s">
        <v>609</v>
      </c>
      <c r="E630" t="s">
        <v>149</v>
      </c>
      <c r="F630" t="s">
        <v>192</v>
      </c>
      <c r="G630" s="82">
        <v>1741</v>
      </c>
      <c r="H630" t="s">
        <v>179</v>
      </c>
      <c r="I630" t="s">
        <v>537</v>
      </c>
      <c r="J630" s="33"/>
      <c r="K630" s="33">
        <f>표1[[#This Row],[날짜]]</f>
        <v>45740</v>
      </c>
      <c r="L630" t="str" cm="1">
        <f t="array" ref="L6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30" t="str">
        <f t="shared" si="9"/>
        <v>내계좌이체</v>
      </c>
      <c r="N630" t="str">
        <f>IF(COUNTIF(저축성자산, I630) &gt; 0, 표1[[#This Row],[결제수단]], E630)</f>
        <v>미분류</v>
      </c>
      <c r="O630">
        <f>IF(OR(표1[[#This Row],[pv_대분류]]="수입", 표1[[#This Row],[pv_대분류]]="저축/투자"), 표1[[#This Row],[금액]], -표1[[#This Row],[금액]])</f>
        <v>-1741</v>
      </c>
    </row>
    <row r="631" spans="1:15" hidden="1">
      <c r="A631" s="33">
        <v>45740</v>
      </c>
      <c r="B631" s="34">
        <v>1.8263888888888889E-2</v>
      </c>
      <c r="C631" t="s">
        <v>167</v>
      </c>
      <c r="D631" t="s">
        <v>609</v>
      </c>
      <c r="E631" t="s">
        <v>149</v>
      </c>
      <c r="F631" t="s">
        <v>234</v>
      </c>
      <c r="G631" s="82">
        <v>-1741</v>
      </c>
      <c r="H631" t="s">
        <v>179</v>
      </c>
      <c r="I631" t="s">
        <v>527</v>
      </c>
      <c r="J631" s="33"/>
      <c r="K631" s="33">
        <f>표1[[#This Row],[날짜]]</f>
        <v>45740</v>
      </c>
      <c r="L631" t="str" cm="1">
        <f t="array" ref="L6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31" t="str">
        <f t="shared" si="9"/>
        <v>내계좌이체</v>
      </c>
      <c r="N631" t="str">
        <f>IF(COUNTIF(저축성자산, I631) &gt; 0, 표1[[#This Row],[결제수단]], E631)</f>
        <v>미분류</v>
      </c>
      <c r="O631">
        <f>IF(OR(표1[[#This Row],[pv_대분류]]="수입", 표1[[#This Row],[pv_대분류]]="저축/투자"), 표1[[#This Row],[금액]], -표1[[#This Row],[금액]])</f>
        <v>1741</v>
      </c>
    </row>
    <row r="632" spans="1:15" hidden="1">
      <c r="A632" s="33">
        <v>45740</v>
      </c>
      <c r="B632" s="34">
        <v>1.833333333333333E-2</v>
      </c>
      <c r="C632" t="s">
        <v>163</v>
      </c>
      <c r="D632" t="s">
        <v>161</v>
      </c>
      <c r="E632" t="s">
        <v>149</v>
      </c>
      <c r="F632" t="s">
        <v>617</v>
      </c>
      <c r="G632" s="82">
        <v>15</v>
      </c>
      <c r="H632" t="s">
        <v>179</v>
      </c>
      <c r="I632" t="s">
        <v>537</v>
      </c>
      <c r="J632" s="33"/>
      <c r="K632" s="33">
        <f>표1[[#This Row],[날짜]]</f>
        <v>45740</v>
      </c>
      <c r="L632" t="str" cm="1">
        <f t="array" ref="L6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32" t="str">
        <f t="shared" si="9"/>
        <v>앱테크</v>
      </c>
      <c r="N632" t="str">
        <f>IF(COUNTIF(저축성자산, I632) &gt; 0, 표1[[#This Row],[결제수단]], E632)</f>
        <v>미분류</v>
      </c>
      <c r="O632">
        <f>IF(OR(표1[[#This Row],[pv_대분류]]="수입", 표1[[#This Row],[pv_대분류]]="저축/투자"), 표1[[#This Row],[금액]], -표1[[#This Row],[금액]])</f>
        <v>15</v>
      </c>
    </row>
    <row r="633" spans="1:15" hidden="1">
      <c r="A633" s="33">
        <v>45740</v>
      </c>
      <c r="B633" s="34">
        <v>1.8379629629629631E-2</v>
      </c>
      <c r="C633" t="s">
        <v>163</v>
      </c>
      <c r="D633" t="s">
        <v>161</v>
      </c>
      <c r="E633" t="s">
        <v>149</v>
      </c>
      <c r="F633" t="s">
        <v>617</v>
      </c>
      <c r="G633" s="82">
        <v>10</v>
      </c>
      <c r="H633" t="s">
        <v>179</v>
      </c>
      <c r="I633" t="s">
        <v>537</v>
      </c>
      <c r="J633" s="33"/>
      <c r="K633" s="33">
        <f>표1[[#This Row],[날짜]]</f>
        <v>45740</v>
      </c>
      <c r="L633" t="str" cm="1">
        <f t="array" ref="L6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33" t="str">
        <f t="shared" si="9"/>
        <v>앱테크</v>
      </c>
      <c r="N633" t="str">
        <f>IF(COUNTIF(저축성자산, I633) &gt; 0, 표1[[#This Row],[결제수단]], E633)</f>
        <v>미분류</v>
      </c>
      <c r="O633">
        <f>IF(OR(표1[[#This Row],[pv_대분류]]="수입", 표1[[#This Row],[pv_대분류]]="저축/투자"), 표1[[#This Row],[금액]], -표1[[#This Row],[금액]])</f>
        <v>10</v>
      </c>
    </row>
    <row r="634" spans="1:15">
      <c r="A634" s="33">
        <v>45740</v>
      </c>
      <c r="B634" s="34">
        <v>1.9953703703703699E-2</v>
      </c>
      <c r="C634" t="s">
        <v>165</v>
      </c>
      <c r="D634" t="s">
        <v>549</v>
      </c>
      <c r="E634" t="s">
        <v>11</v>
      </c>
      <c r="F634" t="s">
        <v>282</v>
      </c>
      <c r="G634" s="82">
        <v>-5120</v>
      </c>
      <c r="H634" t="s">
        <v>179</v>
      </c>
      <c r="I634" t="s">
        <v>537</v>
      </c>
      <c r="J634" s="33"/>
      <c r="K634" s="33">
        <f>표1[[#This Row],[날짜]]</f>
        <v>45740</v>
      </c>
      <c r="L634" t="str" cm="1">
        <f t="array" ref="L6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34" t="str">
        <f t="shared" si="9"/>
        <v>주거/통신</v>
      </c>
      <c r="N634" t="str">
        <f>IF(COUNTIF(저축성자산, I634) &gt; 0, 표1[[#This Row],[결제수단]], E634)</f>
        <v>휴대폰</v>
      </c>
      <c r="O634">
        <f>IF(OR(표1[[#This Row],[pv_대분류]]="수입", 표1[[#This Row],[pv_대분류]]="저축/투자"), 표1[[#This Row],[금액]], -표1[[#This Row],[금액]])</f>
        <v>5120</v>
      </c>
    </row>
    <row r="635" spans="1:15" hidden="1">
      <c r="A635" s="33">
        <v>45740</v>
      </c>
      <c r="B635" s="34">
        <v>2.0057870370370368E-2</v>
      </c>
      <c r="C635" t="s">
        <v>163</v>
      </c>
      <c r="D635" t="s">
        <v>149</v>
      </c>
      <c r="E635" t="s">
        <v>149</v>
      </c>
      <c r="F635" t="s">
        <v>590</v>
      </c>
      <c r="G635" s="82">
        <v>5</v>
      </c>
      <c r="H635" t="s">
        <v>179</v>
      </c>
      <c r="I635" t="s">
        <v>537</v>
      </c>
      <c r="J635" s="33"/>
      <c r="K635" s="33">
        <f>표1[[#This Row],[날짜]]</f>
        <v>45740</v>
      </c>
      <c r="L635" t="str" cm="1">
        <f t="array" ref="L6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35" t="str">
        <f t="shared" si="9"/>
        <v>미분류</v>
      </c>
      <c r="N635" t="str">
        <f>IF(COUNTIF(저축성자산, I635) &gt; 0, 표1[[#This Row],[결제수단]], E635)</f>
        <v>미분류</v>
      </c>
      <c r="O635">
        <f>IF(OR(표1[[#This Row],[pv_대분류]]="수입", 표1[[#This Row],[pv_대분류]]="저축/투자"), 표1[[#This Row],[금액]], -표1[[#This Row],[금액]])</f>
        <v>5</v>
      </c>
    </row>
    <row r="636" spans="1:15">
      <c r="A636" s="33">
        <v>45740</v>
      </c>
      <c r="B636" s="34">
        <v>2.178240740740741E-2</v>
      </c>
      <c r="C636" t="s">
        <v>165</v>
      </c>
      <c r="D636" t="s">
        <v>549</v>
      </c>
      <c r="E636" t="s">
        <v>8</v>
      </c>
      <c r="F636" t="s">
        <v>248</v>
      </c>
      <c r="G636" s="82">
        <v>-5530</v>
      </c>
      <c r="H636" t="s">
        <v>179</v>
      </c>
      <c r="I636" t="s">
        <v>224</v>
      </c>
      <c r="J636" s="33"/>
      <c r="K636" s="33">
        <f>표1[[#This Row],[날짜]]</f>
        <v>45740</v>
      </c>
      <c r="L636" t="str" cm="1">
        <f t="array" ref="L6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36" t="str">
        <f t="shared" si="9"/>
        <v>주거/통신</v>
      </c>
      <c r="N636" t="str">
        <f>IF(COUNTIF(저축성자산, I636) &gt; 0, 표1[[#This Row],[결제수단]], E636)</f>
        <v>가스비</v>
      </c>
      <c r="O636">
        <f>IF(OR(표1[[#This Row],[pv_대분류]]="수입", 표1[[#This Row],[pv_대분류]]="저축/투자"), 표1[[#This Row],[금액]], -표1[[#This Row],[금액]])</f>
        <v>5530</v>
      </c>
    </row>
    <row r="637" spans="1:15">
      <c r="A637" s="33">
        <v>45740</v>
      </c>
      <c r="B637" s="34">
        <v>0.77814814814814814</v>
      </c>
      <c r="C637" t="s">
        <v>165</v>
      </c>
      <c r="D637" t="s">
        <v>525</v>
      </c>
      <c r="E637" t="s">
        <v>591</v>
      </c>
      <c r="F637" t="s">
        <v>288</v>
      </c>
      <c r="G637" s="82">
        <v>-4900</v>
      </c>
      <c r="H637" t="s">
        <v>179</v>
      </c>
      <c r="I637" t="s">
        <v>224</v>
      </c>
      <c r="J637" s="33"/>
      <c r="K637" s="33">
        <f>표1[[#This Row],[날짜]]</f>
        <v>45740</v>
      </c>
      <c r="L637" t="str" cm="1">
        <f t="array" ref="L6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37" t="str">
        <f t="shared" si="9"/>
        <v>카페/간식</v>
      </c>
      <c r="N637" t="str">
        <f>IF(COUNTIF(저축성자산, I637) &gt; 0, 표1[[#This Row],[결제수단]], E637)</f>
        <v>커피/음료</v>
      </c>
      <c r="O637">
        <f>IF(OR(표1[[#This Row],[pv_대분류]]="수입", 표1[[#This Row],[pv_대분류]]="저축/투자"), 표1[[#This Row],[금액]], -표1[[#This Row],[금액]])</f>
        <v>4900</v>
      </c>
    </row>
    <row r="638" spans="1:15" hidden="1">
      <c r="A638" s="33">
        <v>45739</v>
      </c>
      <c r="B638" s="34">
        <v>0.47836805555555562</v>
      </c>
      <c r="C638" t="s">
        <v>167</v>
      </c>
      <c r="D638" t="s">
        <v>149</v>
      </c>
      <c r="E638" t="s">
        <v>149</v>
      </c>
      <c r="F638" t="s">
        <v>672</v>
      </c>
      <c r="G638" s="82">
        <v>-40</v>
      </c>
      <c r="H638" t="s">
        <v>179</v>
      </c>
      <c r="I638" t="s">
        <v>211</v>
      </c>
      <c r="J638" s="33"/>
      <c r="K638" s="33">
        <f>표1[[#This Row],[날짜]]</f>
        <v>45739</v>
      </c>
      <c r="L638" t="str" cm="1">
        <f t="array" ref="L6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638" t="str">
        <f t="shared" si="9"/>
        <v>미분류</v>
      </c>
      <c r="N638" t="str">
        <f>IF(COUNTIF(저축성자산, I638) &gt; 0, 표1[[#This Row],[결제수단]], E638)</f>
        <v>미분류</v>
      </c>
      <c r="O638">
        <f>IF(OR(표1[[#This Row],[pv_대분류]]="수입", 표1[[#This Row],[pv_대분류]]="저축/투자"), 표1[[#This Row],[금액]], -표1[[#This Row],[금액]])</f>
        <v>40</v>
      </c>
    </row>
    <row r="639" spans="1:15" hidden="1">
      <c r="A639" s="33">
        <v>45739</v>
      </c>
      <c r="B639" s="34">
        <v>0.47836805555555562</v>
      </c>
      <c r="C639" t="s">
        <v>167</v>
      </c>
      <c r="D639" t="s">
        <v>149</v>
      </c>
      <c r="E639" t="s">
        <v>149</v>
      </c>
      <c r="F639" t="s">
        <v>628</v>
      </c>
      <c r="G639" s="82">
        <v>297</v>
      </c>
      <c r="H639" t="s">
        <v>179</v>
      </c>
      <c r="I639" t="s">
        <v>211</v>
      </c>
      <c r="J639" s="33"/>
      <c r="K639" s="33">
        <f>표1[[#This Row],[날짜]]</f>
        <v>45739</v>
      </c>
      <c r="L639" t="str" cm="1">
        <f t="array" ref="L6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639" t="str">
        <f t="shared" si="9"/>
        <v>미분류</v>
      </c>
      <c r="N639" t="str">
        <f>IF(COUNTIF(저축성자산, I639) &gt; 0, 표1[[#This Row],[결제수단]], E639)</f>
        <v>미분류</v>
      </c>
      <c r="O639">
        <f>IF(OR(표1[[#This Row],[pv_대분류]]="수입", 표1[[#This Row],[pv_대분류]]="저축/투자"), 표1[[#This Row],[금액]], -표1[[#This Row],[금액]])</f>
        <v>-297</v>
      </c>
    </row>
    <row r="640" spans="1:15">
      <c r="A640" s="33">
        <v>45739</v>
      </c>
      <c r="B640" s="34">
        <v>0.60454861111111113</v>
      </c>
      <c r="C640" t="s">
        <v>165</v>
      </c>
      <c r="D640" t="s">
        <v>553</v>
      </c>
      <c r="E640" t="s">
        <v>612</v>
      </c>
      <c r="F640" t="s">
        <v>5</v>
      </c>
      <c r="G640" s="82">
        <v>-17920</v>
      </c>
      <c r="H640" t="s">
        <v>179</v>
      </c>
      <c r="I640" t="s">
        <v>222</v>
      </c>
      <c r="J640" s="33"/>
      <c r="K640" s="33">
        <f>표1[[#This Row],[날짜]]</f>
        <v>45739</v>
      </c>
      <c r="L640" t="str" cm="1">
        <f t="array" ref="L6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40" t="str">
        <f t="shared" si="9"/>
        <v>온라인쇼핑</v>
      </c>
      <c r="N640" t="str">
        <f>IF(COUNTIF(저축성자산, I640) &gt; 0, 표1[[#This Row],[결제수단]], E640)</f>
        <v>인터넷쇼핑</v>
      </c>
      <c r="O640">
        <f>IF(OR(표1[[#This Row],[pv_대분류]]="수입", 표1[[#This Row],[pv_대분류]]="저축/투자"), 표1[[#This Row],[금액]], -표1[[#This Row],[금액]])</f>
        <v>17920</v>
      </c>
    </row>
    <row r="641" spans="1:15" hidden="1">
      <c r="A641" s="33">
        <v>45738</v>
      </c>
      <c r="B641" s="34">
        <v>8.9456018518518518E-2</v>
      </c>
      <c r="C641" t="s">
        <v>163</v>
      </c>
      <c r="D641" t="s">
        <v>510</v>
      </c>
      <c r="E641" t="s">
        <v>149</v>
      </c>
      <c r="F641" t="s">
        <v>608</v>
      </c>
      <c r="G641" s="82">
        <v>0</v>
      </c>
      <c r="H641" t="s">
        <v>179</v>
      </c>
      <c r="I641" t="s">
        <v>527</v>
      </c>
      <c r="J641" s="33"/>
      <c r="K641" s="33">
        <f>표1[[#This Row],[날짜]]</f>
        <v>45738</v>
      </c>
      <c r="L641" t="str" cm="1">
        <f t="array" ref="L6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41" t="str">
        <f t="shared" si="9"/>
        <v>금융수입</v>
      </c>
      <c r="N641" t="str">
        <f>IF(COUNTIF(저축성자산, I641) &gt; 0, 표1[[#This Row],[결제수단]], E641)</f>
        <v>미분류</v>
      </c>
      <c r="O641">
        <f>IF(OR(표1[[#This Row],[pv_대분류]]="수입", 표1[[#This Row],[pv_대분류]]="저축/투자"), 표1[[#This Row],[금액]], -표1[[#This Row],[금액]])</f>
        <v>0</v>
      </c>
    </row>
    <row r="642" spans="1:15" hidden="1">
      <c r="A642" s="33">
        <v>45738</v>
      </c>
      <c r="B642" s="34">
        <v>0.1093055555555556</v>
      </c>
      <c r="C642" t="s">
        <v>163</v>
      </c>
      <c r="D642" t="s">
        <v>510</v>
      </c>
      <c r="E642" t="s">
        <v>149</v>
      </c>
      <c r="F642" t="s">
        <v>280</v>
      </c>
      <c r="G642" s="82">
        <v>13</v>
      </c>
      <c r="H642" t="s">
        <v>179</v>
      </c>
      <c r="I642" t="s">
        <v>195</v>
      </c>
      <c r="J642" s="33"/>
      <c r="K642" s="33">
        <f>표1[[#This Row],[날짜]]</f>
        <v>45738</v>
      </c>
      <c r="L642" t="str" cm="1">
        <f t="array" ref="L6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42" t="str">
        <f t="shared" ref="M642:M705" si="10">IF(COUNTIF(저축성자산, I642) &gt; 0, "저축성자산", D642)</f>
        <v>금융수입</v>
      </c>
      <c r="N642" t="str">
        <f>IF(COUNTIF(저축성자산, I642) &gt; 0, 표1[[#This Row],[결제수단]], E642)</f>
        <v>미분류</v>
      </c>
      <c r="O642">
        <f>IF(OR(표1[[#This Row],[pv_대분류]]="수입", 표1[[#This Row],[pv_대분류]]="저축/투자"), 표1[[#This Row],[금액]], -표1[[#This Row],[금액]])</f>
        <v>13</v>
      </c>
    </row>
    <row r="643" spans="1:15">
      <c r="A643" s="33">
        <v>45738</v>
      </c>
      <c r="B643" s="34">
        <v>0.88337962962962968</v>
      </c>
      <c r="C643" t="s">
        <v>165</v>
      </c>
      <c r="D643" t="s">
        <v>146</v>
      </c>
      <c r="E643" t="s">
        <v>19</v>
      </c>
      <c r="F643" t="s">
        <v>596</v>
      </c>
      <c r="G643" s="82">
        <v>-13700</v>
      </c>
      <c r="H643" t="s">
        <v>179</v>
      </c>
      <c r="I643" t="s">
        <v>222</v>
      </c>
      <c r="J643" s="33"/>
      <c r="K643" s="33">
        <f>표1[[#This Row],[날짜]]</f>
        <v>45738</v>
      </c>
      <c r="L643" t="str" cm="1">
        <f t="array" ref="L6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43" t="str">
        <f t="shared" si="10"/>
        <v>교통</v>
      </c>
      <c r="N643" t="str">
        <f>IF(COUNTIF(저축성자산, I643) &gt; 0, 표1[[#This Row],[결제수단]], E643)</f>
        <v>철도</v>
      </c>
      <c r="O643">
        <f>IF(OR(표1[[#This Row],[pv_대분류]]="수입", 표1[[#This Row],[pv_대분류]]="저축/투자"), 표1[[#This Row],[금액]], -표1[[#This Row],[금액]])</f>
        <v>13700</v>
      </c>
    </row>
    <row r="644" spans="1:15" hidden="1">
      <c r="A644" s="33">
        <v>45737</v>
      </c>
      <c r="B644" s="34">
        <v>0.57831018518518518</v>
      </c>
      <c r="C644" t="s">
        <v>167</v>
      </c>
      <c r="D644" t="s">
        <v>609</v>
      </c>
      <c r="E644" t="s">
        <v>149</v>
      </c>
      <c r="F644" t="s">
        <v>593</v>
      </c>
      <c r="G644" s="82">
        <v>-11500</v>
      </c>
      <c r="H644" t="s">
        <v>179</v>
      </c>
      <c r="I644" t="s">
        <v>537</v>
      </c>
      <c r="J644" s="33"/>
      <c r="K644" s="33">
        <f>표1[[#This Row],[날짜]]</f>
        <v>45737</v>
      </c>
      <c r="L644" t="str" cm="1">
        <f t="array" ref="L6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44" t="str">
        <f t="shared" si="10"/>
        <v>내계좌이체</v>
      </c>
      <c r="N644" t="str">
        <f>IF(COUNTIF(저축성자산, I644) &gt; 0, 표1[[#This Row],[결제수단]], E644)</f>
        <v>미분류</v>
      </c>
      <c r="O644">
        <f>IF(OR(표1[[#This Row],[pv_대분류]]="수입", 표1[[#This Row],[pv_대분류]]="저축/투자"), 표1[[#This Row],[금액]], -표1[[#This Row],[금액]])</f>
        <v>11500</v>
      </c>
    </row>
    <row r="645" spans="1:15" hidden="1">
      <c r="A645" s="33">
        <v>45737</v>
      </c>
      <c r="B645" s="34">
        <v>0.57832175925925922</v>
      </c>
      <c r="C645" t="s">
        <v>167</v>
      </c>
      <c r="D645" t="s">
        <v>609</v>
      </c>
      <c r="E645" t="s">
        <v>149</v>
      </c>
      <c r="F645" t="s">
        <v>152</v>
      </c>
      <c r="G645" s="82">
        <v>11500</v>
      </c>
      <c r="H645" t="s">
        <v>179</v>
      </c>
      <c r="I645" t="s">
        <v>195</v>
      </c>
      <c r="J645" s="33"/>
      <c r="K645" s="33">
        <f>표1[[#This Row],[날짜]]</f>
        <v>45737</v>
      </c>
      <c r="L645" t="str" cm="1">
        <f t="array" ref="L6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45" t="str">
        <f t="shared" si="10"/>
        <v>내계좌이체</v>
      </c>
      <c r="N645" t="str">
        <f>IF(COUNTIF(저축성자산, I645) &gt; 0, 표1[[#This Row],[결제수단]], E645)</f>
        <v>미분류</v>
      </c>
      <c r="O645">
        <f>IF(OR(표1[[#This Row],[pv_대분류]]="수입", 표1[[#This Row],[pv_대분류]]="저축/투자"), 표1[[#This Row],[금액]], -표1[[#This Row],[금액]])</f>
        <v>-11500</v>
      </c>
    </row>
    <row r="646" spans="1:15" hidden="1">
      <c r="A646" s="33">
        <v>45737</v>
      </c>
      <c r="B646" s="34">
        <v>0.57859953703703704</v>
      </c>
      <c r="C646" t="s">
        <v>167</v>
      </c>
      <c r="D646" t="s">
        <v>609</v>
      </c>
      <c r="E646" t="s">
        <v>149</v>
      </c>
      <c r="F646" t="s">
        <v>593</v>
      </c>
      <c r="G646" s="82">
        <v>-9270</v>
      </c>
      <c r="H646" t="s">
        <v>179</v>
      </c>
      <c r="I646" t="s">
        <v>211</v>
      </c>
      <c r="J646" s="33"/>
      <c r="K646" s="33">
        <f>표1[[#This Row],[날짜]]</f>
        <v>45737</v>
      </c>
      <c r="L646" t="str" cm="1">
        <f t="array" ref="L6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46" t="str">
        <f t="shared" si="10"/>
        <v>내계좌이체</v>
      </c>
      <c r="N646" t="str">
        <f>IF(COUNTIF(저축성자산, I646) &gt; 0, 표1[[#This Row],[결제수단]], E646)</f>
        <v>미분류</v>
      </c>
      <c r="O646">
        <f>IF(OR(표1[[#This Row],[pv_대분류]]="수입", 표1[[#This Row],[pv_대분류]]="저축/투자"), 표1[[#This Row],[금액]], -표1[[#This Row],[금액]])</f>
        <v>9270</v>
      </c>
    </row>
    <row r="647" spans="1:15" hidden="1">
      <c r="A647" s="33">
        <v>45737</v>
      </c>
      <c r="B647" s="34">
        <v>0.57861111111111108</v>
      </c>
      <c r="C647" t="s">
        <v>167</v>
      </c>
      <c r="D647" t="s">
        <v>609</v>
      </c>
      <c r="E647" t="s">
        <v>149</v>
      </c>
      <c r="F647" t="s">
        <v>152</v>
      </c>
      <c r="G647" s="82">
        <v>9270</v>
      </c>
      <c r="H647" t="s">
        <v>179</v>
      </c>
      <c r="I647" t="s">
        <v>195</v>
      </c>
      <c r="J647" s="33"/>
      <c r="K647" s="33">
        <f>표1[[#This Row],[날짜]]</f>
        <v>45737</v>
      </c>
      <c r="L647" t="str" cm="1">
        <f t="array" ref="L6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47" t="str">
        <f t="shared" si="10"/>
        <v>내계좌이체</v>
      </c>
      <c r="N647" t="str">
        <f>IF(COUNTIF(저축성자산, I647) &gt; 0, 표1[[#This Row],[결제수단]], E647)</f>
        <v>미분류</v>
      </c>
      <c r="O647">
        <f>IF(OR(표1[[#This Row],[pv_대분류]]="수입", 표1[[#This Row],[pv_대분류]]="저축/투자"), 표1[[#This Row],[금액]], -표1[[#This Row],[금액]])</f>
        <v>-9270</v>
      </c>
    </row>
    <row r="648" spans="1:15">
      <c r="A648" s="33">
        <v>45737</v>
      </c>
      <c r="B648" s="34">
        <v>0.4614699074074074</v>
      </c>
      <c r="C648" t="s">
        <v>165</v>
      </c>
      <c r="D648" t="s">
        <v>525</v>
      </c>
      <c r="E648" t="s">
        <v>643</v>
      </c>
      <c r="F648" t="s">
        <v>439</v>
      </c>
      <c r="G648" s="82">
        <v>-78530</v>
      </c>
      <c r="H648" t="s">
        <v>179</v>
      </c>
      <c r="I648" t="s">
        <v>222</v>
      </c>
      <c r="J648" s="33"/>
      <c r="K648" s="33">
        <f>표1[[#This Row],[날짜]]</f>
        <v>45737</v>
      </c>
      <c r="L648" t="str" cm="1">
        <f t="array" ref="L6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48" t="str">
        <f t="shared" si="10"/>
        <v>카페/간식</v>
      </c>
      <c r="N648" t="str">
        <f>IF(COUNTIF(저축성자산, I648) &gt; 0, 표1[[#This Row],[결제수단]], E648)</f>
        <v>베이커리</v>
      </c>
      <c r="O648">
        <f>IF(OR(표1[[#This Row],[pv_대분류]]="수입", 표1[[#This Row],[pv_대분류]]="저축/투자"), 표1[[#This Row],[금액]], -표1[[#This Row],[금액]])</f>
        <v>78530</v>
      </c>
    </row>
    <row r="649" spans="1:15">
      <c r="A649" s="33">
        <v>45737</v>
      </c>
      <c r="B649" s="34">
        <v>0.4632060185185185</v>
      </c>
      <c r="C649" t="s">
        <v>165</v>
      </c>
      <c r="D649" t="s">
        <v>525</v>
      </c>
      <c r="E649" t="s">
        <v>643</v>
      </c>
      <c r="F649" t="s">
        <v>439</v>
      </c>
      <c r="G649" s="82">
        <v>78530</v>
      </c>
      <c r="H649" t="s">
        <v>179</v>
      </c>
      <c r="I649" t="s">
        <v>222</v>
      </c>
      <c r="J649" s="33"/>
      <c r="K649" s="33">
        <f>표1[[#This Row],[날짜]]</f>
        <v>45737</v>
      </c>
      <c r="L649" t="str" cm="1">
        <f t="array" ref="L6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49" t="str">
        <f t="shared" si="10"/>
        <v>카페/간식</v>
      </c>
      <c r="N649" t="str">
        <f>IF(COUNTIF(저축성자산, I649) &gt; 0, 표1[[#This Row],[결제수단]], E649)</f>
        <v>베이커리</v>
      </c>
      <c r="O649">
        <f>IF(OR(표1[[#This Row],[pv_대분류]]="수입", 표1[[#This Row],[pv_대분류]]="저축/투자"), 표1[[#This Row],[금액]], -표1[[#This Row],[금액]])</f>
        <v>-78530</v>
      </c>
    </row>
    <row r="650" spans="1:15">
      <c r="A650" s="33">
        <v>45737</v>
      </c>
      <c r="B650" s="34">
        <v>0.46368055555555548</v>
      </c>
      <c r="C650" t="s">
        <v>165</v>
      </c>
      <c r="D650" t="s">
        <v>525</v>
      </c>
      <c r="E650" t="s">
        <v>643</v>
      </c>
      <c r="F650" t="s">
        <v>439</v>
      </c>
      <c r="G650" s="82">
        <v>-78530</v>
      </c>
      <c r="H650" t="s">
        <v>179</v>
      </c>
      <c r="I650" t="s">
        <v>222</v>
      </c>
      <c r="J650" s="33"/>
      <c r="K650" s="33">
        <f>표1[[#This Row],[날짜]]</f>
        <v>45737</v>
      </c>
      <c r="L650" t="str" cm="1">
        <f t="array" ref="L6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0" t="str">
        <f t="shared" si="10"/>
        <v>카페/간식</v>
      </c>
      <c r="N650" t="str">
        <f>IF(COUNTIF(저축성자산, I650) &gt; 0, 표1[[#This Row],[결제수단]], E650)</f>
        <v>베이커리</v>
      </c>
      <c r="O650">
        <f>IF(OR(표1[[#This Row],[pv_대분류]]="수입", 표1[[#This Row],[pv_대분류]]="저축/투자"), 표1[[#This Row],[금액]], -표1[[#This Row],[금액]])</f>
        <v>78530</v>
      </c>
    </row>
    <row r="651" spans="1:15">
      <c r="A651" s="33">
        <v>45737</v>
      </c>
      <c r="B651" s="34">
        <v>0.46409722222222222</v>
      </c>
      <c r="C651" t="s">
        <v>165</v>
      </c>
      <c r="D651" t="s">
        <v>525</v>
      </c>
      <c r="E651" t="s">
        <v>643</v>
      </c>
      <c r="F651" t="s">
        <v>439</v>
      </c>
      <c r="G651" s="82">
        <v>78530</v>
      </c>
      <c r="H651" t="s">
        <v>179</v>
      </c>
      <c r="I651" t="s">
        <v>222</v>
      </c>
      <c r="J651" s="33"/>
      <c r="K651" s="33">
        <f>표1[[#This Row],[날짜]]</f>
        <v>45737</v>
      </c>
      <c r="L651" t="str" cm="1">
        <f t="array" ref="L6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1" t="str">
        <f t="shared" si="10"/>
        <v>카페/간식</v>
      </c>
      <c r="N651" t="str">
        <f>IF(COUNTIF(저축성자산, I651) &gt; 0, 표1[[#This Row],[결제수단]], E651)</f>
        <v>베이커리</v>
      </c>
      <c r="O651">
        <f>IF(OR(표1[[#This Row],[pv_대분류]]="수입", 표1[[#This Row],[pv_대분류]]="저축/투자"), 표1[[#This Row],[금액]], -표1[[#This Row],[금액]])</f>
        <v>-78530</v>
      </c>
    </row>
    <row r="652" spans="1:15">
      <c r="A652" s="33">
        <v>45737</v>
      </c>
      <c r="B652" s="34">
        <v>0.46454861111111112</v>
      </c>
      <c r="C652" t="s">
        <v>165</v>
      </c>
      <c r="D652" t="s">
        <v>525</v>
      </c>
      <c r="E652" t="s">
        <v>643</v>
      </c>
      <c r="F652" t="s">
        <v>439</v>
      </c>
      <c r="G652" s="82">
        <v>-78530</v>
      </c>
      <c r="H652" t="s">
        <v>179</v>
      </c>
      <c r="I652" t="s">
        <v>222</v>
      </c>
      <c r="J652" s="33"/>
      <c r="K652" s="33">
        <f>표1[[#This Row],[날짜]]</f>
        <v>45737</v>
      </c>
      <c r="L652" t="str" cm="1">
        <f t="array" ref="L6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2" t="str">
        <f t="shared" si="10"/>
        <v>카페/간식</v>
      </c>
      <c r="N652" t="str">
        <f>IF(COUNTIF(저축성자산, I652) &gt; 0, 표1[[#This Row],[결제수단]], E652)</f>
        <v>베이커리</v>
      </c>
      <c r="O652">
        <f>IF(OR(표1[[#This Row],[pv_대분류]]="수입", 표1[[#This Row],[pv_대분류]]="저축/투자"), 표1[[#This Row],[금액]], -표1[[#This Row],[금액]])</f>
        <v>78530</v>
      </c>
    </row>
    <row r="653" spans="1:15">
      <c r="A653" s="33">
        <v>45737</v>
      </c>
      <c r="B653" s="34">
        <v>0.57681712962962961</v>
      </c>
      <c r="C653" t="s">
        <v>165</v>
      </c>
      <c r="D653" t="s">
        <v>146</v>
      </c>
      <c r="E653" t="s">
        <v>19</v>
      </c>
      <c r="F653" t="s">
        <v>654</v>
      </c>
      <c r="G653" s="82">
        <v>-11500</v>
      </c>
      <c r="H653" t="s">
        <v>179</v>
      </c>
      <c r="I653" t="s">
        <v>195</v>
      </c>
      <c r="J653" s="33"/>
      <c r="K653" s="33">
        <f>표1[[#This Row],[날짜]]</f>
        <v>45737</v>
      </c>
      <c r="L653" t="str" cm="1">
        <f t="array" ref="L6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3" t="str">
        <f t="shared" si="10"/>
        <v>교통</v>
      </c>
      <c r="N653" t="str">
        <f>IF(COUNTIF(저축성자산, I653) &gt; 0, 표1[[#This Row],[결제수단]], E653)</f>
        <v>철도</v>
      </c>
      <c r="O653">
        <f>IF(OR(표1[[#This Row],[pv_대분류]]="수입", 표1[[#This Row],[pv_대분류]]="저축/투자"), 표1[[#This Row],[금액]], -표1[[#This Row],[금액]])</f>
        <v>11500</v>
      </c>
    </row>
    <row r="654" spans="1:15">
      <c r="A654" s="33">
        <v>45737</v>
      </c>
      <c r="B654" s="34">
        <v>0.77164351851851853</v>
      </c>
      <c r="C654" t="s">
        <v>165</v>
      </c>
      <c r="D654" t="s">
        <v>160</v>
      </c>
      <c r="E654" t="s">
        <v>4</v>
      </c>
      <c r="F654" t="s">
        <v>277</v>
      </c>
      <c r="G654" s="82">
        <v>-7000</v>
      </c>
      <c r="H654" t="s">
        <v>179</v>
      </c>
      <c r="I654" t="s">
        <v>224</v>
      </c>
      <c r="J654" s="33"/>
      <c r="K654" s="33">
        <f>표1[[#This Row],[날짜]]</f>
        <v>45737</v>
      </c>
      <c r="L654" t="str" cm="1">
        <f t="array" ref="L6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4" t="str">
        <f t="shared" si="10"/>
        <v>생활</v>
      </c>
      <c r="N654" t="str">
        <f>IF(COUNTIF(저축성자산, I654) &gt; 0, 표1[[#This Row],[결제수단]], E654)</f>
        <v>편의점</v>
      </c>
      <c r="O654">
        <f>IF(OR(표1[[#This Row],[pv_대분류]]="수입", 표1[[#This Row],[pv_대분류]]="저축/투자"), 표1[[#This Row],[금액]], -표1[[#This Row],[금액]])</f>
        <v>7000</v>
      </c>
    </row>
    <row r="655" spans="1:15">
      <c r="A655" s="33">
        <v>45737</v>
      </c>
      <c r="B655" s="34">
        <v>0.77806712962962965</v>
      </c>
      <c r="C655" t="s">
        <v>165</v>
      </c>
      <c r="D655" t="s">
        <v>156</v>
      </c>
      <c r="E655" t="s">
        <v>26</v>
      </c>
      <c r="F655" t="s">
        <v>284</v>
      </c>
      <c r="G655" s="82">
        <v>-100590</v>
      </c>
      <c r="H655" t="s">
        <v>179</v>
      </c>
      <c r="I655" t="s">
        <v>195</v>
      </c>
      <c r="J655" s="33"/>
      <c r="K655" s="33">
        <f>표1[[#This Row],[날짜]]</f>
        <v>45737</v>
      </c>
      <c r="L655" t="str" cm="1">
        <f t="array" ref="L6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5" t="str">
        <f t="shared" si="10"/>
        <v>금융</v>
      </c>
      <c r="N655" t="str">
        <f>IF(COUNTIF(저축성자산, I655) &gt; 0, 표1[[#This Row],[결제수단]], E655)</f>
        <v>보험</v>
      </c>
      <c r="O655">
        <f>IF(OR(표1[[#This Row],[pv_대분류]]="수입", 표1[[#This Row],[pv_대분류]]="저축/투자"), 표1[[#This Row],[금액]], -표1[[#This Row],[금액]])</f>
        <v>100590</v>
      </c>
    </row>
    <row r="656" spans="1:15">
      <c r="A656" s="33">
        <v>45737</v>
      </c>
      <c r="B656" s="34">
        <v>0.77807870370370369</v>
      </c>
      <c r="C656" t="s">
        <v>165</v>
      </c>
      <c r="D656" t="s">
        <v>156</v>
      </c>
      <c r="E656" t="s">
        <v>26</v>
      </c>
      <c r="F656" t="s">
        <v>284</v>
      </c>
      <c r="G656" s="82">
        <v>-3770</v>
      </c>
      <c r="H656" t="s">
        <v>179</v>
      </c>
      <c r="I656" t="s">
        <v>195</v>
      </c>
      <c r="J656" s="33"/>
      <c r="K656" s="33">
        <f>표1[[#This Row],[날짜]]</f>
        <v>45737</v>
      </c>
      <c r="L656" t="str" cm="1">
        <f t="array" ref="L6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56" t="str">
        <f t="shared" si="10"/>
        <v>금융</v>
      </c>
      <c r="N656" t="str">
        <f>IF(COUNTIF(저축성자산, I656) &gt; 0, 표1[[#This Row],[결제수단]], E656)</f>
        <v>보험</v>
      </c>
      <c r="O656">
        <f>IF(OR(표1[[#This Row],[pv_대분류]]="수입", 표1[[#This Row],[pv_대분류]]="저축/투자"), 표1[[#This Row],[금액]], -표1[[#This Row],[금액]])</f>
        <v>3770</v>
      </c>
    </row>
    <row r="657" spans="1:15" hidden="1">
      <c r="A657" s="33">
        <v>45736</v>
      </c>
      <c r="B657" s="34">
        <v>0.71687500000000004</v>
      </c>
      <c r="C657" t="s">
        <v>167</v>
      </c>
      <c r="D657" t="s">
        <v>609</v>
      </c>
      <c r="E657" t="s">
        <v>149</v>
      </c>
      <c r="F657" t="s">
        <v>593</v>
      </c>
      <c r="G657" s="82">
        <v>-205000</v>
      </c>
      <c r="H657" t="s">
        <v>179</v>
      </c>
      <c r="I657" t="s">
        <v>211</v>
      </c>
      <c r="J657" s="33"/>
      <c r="K657" s="33">
        <f>표1[[#This Row],[날짜]]</f>
        <v>45736</v>
      </c>
      <c r="L657" t="str" cm="1">
        <f t="array" ref="L6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57" t="str">
        <f t="shared" si="10"/>
        <v>내계좌이체</v>
      </c>
      <c r="N657" t="str">
        <f>IF(COUNTIF(저축성자산, I657) &gt; 0, 표1[[#This Row],[결제수단]], E657)</f>
        <v>미분류</v>
      </c>
      <c r="O657">
        <f>IF(OR(표1[[#This Row],[pv_대분류]]="수입", 표1[[#This Row],[pv_대분류]]="저축/투자"), 표1[[#This Row],[금액]], -표1[[#This Row],[금액]])</f>
        <v>205000</v>
      </c>
    </row>
    <row r="658" spans="1:15" hidden="1">
      <c r="A658" s="33">
        <v>45736</v>
      </c>
      <c r="B658" s="34">
        <v>0.71688657407407408</v>
      </c>
      <c r="C658" t="s">
        <v>167</v>
      </c>
      <c r="D658" t="s">
        <v>609</v>
      </c>
      <c r="E658" t="s">
        <v>149</v>
      </c>
      <c r="F658" t="s">
        <v>152</v>
      </c>
      <c r="G658" s="82">
        <v>205000</v>
      </c>
      <c r="H658" t="s">
        <v>179</v>
      </c>
      <c r="I658" t="s">
        <v>195</v>
      </c>
      <c r="J658" s="33"/>
      <c r="K658" s="33">
        <f>표1[[#This Row],[날짜]]</f>
        <v>45736</v>
      </c>
      <c r="L658" t="str" cm="1">
        <f t="array" ref="L6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58" t="str">
        <f t="shared" si="10"/>
        <v>내계좌이체</v>
      </c>
      <c r="N658" t="str">
        <f>IF(COUNTIF(저축성자산, I658) &gt; 0, 표1[[#This Row],[결제수단]], E658)</f>
        <v>미분류</v>
      </c>
      <c r="O658">
        <f>IF(OR(표1[[#This Row],[pv_대분류]]="수입", 표1[[#This Row],[pv_대분류]]="저축/투자"), 표1[[#This Row],[금액]], -표1[[#This Row],[금액]])</f>
        <v>-205000</v>
      </c>
    </row>
    <row r="659" spans="1:15" hidden="1">
      <c r="A659" s="33">
        <v>45736</v>
      </c>
      <c r="B659" s="34">
        <v>0.71732638888888889</v>
      </c>
      <c r="C659" t="s">
        <v>167</v>
      </c>
      <c r="D659" t="s">
        <v>609</v>
      </c>
      <c r="E659" t="s">
        <v>149</v>
      </c>
      <c r="F659" t="s">
        <v>593</v>
      </c>
      <c r="G659" s="82">
        <v>-10000</v>
      </c>
      <c r="H659" t="s">
        <v>179</v>
      </c>
      <c r="I659" t="s">
        <v>537</v>
      </c>
      <c r="J659" s="33"/>
      <c r="K659" s="33">
        <f>표1[[#This Row],[날짜]]</f>
        <v>45736</v>
      </c>
      <c r="L659" t="str" cm="1">
        <f t="array" ref="L6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59" t="str">
        <f t="shared" si="10"/>
        <v>내계좌이체</v>
      </c>
      <c r="N659" t="str">
        <f>IF(COUNTIF(저축성자산, I659) &gt; 0, 표1[[#This Row],[결제수단]], E659)</f>
        <v>미분류</v>
      </c>
      <c r="O659">
        <f>IF(OR(표1[[#This Row],[pv_대분류]]="수입", 표1[[#This Row],[pv_대분류]]="저축/투자"), 표1[[#This Row],[금액]], -표1[[#This Row],[금액]])</f>
        <v>10000</v>
      </c>
    </row>
    <row r="660" spans="1:15" hidden="1">
      <c r="A660" s="33">
        <v>45736</v>
      </c>
      <c r="B660" s="34">
        <v>0.71733796296296293</v>
      </c>
      <c r="C660" t="s">
        <v>167</v>
      </c>
      <c r="D660" t="s">
        <v>609</v>
      </c>
      <c r="E660" t="s">
        <v>149</v>
      </c>
      <c r="F660" t="s">
        <v>152</v>
      </c>
      <c r="G660" s="82">
        <v>10000</v>
      </c>
      <c r="H660" t="s">
        <v>179</v>
      </c>
      <c r="I660" t="s">
        <v>211</v>
      </c>
      <c r="J660" s="33"/>
      <c r="K660" s="33">
        <f>표1[[#This Row],[날짜]]</f>
        <v>45736</v>
      </c>
      <c r="L660" t="str" cm="1">
        <f t="array" ref="L6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60" t="str">
        <f t="shared" si="10"/>
        <v>내계좌이체</v>
      </c>
      <c r="N660" t="str">
        <f>IF(COUNTIF(저축성자산, I660) &gt; 0, 표1[[#This Row],[결제수단]], E660)</f>
        <v>미분류</v>
      </c>
      <c r="O660">
        <f>IF(OR(표1[[#This Row],[pv_대분류]]="수입", 표1[[#This Row],[pv_대분류]]="저축/투자"), 표1[[#This Row],[금액]], -표1[[#This Row],[금액]])</f>
        <v>-10000</v>
      </c>
    </row>
    <row r="661" spans="1:15">
      <c r="A661" s="33">
        <v>45736</v>
      </c>
      <c r="B661" s="34">
        <v>0.79802083333333329</v>
      </c>
      <c r="C661" t="s">
        <v>165</v>
      </c>
      <c r="D661" t="s">
        <v>156</v>
      </c>
      <c r="E661" t="s">
        <v>26</v>
      </c>
      <c r="F661" t="s">
        <v>283</v>
      </c>
      <c r="G661" s="82">
        <v>-204400</v>
      </c>
      <c r="H661" t="s">
        <v>179</v>
      </c>
      <c r="I661" t="s">
        <v>211</v>
      </c>
      <c r="J661" s="33"/>
      <c r="K661" s="33">
        <f>표1[[#This Row],[날짜]]</f>
        <v>45736</v>
      </c>
      <c r="L661" t="str" cm="1">
        <f t="array" ref="L6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61" t="str">
        <f t="shared" si="10"/>
        <v>금융</v>
      </c>
      <c r="N661" t="str">
        <f>IF(COUNTIF(저축성자산, I661) &gt; 0, 표1[[#This Row],[결제수단]], E661)</f>
        <v>보험</v>
      </c>
      <c r="O661">
        <f>IF(OR(표1[[#This Row],[pv_대분류]]="수입", 표1[[#This Row],[pv_대분류]]="저축/투자"), 표1[[#This Row],[금액]], -표1[[#This Row],[금액]])</f>
        <v>204400</v>
      </c>
    </row>
    <row r="662" spans="1:15">
      <c r="A662" s="33">
        <v>45736</v>
      </c>
      <c r="B662" s="34">
        <v>0.99305555555555558</v>
      </c>
      <c r="C662" t="s">
        <v>165</v>
      </c>
      <c r="D662" t="s">
        <v>553</v>
      </c>
      <c r="E662" t="s">
        <v>612</v>
      </c>
      <c r="F662" t="s">
        <v>423</v>
      </c>
      <c r="G662" s="82">
        <v>-37800</v>
      </c>
      <c r="H662" t="s">
        <v>179</v>
      </c>
      <c r="I662" t="s">
        <v>222</v>
      </c>
      <c r="J662" s="33"/>
      <c r="K662" s="33">
        <f>표1[[#This Row],[날짜]]</f>
        <v>45736</v>
      </c>
      <c r="L662" t="str" cm="1">
        <f t="array" ref="L6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62" t="str">
        <f t="shared" si="10"/>
        <v>온라인쇼핑</v>
      </c>
      <c r="N662" t="str">
        <f>IF(COUNTIF(저축성자산, I662) &gt; 0, 표1[[#This Row],[결제수단]], E662)</f>
        <v>인터넷쇼핑</v>
      </c>
      <c r="O662">
        <f>IF(OR(표1[[#This Row],[pv_대분류]]="수입", 표1[[#This Row],[pv_대분류]]="저축/투자"), 표1[[#This Row],[금액]], -표1[[#This Row],[금액]])</f>
        <v>37800</v>
      </c>
    </row>
    <row r="663" spans="1:15">
      <c r="A663" s="33">
        <v>45735</v>
      </c>
      <c r="B663" s="34">
        <v>7.2071759259259266E-2</v>
      </c>
      <c r="C663" t="s">
        <v>165</v>
      </c>
      <c r="D663" t="s">
        <v>553</v>
      </c>
      <c r="E663" t="s">
        <v>622</v>
      </c>
      <c r="F663" t="s">
        <v>438</v>
      </c>
      <c r="G663" s="82">
        <v>-17000</v>
      </c>
      <c r="H663" t="s">
        <v>179</v>
      </c>
      <c r="I663" t="s">
        <v>222</v>
      </c>
      <c r="J663" s="33"/>
      <c r="K663" s="33">
        <f>표1[[#This Row],[날짜]]</f>
        <v>45735</v>
      </c>
      <c r="L663" t="str" cm="1">
        <f t="array" ref="L6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63" t="str">
        <f t="shared" si="10"/>
        <v>온라인쇼핑</v>
      </c>
      <c r="N663" t="str">
        <f>IF(COUNTIF(저축성자산, I663) &gt; 0, 표1[[#This Row],[결제수단]], E663)</f>
        <v>서비스구독</v>
      </c>
      <c r="O663">
        <f>IF(OR(표1[[#This Row],[pv_대분류]]="수입", 표1[[#This Row],[pv_대분류]]="저축/투자"), 표1[[#This Row],[금액]], -표1[[#This Row],[금액]])</f>
        <v>17000</v>
      </c>
    </row>
    <row r="664" spans="1:15">
      <c r="A664" s="33">
        <v>45734</v>
      </c>
      <c r="B664" s="34">
        <v>0.40663194444444439</v>
      </c>
      <c r="C664" t="s">
        <v>165</v>
      </c>
      <c r="D664" t="s">
        <v>160</v>
      </c>
      <c r="E664" t="s">
        <v>662</v>
      </c>
      <c r="F664" t="s">
        <v>669</v>
      </c>
      <c r="G664" s="82">
        <v>-100600</v>
      </c>
      <c r="H664" t="s">
        <v>179</v>
      </c>
      <c r="I664" t="s">
        <v>222</v>
      </c>
      <c r="J664" s="33"/>
      <c r="K664" s="33">
        <f>표1[[#This Row],[날짜]]</f>
        <v>45734</v>
      </c>
      <c r="L664" t="str" cm="1">
        <f t="array" ref="L6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64" t="str">
        <f t="shared" si="10"/>
        <v>생활</v>
      </c>
      <c r="N664" t="str">
        <f>IF(COUNTIF(저축성자산, I664) &gt; 0, 표1[[#This Row],[결제수단]], E664)</f>
        <v>가구/가전</v>
      </c>
      <c r="O664">
        <f>IF(OR(표1[[#This Row],[pv_대분류]]="수입", 표1[[#This Row],[pv_대분류]]="저축/투자"), 표1[[#This Row],[금액]], -표1[[#This Row],[금액]])</f>
        <v>100600</v>
      </c>
    </row>
    <row r="665" spans="1:15" hidden="1">
      <c r="A665" s="33">
        <v>45734</v>
      </c>
      <c r="B665" s="34">
        <v>0.41836805555555562</v>
      </c>
      <c r="C665" t="s">
        <v>163</v>
      </c>
      <c r="D665" t="s">
        <v>510</v>
      </c>
      <c r="E665" t="s">
        <v>149</v>
      </c>
      <c r="F665" t="s">
        <v>608</v>
      </c>
      <c r="G665" s="82">
        <v>1741</v>
      </c>
      <c r="H665" t="s">
        <v>179</v>
      </c>
      <c r="I665" t="s">
        <v>527</v>
      </c>
      <c r="J665" s="33"/>
      <c r="K665" s="33">
        <f>표1[[#This Row],[날짜]]</f>
        <v>45734</v>
      </c>
      <c r="L665" t="str" cm="1">
        <f t="array" ref="L6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65" t="str">
        <f t="shared" si="10"/>
        <v>금융수입</v>
      </c>
      <c r="N665" t="str">
        <f>IF(COUNTIF(저축성자산, I665) &gt; 0, 표1[[#This Row],[결제수단]], E665)</f>
        <v>미분류</v>
      </c>
      <c r="O665">
        <f>IF(OR(표1[[#This Row],[pv_대분류]]="수입", 표1[[#This Row],[pv_대분류]]="저축/투자"), 표1[[#This Row],[금액]], -표1[[#This Row],[금액]])</f>
        <v>1741</v>
      </c>
    </row>
    <row r="666" spans="1:15" hidden="1">
      <c r="A666" s="33">
        <v>45734</v>
      </c>
      <c r="B666" s="34">
        <v>0.41873842592592592</v>
      </c>
      <c r="C666" t="s">
        <v>163</v>
      </c>
      <c r="D666" t="s">
        <v>149</v>
      </c>
      <c r="E666" t="s">
        <v>149</v>
      </c>
      <c r="F666" t="s">
        <v>590</v>
      </c>
      <c r="G666" s="82">
        <v>10</v>
      </c>
      <c r="H666" t="s">
        <v>179</v>
      </c>
      <c r="I666" t="s">
        <v>537</v>
      </c>
      <c r="J666" s="33"/>
      <c r="K666" s="33">
        <f>표1[[#This Row],[날짜]]</f>
        <v>45734</v>
      </c>
      <c r="L666" t="str" cm="1">
        <f t="array" ref="L6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66" t="str">
        <f t="shared" si="10"/>
        <v>미분류</v>
      </c>
      <c r="N666" t="str">
        <f>IF(COUNTIF(저축성자산, I666) &gt; 0, 표1[[#This Row],[결제수단]], E666)</f>
        <v>미분류</v>
      </c>
      <c r="O666">
        <f>IF(OR(표1[[#This Row],[pv_대분류]]="수입", 표1[[#This Row],[pv_대분류]]="저축/투자"), 표1[[#This Row],[금액]], -표1[[#This Row],[금액]])</f>
        <v>10</v>
      </c>
    </row>
    <row r="667" spans="1:15" hidden="1">
      <c r="A667" s="33">
        <v>45733</v>
      </c>
      <c r="B667" s="34">
        <v>0.38313657407407409</v>
      </c>
      <c r="C667" t="s">
        <v>167</v>
      </c>
      <c r="D667" t="s">
        <v>609</v>
      </c>
      <c r="E667" t="s">
        <v>149</v>
      </c>
      <c r="F667" t="s">
        <v>593</v>
      </c>
      <c r="G667" s="82">
        <v>-650120</v>
      </c>
      <c r="H667" t="s">
        <v>179</v>
      </c>
      <c r="I667" t="s">
        <v>211</v>
      </c>
      <c r="J667" s="33"/>
      <c r="K667" s="33">
        <f>표1[[#This Row],[날짜]]</f>
        <v>45733</v>
      </c>
      <c r="L667" t="str" cm="1">
        <f t="array" ref="L6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67" t="str">
        <f t="shared" si="10"/>
        <v>내계좌이체</v>
      </c>
      <c r="N667" t="str">
        <f>IF(COUNTIF(저축성자산, I667) &gt; 0, 표1[[#This Row],[결제수단]], E667)</f>
        <v>미분류</v>
      </c>
      <c r="O667">
        <f>IF(OR(표1[[#This Row],[pv_대분류]]="수입", 표1[[#This Row],[pv_대분류]]="저축/투자"), 표1[[#This Row],[금액]], -표1[[#This Row],[금액]])</f>
        <v>650120</v>
      </c>
    </row>
    <row r="668" spans="1:15" hidden="1">
      <c r="A668" s="33">
        <v>45733</v>
      </c>
      <c r="B668" s="34">
        <v>0.38314814814814813</v>
      </c>
      <c r="C668" t="s">
        <v>167</v>
      </c>
      <c r="D668" t="s">
        <v>609</v>
      </c>
      <c r="E668" t="s">
        <v>149</v>
      </c>
      <c r="F668" t="s">
        <v>152</v>
      </c>
      <c r="G668" s="82">
        <v>650120</v>
      </c>
      <c r="H668" t="s">
        <v>179</v>
      </c>
      <c r="I668" t="s">
        <v>537</v>
      </c>
      <c r="J668" s="33"/>
      <c r="K668" s="33">
        <f>표1[[#This Row],[날짜]]</f>
        <v>45733</v>
      </c>
      <c r="L668" t="str" cm="1">
        <f t="array" ref="L6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68" t="str">
        <f t="shared" si="10"/>
        <v>내계좌이체</v>
      </c>
      <c r="N668" t="str">
        <f>IF(COUNTIF(저축성자산, I668) &gt; 0, 표1[[#This Row],[결제수단]], E668)</f>
        <v>미분류</v>
      </c>
      <c r="O668">
        <f>IF(OR(표1[[#This Row],[pv_대분류]]="수입", 표1[[#This Row],[pv_대분류]]="저축/투자"), 표1[[#This Row],[금액]], -표1[[#This Row],[금액]])</f>
        <v>-650120</v>
      </c>
    </row>
    <row r="669" spans="1:15" hidden="1">
      <c r="A669" s="33">
        <v>45733</v>
      </c>
      <c r="B669" s="34">
        <v>0.38896990740740739</v>
      </c>
      <c r="C669" t="s">
        <v>167</v>
      </c>
      <c r="D669" t="s">
        <v>609</v>
      </c>
      <c r="E669" t="s">
        <v>149</v>
      </c>
      <c r="F669" t="s">
        <v>593</v>
      </c>
      <c r="G669" s="82">
        <v>-300000</v>
      </c>
      <c r="H669" t="s">
        <v>179</v>
      </c>
      <c r="I669" t="s">
        <v>211</v>
      </c>
      <c r="J669" s="33"/>
      <c r="K669" s="33">
        <f>표1[[#This Row],[날짜]]</f>
        <v>45733</v>
      </c>
      <c r="L669" t="str" cm="1">
        <f t="array" ref="L6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69" t="str">
        <f t="shared" si="10"/>
        <v>내계좌이체</v>
      </c>
      <c r="N669" t="str">
        <f>IF(COUNTIF(저축성자산, I669) &gt; 0, 표1[[#This Row],[결제수단]], E669)</f>
        <v>미분류</v>
      </c>
      <c r="O669">
        <f>IF(OR(표1[[#This Row],[pv_대분류]]="수입", 표1[[#This Row],[pv_대분류]]="저축/투자"), 표1[[#This Row],[금액]], -표1[[#This Row],[금액]])</f>
        <v>300000</v>
      </c>
    </row>
    <row r="670" spans="1:15" hidden="1">
      <c r="A670" s="33">
        <v>45733</v>
      </c>
      <c r="B670" s="34">
        <v>0.38918981481481479</v>
      </c>
      <c r="C670" t="s">
        <v>167</v>
      </c>
      <c r="D670" t="s">
        <v>609</v>
      </c>
      <c r="E670" t="s">
        <v>149</v>
      </c>
      <c r="F670" t="s">
        <v>593</v>
      </c>
      <c r="G670" s="82">
        <v>-250000</v>
      </c>
      <c r="H670" t="s">
        <v>179</v>
      </c>
      <c r="I670" t="s">
        <v>211</v>
      </c>
      <c r="J670" s="33"/>
      <c r="K670" s="33">
        <f>표1[[#This Row],[날짜]]</f>
        <v>45733</v>
      </c>
      <c r="L670" t="str" cm="1">
        <f t="array" ref="L6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0" t="str">
        <f t="shared" si="10"/>
        <v>내계좌이체</v>
      </c>
      <c r="N670" t="str">
        <f>IF(COUNTIF(저축성자산, I670) &gt; 0, 표1[[#This Row],[결제수단]], E670)</f>
        <v>미분류</v>
      </c>
      <c r="O670">
        <f>IF(OR(표1[[#This Row],[pv_대분류]]="수입", 표1[[#This Row],[pv_대분류]]="저축/투자"), 표1[[#This Row],[금액]], -표1[[#This Row],[금액]])</f>
        <v>250000</v>
      </c>
    </row>
    <row r="671" spans="1:15" hidden="1">
      <c r="A671" s="33">
        <v>45733</v>
      </c>
      <c r="B671" s="34">
        <v>0.38949074074074069</v>
      </c>
      <c r="C671" t="s">
        <v>167</v>
      </c>
      <c r="D671" t="s">
        <v>609</v>
      </c>
      <c r="E671" t="s">
        <v>149</v>
      </c>
      <c r="F671" t="s">
        <v>593</v>
      </c>
      <c r="G671" s="82">
        <v>-300000</v>
      </c>
      <c r="H671" t="s">
        <v>179</v>
      </c>
      <c r="I671" t="s">
        <v>211</v>
      </c>
      <c r="J671" s="33"/>
      <c r="K671" s="33">
        <f>표1[[#This Row],[날짜]]</f>
        <v>45733</v>
      </c>
      <c r="L671" t="str" cm="1">
        <f t="array" ref="L6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1" t="str">
        <f t="shared" si="10"/>
        <v>내계좌이체</v>
      </c>
      <c r="N671" t="str">
        <f>IF(COUNTIF(저축성자산, I671) &gt; 0, 표1[[#This Row],[결제수단]], E671)</f>
        <v>미분류</v>
      </c>
      <c r="O671">
        <f>IF(OR(표1[[#This Row],[pv_대분류]]="수입", 표1[[#This Row],[pv_대분류]]="저축/투자"), 표1[[#This Row],[금액]], -표1[[#This Row],[금액]])</f>
        <v>300000</v>
      </c>
    </row>
    <row r="672" spans="1:15" hidden="1">
      <c r="A672" s="33">
        <v>45733</v>
      </c>
      <c r="B672" s="34">
        <v>0.42775462962962962</v>
      </c>
      <c r="C672" t="s">
        <v>167</v>
      </c>
      <c r="D672" t="s">
        <v>609</v>
      </c>
      <c r="E672" t="s">
        <v>149</v>
      </c>
      <c r="F672" t="s">
        <v>593</v>
      </c>
      <c r="G672" s="82">
        <v>-60000</v>
      </c>
      <c r="H672" t="s">
        <v>179</v>
      </c>
      <c r="I672" t="s">
        <v>211</v>
      </c>
      <c r="J672" s="33"/>
      <c r="K672" s="33">
        <f>표1[[#This Row],[날짜]]</f>
        <v>45733</v>
      </c>
      <c r="L672" t="str" cm="1">
        <f t="array" ref="L6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2" t="str">
        <f t="shared" si="10"/>
        <v>내계좌이체</v>
      </c>
      <c r="N672" t="str">
        <f>IF(COUNTIF(저축성자산, I672) &gt; 0, 표1[[#This Row],[결제수단]], E672)</f>
        <v>미분류</v>
      </c>
      <c r="O672">
        <f>IF(OR(표1[[#This Row],[pv_대분류]]="수입", 표1[[#This Row],[pv_대분류]]="저축/투자"), 표1[[#This Row],[금액]], -표1[[#This Row],[금액]])</f>
        <v>60000</v>
      </c>
    </row>
    <row r="673" spans="1:15" hidden="1">
      <c r="A673" s="33">
        <v>45733</v>
      </c>
      <c r="B673" s="34">
        <v>0.42776620370370372</v>
      </c>
      <c r="C673" t="s">
        <v>167</v>
      </c>
      <c r="D673" t="s">
        <v>609</v>
      </c>
      <c r="E673" t="s">
        <v>149</v>
      </c>
      <c r="F673" t="s">
        <v>152</v>
      </c>
      <c r="G673" s="82">
        <v>60000</v>
      </c>
      <c r="H673" t="s">
        <v>179</v>
      </c>
      <c r="I673" t="s">
        <v>537</v>
      </c>
      <c r="J673" s="33"/>
      <c r="K673" s="33">
        <f>표1[[#This Row],[날짜]]</f>
        <v>45733</v>
      </c>
      <c r="L673" t="str" cm="1">
        <f t="array" ref="L6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3" t="str">
        <f t="shared" si="10"/>
        <v>내계좌이체</v>
      </c>
      <c r="N673" t="str">
        <f>IF(COUNTIF(저축성자산, I673) &gt; 0, 표1[[#This Row],[결제수단]], E673)</f>
        <v>미분류</v>
      </c>
      <c r="O673">
        <f>IF(OR(표1[[#This Row],[pv_대분류]]="수입", 표1[[#This Row],[pv_대분류]]="저축/투자"), 표1[[#This Row],[금액]], -표1[[#This Row],[금액]])</f>
        <v>-60000</v>
      </c>
    </row>
    <row r="674" spans="1:15" hidden="1">
      <c r="A674" s="33">
        <v>45733</v>
      </c>
      <c r="B674" s="34">
        <v>0.71312500000000001</v>
      </c>
      <c r="C674" t="s">
        <v>167</v>
      </c>
      <c r="D674" t="s">
        <v>609</v>
      </c>
      <c r="E674" t="s">
        <v>149</v>
      </c>
      <c r="F674" t="s">
        <v>593</v>
      </c>
      <c r="G674" s="82">
        <v>-36420</v>
      </c>
      <c r="H674" t="s">
        <v>179</v>
      </c>
      <c r="I674" t="s">
        <v>211</v>
      </c>
      <c r="J674" s="33"/>
      <c r="K674" s="33">
        <f>표1[[#This Row],[날짜]]</f>
        <v>45733</v>
      </c>
      <c r="L674" t="str" cm="1">
        <f t="array" ref="L6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4" t="str">
        <f t="shared" si="10"/>
        <v>내계좌이체</v>
      </c>
      <c r="N674" t="str">
        <f>IF(COUNTIF(저축성자산, I674) &gt; 0, 표1[[#This Row],[결제수단]], E674)</f>
        <v>미분류</v>
      </c>
      <c r="O674">
        <f>IF(OR(표1[[#This Row],[pv_대분류]]="수입", 표1[[#This Row],[pv_대분류]]="저축/투자"), 표1[[#This Row],[금액]], -표1[[#This Row],[금액]])</f>
        <v>36420</v>
      </c>
    </row>
    <row r="675" spans="1:15" hidden="1">
      <c r="A675" s="33">
        <v>45733</v>
      </c>
      <c r="B675" s="34">
        <v>0.71313657407407405</v>
      </c>
      <c r="C675" t="s">
        <v>167</v>
      </c>
      <c r="D675" t="s">
        <v>609</v>
      </c>
      <c r="E675" t="s">
        <v>149</v>
      </c>
      <c r="F675" t="s">
        <v>152</v>
      </c>
      <c r="G675" s="82">
        <v>36420</v>
      </c>
      <c r="H675" t="s">
        <v>179</v>
      </c>
      <c r="I675" t="s">
        <v>537</v>
      </c>
      <c r="J675" s="33"/>
      <c r="K675" s="33">
        <f>표1[[#This Row],[날짜]]</f>
        <v>45733</v>
      </c>
      <c r="L675" t="str" cm="1">
        <f t="array" ref="L6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5" t="str">
        <f t="shared" si="10"/>
        <v>내계좌이체</v>
      </c>
      <c r="N675" t="str">
        <f>IF(COUNTIF(저축성자산, I675) &gt; 0, 표1[[#This Row],[결제수단]], E675)</f>
        <v>미분류</v>
      </c>
      <c r="O675">
        <f>IF(OR(표1[[#This Row],[pv_대분류]]="수입", 표1[[#This Row],[pv_대분류]]="저축/투자"), 표1[[#This Row],[금액]], -표1[[#This Row],[금액]])</f>
        <v>-36420</v>
      </c>
    </row>
    <row r="676" spans="1:15" hidden="1">
      <c r="A676" s="33">
        <v>45733</v>
      </c>
      <c r="B676" s="34">
        <v>0.71445601851851848</v>
      </c>
      <c r="C676" t="s">
        <v>167</v>
      </c>
      <c r="D676" t="s">
        <v>635</v>
      </c>
      <c r="E676" t="s">
        <v>149</v>
      </c>
      <c r="F676" t="s">
        <v>655</v>
      </c>
      <c r="G676" s="82">
        <v>-650120</v>
      </c>
      <c r="H676" t="s">
        <v>179</v>
      </c>
      <c r="I676" t="s">
        <v>537</v>
      </c>
      <c r="J676" s="33"/>
      <c r="K676" s="33">
        <f>표1[[#This Row],[날짜]]</f>
        <v>45733</v>
      </c>
      <c r="L676" t="str" cm="1">
        <f t="array" ref="L6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6" t="str">
        <f t="shared" si="10"/>
        <v>카드대금</v>
      </c>
      <c r="N676" t="str">
        <f>IF(COUNTIF(저축성자산, I676) &gt; 0, 표1[[#This Row],[결제수단]], E676)</f>
        <v>미분류</v>
      </c>
      <c r="O676">
        <f>IF(OR(표1[[#This Row],[pv_대분류]]="수입", 표1[[#This Row],[pv_대분류]]="저축/투자"), 표1[[#This Row],[금액]], -표1[[#This Row],[금액]])</f>
        <v>650120</v>
      </c>
    </row>
    <row r="677" spans="1:15" hidden="1">
      <c r="A677" s="33">
        <v>45733</v>
      </c>
      <c r="B677" s="34">
        <v>0.76143518518518516</v>
      </c>
      <c r="C677" t="s">
        <v>167</v>
      </c>
      <c r="D677" t="s">
        <v>609</v>
      </c>
      <c r="E677" t="s">
        <v>149</v>
      </c>
      <c r="F677" t="s">
        <v>628</v>
      </c>
      <c r="G677" s="82">
        <v>700000</v>
      </c>
      <c r="H677" t="s">
        <v>179</v>
      </c>
      <c r="I677" t="s">
        <v>209</v>
      </c>
      <c r="J677" s="33"/>
      <c r="K677" s="33">
        <f>표1[[#This Row],[날짜]]</f>
        <v>45733</v>
      </c>
      <c r="L677" t="str" cm="1">
        <f t="array" ref="L6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677" t="str">
        <f t="shared" si="10"/>
        <v>저축성자산</v>
      </c>
      <c r="N677" t="str">
        <f>IF(COUNTIF(저축성자산, I677) &gt; 0, 표1[[#This Row],[결제수단]], E677)</f>
        <v>NH청년도약계좌</v>
      </c>
      <c r="O677">
        <f>IF(OR(표1[[#This Row],[pv_대분류]]="수입", 표1[[#This Row],[pv_대분류]]="저축/투자"), 표1[[#This Row],[금액]], -표1[[#This Row],[금액]])</f>
        <v>700000</v>
      </c>
    </row>
    <row r="678" spans="1:15" hidden="1">
      <c r="A678" s="33">
        <v>45733</v>
      </c>
      <c r="B678" s="34">
        <v>0.76143518518518516</v>
      </c>
      <c r="C678" t="s">
        <v>167</v>
      </c>
      <c r="D678" t="s">
        <v>609</v>
      </c>
      <c r="E678" t="s">
        <v>149</v>
      </c>
      <c r="F678" t="s">
        <v>281</v>
      </c>
      <c r="G678" s="82">
        <v>-700000</v>
      </c>
      <c r="H678" t="s">
        <v>179</v>
      </c>
      <c r="I678" t="s">
        <v>211</v>
      </c>
      <c r="J678" s="33"/>
      <c r="K678" s="33">
        <f>표1[[#This Row],[날짜]]</f>
        <v>45733</v>
      </c>
      <c r="L678" t="str" cm="1">
        <f t="array" ref="L6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78" t="str">
        <f t="shared" si="10"/>
        <v>내계좌이체</v>
      </c>
      <c r="N678" t="str">
        <f>IF(COUNTIF(저축성자산, I678) &gt; 0, 표1[[#This Row],[결제수단]], E678)</f>
        <v>미분류</v>
      </c>
      <c r="O678">
        <f>IF(OR(표1[[#This Row],[pv_대분류]]="수입", 표1[[#This Row],[pv_대분류]]="저축/투자"), 표1[[#This Row],[금액]], -표1[[#This Row],[금액]])</f>
        <v>700000</v>
      </c>
    </row>
    <row r="679" spans="1:15" hidden="1">
      <c r="A679" s="33">
        <v>45733</v>
      </c>
      <c r="B679" s="34">
        <v>0.37398148148148153</v>
      </c>
      <c r="C679" t="s">
        <v>163</v>
      </c>
      <c r="D679" t="s">
        <v>154</v>
      </c>
      <c r="E679" t="s">
        <v>149</v>
      </c>
      <c r="F679" t="s">
        <v>648</v>
      </c>
      <c r="G679" s="82">
        <v>2705210</v>
      </c>
      <c r="H679" t="s">
        <v>179</v>
      </c>
      <c r="I679" t="s">
        <v>211</v>
      </c>
      <c r="J679" s="33"/>
      <c r="K679" s="33">
        <f>표1[[#This Row],[날짜]]</f>
        <v>45733</v>
      </c>
      <c r="L679" t="str" cm="1">
        <f t="array" ref="L6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79" t="str">
        <f t="shared" si="10"/>
        <v>급여</v>
      </c>
      <c r="N679" t="str">
        <f>IF(COUNTIF(저축성자산, I679) &gt; 0, 표1[[#This Row],[결제수단]], E679)</f>
        <v>미분류</v>
      </c>
      <c r="O679">
        <f>IF(OR(표1[[#This Row],[pv_대분류]]="수입", 표1[[#This Row],[pv_대분류]]="저축/투자"), 표1[[#This Row],[금액]], -표1[[#This Row],[금액]])</f>
        <v>2705210</v>
      </c>
    </row>
    <row r="680" spans="1:15" hidden="1">
      <c r="A680" s="33">
        <v>45733</v>
      </c>
      <c r="B680" s="34">
        <v>0.40593750000000001</v>
      </c>
      <c r="C680" t="s">
        <v>163</v>
      </c>
      <c r="D680" t="s">
        <v>505</v>
      </c>
      <c r="E680" t="s">
        <v>149</v>
      </c>
      <c r="F680" t="s">
        <v>431</v>
      </c>
      <c r="G680" s="82">
        <v>15930</v>
      </c>
      <c r="H680" t="s">
        <v>179</v>
      </c>
      <c r="I680" t="s">
        <v>537</v>
      </c>
      <c r="J680" s="33"/>
      <c r="K680" s="33">
        <f>표1[[#This Row],[날짜]]</f>
        <v>45733</v>
      </c>
      <c r="L680" t="str" cm="1">
        <f t="array" ref="L6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80" t="str">
        <f t="shared" si="10"/>
        <v>기타수입</v>
      </c>
      <c r="N680" t="str">
        <f>IF(COUNTIF(저축성자산, I680) &gt; 0, 표1[[#This Row],[결제수단]], E680)</f>
        <v>미분류</v>
      </c>
      <c r="O680">
        <f>IF(OR(표1[[#This Row],[pv_대분류]]="수입", 표1[[#This Row],[pv_대분류]]="저축/투자"), 표1[[#This Row],[금액]], -표1[[#This Row],[금액]])</f>
        <v>15930</v>
      </c>
    </row>
    <row r="681" spans="1:15" hidden="1">
      <c r="A681" s="33">
        <v>45733</v>
      </c>
      <c r="B681" s="34">
        <v>0.40593750000000001</v>
      </c>
      <c r="C681" t="s">
        <v>163</v>
      </c>
      <c r="D681" t="s">
        <v>510</v>
      </c>
      <c r="E681" t="s">
        <v>149</v>
      </c>
      <c r="F681" t="s">
        <v>240</v>
      </c>
      <c r="G681" s="82">
        <v>300</v>
      </c>
      <c r="H681" t="s">
        <v>179</v>
      </c>
      <c r="I681" t="s">
        <v>537</v>
      </c>
      <c r="J681" s="33"/>
      <c r="K681" s="33">
        <f>표1[[#This Row],[날짜]]</f>
        <v>45733</v>
      </c>
      <c r="L681" t="str" cm="1">
        <f t="array" ref="L6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81" t="str">
        <f t="shared" si="10"/>
        <v>금융수입</v>
      </c>
      <c r="N681" t="str">
        <f>IF(COUNTIF(저축성자산, I681) &gt; 0, 표1[[#This Row],[결제수단]], E681)</f>
        <v>미분류</v>
      </c>
      <c r="O681">
        <f>IF(OR(표1[[#This Row],[pv_대분류]]="수입", 표1[[#This Row],[pv_대분류]]="저축/투자"), 표1[[#This Row],[금액]], -표1[[#This Row],[금액]])</f>
        <v>300</v>
      </c>
    </row>
    <row r="682" spans="1:15">
      <c r="A682" s="33">
        <v>45733</v>
      </c>
      <c r="B682" s="34">
        <v>0.43231481481481482</v>
      </c>
      <c r="C682" t="s">
        <v>165</v>
      </c>
      <c r="D682" t="s">
        <v>525</v>
      </c>
      <c r="E682" t="s">
        <v>674</v>
      </c>
      <c r="F682" t="s">
        <v>91</v>
      </c>
      <c r="G682" s="82">
        <v>-70000</v>
      </c>
      <c r="H682" t="s">
        <v>179</v>
      </c>
      <c r="I682" t="s">
        <v>222</v>
      </c>
      <c r="J682" s="33"/>
      <c r="K682" s="33">
        <f>표1[[#This Row],[날짜]]</f>
        <v>45733</v>
      </c>
      <c r="L682" t="str" cm="1">
        <f t="array" ref="L6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82" t="str">
        <f t="shared" si="10"/>
        <v>카페/간식</v>
      </c>
      <c r="N682" t="str">
        <f>IF(COUNTIF(저축성자산, I682) &gt; 0, 표1[[#This Row],[결제수단]], E682)</f>
        <v>디저트/떡</v>
      </c>
      <c r="O682">
        <f>IF(OR(표1[[#This Row],[pv_대분류]]="수입", 표1[[#This Row],[pv_대분류]]="저축/투자"), 표1[[#This Row],[금액]], -표1[[#This Row],[금액]])</f>
        <v>70000</v>
      </c>
    </row>
    <row r="683" spans="1:15">
      <c r="A683" s="33">
        <v>45733</v>
      </c>
      <c r="B683" s="34">
        <v>0.47650462962962958</v>
      </c>
      <c r="C683" t="s">
        <v>165</v>
      </c>
      <c r="D683" t="s">
        <v>146</v>
      </c>
      <c r="E683" t="s">
        <v>595</v>
      </c>
      <c r="F683" t="s">
        <v>639</v>
      </c>
      <c r="G683" s="82">
        <v>-60500</v>
      </c>
      <c r="H683" t="s">
        <v>179</v>
      </c>
      <c r="I683" t="s">
        <v>537</v>
      </c>
      <c r="J683" s="33"/>
      <c r="K683" s="33">
        <f>표1[[#This Row],[날짜]]</f>
        <v>45733</v>
      </c>
      <c r="L683" t="str" cm="1">
        <f t="array" ref="L6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83" t="str">
        <f t="shared" si="10"/>
        <v>교통</v>
      </c>
      <c r="N683" t="str">
        <f>IF(COUNTIF(저축성자산, I683) &gt; 0, 표1[[#This Row],[결제수단]], E683)</f>
        <v>대중교통</v>
      </c>
      <c r="O683">
        <f>IF(OR(표1[[#This Row],[pv_대분류]]="수입", 표1[[#This Row],[pv_대분류]]="저축/투자"), 표1[[#This Row],[금액]], -표1[[#This Row],[금액]])</f>
        <v>60500</v>
      </c>
    </row>
    <row r="684" spans="1:15">
      <c r="A684" s="33">
        <v>45733</v>
      </c>
      <c r="B684" s="34">
        <v>0.70988425925925924</v>
      </c>
      <c r="C684" t="s">
        <v>165</v>
      </c>
      <c r="D684" t="s">
        <v>549</v>
      </c>
      <c r="E684" t="s">
        <v>11</v>
      </c>
      <c r="F684" t="s">
        <v>425</v>
      </c>
      <c r="G684" s="82">
        <v>-36420</v>
      </c>
      <c r="H684" t="s">
        <v>179</v>
      </c>
      <c r="I684" t="s">
        <v>537</v>
      </c>
      <c r="J684" s="33"/>
      <c r="K684" s="33">
        <f>표1[[#This Row],[날짜]]</f>
        <v>45733</v>
      </c>
      <c r="L684" t="str" cm="1">
        <f t="array" ref="L6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84" t="str">
        <f t="shared" si="10"/>
        <v>주거/통신</v>
      </c>
      <c r="N684" t="str">
        <f>IF(COUNTIF(저축성자산, I684) &gt; 0, 표1[[#This Row],[결제수단]], E684)</f>
        <v>휴대폰</v>
      </c>
      <c r="O684">
        <f>IF(OR(표1[[#This Row],[pv_대분류]]="수입", 표1[[#This Row],[pv_대분류]]="저축/투자"), 표1[[#This Row],[금액]], -표1[[#This Row],[금액]])</f>
        <v>36420</v>
      </c>
    </row>
    <row r="685" spans="1:15" hidden="1">
      <c r="A685" s="33">
        <v>45733</v>
      </c>
      <c r="B685" s="34">
        <v>0.71474537037037034</v>
      </c>
      <c r="C685" t="s">
        <v>163</v>
      </c>
      <c r="D685" t="s">
        <v>149</v>
      </c>
      <c r="E685" t="s">
        <v>149</v>
      </c>
      <c r="F685" t="s">
        <v>590</v>
      </c>
      <c r="G685" s="82">
        <v>15</v>
      </c>
      <c r="H685" t="s">
        <v>179</v>
      </c>
      <c r="I685" t="s">
        <v>537</v>
      </c>
      <c r="J685" s="33"/>
      <c r="K685" s="33">
        <f>표1[[#This Row],[날짜]]</f>
        <v>45733</v>
      </c>
      <c r="L685" t="str" cm="1">
        <f t="array" ref="L6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85" t="str">
        <f t="shared" si="10"/>
        <v>미분류</v>
      </c>
      <c r="N685" t="str">
        <f>IF(COUNTIF(저축성자산, I685) &gt; 0, 표1[[#This Row],[결제수단]], E685)</f>
        <v>미분류</v>
      </c>
      <c r="O685">
        <f>IF(OR(표1[[#This Row],[pv_대분류]]="수입", 표1[[#This Row],[pv_대분류]]="저축/투자"), 표1[[#This Row],[금액]], -표1[[#This Row],[금액]])</f>
        <v>15</v>
      </c>
    </row>
    <row r="686" spans="1:15" hidden="1">
      <c r="A686" s="33">
        <v>45733</v>
      </c>
      <c r="B686" s="34">
        <v>0.71482638888888894</v>
      </c>
      <c r="C686" t="s">
        <v>163</v>
      </c>
      <c r="D686" t="s">
        <v>161</v>
      </c>
      <c r="E686" t="s">
        <v>149</v>
      </c>
      <c r="F686" t="s">
        <v>617</v>
      </c>
      <c r="G686" s="82">
        <v>13</v>
      </c>
      <c r="H686" t="s">
        <v>179</v>
      </c>
      <c r="I686" t="s">
        <v>537</v>
      </c>
      <c r="J686" s="33"/>
      <c r="K686" s="33">
        <f>표1[[#This Row],[날짜]]</f>
        <v>45733</v>
      </c>
      <c r="L686" t="str" cm="1">
        <f t="array" ref="L6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86" t="str">
        <f t="shared" si="10"/>
        <v>앱테크</v>
      </c>
      <c r="N686" t="str">
        <f>IF(COUNTIF(저축성자산, I686) &gt; 0, 표1[[#This Row],[결제수단]], E686)</f>
        <v>미분류</v>
      </c>
      <c r="O686">
        <f>IF(OR(표1[[#This Row],[pv_대분류]]="수입", 표1[[#This Row],[pv_대분류]]="저축/투자"), 표1[[#This Row],[금액]], -표1[[#This Row],[금액]])</f>
        <v>13</v>
      </c>
    </row>
    <row r="687" spans="1:15" hidden="1">
      <c r="A687" s="33">
        <v>45733</v>
      </c>
      <c r="B687" s="34">
        <v>0.71484953703703702</v>
      </c>
      <c r="C687" t="s">
        <v>163</v>
      </c>
      <c r="D687" t="s">
        <v>161</v>
      </c>
      <c r="E687" t="s">
        <v>149</v>
      </c>
      <c r="F687" t="s">
        <v>617</v>
      </c>
      <c r="G687" s="82">
        <v>21</v>
      </c>
      <c r="H687" t="s">
        <v>179</v>
      </c>
      <c r="I687" t="s">
        <v>537</v>
      </c>
      <c r="J687" s="33"/>
      <c r="K687" s="33">
        <f>표1[[#This Row],[날짜]]</f>
        <v>45733</v>
      </c>
      <c r="L687" t="str" cm="1">
        <f t="array" ref="L6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87" t="str">
        <f t="shared" si="10"/>
        <v>앱테크</v>
      </c>
      <c r="N687" t="str">
        <f>IF(COUNTIF(저축성자산, I687) &gt; 0, 표1[[#This Row],[결제수단]], E687)</f>
        <v>미분류</v>
      </c>
      <c r="O687">
        <f>IF(OR(표1[[#This Row],[pv_대분류]]="수입", 표1[[#This Row],[pv_대분류]]="저축/투자"), 표1[[#This Row],[금액]], -표1[[#This Row],[금액]])</f>
        <v>21</v>
      </c>
    </row>
    <row r="688" spans="1:15">
      <c r="A688" s="33">
        <v>45733</v>
      </c>
      <c r="B688" s="34">
        <v>0.82535879629629627</v>
      </c>
      <c r="C688" t="s">
        <v>165</v>
      </c>
      <c r="D688" t="s">
        <v>160</v>
      </c>
      <c r="E688" t="s">
        <v>10</v>
      </c>
      <c r="F688" t="s">
        <v>200</v>
      </c>
      <c r="G688" s="82">
        <v>-48550</v>
      </c>
      <c r="H688" t="s">
        <v>179</v>
      </c>
      <c r="I688" t="s">
        <v>222</v>
      </c>
      <c r="J688" s="33"/>
      <c r="K688" s="33">
        <f>표1[[#This Row],[날짜]]</f>
        <v>45733</v>
      </c>
      <c r="L688" t="str" cm="1">
        <f t="array" ref="L6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88" t="str">
        <f t="shared" si="10"/>
        <v>생활</v>
      </c>
      <c r="N688" t="str">
        <f>IF(COUNTIF(저축성자산, I688) &gt; 0, 표1[[#This Row],[결제수단]], E688)</f>
        <v>마트</v>
      </c>
      <c r="O688">
        <f>IF(OR(표1[[#This Row],[pv_대분류]]="수입", 표1[[#This Row],[pv_대분류]]="저축/투자"), 표1[[#This Row],[금액]], -표1[[#This Row],[금액]])</f>
        <v>48550</v>
      </c>
    </row>
    <row r="689" spans="1:15">
      <c r="A689" s="33">
        <v>45733</v>
      </c>
      <c r="B689" s="34">
        <v>0.97675925925925922</v>
      </c>
      <c r="C689" t="s">
        <v>165</v>
      </c>
      <c r="D689" t="s">
        <v>553</v>
      </c>
      <c r="E689" t="s">
        <v>612</v>
      </c>
      <c r="F689" t="s">
        <v>5</v>
      </c>
      <c r="G689" s="82">
        <v>-40830</v>
      </c>
      <c r="H689" t="s">
        <v>179</v>
      </c>
      <c r="I689" t="s">
        <v>222</v>
      </c>
      <c r="J689" s="33"/>
      <c r="K689" s="33">
        <f>표1[[#This Row],[날짜]]</f>
        <v>45733</v>
      </c>
      <c r="L689" t="str" cm="1">
        <f t="array" ref="L6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89" t="str">
        <f t="shared" si="10"/>
        <v>온라인쇼핑</v>
      </c>
      <c r="N689" t="str">
        <f>IF(COUNTIF(저축성자산, I689) &gt; 0, 표1[[#This Row],[결제수단]], E689)</f>
        <v>인터넷쇼핑</v>
      </c>
      <c r="O689">
        <f>IF(OR(표1[[#This Row],[pv_대분류]]="수입", 표1[[#This Row],[pv_대분류]]="저축/투자"), 표1[[#This Row],[금액]], -표1[[#This Row],[금액]])</f>
        <v>40830</v>
      </c>
    </row>
    <row r="690" spans="1:15" hidden="1">
      <c r="A690" s="33">
        <v>45731</v>
      </c>
      <c r="B690" s="34">
        <v>0.58750000000000002</v>
      </c>
      <c r="C690" t="s">
        <v>167</v>
      </c>
      <c r="D690" t="s">
        <v>609</v>
      </c>
      <c r="E690" t="s">
        <v>149</v>
      </c>
      <c r="F690" t="s">
        <v>192</v>
      </c>
      <c r="G690" s="82">
        <v>500000</v>
      </c>
      <c r="H690" t="s">
        <v>179</v>
      </c>
      <c r="I690" t="s">
        <v>537</v>
      </c>
      <c r="J690" s="33"/>
      <c r="K690" s="33">
        <f>표1[[#This Row],[날짜]]</f>
        <v>45731</v>
      </c>
      <c r="L690" t="str" cm="1">
        <f t="array" ref="L6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90" t="str">
        <f t="shared" si="10"/>
        <v>내계좌이체</v>
      </c>
      <c r="N690" t="str">
        <f>IF(COUNTIF(저축성자산, I690) &gt; 0, 표1[[#This Row],[결제수단]], E690)</f>
        <v>미분류</v>
      </c>
      <c r="O690">
        <f>IF(OR(표1[[#This Row],[pv_대분류]]="수입", 표1[[#This Row],[pv_대분류]]="저축/투자"), 표1[[#This Row],[금액]], -표1[[#This Row],[금액]])</f>
        <v>-500000</v>
      </c>
    </row>
    <row r="691" spans="1:15" hidden="1">
      <c r="A691" s="33">
        <v>45731</v>
      </c>
      <c r="B691" s="34">
        <v>0.58750000000000002</v>
      </c>
      <c r="C691" t="s">
        <v>167</v>
      </c>
      <c r="D691" t="s">
        <v>609</v>
      </c>
      <c r="E691" t="s">
        <v>149</v>
      </c>
      <c r="F691" t="s">
        <v>234</v>
      </c>
      <c r="G691" s="82">
        <v>-500000</v>
      </c>
      <c r="H691" t="s">
        <v>179</v>
      </c>
      <c r="I691" t="s">
        <v>527</v>
      </c>
      <c r="J691" s="33"/>
      <c r="K691" s="33">
        <f>표1[[#This Row],[날짜]]</f>
        <v>45731</v>
      </c>
      <c r="L691" t="str" cm="1">
        <f t="array" ref="L6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691" t="str">
        <f t="shared" si="10"/>
        <v>내계좌이체</v>
      </c>
      <c r="N691" t="str">
        <f>IF(COUNTIF(저축성자산, I691) &gt; 0, 표1[[#This Row],[결제수단]], E691)</f>
        <v>미분류</v>
      </c>
      <c r="O691">
        <f>IF(OR(표1[[#This Row],[pv_대분류]]="수입", 표1[[#This Row],[pv_대분류]]="저축/투자"), 표1[[#This Row],[금액]], -표1[[#This Row],[금액]])</f>
        <v>500000</v>
      </c>
    </row>
    <row r="692" spans="1:15" hidden="1">
      <c r="A692" s="33">
        <v>45731</v>
      </c>
      <c r="B692" s="34">
        <v>0.58805555555555555</v>
      </c>
      <c r="C692" t="s">
        <v>167</v>
      </c>
      <c r="D692" t="s">
        <v>167</v>
      </c>
      <c r="E692" t="s">
        <v>149</v>
      </c>
      <c r="F692" t="s">
        <v>67</v>
      </c>
      <c r="G692" s="82">
        <v>-600000</v>
      </c>
      <c r="H692" t="s">
        <v>179</v>
      </c>
      <c r="I692" t="s">
        <v>537</v>
      </c>
      <c r="J692" s="33"/>
      <c r="K692" s="33">
        <f>표1[[#This Row],[날짜]]</f>
        <v>45731</v>
      </c>
      <c r="L692" t="str" cm="1">
        <f t="array" ref="L6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692" t="str">
        <f t="shared" si="10"/>
        <v>이체</v>
      </c>
      <c r="N692" t="str">
        <f>IF(COUNTIF(저축성자산, I692) &gt; 0, 표1[[#This Row],[결제수단]], E692)</f>
        <v>미분류</v>
      </c>
      <c r="O692">
        <f>IF(OR(표1[[#This Row],[pv_대분류]]="수입", 표1[[#This Row],[pv_대분류]]="저축/투자"), 표1[[#This Row],[금액]], -표1[[#This Row],[금액]])</f>
        <v>600000</v>
      </c>
    </row>
    <row r="693" spans="1:15">
      <c r="A693" s="33">
        <v>45731</v>
      </c>
      <c r="B693" s="34">
        <v>0</v>
      </c>
      <c r="C693" t="s">
        <v>165</v>
      </c>
      <c r="D693" t="s">
        <v>146</v>
      </c>
      <c r="E693" t="s">
        <v>595</v>
      </c>
      <c r="F693" t="s">
        <v>613</v>
      </c>
      <c r="G693" s="82">
        <v>-60500</v>
      </c>
      <c r="H693" t="s">
        <v>179</v>
      </c>
      <c r="I693" t="s">
        <v>224</v>
      </c>
      <c r="J693" s="33"/>
      <c r="K693" s="33">
        <f>표1[[#This Row],[날짜]]</f>
        <v>45731</v>
      </c>
      <c r="L693" t="str" cm="1">
        <f t="array" ref="L6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93" t="str">
        <f t="shared" si="10"/>
        <v>교통</v>
      </c>
      <c r="N693" t="str">
        <f>IF(COUNTIF(저축성자산, I693) &gt; 0, 표1[[#This Row],[결제수단]], E693)</f>
        <v>대중교통</v>
      </c>
      <c r="O693">
        <f>IF(OR(표1[[#This Row],[pv_대분류]]="수입", 표1[[#This Row],[pv_대분류]]="저축/투자"), 표1[[#This Row],[금액]], -표1[[#This Row],[금액]])</f>
        <v>60500</v>
      </c>
    </row>
    <row r="694" spans="1:15" hidden="1">
      <c r="A694" s="33">
        <v>45731</v>
      </c>
      <c r="B694" s="34">
        <v>0.35879629629629628</v>
      </c>
      <c r="C694" t="s">
        <v>163</v>
      </c>
      <c r="D694" t="s">
        <v>510</v>
      </c>
      <c r="E694" t="s">
        <v>149</v>
      </c>
      <c r="F694" t="s">
        <v>240</v>
      </c>
      <c r="G694" s="82">
        <v>300</v>
      </c>
      <c r="H694" t="s">
        <v>179</v>
      </c>
      <c r="I694" t="s">
        <v>537</v>
      </c>
      <c r="J694" s="33"/>
      <c r="K694" s="33">
        <f>표1[[#This Row],[날짜]]</f>
        <v>45731</v>
      </c>
      <c r="L694" t="str" cm="1">
        <f t="array" ref="L6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94" t="str">
        <f t="shared" si="10"/>
        <v>금융수입</v>
      </c>
      <c r="N694" t="str">
        <f>IF(COUNTIF(저축성자산, I694) &gt; 0, 표1[[#This Row],[결제수단]], E694)</f>
        <v>미분류</v>
      </c>
      <c r="O694">
        <f>IF(OR(표1[[#This Row],[pv_대분류]]="수입", 표1[[#This Row],[pv_대분류]]="저축/투자"), 표1[[#This Row],[금액]], -표1[[#This Row],[금액]])</f>
        <v>300</v>
      </c>
    </row>
    <row r="695" spans="1:15">
      <c r="A695" s="33">
        <v>45731</v>
      </c>
      <c r="B695" s="34">
        <v>0.40386574074074072</v>
      </c>
      <c r="C695" t="s">
        <v>165</v>
      </c>
      <c r="D695" t="s">
        <v>160</v>
      </c>
      <c r="E695" t="s">
        <v>10</v>
      </c>
      <c r="F695" t="s">
        <v>227</v>
      </c>
      <c r="G695" s="82">
        <v>-8400</v>
      </c>
      <c r="H695" t="s">
        <v>179</v>
      </c>
      <c r="I695" t="s">
        <v>222</v>
      </c>
      <c r="J695" s="33"/>
      <c r="K695" s="33">
        <f>표1[[#This Row],[날짜]]</f>
        <v>45731</v>
      </c>
      <c r="L695" t="str" cm="1">
        <f t="array" ref="L6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95" t="str">
        <f t="shared" si="10"/>
        <v>생활</v>
      </c>
      <c r="N695" t="str">
        <f>IF(COUNTIF(저축성자산, I695) &gt; 0, 표1[[#This Row],[결제수단]], E695)</f>
        <v>마트</v>
      </c>
      <c r="O695">
        <f>IF(OR(표1[[#This Row],[pv_대분류]]="수입", 표1[[#This Row],[pv_대분류]]="저축/투자"), 표1[[#This Row],[금액]], -표1[[#This Row],[금액]])</f>
        <v>8400</v>
      </c>
    </row>
    <row r="696" spans="1:15">
      <c r="A696" s="33">
        <v>45731</v>
      </c>
      <c r="B696" s="34">
        <v>0.41192129629629631</v>
      </c>
      <c r="C696" t="s">
        <v>165</v>
      </c>
      <c r="D696" t="s">
        <v>160</v>
      </c>
      <c r="E696" t="s">
        <v>4</v>
      </c>
      <c r="F696" t="s">
        <v>298</v>
      </c>
      <c r="G696" s="82">
        <v>-9500</v>
      </c>
      <c r="H696" t="s">
        <v>179</v>
      </c>
      <c r="I696" t="s">
        <v>224</v>
      </c>
      <c r="J696" s="33"/>
      <c r="K696" s="33">
        <f>표1[[#This Row],[날짜]]</f>
        <v>45731</v>
      </c>
      <c r="L696" t="str" cm="1">
        <f t="array" ref="L6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96" t="str">
        <f t="shared" si="10"/>
        <v>생활</v>
      </c>
      <c r="N696" t="str">
        <f>IF(COUNTIF(저축성자산, I696) &gt; 0, 표1[[#This Row],[결제수단]], E696)</f>
        <v>편의점</v>
      </c>
      <c r="O696">
        <f>IF(OR(표1[[#This Row],[pv_대분류]]="수입", 표1[[#This Row],[pv_대분류]]="저축/투자"), 표1[[#This Row],[금액]], -표1[[#This Row],[금액]])</f>
        <v>9500</v>
      </c>
    </row>
    <row r="697" spans="1:15">
      <c r="A697" s="33">
        <v>45731</v>
      </c>
      <c r="B697" s="34">
        <v>0.45677083333333329</v>
      </c>
      <c r="C697" t="s">
        <v>165</v>
      </c>
      <c r="D697" t="s">
        <v>160</v>
      </c>
      <c r="E697" t="s">
        <v>4</v>
      </c>
      <c r="F697" t="s">
        <v>285</v>
      </c>
      <c r="G697" s="82">
        <v>-5600</v>
      </c>
      <c r="H697" t="s">
        <v>179</v>
      </c>
      <c r="I697" t="s">
        <v>224</v>
      </c>
      <c r="J697" s="33"/>
      <c r="K697" s="33">
        <f>표1[[#This Row],[날짜]]</f>
        <v>45731</v>
      </c>
      <c r="L697" t="str" cm="1">
        <f t="array" ref="L6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97" t="str">
        <f t="shared" si="10"/>
        <v>생활</v>
      </c>
      <c r="N697" t="str">
        <f>IF(COUNTIF(저축성자산, I697) &gt; 0, 표1[[#This Row],[결제수단]], E697)</f>
        <v>편의점</v>
      </c>
      <c r="O697">
        <f>IF(OR(표1[[#This Row],[pv_대분류]]="수입", 표1[[#This Row],[pv_대분류]]="저축/투자"), 표1[[#This Row],[금액]], -표1[[#This Row],[금액]])</f>
        <v>5600</v>
      </c>
    </row>
    <row r="698" spans="1:15">
      <c r="A698" s="33">
        <v>45731</v>
      </c>
      <c r="B698" s="34">
        <v>0.54809027777777775</v>
      </c>
      <c r="C698" t="s">
        <v>165</v>
      </c>
      <c r="D698" t="s">
        <v>508</v>
      </c>
      <c r="E698" t="s">
        <v>649</v>
      </c>
      <c r="F698" t="s">
        <v>634</v>
      </c>
      <c r="G698" s="82">
        <v>-47333</v>
      </c>
      <c r="H698" t="s">
        <v>179</v>
      </c>
      <c r="I698" t="s">
        <v>222</v>
      </c>
      <c r="J698" s="33"/>
      <c r="K698" s="33">
        <f>표1[[#This Row],[날짜]]</f>
        <v>45731</v>
      </c>
      <c r="L698" t="str" cm="1">
        <f t="array" ref="L6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698" t="str">
        <f t="shared" si="10"/>
        <v>문화/여가</v>
      </c>
      <c r="N698" t="str">
        <f>IF(COUNTIF(저축성자산, I698) &gt; 0, 표1[[#This Row],[결제수단]], E698)</f>
        <v>취미/체험</v>
      </c>
      <c r="O698">
        <f>IF(OR(표1[[#This Row],[pv_대분류]]="수입", 표1[[#This Row],[pv_대분류]]="저축/투자"), 표1[[#This Row],[금액]], -표1[[#This Row],[금액]])</f>
        <v>47333</v>
      </c>
    </row>
    <row r="699" spans="1:15" hidden="1">
      <c r="A699" s="33">
        <v>45731</v>
      </c>
      <c r="B699" s="34">
        <v>0.58841435185185187</v>
      </c>
      <c r="C699" t="s">
        <v>163</v>
      </c>
      <c r="D699" t="s">
        <v>149</v>
      </c>
      <c r="E699" t="s">
        <v>149</v>
      </c>
      <c r="F699" t="s">
        <v>590</v>
      </c>
      <c r="G699" s="82">
        <v>14</v>
      </c>
      <c r="H699" t="s">
        <v>179</v>
      </c>
      <c r="I699" t="s">
        <v>537</v>
      </c>
      <c r="J699" s="33"/>
      <c r="K699" s="33">
        <f>표1[[#This Row],[날짜]]</f>
        <v>45731</v>
      </c>
      <c r="L699" t="str" cm="1">
        <f t="array" ref="L6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699" t="str">
        <f t="shared" si="10"/>
        <v>미분류</v>
      </c>
      <c r="N699" t="str">
        <f>IF(COUNTIF(저축성자산, I699) &gt; 0, 표1[[#This Row],[결제수단]], E699)</f>
        <v>미분류</v>
      </c>
      <c r="O699">
        <f>IF(OR(표1[[#This Row],[pv_대분류]]="수입", 표1[[#This Row],[pv_대분류]]="저축/투자"), 표1[[#This Row],[금액]], -표1[[#This Row],[금액]])</f>
        <v>14</v>
      </c>
    </row>
    <row r="700" spans="1:15" hidden="1">
      <c r="A700" s="33">
        <v>45731</v>
      </c>
      <c r="B700" s="34">
        <v>0.58847222222222217</v>
      </c>
      <c r="C700" t="s">
        <v>163</v>
      </c>
      <c r="D700" t="s">
        <v>149</v>
      </c>
      <c r="E700" t="s">
        <v>149</v>
      </c>
      <c r="F700" t="s">
        <v>590</v>
      </c>
      <c r="G700" s="82">
        <v>12</v>
      </c>
      <c r="H700" t="s">
        <v>179</v>
      </c>
      <c r="I700" t="s">
        <v>537</v>
      </c>
      <c r="J700" s="33"/>
      <c r="K700" s="33">
        <f>표1[[#This Row],[날짜]]</f>
        <v>45731</v>
      </c>
      <c r="L700" t="str" cm="1">
        <f t="array" ref="L7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00" t="str">
        <f t="shared" si="10"/>
        <v>미분류</v>
      </c>
      <c r="N700" t="str">
        <f>IF(COUNTIF(저축성자산, I700) &gt; 0, 표1[[#This Row],[결제수단]], E700)</f>
        <v>미분류</v>
      </c>
      <c r="O700">
        <f>IF(OR(표1[[#This Row],[pv_대분류]]="수입", 표1[[#This Row],[pv_대분류]]="저축/투자"), 표1[[#This Row],[금액]], -표1[[#This Row],[금액]])</f>
        <v>12</v>
      </c>
    </row>
    <row r="701" spans="1:15" hidden="1">
      <c r="A701" s="33">
        <v>45731</v>
      </c>
      <c r="B701" s="34">
        <v>0.5885069444444444</v>
      </c>
      <c r="C701" t="s">
        <v>163</v>
      </c>
      <c r="D701" t="s">
        <v>149</v>
      </c>
      <c r="E701" t="s">
        <v>149</v>
      </c>
      <c r="F701" t="s">
        <v>590</v>
      </c>
      <c r="G701" s="82">
        <v>15</v>
      </c>
      <c r="H701" t="s">
        <v>179</v>
      </c>
      <c r="I701" t="s">
        <v>537</v>
      </c>
      <c r="J701" s="33"/>
      <c r="K701" s="33">
        <f>표1[[#This Row],[날짜]]</f>
        <v>45731</v>
      </c>
      <c r="L701" t="str" cm="1">
        <f t="array" ref="L7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01" t="str">
        <f t="shared" si="10"/>
        <v>미분류</v>
      </c>
      <c r="N701" t="str">
        <f>IF(COUNTIF(저축성자산, I701) &gt; 0, 표1[[#This Row],[결제수단]], E701)</f>
        <v>미분류</v>
      </c>
      <c r="O701">
        <f>IF(OR(표1[[#This Row],[pv_대분류]]="수입", 표1[[#This Row],[pv_대분류]]="저축/투자"), 표1[[#This Row],[금액]], -표1[[#This Row],[금액]])</f>
        <v>15</v>
      </c>
    </row>
    <row r="702" spans="1:15" hidden="1">
      <c r="A702" s="33">
        <v>45731</v>
      </c>
      <c r="B702" s="34">
        <v>0.5899537037037037</v>
      </c>
      <c r="C702" t="s">
        <v>163</v>
      </c>
      <c r="D702" t="s">
        <v>510</v>
      </c>
      <c r="E702" t="s">
        <v>149</v>
      </c>
      <c r="F702" t="s">
        <v>677</v>
      </c>
      <c r="G702" s="82">
        <v>0</v>
      </c>
      <c r="H702" t="s">
        <v>179</v>
      </c>
      <c r="I702" t="s">
        <v>529</v>
      </c>
      <c r="J702" s="33"/>
      <c r="K702" s="33">
        <f>표1[[#This Row],[날짜]]</f>
        <v>45731</v>
      </c>
      <c r="L702" t="str" cm="1">
        <f t="array" ref="L7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02" t="str">
        <f t="shared" si="10"/>
        <v>금융수입</v>
      </c>
      <c r="N702" t="str">
        <f>IF(COUNTIF(저축성자산, I702) &gt; 0, 표1[[#This Row],[결제수단]], E702)</f>
        <v>미분류</v>
      </c>
      <c r="O702">
        <f>IF(OR(표1[[#This Row],[pv_대분류]]="수입", 표1[[#This Row],[pv_대분류]]="저축/투자"), 표1[[#This Row],[금액]], -표1[[#This Row],[금액]])</f>
        <v>0</v>
      </c>
    </row>
    <row r="703" spans="1:15">
      <c r="A703" s="33">
        <v>45731</v>
      </c>
      <c r="B703" s="34">
        <v>0.77848379629629627</v>
      </c>
      <c r="C703" t="s">
        <v>165</v>
      </c>
      <c r="D703" t="s">
        <v>160</v>
      </c>
      <c r="E703" t="s">
        <v>15</v>
      </c>
      <c r="F703" t="s">
        <v>223</v>
      </c>
      <c r="G703" s="82">
        <v>-86666</v>
      </c>
      <c r="H703" t="s">
        <v>179</v>
      </c>
      <c r="I703" t="s">
        <v>222</v>
      </c>
      <c r="J703" s="33"/>
      <c r="K703" s="33">
        <f>표1[[#This Row],[날짜]]</f>
        <v>45731</v>
      </c>
      <c r="L703" t="str" cm="1">
        <f t="array" ref="L7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03" t="str">
        <f t="shared" si="10"/>
        <v>생활</v>
      </c>
      <c r="N703" t="str">
        <f>IF(COUNTIF(저축성자산, I703) &gt; 0, 표1[[#This Row],[결제수단]], E703)</f>
        <v>생필품</v>
      </c>
      <c r="O703">
        <f>IF(OR(표1[[#This Row],[pv_대분류]]="수입", 표1[[#This Row],[pv_대분류]]="저축/투자"), 표1[[#This Row],[금액]], -표1[[#This Row],[금액]])</f>
        <v>86666</v>
      </c>
    </row>
    <row r="704" spans="1:15" hidden="1">
      <c r="A704" s="33">
        <v>45730</v>
      </c>
      <c r="B704" s="34">
        <v>0.81726851851851856</v>
      </c>
      <c r="C704" t="s">
        <v>167</v>
      </c>
      <c r="D704" t="s">
        <v>609</v>
      </c>
      <c r="E704" t="s">
        <v>149</v>
      </c>
      <c r="F704" t="s">
        <v>192</v>
      </c>
      <c r="G704" s="82">
        <v>500000</v>
      </c>
      <c r="H704" t="s">
        <v>179</v>
      </c>
      <c r="I704" t="s">
        <v>537</v>
      </c>
      <c r="J704" s="33"/>
      <c r="K704" s="33">
        <f>표1[[#This Row],[날짜]]</f>
        <v>45730</v>
      </c>
      <c r="L704" t="str" cm="1">
        <f t="array" ref="L7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04" t="str">
        <f t="shared" si="10"/>
        <v>내계좌이체</v>
      </c>
      <c r="N704" t="str">
        <f>IF(COUNTIF(저축성자산, I704) &gt; 0, 표1[[#This Row],[결제수단]], E704)</f>
        <v>미분류</v>
      </c>
      <c r="O704">
        <f>IF(OR(표1[[#This Row],[pv_대분류]]="수입", 표1[[#This Row],[pv_대분류]]="저축/투자"), 표1[[#This Row],[금액]], -표1[[#This Row],[금액]])</f>
        <v>-500000</v>
      </c>
    </row>
    <row r="705" spans="1:15" hidden="1">
      <c r="A705" s="33">
        <v>45730</v>
      </c>
      <c r="B705" s="34">
        <v>0.81726851851851856</v>
      </c>
      <c r="C705" t="s">
        <v>167</v>
      </c>
      <c r="D705" t="s">
        <v>609</v>
      </c>
      <c r="E705" t="s">
        <v>149</v>
      </c>
      <c r="F705" t="s">
        <v>234</v>
      </c>
      <c r="G705" s="82">
        <v>-500000</v>
      </c>
      <c r="H705" t="s">
        <v>179</v>
      </c>
      <c r="I705" t="s">
        <v>527</v>
      </c>
      <c r="J705" s="33"/>
      <c r="K705" s="33">
        <f>표1[[#This Row],[날짜]]</f>
        <v>45730</v>
      </c>
      <c r="L705" t="str" cm="1">
        <f t="array" ref="L7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05" t="str">
        <f t="shared" si="10"/>
        <v>내계좌이체</v>
      </c>
      <c r="N705" t="str">
        <f>IF(COUNTIF(저축성자산, I705) &gt; 0, 표1[[#This Row],[결제수단]], E705)</f>
        <v>미분류</v>
      </c>
      <c r="O705">
        <f>IF(OR(표1[[#This Row],[pv_대분류]]="수입", 표1[[#This Row],[pv_대분류]]="저축/투자"), 표1[[#This Row],[금액]], -표1[[#This Row],[금액]])</f>
        <v>500000</v>
      </c>
    </row>
    <row r="706" spans="1:15" hidden="1">
      <c r="A706" s="33">
        <v>45730</v>
      </c>
      <c r="B706" s="34">
        <v>0.81965277777777779</v>
      </c>
      <c r="C706" t="s">
        <v>167</v>
      </c>
      <c r="D706" t="s">
        <v>609</v>
      </c>
      <c r="E706" t="s">
        <v>149</v>
      </c>
      <c r="F706" t="s">
        <v>619</v>
      </c>
      <c r="G706" s="82">
        <v>-450000</v>
      </c>
      <c r="H706" t="s">
        <v>179</v>
      </c>
      <c r="I706" t="s">
        <v>537</v>
      </c>
      <c r="J706" s="33"/>
      <c r="K706" s="33">
        <f>표1[[#This Row],[날짜]]</f>
        <v>45730</v>
      </c>
      <c r="L706" t="str" cm="1">
        <f t="array" ref="L7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06" t="str">
        <f t="shared" ref="M706:M769" si="11">IF(COUNTIF(저축성자산, I706) &gt; 0, "저축성자산", D706)</f>
        <v>내계좌이체</v>
      </c>
      <c r="N706" t="str">
        <f>IF(COUNTIF(저축성자산, I706) &gt; 0, 표1[[#This Row],[결제수단]], E706)</f>
        <v>미분류</v>
      </c>
      <c r="O706">
        <f>IF(OR(표1[[#This Row],[pv_대분류]]="수입", 표1[[#This Row],[pv_대분류]]="저축/투자"), 표1[[#This Row],[금액]], -표1[[#This Row],[금액]])</f>
        <v>450000</v>
      </c>
    </row>
    <row r="707" spans="1:15" hidden="1">
      <c r="A707" s="33">
        <v>45730</v>
      </c>
      <c r="B707" s="34">
        <v>0.98776620370370372</v>
      </c>
      <c r="C707" t="s">
        <v>167</v>
      </c>
      <c r="D707" t="s">
        <v>609</v>
      </c>
      <c r="E707" t="s">
        <v>149</v>
      </c>
      <c r="F707" t="s">
        <v>152</v>
      </c>
      <c r="G707" s="82">
        <v>-7</v>
      </c>
      <c r="H707" t="s">
        <v>179</v>
      </c>
      <c r="I707" t="s">
        <v>532</v>
      </c>
      <c r="J707" s="33"/>
      <c r="K707" s="33">
        <f>표1[[#This Row],[날짜]]</f>
        <v>45730</v>
      </c>
      <c r="L707" t="str" cm="1">
        <f t="array" ref="L7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07" t="str">
        <f t="shared" si="11"/>
        <v>내계좌이체</v>
      </c>
      <c r="N707" t="str">
        <f>IF(COUNTIF(저축성자산, I707) &gt; 0, 표1[[#This Row],[결제수단]], E707)</f>
        <v>미분류</v>
      </c>
      <c r="O707">
        <f>IF(OR(표1[[#This Row],[pv_대분류]]="수입", 표1[[#This Row],[pv_대분류]]="저축/투자"), 표1[[#This Row],[금액]], -표1[[#This Row],[금액]])</f>
        <v>7</v>
      </c>
    </row>
    <row r="708" spans="1:15" hidden="1">
      <c r="A708" s="33">
        <v>45730</v>
      </c>
      <c r="B708" s="34">
        <v>0.99087962962962961</v>
      </c>
      <c r="C708" t="s">
        <v>167</v>
      </c>
      <c r="D708" t="s">
        <v>609</v>
      </c>
      <c r="E708" t="s">
        <v>149</v>
      </c>
      <c r="F708" t="s">
        <v>623</v>
      </c>
      <c r="G708" s="82">
        <v>-22659</v>
      </c>
      <c r="H708" t="s">
        <v>179</v>
      </c>
      <c r="I708" t="s">
        <v>537</v>
      </c>
      <c r="J708" s="33"/>
      <c r="K708" s="33">
        <f>표1[[#This Row],[날짜]]</f>
        <v>45730</v>
      </c>
      <c r="L708" t="str" cm="1">
        <f t="array" ref="L7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08" t="str">
        <f t="shared" si="11"/>
        <v>내계좌이체</v>
      </c>
      <c r="N708" t="str">
        <f>IF(COUNTIF(저축성자산, I708) &gt; 0, 표1[[#This Row],[결제수단]], E708)</f>
        <v>미분류</v>
      </c>
      <c r="O708">
        <f>IF(OR(표1[[#This Row],[pv_대분류]]="수입", 표1[[#This Row],[pv_대분류]]="저축/투자"), 표1[[#This Row],[금액]], -표1[[#This Row],[금액]])</f>
        <v>22659</v>
      </c>
    </row>
    <row r="709" spans="1:15" hidden="1">
      <c r="A709" s="33">
        <v>45730</v>
      </c>
      <c r="B709" s="34">
        <v>0.99111111111111116</v>
      </c>
      <c r="C709" t="s">
        <v>167</v>
      </c>
      <c r="D709" t="s">
        <v>609</v>
      </c>
      <c r="E709" t="s">
        <v>149</v>
      </c>
      <c r="F709" t="s">
        <v>152</v>
      </c>
      <c r="G709" s="82">
        <v>-4</v>
      </c>
      <c r="H709" t="s">
        <v>179</v>
      </c>
      <c r="I709" t="s">
        <v>532</v>
      </c>
      <c r="J709" s="33"/>
      <c r="K709" s="33">
        <f>표1[[#This Row],[날짜]]</f>
        <v>45730</v>
      </c>
      <c r="L709" t="str" cm="1">
        <f t="array" ref="L7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09" t="str">
        <f t="shared" si="11"/>
        <v>내계좌이체</v>
      </c>
      <c r="N709" t="str">
        <f>IF(COUNTIF(저축성자산, I709) &gt; 0, 표1[[#This Row],[결제수단]], E709)</f>
        <v>미분류</v>
      </c>
      <c r="O709">
        <f>IF(OR(표1[[#This Row],[pv_대분류]]="수입", 표1[[#This Row],[pv_대분류]]="저축/투자"), 표1[[#This Row],[금액]], -표1[[#This Row],[금액]])</f>
        <v>4</v>
      </c>
    </row>
    <row r="710" spans="1:15">
      <c r="A710" s="33">
        <v>45730</v>
      </c>
      <c r="B710" s="34">
        <v>0.32098379629629631</v>
      </c>
      <c r="C710" t="s">
        <v>165</v>
      </c>
      <c r="D710" t="s">
        <v>553</v>
      </c>
      <c r="E710" t="s">
        <v>616</v>
      </c>
      <c r="F710" t="s">
        <v>589</v>
      </c>
      <c r="G710" s="82">
        <v>-20000</v>
      </c>
      <c r="H710" t="s">
        <v>179</v>
      </c>
      <c r="I710" t="s">
        <v>537</v>
      </c>
      <c r="J710" s="33"/>
      <c r="K710" s="33">
        <f>표1[[#This Row],[날짜]]</f>
        <v>45730</v>
      </c>
      <c r="L710" t="str" cm="1">
        <f t="array" ref="L7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0" t="str">
        <f t="shared" si="11"/>
        <v>온라인쇼핑</v>
      </c>
      <c r="N710" t="str">
        <f>IF(COUNTIF(저축성자산, I710) &gt; 0, 표1[[#This Row],[결제수단]], E710)</f>
        <v>결제/충전</v>
      </c>
      <c r="O710">
        <f>IF(OR(표1[[#This Row],[pv_대분류]]="수입", 표1[[#This Row],[pv_대분류]]="저축/투자"), 표1[[#This Row],[금액]], -표1[[#This Row],[금액]])</f>
        <v>20000</v>
      </c>
    </row>
    <row r="711" spans="1:15" hidden="1">
      <c r="A711" s="33">
        <v>45730</v>
      </c>
      <c r="B711" s="34">
        <v>0.3601273148148148</v>
      </c>
      <c r="C711" t="s">
        <v>163</v>
      </c>
      <c r="D711" t="s">
        <v>510</v>
      </c>
      <c r="E711" t="s">
        <v>149</v>
      </c>
      <c r="F711" t="s">
        <v>240</v>
      </c>
      <c r="G711" s="82">
        <v>300</v>
      </c>
      <c r="H711" t="s">
        <v>179</v>
      </c>
      <c r="I711" t="s">
        <v>537</v>
      </c>
      <c r="J711" s="33"/>
      <c r="K711" s="33">
        <f>표1[[#This Row],[날짜]]</f>
        <v>45730</v>
      </c>
      <c r="L711" t="str" cm="1">
        <f t="array" ref="L7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11" t="str">
        <f t="shared" si="11"/>
        <v>금융수입</v>
      </c>
      <c r="N711" t="str">
        <f>IF(COUNTIF(저축성자산, I711) &gt; 0, 표1[[#This Row],[결제수단]], E711)</f>
        <v>미분류</v>
      </c>
      <c r="O711">
        <f>IF(OR(표1[[#This Row],[pv_대분류]]="수입", 표1[[#This Row],[pv_대분류]]="저축/투자"), 표1[[#This Row],[금액]], -표1[[#This Row],[금액]])</f>
        <v>300</v>
      </c>
    </row>
    <row r="712" spans="1:15">
      <c r="A712" s="33">
        <v>45730</v>
      </c>
      <c r="B712" s="34">
        <v>0.87511574074074072</v>
      </c>
      <c r="C712" t="s">
        <v>165</v>
      </c>
      <c r="D712" t="s">
        <v>160</v>
      </c>
      <c r="E712" t="s">
        <v>15</v>
      </c>
      <c r="F712" t="s">
        <v>223</v>
      </c>
      <c r="G712" s="82">
        <v>-93333</v>
      </c>
      <c r="H712" t="s">
        <v>179</v>
      </c>
      <c r="I712" t="s">
        <v>222</v>
      </c>
      <c r="J712" s="33"/>
      <c r="K712" s="33">
        <f>표1[[#This Row],[날짜]]</f>
        <v>45730</v>
      </c>
      <c r="L712" t="str" cm="1">
        <f t="array" ref="L7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2" t="str">
        <f t="shared" si="11"/>
        <v>생활</v>
      </c>
      <c r="N712" t="str">
        <f>IF(COUNTIF(저축성자산, I712) &gt; 0, 표1[[#This Row],[결제수단]], E712)</f>
        <v>생필품</v>
      </c>
      <c r="O712">
        <f>IF(OR(표1[[#This Row],[pv_대분류]]="수입", 표1[[#This Row],[pv_대분류]]="저축/투자"), 표1[[#This Row],[금액]], -표1[[#This Row],[금액]])</f>
        <v>93333</v>
      </c>
    </row>
    <row r="713" spans="1:15">
      <c r="A713" s="33">
        <v>45729</v>
      </c>
      <c r="B713" s="34">
        <v>0.72160879629629626</v>
      </c>
      <c r="C713" t="s">
        <v>165</v>
      </c>
      <c r="D713" t="s">
        <v>148</v>
      </c>
      <c r="E713" t="s">
        <v>27</v>
      </c>
      <c r="F713" t="s">
        <v>68</v>
      </c>
      <c r="G713" s="82">
        <v>-17900</v>
      </c>
      <c r="H713" t="s">
        <v>179</v>
      </c>
      <c r="I713" t="s">
        <v>222</v>
      </c>
      <c r="J713" s="33"/>
      <c r="K713" s="33">
        <f>표1[[#This Row],[날짜]]</f>
        <v>45729</v>
      </c>
      <c r="L713" t="str" cm="1">
        <f t="array" ref="L7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3" t="str">
        <f t="shared" si="11"/>
        <v>식비</v>
      </c>
      <c r="N713" t="str">
        <f>IF(COUNTIF(저축성자산, I713) &gt; 0, 표1[[#This Row],[결제수단]], E713)</f>
        <v>배달</v>
      </c>
      <c r="O713">
        <f>IF(OR(표1[[#This Row],[pv_대분류]]="수입", 표1[[#This Row],[pv_대분류]]="저축/투자"), 표1[[#This Row],[금액]], -표1[[#This Row],[금액]])</f>
        <v>17900</v>
      </c>
    </row>
    <row r="714" spans="1:15">
      <c r="A714" s="33">
        <v>45729</v>
      </c>
      <c r="B714" s="34">
        <v>0.80821759259259263</v>
      </c>
      <c r="C714" t="s">
        <v>165</v>
      </c>
      <c r="D714" t="s">
        <v>160</v>
      </c>
      <c r="E714" t="s">
        <v>4</v>
      </c>
      <c r="F714" t="s">
        <v>442</v>
      </c>
      <c r="G714" s="82">
        <v>-3900</v>
      </c>
      <c r="H714" t="s">
        <v>179</v>
      </c>
      <c r="I714" t="s">
        <v>224</v>
      </c>
      <c r="J714" s="33"/>
      <c r="K714" s="33">
        <f>표1[[#This Row],[날짜]]</f>
        <v>45729</v>
      </c>
      <c r="L714" t="str" cm="1">
        <f t="array" ref="L7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4" t="str">
        <f t="shared" si="11"/>
        <v>생활</v>
      </c>
      <c r="N714" t="str">
        <f>IF(COUNTIF(저축성자산, I714) &gt; 0, 표1[[#This Row],[결제수단]], E714)</f>
        <v>편의점</v>
      </c>
      <c r="O714">
        <f>IF(OR(표1[[#This Row],[pv_대분류]]="수입", 표1[[#This Row],[pv_대분류]]="저축/투자"), 표1[[#This Row],[금액]], -표1[[#This Row],[금액]])</f>
        <v>3900</v>
      </c>
    </row>
    <row r="715" spans="1:15">
      <c r="A715" s="33">
        <v>45729</v>
      </c>
      <c r="B715" s="34">
        <v>0.95277777777777772</v>
      </c>
      <c r="C715" t="s">
        <v>165</v>
      </c>
      <c r="D715" t="s">
        <v>160</v>
      </c>
      <c r="E715" t="s">
        <v>4</v>
      </c>
      <c r="F715" t="s">
        <v>442</v>
      </c>
      <c r="G715" s="82">
        <v>-6000</v>
      </c>
      <c r="H715" t="s">
        <v>179</v>
      </c>
      <c r="I715" t="s">
        <v>224</v>
      </c>
      <c r="J715" s="33"/>
      <c r="K715" s="33">
        <f>표1[[#This Row],[날짜]]</f>
        <v>45729</v>
      </c>
      <c r="L715" t="str" cm="1">
        <f t="array" ref="L7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5" t="str">
        <f t="shared" si="11"/>
        <v>생활</v>
      </c>
      <c r="N715" t="str">
        <f>IF(COUNTIF(저축성자산, I715) &gt; 0, 표1[[#This Row],[결제수단]], E715)</f>
        <v>편의점</v>
      </c>
      <c r="O715">
        <f>IF(OR(표1[[#This Row],[pv_대분류]]="수입", 표1[[#This Row],[pv_대분류]]="저축/투자"), 표1[[#This Row],[금액]], -표1[[#This Row],[금액]])</f>
        <v>6000</v>
      </c>
    </row>
    <row r="716" spans="1:15">
      <c r="A716" s="33">
        <v>45729</v>
      </c>
      <c r="B716" s="34">
        <v>0.9707175925925926</v>
      </c>
      <c r="C716" t="s">
        <v>165</v>
      </c>
      <c r="D716" t="s">
        <v>549</v>
      </c>
      <c r="E716" t="s">
        <v>11</v>
      </c>
      <c r="F716" t="s">
        <v>251</v>
      </c>
      <c r="G716" s="82">
        <v>-11390</v>
      </c>
      <c r="H716" t="s">
        <v>179</v>
      </c>
      <c r="I716" t="s">
        <v>222</v>
      </c>
      <c r="J716" s="33"/>
      <c r="K716" s="33">
        <f>표1[[#This Row],[날짜]]</f>
        <v>45729</v>
      </c>
      <c r="L716" t="str" cm="1">
        <f t="array" ref="L7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6" t="str">
        <f t="shared" si="11"/>
        <v>주거/통신</v>
      </c>
      <c r="N716" t="str">
        <f>IF(COUNTIF(저축성자산, I716) &gt; 0, 표1[[#This Row],[결제수단]], E716)</f>
        <v>휴대폰</v>
      </c>
      <c r="O716">
        <f>IF(OR(표1[[#This Row],[pv_대분류]]="수입", 표1[[#This Row],[pv_대분류]]="저축/투자"), 표1[[#This Row],[금액]], -표1[[#This Row],[금액]])</f>
        <v>11390</v>
      </c>
    </row>
    <row r="717" spans="1:15">
      <c r="A717" s="33">
        <v>45728</v>
      </c>
      <c r="B717" s="34">
        <v>0.69166666666666665</v>
      </c>
      <c r="C717" t="s">
        <v>165</v>
      </c>
      <c r="D717" t="s">
        <v>146</v>
      </c>
      <c r="E717" t="s">
        <v>37</v>
      </c>
      <c r="F717" t="s">
        <v>259</v>
      </c>
      <c r="G717" s="82">
        <v>-5300</v>
      </c>
      <c r="H717" t="s">
        <v>179</v>
      </c>
      <c r="I717" t="s">
        <v>221</v>
      </c>
      <c r="J717" s="33"/>
      <c r="K717" s="33">
        <f>표1[[#This Row],[날짜]]</f>
        <v>45728</v>
      </c>
      <c r="L717" t="str" cm="1">
        <f t="array" ref="L7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7" t="str">
        <f t="shared" si="11"/>
        <v>교통</v>
      </c>
      <c r="N717" t="str">
        <f>IF(COUNTIF(저축성자산, I717) &gt; 0, 표1[[#This Row],[결제수단]], E717)</f>
        <v>택시</v>
      </c>
      <c r="O717">
        <f>IF(OR(표1[[#This Row],[pv_대분류]]="수입", 표1[[#This Row],[pv_대분류]]="저축/투자"), 표1[[#This Row],[금액]], -표1[[#This Row],[금액]])</f>
        <v>5300</v>
      </c>
    </row>
    <row r="718" spans="1:15">
      <c r="A718" s="33">
        <v>45728</v>
      </c>
      <c r="B718" s="34">
        <v>0.69167824074074069</v>
      </c>
      <c r="C718" t="s">
        <v>165</v>
      </c>
      <c r="D718" t="s">
        <v>146</v>
      </c>
      <c r="E718" t="s">
        <v>37</v>
      </c>
      <c r="F718" t="s">
        <v>259</v>
      </c>
      <c r="G718" s="82">
        <v>5300</v>
      </c>
      <c r="H718" t="s">
        <v>179</v>
      </c>
      <c r="I718" t="s">
        <v>221</v>
      </c>
      <c r="J718" s="33"/>
      <c r="K718" s="33">
        <f>표1[[#This Row],[날짜]]</f>
        <v>45728</v>
      </c>
      <c r="L718" t="str" cm="1">
        <f t="array" ref="L7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8" t="str">
        <f t="shared" si="11"/>
        <v>교통</v>
      </c>
      <c r="N718" t="str">
        <f>IF(COUNTIF(저축성자산, I718) &gt; 0, 표1[[#This Row],[결제수단]], E718)</f>
        <v>택시</v>
      </c>
      <c r="O718">
        <f>IF(OR(표1[[#This Row],[pv_대분류]]="수입", 표1[[#This Row],[pv_대분류]]="저축/투자"), 표1[[#This Row],[금액]], -표1[[#This Row],[금액]])</f>
        <v>-5300</v>
      </c>
    </row>
    <row r="719" spans="1:15">
      <c r="A719" s="33">
        <v>45728</v>
      </c>
      <c r="B719" s="34">
        <v>0.69900462962962961</v>
      </c>
      <c r="C719" t="s">
        <v>165</v>
      </c>
      <c r="D719" t="s">
        <v>146</v>
      </c>
      <c r="E719" t="s">
        <v>37</v>
      </c>
      <c r="F719" t="s">
        <v>259</v>
      </c>
      <c r="G719" s="82">
        <v>-5500</v>
      </c>
      <c r="H719" t="s">
        <v>179</v>
      </c>
      <c r="I719" t="s">
        <v>221</v>
      </c>
      <c r="J719" s="33"/>
      <c r="K719" s="33">
        <f>표1[[#This Row],[날짜]]</f>
        <v>45728</v>
      </c>
      <c r="L719" t="str" cm="1">
        <f t="array" ref="L7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19" t="str">
        <f t="shared" si="11"/>
        <v>교통</v>
      </c>
      <c r="N719" t="str">
        <f>IF(COUNTIF(저축성자산, I719) &gt; 0, 표1[[#This Row],[결제수단]], E719)</f>
        <v>택시</v>
      </c>
      <c r="O719">
        <f>IF(OR(표1[[#This Row],[pv_대분류]]="수입", 표1[[#This Row],[pv_대분류]]="저축/투자"), 표1[[#This Row],[금액]], -표1[[#This Row],[금액]])</f>
        <v>5500</v>
      </c>
    </row>
    <row r="720" spans="1:15">
      <c r="A720" s="33">
        <v>45728</v>
      </c>
      <c r="B720" s="34">
        <v>0.79546296296296293</v>
      </c>
      <c r="C720" t="s">
        <v>165</v>
      </c>
      <c r="D720" t="s">
        <v>514</v>
      </c>
      <c r="E720" t="s">
        <v>626</v>
      </c>
      <c r="F720" t="s">
        <v>637</v>
      </c>
      <c r="G720" s="82">
        <v>-66800</v>
      </c>
      <c r="H720" t="s">
        <v>179</v>
      </c>
      <c r="I720" t="s">
        <v>222</v>
      </c>
      <c r="J720" s="33"/>
      <c r="K720" s="33">
        <f>표1[[#This Row],[날짜]]</f>
        <v>45728</v>
      </c>
      <c r="L720" t="str" cm="1">
        <f t="array" ref="L7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20" t="str">
        <f t="shared" si="11"/>
        <v>뷰티/미용</v>
      </c>
      <c r="N720" t="str">
        <f>IF(COUNTIF(저축성자산, I720) &gt; 0, 표1[[#This Row],[결제수단]], E720)</f>
        <v>미용관리</v>
      </c>
      <c r="O720">
        <f>IF(OR(표1[[#This Row],[pv_대분류]]="수입", 표1[[#This Row],[pv_대분류]]="저축/투자"), 표1[[#This Row],[금액]], -표1[[#This Row],[금액]])</f>
        <v>66800</v>
      </c>
    </row>
    <row r="721" spans="1:15" hidden="1">
      <c r="A721" s="33">
        <v>45727</v>
      </c>
      <c r="B721" s="34">
        <v>0.39439814814814822</v>
      </c>
      <c r="C721" t="s">
        <v>167</v>
      </c>
      <c r="D721" t="s">
        <v>167</v>
      </c>
      <c r="E721" t="s">
        <v>149</v>
      </c>
      <c r="F721" t="s">
        <v>663</v>
      </c>
      <c r="G721" s="82">
        <v>270</v>
      </c>
      <c r="H721" t="s">
        <v>179</v>
      </c>
      <c r="I721" t="s">
        <v>195</v>
      </c>
      <c r="J721" s="33"/>
      <c r="K721" s="33">
        <f>표1[[#This Row],[날짜]]</f>
        <v>45727</v>
      </c>
      <c r="L721" t="str" cm="1">
        <f t="array" ref="L7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721" t="str">
        <f t="shared" si="11"/>
        <v>이체</v>
      </c>
      <c r="N721" t="str">
        <f>IF(COUNTIF(저축성자산, I721) &gt; 0, 표1[[#This Row],[결제수단]], E721)</f>
        <v>미분류</v>
      </c>
      <c r="O721">
        <f>IF(OR(표1[[#This Row],[pv_대분류]]="수입", 표1[[#This Row],[pv_대분류]]="저축/투자"), 표1[[#This Row],[금액]], -표1[[#This Row],[금액]])</f>
        <v>-270</v>
      </c>
    </row>
    <row r="722" spans="1:15" hidden="1">
      <c r="A722" s="33">
        <v>45727</v>
      </c>
      <c r="B722" s="34">
        <v>0.39762731481481478</v>
      </c>
      <c r="C722" t="s">
        <v>167</v>
      </c>
      <c r="D722" t="s">
        <v>609</v>
      </c>
      <c r="E722" t="s">
        <v>149</v>
      </c>
      <c r="F722" t="s">
        <v>679</v>
      </c>
      <c r="G722" s="82">
        <v>-20000</v>
      </c>
      <c r="H722" t="s">
        <v>179</v>
      </c>
      <c r="I722" t="s">
        <v>537</v>
      </c>
      <c r="J722" s="33"/>
      <c r="K722" s="33">
        <f>표1[[#This Row],[날짜]]</f>
        <v>45727</v>
      </c>
      <c r="L722" t="str" cm="1">
        <f t="array" ref="L7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22" t="str">
        <f t="shared" si="11"/>
        <v>내계좌이체</v>
      </c>
      <c r="N722" t="str">
        <f>IF(COUNTIF(저축성자산, I722) &gt; 0, 표1[[#This Row],[결제수단]], E722)</f>
        <v>미분류</v>
      </c>
      <c r="O722">
        <f>IF(OR(표1[[#This Row],[pv_대분류]]="수입", 표1[[#This Row],[pv_대분류]]="저축/투자"), 표1[[#This Row],[금액]], -표1[[#This Row],[금액]])</f>
        <v>20000</v>
      </c>
    </row>
    <row r="723" spans="1:15">
      <c r="A723" s="33">
        <v>45727</v>
      </c>
      <c r="B723" s="34">
        <v>0.48408564814814808</v>
      </c>
      <c r="C723" t="s">
        <v>165</v>
      </c>
      <c r="D723" t="s">
        <v>156</v>
      </c>
      <c r="E723" t="s">
        <v>26</v>
      </c>
      <c r="F723" t="s">
        <v>242</v>
      </c>
      <c r="G723" s="82">
        <v>-21230</v>
      </c>
      <c r="H723" t="s">
        <v>179</v>
      </c>
      <c r="I723" t="s">
        <v>224</v>
      </c>
      <c r="J723" s="33"/>
      <c r="K723" s="33">
        <f>표1[[#This Row],[날짜]]</f>
        <v>45727</v>
      </c>
      <c r="L723" t="str" cm="1">
        <f t="array" ref="L7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23" t="str">
        <f t="shared" si="11"/>
        <v>금융</v>
      </c>
      <c r="N723" t="str">
        <f>IF(COUNTIF(저축성자산, I723) &gt; 0, 표1[[#This Row],[결제수단]], E723)</f>
        <v>보험</v>
      </c>
      <c r="O723">
        <f>IF(OR(표1[[#This Row],[pv_대분류]]="수입", 표1[[#This Row],[pv_대분류]]="저축/투자"), 표1[[#This Row],[금액]], -표1[[#This Row],[금액]])</f>
        <v>21230</v>
      </c>
    </row>
    <row r="724" spans="1:15">
      <c r="A724" s="33">
        <v>45727</v>
      </c>
      <c r="B724" s="34">
        <v>0.7838194444444444</v>
      </c>
      <c r="C724" t="s">
        <v>165</v>
      </c>
      <c r="D724" t="s">
        <v>160</v>
      </c>
      <c r="E724" t="s">
        <v>15</v>
      </c>
      <c r="F724" t="s">
        <v>235</v>
      </c>
      <c r="G724" s="82">
        <v>-1000</v>
      </c>
      <c r="H724" t="s">
        <v>179</v>
      </c>
      <c r="I724" t="s">
        <v>224</v>
      </c>
      <c r="J724" s="33"/>
      <c r="K724" s="33">
        <f>표1[[#This Row],[날짜]]</f>
        <v>45727</v>
      </c>
      <c r="L724" t="str" cm="1">
        <f t="array" ref="L7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24" t="str">
        <f t="shared" si="11"/>
        <v>생활</v>
      </c>
      <c r="N724" t="str">
        <f>IF(COUNTIF(저축성자산, I724) &gt; 0, 표1[[#This Row],[결제수단]], E724)</f>
        <v>생필품</v>
      </c>
      <c r="O724">
        <f>IF(OR(표1[[#This Row],[pv_대분류]]="수입", 표1[[#This Row],[pv_대분류]]="저축/투자"), 표1[[#This Row],[금액]], -표1[[#This Row],[금액]])</f>
        <v>1000</v>
      </c>
    </row>
    <row r="725" spans="1:15" hidden="1">
      <c r="A725" s="33">
        <v>45726</v>
      </c>
      <c r="B725" s="34">
        <v>0.47150462962962958</v>
      </c>
      <c r="C725" t="s">
        <v>167</v>
      </c>
      <c r="D725" t="s">
        <v>609</v>
      </c>
      <c r="E725" t="s">
        <v>149</v>
      </c>
      <c r="F725" t="s">
        <v>192</v>
      </c>
      <c r="G725" s="82">
        <v>500000</v>
      </c>
      <c r="H725" t="s">
        <v>179</v>
      </c>
      <c r="I725" t="s">
        <v>537</v>
      </c>
      <c r="J725" s="33"/>
      <c r="K725" s="33">
        <f>표1[[#This Row],[날짜]]</f>
        <v>45726</v>
      </c>
      <c r="L725" t="str" cm="1">
        <f t="array" ref="L7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25" t="str">
        <f t="shared" si="11"/>
        <v>내계좌이체</v>
      </c>
      <c r="N725" t="str">
        <f>IF(COUNTIF(저축성자산, I725) &gt; 0, 표1[[#This Row],[결제수단]], E725)</f>
        <v>미분류</v>
      </c>
      <c r="O725">
        <f>IF(OR(표1[[#This Row],[pv_대분류]]="수입", 표1[[#This Row],[pv_대분류]]="저축/투자"), 표1[[#This Row],[금액]], -표1[[#This Row],[금액]])</f>
        <v>-500000</v>
      </c>
    </row>
    <row r="726" spans="1:15" hidden="1">
      <c r="A726" s="33">
        <v>45726</v>
      </c>
      <c r="B726" s="34">
        <v>0.47150462962962958</v>
      </c>
      <c r="C726" t="s">
        <v>167</v>
      </c>
      <c r="D726" t="s">
        <v>609</v>
      </c>
      <c r="E726" t="s">
        <v>149</v>
      </c>
      <c r="F726" t="s">
        <v>234</v>
      </c>
      <c r="G726" s="82">
        <v>-500000</v>
      </c>
      <c r="H726" t="s">
        <v>179</v>
      </c>
      <c r="I726" t="s">
        <v>527</v>
      </c>
      <c r="J726" s="33"/>
      <c r="K726" s="33">
        <f>표1[[#This Row],[날짜]]</f>
        <v>45726</v>
      </c>
      <c r="L726" t="str" cm="1">
        <f t="array" ref="L7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26" t="str">
        <f t="shared" si="11"/>
        <v>내계좌이체</v>
      </c>
      <c r="N726" t="str">
        <f>IF(COUNTIF(저축성자산, I726) &gt; 0, 표1[[#This Row],[결제수단]], E726)</f>
        <v>미분류</v>
      </c>
      <c r="O726">
        <f>IF(OR(표1[[#This Row],[pv_대분류]]="수입", 표1[[#This Row],[pv_대분류]]="저축/투자"), 표1[[#This Row],[금액]], -표1[[#This Row],[금액]])</f>
        <v>500000</v>
      </c>
    </row>
    <row r="727" spans="1:15" hidden="1">
      <c r="A727" s="33">
        <v>45726</v>
      </c>
      <c r="B727" s="34">
        <v>0.47249999999999998</v>
      </c>
      <c r="C727" t="s">
        <v>167</v>
      </c>
      <c r="D727" t="s">
        <v>167</v>
      </c>
      <c r="E727" t="s">
        <v>149</v>
      </c>
      <c r="F727" t="s">
        <v>89</v>
      </c>
      <c r="G727" s="82">
        <v>-329000</v>
      </c>
      <c r="H727" t="s">
        <v>179</v>
      </c>
      <c r="I727" t="s">
        <v>537</v>
      </c>
      <c r="J727" s="33"/>
      <c r="K727" s="33">
        <f>표1[[#This Row],[날짜]]</f>
        <v>45726</v>
      </c>
      <c r="L727" t="str" cm="1">
        <f t="array" ref="L7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727" t="str">
        <f t="shared" si="11"/>
        <v>이체</v>
      </c>
      <c r="N727" t="str">
        <f>IF(COUNTIF(저축성자산, I727) &gt; 0, 표1[[#This Row],[결제수단]], E727)</f>
        <v>미분류</v>
      </c>
      <c r="O727">
        <f>IF(OR(표1[[#This Row],[pv_대분류]]="수입", 표1[[#This Row],[pv_대분류]]="저축/투자"), 표1[[#This Row],[금액]], -표1[[#This Row],[금액]])</f>
        <v>329000</v>
      </c>
    </row>
    <row r="728" spans="1:15" hidden="1">
      <c r="A728" s="33">
        <v>45726</v>
      </c>
      <c r="B728" s="34">
        <v>0.47270833333333329</v>
      </c>
      <c r="C728" t="s">
        <v>163</v>
      </c>
      <c r="D728" t="s">
        <v>149</v>
      </c>
      <c r="E728" t="s">
        <v>149</v>
      </c>
      <c r="F728" t="s">
        <v>590</v>
      </c>
      <c r="G728" s="82">
        <v>20</v>
      </c>
      <c r="H728" t="s">
        <v>179</v>
      </c>
      <c r="I728" t="s">
        <v>537</v>
      </c>
      <c r="J728" s="33"/>
      <c r="K728" s="33">
        <f>표1[[#This Row],[날짜]]</f>
        <v>45726</v>
      </c>
      <c r="L728" t="str" cm="1">
        <f t="array" ref="L7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28" t="str">
        <f t="shared" si="11"/>
        <v>미분류</v>
      </c>
      <c r="N728" t="str">
        <f>IF(COUNTIF(저축성자산, I728) &gt; 0, 표1[[#This Row],[결제수단]], E728)</f>
        <v>미분류</v>
      </c>
      <c r="O728">
        <f>IF(OR(표1[[#This Row],[pv_대분류]]="수입", 표1[[#This Row],[pv_대분류]]="저축/투자"), 표1[[#This Row],[금액]], -표1[[#This Row],[금액]])</f>
        <v>20</v>
      </c>
    </row>
    <row r="729" spans="1:15">
      <c r="A729" s="33">
        <v>45726</v>
      </c>
      <c r="B729" s="34">
        <v>0.73451388888888891</v>
      </c>
      <c r="C729" t="s">
        <v>165</v>
      </c>
      <c r="D729" t="s">
        <v>553</v>
      </c>
      <c r="E729" t="s">
        <v>616</v>
      </c>
      <c r="F729" t="s">
        <v>274</v>
      </c>
      <c r="G729" s="82">
        <v>-43333</v>
      </c>
      <c r="H729" t="s">
        <v>179</v>
      </c>
      <c r="I729" t="s">
        <v>222</v>
      </c>
      <c r="J729" s="33"/>
      <c r="K729" s="33">
        <f>표1[[#This Row],[날짜]]</f>
        <v>45726</v>
      </c>
      <c r="L729" t="str" cm="1">
        <f t="array" ref="L7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29" t="str">
        <f t="shared" si="11"/>
        <v>온라인쇼핑</v>
      </c>
      <c r="N729" t="str">
        <f>IF(COUNTIF(저축성자산, I729) &gt; 0, 표1[[#This Row],[결제수단]], E729)</f>
        <v>결제/충전</v>
      </c>
      <c r="O729">
        <f>IF(OR(표1[[#This Row],[pv_대분류]]="수입", 표1[[#This Row],[pv_대분류]]="저축/투자"), 표1[[#This Row],[금액]], -표1[[#This Row],[금액]])</f>
        <v>43333</v>
      </c>
    </row>
    <row r="730" spans="1:15">
      <c r="A730" s="33">
        <v>45726</v>
      </c>
      <c r="B730" s="34">
        <v>0.82821759259259264</v>
      </c>
      <c r="C730" t="s">
        <v>165</v>
      </c>
      <c r="D730" t="s">
        <v>553</v>
      </c>
      <c r="E730" t="s">
        <v>612</v>
      </c>
      <c r="F730" t="s">
        <v>294</v>
      </c>
      <c r="G730" s="82">
        <v>-63600</v>
      </c>
      <c r="H730" t="s">
        <v>179</v>
      </c>
      <c r="I730" t="s">
        <v>222</v>
      </c>
      <c r="J730" s="33"/>
      <c r="K730" s="33">
        <f>표1[[#This Row],[날짜]]</f>
        <v>45726</v>
      </c>
      <c r="L730" t="str" cm="1">
        <f t="array" ref="L7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0" t="str">
        <f t="shared" si="11"/>
        <v>온라인쇼핑</v>
      </c>
      <c r="N730" t="str">
        <f>IF(COUNTIF(저축성자산, I730) &gt; 0, 표1[[#This Row],[결제수단]], E730)</f>
        <v>인터넷쇼핑</v>
      </c>
      <c r="O730">
        <f>IF(OR(표1[[#This Row],[pv_대분류]]="수입", 표1[[#This Row],[pv_대분류]]="저축/투자"), 표1[[#This Row],[금액]], -표1[[#This Row],[금액]])</f>
        <v>63600</v>
      </c>
    </row>
    <row r="731" spans="1:15">
      <c r="A731" s="33">
        <v>45726</v>
      </c>
      <c r="B731" s="34">
        <v>0.93716435185185187</v>
      </c>
      <c r="C731" t="s">
        <v>165</v>
      </c>
      <c r="D731" t="s">
        <v>160</v>
      </c>
      <c r="E731" t="s">
        <v>4</v>
      </c>
      <c r="F731" t="s">
        <v>290</v>
      </c>
      <c r="G731" s="82">
        <v>-1200</v>
      </c>
      <c r="H731" t="s">
        <v>179</v>
      </c>
      <c r="I731" t="s">
        <v>224</v>
      </c>
      <c r="J731" s="33"/>
      <c r="K731" s="33">
        <f>표1[[#This Row],[날짜]]</f>
        <v>45726</v>
      </c>
      <c r="L731" t="str" cm="1">
        <f t="array" ref="L7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1" t="str">
        <f t="shared" si="11"/>
        <v>생활</v>
      </c>
      <c r="N731" t="str">
        <f>IF(COUNTIF(저축성자산, I731) &gt; 0, 표1[[#This Row],[결제수단]], E731)</f>
        <v>편의점</v>
      </c>
      <c r="O731">
        <f>IF(OR(표1[[#This Row],[pv_대분류]]="수입", 표1[[#This Row],[pv_대분류]]="저축/투자"), 표1[[#This Row],[금액]], -표1[[#This Row],[금액]])</f>
        <v>1200</v>
      </c>
    </row>
    <row r="732" spans="1:15">
      <c r="A732" s="33">
        <v>45725</v>
      </c>
      <c r="B732" s="34">
        <v>0.5062268518518519</v>
      </c>
      <c r="C732" t="s">
        <v>165</v>
      </c>
      <c r="D732" t="s">
        <v>148</v>
      </c>
      <c r="E732" t="s">
        <v>688</v>
      </c>
      <c r="F732" t="s">
        <v>709</v>
      </c>
      <c r="G732" s="82">
        <v>-16000</v>
      </c>
      <c r="H732" t="s">
        <v>179</v>
      </c>
      <c r="I732" t="s">
        <v>222</v>
      </c>
      <c r="J732" s="33"/>
      <c r="K732" s="33">
        <f>표1[[#This Row],[날짜]]</f>
        <v>45725</v>
      </c>
      <c r="L732" t="str" cm="1">
        <f t="array" ref="L7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2" t="str">
        <f t="shared" si="11"/>
        <v>식비</v>
      </c>
      <c r="N732" t="str">
        <f>IF(COUNTIF(저축성자산, I732) &gt; 0, 표1[[#This Row],[결제수단]], E732)</f>
        <v>아시아음식</v>
      </c>
      <c r="O732">
        <f>IF(OR(표1[[#This Row],[pv_대분류]]="수입", 표1[[#This Row],[pv_대분류]]="저축/투자"), 표1[[#This Row],[금액]], -표1[[#This Row],[금액]])</f>
        <v>16000</v>
      </c>
    </row>
    <row r="733" spans="1:15">
      <c r="A733" s="33">
        <v>45725</v>
      </c>
      <c r="B733" s="34">
        <v>0.66696759259259264</v>
      </c>
      <c r="C733" t="s">
        <v>165</v>
      </c>
      <c r="D733" t="s">
        <v>525</v>
      </c>
      <c r="E733" t="s">
        <v>674</v>
      </c>
      <c r="F733" t="s">
        <v>705</v>
      </c>
      <c r="G733" s="82">
        <v>-18000</v>
      </c>
      <c r="H733" t="s">
        <v>179</v>
      </c>
      <c r="I733" t="s">
        <v>222</v>
      </c>
      <c r="J733" s="33"/>
      <c r="K733" s="33">
        <f>표1[[#This Row],[날짜]]</f>
        <v>45725</v>
      </c>
      <c r="L733" t="str" cm="1">
        <f t="array" ref="L7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3" t="str">
        <f t="shared" si="11"/>
        <v>카페/간식</v>
      </c>
      <c r="N733" t="str">
        <f>IF(COUNTIF(저축성자산, I733) &gt; 0, 표1[[#This Row],[결제수단]], E733)</f>
        <v>디저트/떡</v>
      </c>
      <c r="O733">
        <f>IF(OR(표1[[#This Row],[pv_대분류]]="수입", 표1[[#This Row],[pv_대분류]]="저축/투자"), 표1[[#This Row],[금액]], -표1[[#This Row],[금액]])</f>
        <v>18000</v>
      </c>
    </row>
    <row r="734" spans="1:15">
      <c r="A734" s="33">
        <v>45725</v>
      </c>
      <c r="B734" s="34">
        <v>0.78629629629629627</v>
      </c>
      <c r="C734" t="s">
        <v>165</v>
      </c>
      <c r="D734" t="s">
        <v>160</v>
      </c>
      <c r="E734" t="s">
        <v>4</v>
      </c>
      <c r="F734" t="s">
        <v>442</v>
      </c>
      <c r="G734" s="82">
        <v>-8000</v>
      </c>
      <c r="H734" t="s">
        <v>179</v>
      </c>
      <c r="I734" t="s">
        <v>222</v>
      </c>
      <c r="J734" s="33"/>
      <c r="K734" s="33">
        <f>표1[[#This Row],[날짜]]</f>
        <v>45725</v>
      </c>
      <c r="L734" t="str" cm="1">
        <f t="array" ref="L7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4" t="str">
        <f t="shared" si="11"/>
        <v>생활</v>
      </c>
      <c r="N734" t="str">
        <f>IF(COUNTIF(저축성자산, I734) &gt; 0, 표1[[#This Row],[결제수단]], E734)</f>
        <v>편의점</v>
      </c>
      <c r="O734">
        <f>IF(OR(표1[[#This Row],[pv_대분류]]="수입", 표1[[#This Row],[pv_대분류]]="저축/투자"), 표1[[#This Row],[금액]], -표1[[#This Row],[금액]])</f>
        <v>8000</v>
      </c>
    </row>
    <row r="735" spans="1:15">
      <c r="A735" s="33">
        <v>45725</v>
      </c>
      <c r="B735" s="34">
        <v>0.84292824074074069</v>
      </c>
      <c r="C735" t="s">
        <v>165</v>
      </c>
      <c r="D735" t="s">
        <v>148</v>
      </c>
      <c r="E735" t="s">
        <v>85</v>
      </c>
      <c r="F735" t="s">
        <v>666</v>
      </c>
      <c r="G735" s="82">
        <v>-42333</v>
      </c>
      <c r="H735" t="s">
        <v>179</v>
      </c>
      <c r="I735" t="s">
        <v>222</v>
      </c>
      <c r="J735" s="33"/>
      <c r="K735" s="33">
        <f>표1[[#This Row],[날짜]]</f>
        <v>45725</v>
      </c>
      <c r="L735" t="str" cm="1">
        <f t="array" ref="L7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5" t="str">
        <f t="shared" si="11"/>
        <v>식비</v>
      </c>
      <c r="N735" t="str">
        <f>IF(COUNTIF(저축성자산, I735) &gt; 0, 표1[[#This Row],[결제수단]], E735)</f>
        <v>고기</v>
      </c>
      <c r="O735">
        <f>IF(OR(표1[[#This Row],[pv_대분류]]="수입", 표1[[#This Row],[pv_대분류]]="저축/투자"), 표1[[#This Row],[금액]], -표1[[#This Row],[금액]])</f>
        <v>42333</v>
      </c>
    </row>
    <row r="736" spans="1:15">
      <c r="A736" s="33">
        <v>45725</v>
      </c>
      <c r="B736" s="34">
        <v>0.86649305555555556</v>
      </c>
      <c r="C736" t="s">
        <v>165</v>
      </c>
      <c r="D736" t="s">
        <v>553</v>
      </c>
      <c r="E736" t="s">
        <v>612</v>
      </c>
      <c r="F736" t="s">
        <v>5</v>
      </c>
      <c r="G736" s="82">
        <v>-42300</v>
      </c>
      <c r="H736" t="s">
        <v>179</v>
      </c>
      <c r="I736" t="s">
        <v>222</v>
      </c>
      <c r="J736" s="33"/>
      <c r="K736" s="33">
        <f>표1[[#This Row],[날짜]]</f>
        <v>45725</v>
      </c>
      <c r="L736" t="str" cm="1">
        <f t="array" ref="L7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6" t="str">
        <f t="shared" si="11"/>
        <v>온라인쇼핑</v>
      </c>
      <c r="N736" t="str">
        <f>IF(COUNTIF(저축성자산, I736) &gt; 0, 표1[[#This Row],[결제수단]], E736)</f>
        <v>인터넷쇼핑</v>
      </c>
      <c r="O736">
        <f>IF(OR(표1[[#This Row],[pv_대분류]]="수입", 표1[[#This Row],[pv_대분류]]="저축/투자"), 표1[[#This Row],[금액]], -표1[[#This Row],[금액]])</f>
        <v>42300</v>
      </c>
    </row>
    <row r="737" spans="1:15" hidden="1">
      <c r="A737" s="33">
        <v>45724</v>
      </c>
      <c r="B737" s="34">
        <v>0.55084490740740744</v>
      </c>
      <c r="C737" t="s">
        <v>167</v>
      </c>
      <c r="D737" t="s">
        <v>167</v>
      </c>
      <c r="E737" t="s">
        <v>149</v>
      </c>
      <c r="F737" t="s">
        <v>699</v>
      </c>
      <c r="G737" s="82">
        <v>-6000</v>
      </c>
      <c r="H737" t="s">
        <v>179</v>
      </c>
      <c r="I737" t="s">
        <v>537</v>
      </c>
      <c r="J737" s="33"/>
      <c r="K737" s="33">
        <f>표1[[#This Row],[날짜]]</f>
        <v>45724</v>
      </c>
      <c r="L737" t="str" cm="1">
        <f t="array" ref="L7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737" t="str">
        <f t="shared" si="11"/>
        <v>이체</v>
      </c>
      <c r="N737" t="str">
        <f>IF(COUNTIF(저축성자산, I737) &gt; 0, 표1[[#This Row],[결제수단]], E737)</f>
        <v>미분류</v>
      </c>
      <c r="O737">
        <f>IF(OR(표1[[#This Row],[pv_대분류]]="수입", 표1[[#This Row],[pv_대분류]]="저축/투자"), 표1[[#This Row],[금액]], -표1[[#This Row],[금액]])</f>
        <v>6000</v>
      </c>
    </row>
    <row r="738" spans="1:15" hidden="1">
      <c r="A738" s="33">
        <v>45724</v>
      </c>
      <c r="B738" s="34">
        <v>0.35457175925925932</v>
      </c>
      <c r="C738" t="s">
        <v>163</v>
      </c>
      <c r="D738" t="s">
        <v>149</v>
      </c>
      <c r="E738" t="s">
        <v>149</v>
      </c>
      <c r="F738" t="s">
        <v>590</v>
      </c>
      <c r="G738" s="82">
        <v>16</v>
      </c>
      <c r="H738" t="s">
        <v>179</v>
      </c>
      <c r="I738" t="s">
        <v>537</v>
      </c>
      <c r="J738" s="33"/>
      <c r="K738" s="33">
        <f>표1[[#This Row],[날짜]]</f>
        <v>45724</v>
      </c>
      <c r="L738" t="str" cm="1">
        <f t="array" ref="L7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38" t="str">
        <f t="shared" si="11"/>
        <v>미분류</v>
      </c>
      <c r="N738" t="str">
        <f>IF(COUNTIF(저축성자산, I738) &gt; 0, 표1[[#This Row],[결제수단]], E738)</f>
        <v>미분류</v>
      </c>
      <c r="O738">
        <f>IF(OR(표1[[#This Row],[pv_대분류]]="수입", 표1[[#This Row],[pv_대분류]]="저축/투자"), 표1[[#This Row],[금액]], -표1[[#This Row],[금액]])</f>
        <v>16</v>
      </c>
    </row>
    <row r="739" spans="1:15">
      <c r="A739" s="33">
        <v>45724</v>
      </c>
      <c r="B739" s="34">
        <v>0.42812499999999998</v>
      </c>
      <c r="C739" t="s">
        <v>165</v>
      </c>
      <c r="D739" t="s">
        <v>525</v>
      </c>
      <c r="E739" t="s">
        <v>591</v>
      </c>
      <c r="F739" t="s">
        <v>291</v>
      </c>
      <c r="G739" s="82">
        <v>-1500</v>
      </c>
      <c r="H739" t="s">
        <v>179</v>
      </c>
      <c r="I739" t="s">
        <v>224</v>
      </c>
      <c r="J739" s="33"/>
      <c r="K739" s="33">
        <f>표1[[#This Row],[날짜]]</f>
        <v>45724</v>
      </c>
      <c r="L739" t="str" cm="1">
        <f t="array" ref="L7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39" t="str">
        <f t="shared" si="11"/>
        <v>카페/간식</v>
      </c>
      <c r="N739" t="str">
        <f>IF(COUNTIF(저축성자산, I739) &gt; 0, 표1[[#This Row],[결제수단]], E739)</f>
        <v>커피/음료</v>
      </c>
      <c r="O739">
        <f>IF(OR(표1[[#This Row],[pv_대분류]]="수입", 표1[[#This Row],[pv_대분류]]="저축/투자"), 표1[[#This Row],[금액]], -표1[[#This Row],[금액]])</f>
        <v>1500</v>
      </c>
    </row>
    <row r="740" spans="1:15">
      <c r="A740" s="33">
        <v>45724</v>
      </c>
      <c r="B740" s="34">
        <v>0.91890046296296302</v>
      </c>
      <c r="C740" t="s">
        <v>165</v>
      </c>
      <c r="D740" t="s">
        <v>553</v>
      </c>
      <c r="E740" t="s">
        <v>616</v>
      </c>
      <c r="F740" t="s">
        <v>589</v>
      </c>
      <c r="G740" s="82">
        <v>-10000</v>
      </c>
      <c r="H740" t="s">
        <v>179</v>
      </c>
      <c r="I740" t="s">
        <v>537</v>
      </c>
      <c r="J740" s="33"/>
      <c r="K740" s="33">
        <f>표1[[#This Row],[날짜]]</f>
        <v>45724</v>
      </c>
      <c r="L740" t="str" cm="1">
        <f t="array" ref="L7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0" t="str">
        <f t="shared" si="11"/>
        <v>온라인쇼핑</v>
      </c>
      <c r="N740" t="str">
        <f>IF(COUNTIF(저축성자산, I740) &gt; 0, 표1[[#This Row],[결제수단]], E740)</f>
        <v>결제/충전</v>
      </c>
      <c r="O740">
        <f>IF(OR(표1[[#This Row],[pv_대분류]]="수입", 표1[[#This Row],[pv_대분류]]="저축/투자"), 표1[[#This Row],[금액]], -표1[[#This Row],[금액]])</f>
        <v>10000</v>
      </c>
    </row>
    <row r="741" spans="1:15" hidden="1">
      <c r="A741" s="33">
        <v>45723</v>
      </c>
      <c r="B741" s="34">
        <v>0.49210648148148151</v>
      </c>
      <c r="C741" t="s">
        <v>167</v>
      </c>
      <c r="D741" t="s">
        <v>167</v>
      </c>
      <c r="E741" t="s">
        <v>149</v>
      </c>
      <c r="F741" t="s">
        <v>295</v>
      </c>
      <c r="G741" s="82">
        <v>20</v>
      </c>
      <c r="H741" t="s">
        <v>179</v>
      </c>
      <c r="I741" t="s">
        <v>532</v>
      </c>
      <c r="J741" s="33"/>
      <c r="K741" s="33">
        <f>표1[[#This Row],[날짜]]</f>
        <v>45723</v>
      </c>
      <c r="L741" t="str" cm="1">
        <f t="array" ref="L7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741" t="str">
        <f t="shared" si="11"/>
        <v>이체</v>
      </c>
      <c r="N741" t="str">
        <f>IF(COUNTIF(저축성자산, I741) &gt; 0, 표1[[#This Row],[결제수단]], E741)</f>
        <v>미분류</v>
      </c>
      <c r="O741">
        <f>IF(OR(표1[[#This Row],[pv_대분류]]="수입", 표1[[#This Row],[pv_대분류]]="저축/투자"), 표1[[#This Row],[금액]], -표1[[#This Row],[금액]])</f>
        <v>-20</v>
      </c>
    </row>
    <row r="742" spans="1:15">
      <c r="A742" s="33">
        <v>45723</v>
      </c>
      <c r="B742" s="34">
        <v>0.47846064814814809</v>
      </c>
      <c r="C742" t="s">
        <v>165</v>
      </c>
      <c r="D742" t="s">
        <v>160</v>
      </c>
      <c r="E742" t="s">
        <v>668</v>
      </c>
      <c r="F742" t="s">
        <v>296</v>
      </c>
      <c r="G742" s="82">
        <v>-53550</v>
      </c>
      <c r="H742" t="s">
        <v>179</v>
      </c>
      <c r="I742" t="s">
        <v>222</v>
      </c>
      <c r="J742" s="33"/>
      <c r="K742" s="33">
        <f>표1[[#This Row],[날짜]]</f>
        <v>45723</v>
      </c>
      <c r="L742" t="str" cm="1">
        <f t="array" ref="L7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2" t="str">
        <f t="shared" si="11"/>
        <v>생활</v>
      </c>
      <c r="N742" t="str">
        <f>IF(COUNTIF(저축성자산, I742) &gt; 0, 표1[[#This Row],[결제수단]], E742)</f>
        <v>생활서비스</v>
      </c>
      <c r="O742">
        <f>IF(OR(표1[[#This Row],[pv_대분류]]="수입", 표1[[#This Row],[pv_대분류]]="저축/투자"), 표1[[#This Row],[금액]], -표1[[#This Row],[금액]])</f>
        <v>53550</v>
      </c>
    </row>
    <row r="743" spans="1:15">
      <c r="A743" s="33">
        <v>45723</v>
      </c>
      <c r="B743" s="34">
        <v>0.92344907407407406</v>
      </c>
      <c r="C743" t="s">
        <v>165</v>
      </c>
      <c r="D743" t="s">
        <v>553</v>
      </c>
      <c r="E743" t="s">
        <v>616</v>
      </c>
      <c r="F743" t="s">
        <v>589</v>
      </c>
      <c r="G743" s="82">
        <v>-20000</v>
      </c>
      <c r="H743" t="s">
        <v>179</v>
      </c>
      <c r="I743" t="s">
        <v>537</v>
      </c>
      <c r="J743" s="33"/>
      <c r="K743" s="33">
        <f>표1[[#This Row],[날짜]]</f>
        <v>45723</v>
      </c>
      <c r="L743" t="str" cm="1">
        <f t="array" ref="L7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3" t="str">
        <f t="shared" si="11"/>
        <v>온라인쇼핑</v>
      </c>
      <c r="N743" t="str">
        <f>IF(COUNTIF(저축성자산, I743) &gt; 0, 표1[[#This Row],[결제수단]], E743)</f>
        <v>결제/충전</v>
      </c>
      <c r="O743">
        <f>IF(OR(표1[[#This Row],[pv_대분류]]="수입", 표1[[#This Row],[pv_대분류]]="저축/투자"), 표1[[#This Row],[금액]], -표1[[#This Row],[금액]])</f>
        <v>20000</v>
      </c>
    </row>
    <row r="744" spans="1:15">
      <c r="A744" s="33">
        <v>45722</v>
      </c>
      <c r="B744" s="34">
        <v>0.93768518518518518</v>
      </c>
      <c r="C744" t="s">
        <v>165</v>
      </c>
      <c r="D744" t="s">
        <v>160</v>
      </c>
      <c r="E744" t="s">
        <v>4</v>
      </c>
      <c r="F744" t="s">
        <v>290</v>
      </c>
      <c r="G744" s="82">
        <v>-1200</v>
      </c>
      <c r="H744" t="s">
        <v>179</v>
      </c>
      <c r="I744" t="s">
        <v>224</v>
      </c>
      <c r="J744" s="33"/>
      <c r="K744" s="33">
        <f>표1[[#This Row],[날짜]]</f>
        <v>45722</v>
      </c>
      <c r="L744" t="str" cm="1">
        <f t="array" ref="L7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4" t="str">
        <f t="shared" si="11"/>
        <v>생활</v>
      </c>
      <c r="N744" t="str">
        <f>IF(COUNTIF(저축성자산, I744) &gt; 0, 표1[[#This Row],[결제수단]], E744)</f>
        <v>편의점</v>
      </c>
      <c r="O744">
        <f>IF(OR(표1[[#This Row],[pv_대분류]]="수입", 표1[[#This Row],[pv_대분류]]="저축/투자"), 표1[[#This Row],[금액]], -표1[[#This Row],[금액]])</f>
        <v>1200</v>
      </c>
    </row>
    <row r="745" spans="1:15">
      <c r="A745" s="33">
        <v>45721</v>
      </c>
      <c r="B745" s="34">
        <v>0.72577546296296291</v>
      </c>
      <c r="C745" t="s">
        <v>165</v>
      </c>
      <c r="D745" t="s">
        <v>160</v>
      </c>
      <c r="E745" t="s">
        <v>15</v>
      </c>
      <c r="F745" t="s">
        <v>235</v>
      </c>
      <c r="G745" s="82">
        <v>-1000</v>
      </c>
      <c r="H745" t="s">
        <v>179</v>
      </c>
      <c r="I745" t="s">
        <v>224</v>
      </c>
      <c r="J745" s="33"/>
      <c r="K745" s="33">
        <f>표1[[#This Row],[날짜]]</f>
        <v>45721</v>
      </c>
      <c r="L745" t="str" cm="1">
        <f t="array" ref="L7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5" t="str">
        <f t="shared" si="11"/>
        <v>생활</v>
      </c>
      <c r="N745" t="str">
        <f>IF(COUNTIF(저축성자산, I745) &gt; 0, 표1[[#This Row],[결제수단]], E745)</f>
        <v>생필품</v>
      </c>
      <c r="O745">
        <f>IF(OR(표1[[#This Row],[pv_대분류]]="수입", 표1[[#This Row],[pv_대분류]]="저축/투자"), 표1[[#This Row],[금액]], -표1[[#This Row],[금액]])</f>
        <v>1000</v>
      </c>
    </row>
    <row r="746" spans="1:15">
      <c r="A746" s="33">
        <v>45720</v>
      </c>
      <c r="B746" s="34">
        <v>0.78009259259259256</v>
      </c>
      <c r="C746" t="s">
        <v>165</v>
      </c>
      <c r="D746" t="s">
        <v>553</v>
      </c>
      <c r="E746" t="s">
        <v>612</v>
      </c>
      <c r="F746" t="s">
        <v>297</v>
      </c>
      <c r="G746" s="82">
        <v>-2000</v>
      </c>
      <c r="H746" t="s">
        <v>179</v>
      </c>
      <c r="I746" t="s">
        <v>224</v>
      </c>
      <c r="J746" s="33"/>
      <c r="K746" s="33">
        <f>표1[[#This Row],[날짜]]</f>
        <v>45720</v>
      </c>
      <c r="L746" t="str" cm="1">
        <f t="array" ref="L7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6" t="str">
        <f t="shared" si="11"/>
        <v>온라인쇼핑</v>
      </c>
      <c r="N746" t="str">
        <f>IF(COUNTIF(저축성자산, I746) &gt; 0, 표1[[#This Row],[결제수단]], E746)</f>
        <v>인터넷쇼핑</v>
      </c>
      <c r="O746">
        <f>IF(OR(표1[[#This Row],[pv_대분류]]="수입", 표1[[#This Row],[pv_대분류]]="저축/투자"), 표1[[#This Row],[금액]], -표1[[#This Row],[금액]])</f>
        <v>2000</v>
      </c>
    </row>
    <row r="747" spans="1:15">
      <c r="A747" s="33">
        <v>45720</v>
      </c>
      <c r="B747" s="34">
        <v>0.9228587962962963</v>
      </c>
      <c r="C747" t="s">
        <v>165</v>
      </c>
      <c r="D747" t="s">
        <v>542</v>
      </c>
      <c r="E747" t="s">
        <v>56</v>
      </c>
      <c r="F747" t="s">
        <v>258</v>
      </c>
      <c r="G747" s="82">
        <v>-216333</v>
      </c>
      <c r="H747" t="s">
        <v>179</v>
      </c>
      <c r="I747" t="s">
        <v>222</v>
      </c>
      <c r="J747" s="33"/>
      <c r="K747" s="33">
        <f>표1[[#This Row],[날짜]]</f>
        <v>45720</v>
      </c>
      <c r="L747" t="str" cm="1">
        <f t="array" ref="L7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7" t="str">
        <f t="shared" si="11"/>
        <v>의료/건강</v>
      </c>
      <c r="N747" t="str">
        <f>IF(COUNTIF(저축성자산, I747) &gt; 0, 표1[[#This Row],[결제수단]], E747)</f>
        <v>운동</v>
      </c>
      <c r="O747">
        <f>IF(OR(표1[[#This Row],[pv_대분류]]="수입", 표1[[#This Row],[pv_대분류]]="저축/투자"), 표1[[#This Row],[금액]], -표1[[#This Row],[금액]])</f>
        <v>216333</v>
      </c>
    </row>
    <row r="748" spans="1:15">
      <c r="A748" s="33">
        <v>45719</v>
      </c>
      <c r="B748" s="34">
        <v>0.56913194444444448</v>
      </c>
      <c r="C748" t="s">
        <v>165</v>
      </c>
      <c r="D748" t="s">
        <v>146</v>
      </c>
      <c r="E748" t="s">
        <v>595</v>
      </c>
      <c r="F748" t="s">
        <v>292</v>
      </c>
      <c r="G748" s="82">
        <v>-6800</v>
      </c>
      <c r="H748" t="s">
        <v>179</v>
      </c>
      <c r="I748" t="s">
        <v>224</v>
      </c>
      <c r="J748" s="33"/>
      <c r="K748" s="33">
        <f>표1[[#This Row],[날짜]]</f>
        <v>45719</v>
      </c>
      <c r="L748" t="str" cm="1">
        <f t="array" ref="L7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8" t="str">
        <f t="shared" si="11"/>
        <v>교통</v>
      </c>
      <c r="N748" t="str">
        <f>IF(COUNTIF(저축성자산, I748) &gt; 0, 표1[[#This Row],[결제수단]], E748)</f>
        <v>대중교통</v>
      </c>
      <c r="O748">
        <f>IF(OR(표1[[#This Row],[pv_대분류]]="수입", 표1[[#This Row],[pv_대분류]]="저축/투자"), 표1[[#This Row],[금액]], -표1[[#This Row],[금액]])</f>
        <v>6800</v>
      </c>
    </row>
    <row r="749" spans="1:15">
      <c r="A749" s="33">
        <v>45719</v>
      </c>
      <c r="B749" s="34">
        <v>0.81278935185185186</v>
      </c>
      <c r="C749" t="s">
        <v>165</v>
      </c>
      <c r="D749" t="s">
        <v>160</v>
      </c>
      <c r="E749" t="s">
        <v>4</v>
      </c>
      <c r="F749" t="s">
        <v>442</v>
      </c>
      <c r="G749" s="82">
        <v>-1000</v>
      </c>
      <c r="H749" t="s">
        <v>179</v>
      </c>
      <c r="I749" t="s">
        <v>224</v>
      </c>
      <c r="J749" s="33"/>
      <c r="K749" s="33">
        <f>표1[[#This Row],[날짜]]</f>
        <v>45719</v>
      </c>
      <c r="L749" t="str" cm="1">
        <f t="array" ref="L7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49" t="str">
        <f t="shared" si="11"/>
        <v>생활</v>
      </c>
      <c r="N749" t="str">
        <f>IF(COUNTIF(저축성자산, I749) &gt; 0, 표1[[#This Row],[결제수단]], E749)</f>
        <v>편의점</v>
      </c>
      <c r="O749">
        <f>IF(OR(표1[[#This Row],[pv_대분류]]="수입", 표1[[#This Row],[pv_대분류]]="저축/투자"), 표1[[#This Row],[금액]], -표1[[#This Row],[금액]])</f>
        <v>1000</v>
      </c>
    </row>
    <row r="750" spans="1:15" hidden="1">
      <c r="A750" s="33">
        <v>45718</v>
      </c>
      <c r="B750" s="34">
        <v>0.7075231481481481</v>
      </c>
      <c r="C750" t="s">
        <v>167</v>
      </c>
      <c r="D750" t="s">
        <v>609</v>
      </c>
      <c r="E750" t="s">
        <v>149</v>
      </c>
      <c r="F750" t="s">
        <v>192</v>
      </c>
      <c r="G750" s="82">
        <v>200000</v>
      </c>
      <c r="H750" t="s">
        <v>179</v>
      </c>
      <c r="I750" t="s">
        <v>537</v>
      </c>
      <c r="J750" s="33"/>
      <c r="K750" s="33">
        <f>표1[[#This Row],[날짜]]</f>
        <v>45718</v>
      </c>
      <c r="L750" t="str" cm="1">
        <f t="array" ref="L7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50" t="str">
        <f t="shared" si="11"/>
        <v>내계좌이체</v>
      </c>
      <c r="N750" t="str">
        <f>IF(COUNTIF(저축성자산, I750) &gt; 0, 표1[[#This Row],[결제수단]], E750)</f>
        <v>미분류</v>
      </c>
      <c r="O750">
        <f>IF(OR(표1[[#This Row],[pv_대분류]]="수입", 표1[[#This Row],[pv_대분류]]="저축/투자"), 표1[[#This Row],[금액]], -표1[[#This Row],[금액]])</f>
        <v>-200000</v>
      </c>
    </row>
    <row r="751" spans="1:15" hidden="1">
      <c r="A751" s="33">
        <v>45718</v>
      </c>
      <c r="B751" s="34">
        <v>0.7075231481481481</v>
      </c>
      <c r="C751" t="s">
        <v>167</v>
      </c>
      <c r="D751" t="s">
        <v>609</v>
      </c>
      <c r="E751" t="s">
        <v>149</v>
      </c>
      <c r="F751" t="s">
        <v>234</v>
      </c>
      <c r="G751" s="82">
        <v>-200000</v>
      </c>
      <c r="H751" t="s">
        <v>179</v>
      </c>
      <c r="I751" t="s">
        <v>527</v>
      </c>
      <c r="J751" s="33"/>
      <c r="K751" s="33">
        <f>표1[[#This Row],[날짜]]</f>
        <v>45718</v>
      </c>
      <c r="L751" t="str" cm="1">
        <f t="array" ref="L7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51" t="str">
        <f t="shared" si="11"/>
        <v>내계좌이체</v>
      </c>
      <c r="N751" t="str">
        <f>IF(COUNTIF(저축성자산, I751) &gt; 0, 표1[[#This Row],[결제수단]], E751)</f>
        <v>미분류</v>
      </c>
      <c r="O751">
        <f>IF(OR(표1[[#This Row],[pv_대분류]]="수입", 표1[[#This Row],[pv_대분류]]="저축/투자"), 표1[[#This Row],[금액]], -표1[[#This Row],[금액]])</f>
        <v>200000</v>
      </c>
    </row>
    <row r="752" spans="1:15">
      <c r="A752" s="33">
        <v>45718</v>
      </c>
      <c r="B752" s="34">
        <v>0.63019675925925922</v>
      </c>
      <c r="C752" t="s">
        <v>165</v>
      </c>
      <c r="D752" t="s">
        <v>160</v>
      </c>
      <c r="E752" t="s">
        <v>15</v>
      </c>
      <c r="F752" t="s">
        <v>235</v>
      </c>
      <c r="G752" s="82">
        <v>-4000</v>
      </c>
      <c r="H752" t="s">
        <v>179</v>
      </c>
      <c r="I752" t="s">
        <v>222</v>
      </c>
      <c r="J752" s="33"/>
      <c r="K752" s="33">
        <f>표1[[#This Row],[날짜]]</f>
        <v>45718</v>
      </c>
      <c r="L752" t="str" cm="1">
        <f t="array" ref="L7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52" t="str">
        <f t="shared" si="11"/>
        <v>생활</v>
      </c>
      <c r="N752" t="str">
        <f>IF(COUNTIF(저축성자산, I752) &gt; 0, 표1[[#This Row],[결제수단]], E752)</f>
        <v>생필품</v>
      </c>
      <c r="O752">
        <f>IF(OR(표1[[#This Row],[pv_대분류]]="수입", 표1[[#This Row],[pv_대분류]]="저축/투자"), 표1[[#This Row],[금액]], -표1[[#This Row],[금액]])</f>
        <v>4000</v>
      </c>
    </row>
    <row r="753" spans="1:15">
      <c r="A753" s="33">
        <v>45718</v>
      </c>
      <c r="B753" s="34">
        <v>0.71118055555555559</v>
      </c>
      <c r="C753" t="s">
        <v>165</v>
      </c>
      <c r="D753" t="s">
        <v>547</v>
      </c>
      <c r="E753" t="s">
        <v>1</v>
      </c>
      <c r="F753" t="s">
        <v>289</v>
      </c>
      <c r="G753" s="82">
        <v>-78000</v>
      </c>
      <c r="H753" t="s">
        <v>179</v>
      </c>
      <c r="I753" t="s">
        <v>224</v>
      </c>
      <c r="J753" s="33"/>
      <c r="K753" s="33">
        <f>표1[[#This Row],[날짜]]</f>
        <v>45718</v>
      </c>
      <c r="L753" t="str" cm="1">
        <f t="array" ref="L7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53" t="str">
        <f t="shared" si="11"/>
        <v>패션/쇼핑</v>
      </c>
      <c r="N753" t="str">
        <f>IF(COUNTIF(저축성자산, I753) &gt; 0, 표1[[#This Row],[결제수단]], E753)</f>
        <v>백화점</v>
      </c>
      <c r="O753">
        <f>IF(OR(표1[[#This Row],[pv_대분류]]="수입", 표1[[#This Row],[pv_대분류]]="저축/투자"), 표1[[#This Row],[금액]], -표1[[#This Row],[금액]])</f>
        <v>78000</v>
      </c>
    </row>
    <row r="754" spans="1:15">
      <c r="A754" s="33">
        <v>45718</v>
      </c>
      <c r="B754" s="34">
        <v>0.71568287037037037</v>
      </c>
      <c r="C754" t="s">
        <v>165</v>
      </c>
      <c r="D754" t="s">
        <v>547</v>
      </c>
      <c r="E754" t="s">
        <v>1</v>
      </c>
      <c r="F754" t="s">
        <v>289</v>
      </c>
      <c r="G754" s="82">
        <v>-15000</v>
      </c>
      <c r="H754" t="s">
        <v>179</v>
      </c>
      <c r="I754" t="s">
        <v>224</v>
      </c>
      <c r="J754" s="33"/>
      <c r="K754" s="33">
        <f>표1[[#This Row],[날짜]]</f>
        <v>45718</v>
      </c>
      <c r="L754" t="str" cm="1">
        <f t="array" ref="L7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54" t="str">
        <f t="shared" si="11"/>
        <v>패션/쇼핑</v>
      </c>
      <c r="N754" t="str">
        <f>IF(COUNTIF(저축성자산, I754) &gt; 0, 표1[[#This Row],[결제수단]], E754)</f>
        <v>백화점</v>
      </c>
      <c r="O754">
        <f>IF(OR(표1[[#This Row],[pv_대분류]]="수입", 표1[[#This Row],[pv_대분류]]="저축/투자"), 표1[[#This Row],[금액]], -표1[[#This Row],[금액]])</f>
        <v>15000</v>
      </c>
    </row>
    <row r="755" spans="1:15">
      <c r="A755" s="33">
        <v>45718</v>
      </c>
      <c r="B755" s="34">
        <v>0.90385416666666663</v>
      </c>
      <c r="C755" t="s">
        <v>165</v>
      </c>
      <c r="D755" t="s">
        <v>553</v>
      </c>
      <c r="E755" t="s">
        <v>612</v>
      </c>
      <c r="F755" t="s">
        <v>5</v>
      </c>
      <c r="G755" s="82">
        <v>-75650</v>
      </c>
      <c r="H755" t="s">
        <v>179</v>
      </c>
      <c r="I755" t="s">
        <v>222</v>
      </c>
      <c r="J755" s="33"/>
      <c r="K755" s="33">
        <f>표1[[#This Row],[날짜]]</f>
        <v>45718</v>
      </c>
      <c r="L755" t="str" cm="1">
        <f t="array" ref="L7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55" t="str">
        <f t="shared" si="11"/>
        <v>온라인쇼핑</v>
      </c>
      <c r="N755" t="str">
        <f>IF(COUNTIF(저축성자산, I755) &gt; 0, 표1[[#This Row],[결제수단]], E755)</f>
        <v>인터넷쇼핑</v>
      </c>
      <c r="O755">
        <f>IF(OR(표1[[#This Row],[pv_대분류]]="수입", 표1[[#This Row],[pv_대분류]]="저축/투자"), 표1[[#This Row],[금액]], -표1[[#This Row],[금액]])</f>
        <v>75650</v>
      </c>
    </row>
    <row r="756" spans="1:15">
      <c r="A756" s="33">
        <v>45718</v>
      </c>
      <c r="B756" s="34">
        <v>0.90710648148148143</v>
      </c>
      <c r="C756" t="s">
        <v>165</v>
      </c>
      <c r="D756" t="s">
        <v>553</v>
      </c>
      <c r="E756" t="s">
        <v>612</v>
      </c>
      <c r="F756" t="s">
        <v>710</v>
      </c>
      <c r="G756" s="82">
        <v>-48400</v>
      </c>
      <c r="H756" t="s">
        <v>179</v>
      </c>
      <c r="I756" t="s">
        <v>224</v>
      </c>
      <c r="J756" s="33"/>
      <c r="K756" s="33">
        <f>표1[[#This Row],[날짜]]</f>
        <v>45718</v>
      </c>
      <c r="L756" t="str" cm="1">
        <f t="array" ref="L7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56" t="str">
        <f t="shared" si="11"/>
        <v>온라인쇼핑</v>
      </c>
      <c r="N756" t="str">
        <f>IF(COUNTIF(저축성자산, I756) &gt; 0, 표1[[#This Row],[결제수단]], E756)</f>
        <v>인터넷쇼핑</v>
      </c>
      <c r="O756">
        <f>IF(OR(표1[[#This Row],[pv_대분류]]="수입", 표1[[#This Row],[pv_대분류]]="저축/투자"), 표1[[#This Row],[금액]], -표1[[#This Row],[금액]])</f>
        <v>48400</v>
      </c>
    </row>
    <row r="757" spans="1:15" hidden="1">
      <c r="A757" s="33">
        <v>45717</v>
      </c>
      <c r="B757" s="34">
        <v>8.835648148148148E-2</v>
      </c>
      <c r="C757" t="s">
        <v>167</v>
      </c>
      <c r="D757" t="s">
        <v>2</v>
      </c>
      <c r="E757" t="s">
        <v>149</v>
      </c>
      <c r="F757" t="s">
        <v>644</v>
      </c>
      <c r="G757" s="82">
        <v>0</v>
      </c>
      <c r="H757" t="s">
        <v>179</v>
      </c>
      <c r="I757" t="s">
        <v>550</v>
      </c>
      <c r="J757" s="33"/>
      <c r="K757" s="33">
        <f>표1[[#This Row],[날짜]]</f>
        <v>45717</v>
      </c>
      <c r="L757" t="str" cm="1">
        <f t="array" ref="L7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57" t="str">
        <f t="shared" si="11"/>
        <v>저축</v>
      </c>
      <c r="N757" t="str">
        <f>IF(COUNTIF(저축성자산, I757) &gt; 0, 표1[[#This Row],[결제수단]], E757)</f>
        <v>미분류</v>
      </c>
      <c r="O757">
        <f>IF(OR(표1[[#This Row],[pv_대분류]]="수입", 표1[[#This Row],[pv_대분류]]="저축/투자"), 표1[[#This Row],[금액]], -표1[[#This Row],[금액]])</f>
        <v>0</v>
      </c>
    </row>
    <row r="758" spans="1:15" hidden="1">
      <c r="A758" s="33">
        <v>45717</v>
      </c>
      <c r="B758" s="34">
        <v>8.4467592592592594E-2</v>
      </c>
      <c r="C758" t="s">
        <v>163</v>
      </c>
      <c r="D758" t="s">
        <v>510</v>
      </c>
      <c r="E758" t="s">
        <v>149</v>
      </c>
      <c r="F758" t="s">
        <v>615</v>
      </c>
      <c r="G758" s="82">
        <v>0</v>
      </c>
      <c r="H758" t="s">
        <v>179</v>
      </c>
      <c r="I758" t="s">
        <v>168</v>
      </c>
      <c r="J758" s="33"/>
      <c r="K758" s="33">
        <f>표1[[#This Row],[날짜]]</f>
        <v>45717</v>
      </c>
      <c r="L758" t="str" cm="1">
        <f t="array" ref="L7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58" t="str">
        <f t="shared" si="11"/>
        <v>금융수입</v>
      </c>
      <c r="N758" t="str">
        <f>IF(COUNTIF(저축성자산, I758) &gt; 0, 표1[[#This Row],[결제수단]], E758)</f>
        <v>미분류</v>
      </c>
      <c r="O758">
        <f>IF(OR(표1[[#This Row],[pv_대분류]]="수입", 표1[[#This Row],[pv_대분류]]="저축/투자"), 표1[[#This Row],[금액]], -표1[[#This Row],[금액]])</f>
        <v>0</v>
      </c>
    </row>
    <row r="759" spans="1:15" hidden="1">
      <c r="A759" s="33">
        <v>45717</v>
      </c>
      <c r="B759" s="34">
        <v>9.4097222222222221E-2</v>
      </c>
      <c r="C759" t="s">
        <v>163</v>
      </c>
      <c r="D759" t="s">
        <v>510</v>
      </c>
      <c r="E759" t="s">
        <v>149</v>
      </c>
      <c r="F759" t="s">
        <v>7</v>
      </c>
      <c r="G759" s="82">
        <v>6</v>
      </c>
      <c r="H759" t="s">
        <v>179</v>
      </c>
      <c r="I759" t="s">
        <v>537</v>
      </c>
      <c r="J759" s="33"/>
      <c r="K759" s="33">
        <f>표1[[#This Row],[날짜]]</f>
        <v>45717</v>
      </c>
      <c r="L759" t="str" cm="1">
        <f t="array" ref="L7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59" t="str">
        <f t="shared" si="11"/>
        <v>금융수입</v>
      </c>
      <c r="N759" t="str">
        <f>IF(COUNTIF(저축성자산, I759) &gt; 0, 표1[[#This Row],[결제수단]], E759)</f>
        <v>미분류</v>
      </c>
      <c r="O759">
        <f>IF(OR(표1[[#This Row],[pv_대분류]]="수입", 표1[[#This Row],[pv_대분류]]="저축/투자"), 표1[[#This Row],[금액]], -표1[[#This Row],[금액]])</f>
        <v>6</v>
      </c>
    </row>
    <row r="760" spans="1:15" hidden="1">
      <c r="A760" s="33">
        <v>45717</v>
      </c>
      <c r="B760" s="34">
        <v>0.14209490740740741</v>
      </c>
      <c r="C760" t="s">
        <v>163</v>
      </c>
      <c r="D760" t="s">
        <v>510</v>
      </c>
      <c r="E760" t="s">
        <v>149</v>
      </c>
      <c r="F760" t="s">
        <v>243</v>
      </c>
      <c r="G760" s="82">
        <v>0</v>
      </c>
      <c r="H760" t="s">
        <v>179</v>
      </c>
      <c r="I760" t="s">
        <v>554</v>
      </c>
      <c r="J760" s="33"/>
      <c r="K760" s="33">
        <f>표1[[#This Row],[날짜]]</f>
        <v>45717</v>
      </c>
      <c r="L760" t="str" cm="1">
        <f t="array" ref="L7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60" t="str">
        <f t="shared" si="11"/>
        <v>금융수입</v>
      </c>
      <c r="N760" t="str">
        <f>IF(COUNTIF(저축성자산, I760) &gt; 0, 표1[[#This Row],[결제수단]], E760)</f>
        <v>미분류</v>
      </c>
      <c r="O760">
        <f>IF(OR(표1[[#This Row],[pv_대분류]]="수입", 표1[[#This Row],[pv_대분류]]="저축/투자"), 표1[[#This Row],[금액]], -표1[[#This Row],[금액]])</f>
        <v>0</v>
      </c>
    </row>
    <row r="761" spans="1:15" hidden="1">
      <c r="A761" s="33">
        <v>45717</v>
      </c>
      <c r="B761" s="34">
        <v>0.20409722222222221</v>
      </c>
      <c r="C761" t="s">
        <v>163</v>
      </c>
      <c r="D761" t="s">
        <v>510</v>
      </c>
      <c r="E761" t="s">
        <v>149</v>
      </c>
      <c r="F761" t="s">
        <v>243</v>
      </c>
      <c r="G761" s="82">
        <v>0</v>
      </c>
      <c r="H761" t="s">
        <v>179</v>
      </c>
      <c r="I761" t="s">
        <v>554</v>
      </c>
      <c r="J761" s="33"/>
      <c r="K761" s="33">
        <f>표1[[#This Row],[날짜]]</f>
        <v>45717</v>
      </c>
      <c r="L761" t="str" cm="1">
        <f t="array" ref="L7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61" t="str">
        <f t="shared" si="11"/>
        <v>금융수입</v>
      </c>
      <c r="N761" t="str">
        <f>IF(COUNTIF(저축성자산, I761) &gt; 0, 표1[[#This Row],[결제수단]], E761)</f>
        <v>미분류</v>
      </c>
      <c r="O761">
        <f>IF(OR(표1[[#This Row],[pv_대분류]]="수입", 표1[[#This Row],[pv_대분류]]="저축/투자"), 표1[[#This Row],[금액]], -표1[[#This Row],[금액]])</f>
        <v>0</v>
      </c>
    </row>
    <row r="762" spans="1:15" hidden="1">
      <c r="A762" s="33">
        <v>45717</v>
      </c>
      <c r="B762" s="34">
        <v>0.2167824074074074</v>
      </c>
      <c r="C762" t="s">
        <v>163</v>
      </c>
      <c r="D762" t="s">
        <v>510</v>
      </c>
      <c r="E762" t="s">
        <v>149</v>
      </c>
      <c r="F762" t="s">
        <v>243</v>
      </c>
      <c r="G762" s="82">
        <v>0</v>
      </c>
      <c r="H762" t="s">
        <v>179</v>
      </c>
      <c r="I762" t="s">
        <v>554</v>
      </c>
      <c r="J762" s="33"/>
      <c r="K762" s="33">
        <f>표1[[#This Row],[날짜]]</f>
        <v>45717</v>
      </c>
      <c r="L762" t="str" cm="1">
        <f t="array" ref="L7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62" t="str">
        <f t="shared" si="11"/>
        <v>금융수입</v>
      </c>
      <c r="N762" t="str">
        <f>IF(COUNTIF(저축성자산, I762) &gt; 0, 표1[[#This Row],[결제수단]], E762)</f>
        <v>미분류</v>
      </c>
      <c r="O762">
        <f>IF(OR(표1[[#This Row],[pv_대분류]]="수입", 표1[[#This Row],[pv_대분류]]="저축/투자"), 표1[[#This Row],[금액]], -표1[[#This Row],[금액]])</f>
        <v>0</v>
      </c>
    </row>
    <row r="763" spans="1:15">
      <c r="A763" s="33">
        <v>45717</v>
      </c>
      <c r="B763" s="34">
        <v>0.42225694444444439</v>
      </c>
      <c r="C763" t="s">
        <v>165</v>
      </c>
      <c r="D763" t="s">
        <v>146</v>
      </c>
      <c r="E763" t="s">
        <v>19</v>
      </c>
      <c r="F763" t="s">
        <v>596</v>
      </c>
      <c r="G763" s="82">
        <v>-4800</v>
      </c>
      <c r="H763" t="s">
        <v>179</v>
      </c>
      <c r="I763" t="s">
        <v>222</v>
      </c>
      <c r="J763" s="33"/>
      <c r="K763" s="33">
        <f>표1[[#This Row],[날짜]]</f>
        <v>45717</v>
      </c>
      <c r="L763" t="str" cm="1">
        <f t="array" ref="L7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63" t="str">
        <f t="shared" si="11"/>
        <v>교통</v>
      </c>
      <c r="N763" t="str">
        <f>IF(COUNTIF(저축성자산, I763) &gt; 0, 표1[[#This Row],[결제수단]], E763)</f>
        <v>철도</v>
      </c>
      <c r="O763">
        <f>IF(OR(표1[[#This Row],[pv_대분류]]="수입", 표1[[#This Row],[pv_대분류]]="저축/투자"), 표1[[#This Row],[금액]], -표1[[#This Row],[금액]])</f>
        <v>4800</v>
      </c>
    </row>
    <row r="764" spans="1:15">
      <c r="A764" s="33">
        <v>45717</v>
      </c>
      <c r="B764" s="34">
        <v>0.49343749999999997</v>
      </c>
      <c r="C764" t="s">
        <v>165</v>
      </c>
      <c r="D764" t="s">
        <v>146</v>
      </c>
      <c r="E764" t="s">
        <v>19</v>
      </c>
      <c r="F764" t="s">
        <v>596</v>
      </c>
      <c r="G764" s="82">
        <v>-4800</v>
      </c>
      <c r="H764" t="s">
        <v>179</v>
      </c>
      <c r="I764" t="s">
        <v>222</v>
      </c>
      <c r="J764" s="33"/>
      <c r="K764" s="33">
        <f>표1[[#This Row],[날짜]]</f>
        <v>45717</v>
      </c>
      <c r="L764" t="str" cm="1">
        <f t="array" ref="L7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64" t="str">
        <f t="shared" si="11"/>
        <v>교통</v>
      </c>
      <c r="N764" t="str">
        <f>IF(COUNTIF(저축성자산, I764) &gt; 0, 표1[[#This Row],[결제수단]], E764)</f>
        <v>철도</v>
      </c>
      <c r="O764">
        <f>IF(OR(표1[[#This Row],[pv_대분류]]="수입", 표1[[#This Row],[pv_대분류]]="저축/투자"), 표1[[#This Row],[금액]], -표1[[#This Row],[금액]])</f>
        <v>4800</v>
      </c>
    </row>
    <row r="765" spans="1:15">
      <c r="A765" s="33">
        <v>45717</v>
      </c>
      <c r="B765" s="34">
        <v>0.51334490740740746</v>
      </c>
      <c r="C765" t="s">
        <v>165</v>
      </c>
      <c r="D765" t="s">
        <v>146</v>
      </c>
      <c r="E765" t="s">
        <v>19</v>
      </c>
      <c r="F765" t="s">
        <v>596</v>
      </c>
      <c r="G765" s="82">
        <v>4800</v>
      </c>
      <c r="H765" t="s">
        <v>179</v>
      </c>
      <c r="I765" t="s">
        <v>222</v>
      </c>
      <c r="J765" s="33"/>
      <c r="K765" s="33">
        <f>표1[[#This Row],[날짜]]</f>
        <v>45717</v>
      </c>
      <c r="L765" t="str" cm="1">
        <f t="array" ref="L7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65" t="str">
        <f t="shared" si="11"/>
        <v>교통</v>
      </c>
      <c r="N765" t="str">
        <f>IF(COUNTIF(저축성자산, I765) &gt; 0, 표1[[#This Row],[결제수단]], E765)</f>
        <v>철도</v>
      </c>
      <c r="O765">
        <f>IF(OR(표1[[#This Row],[pv_대분류]]="수입", 표1[[#This Row],[pv_대분류]]="저축/투자"), 표1[[#This Row],[금액]], -표1[[#This Row],[금액]])</f>
        <v>-4800</v>
      </c>
    </row>
    <row r="766" spans="1:15">
      <c r="A766" s="33">
        <v>45717</v>
      </c>
      <c r="B766" s="34">
        <v>0.7391550925925926</v>
      </c>
      <c r="C766" t="s">
        <v>165</v>
      </c>
      <c r="D766" t="s">
        <v>160</v>
      </c>
      <c r="E766" t="s">
        <v>4</v>
      </c>
      <c r="F766" t="s">
        <v>293</v>
      </c>
      <c r="G766" s="82">
        <v>-3200</v>
      </c>
      <c r="H766" t="s">
        <v>179</v>
      </c>
      <c r="I766" t="s">
        <v>222</v>
      </c>
      <c r="J766" s="33"/>
      <c r="K766" s="33">
        <f>표1[[#This Row],[날짜]]</f>
        <v>45717</v>
      </c>
      <c r="L766" t="str" cm="1">
        <f t="array" ref="L7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66" t="str">
        <f t="shared" si="11"/>
        <v>생활</v>
      </c>
      <c r="N766" t="str">
        <f>IF(COUNTIF(저축성자산, I766) &gt; 0, 표1[[#This Row],[결제수단]], E766)</f>
        <v>편의점</v>
      </c>
      <c r="O766">
        <f>IF(OR(표1[[#This Row],[pv_대분류]]="수입", 표1[[#This Row],[pv_대분류]]="저축/투자"), 표1[[#This Row],[금액]], -표1[[#This Row],[금액]])</f>
        <v>3200</v>
      </c>
    </row>
    <row r="767" spans="1:15">
      <c r="A767" s="33">
        <v>45717</v>
      </c>
      <c r="B767" s="34">
        <v>0.74755787037037036</v>
      </c>
      <c r="C767" t="s">
        <v>165</v>
      </c>
      <c r="D767" t="s">
        <v>160</v>
      </c>
      <c r="E767" t="s">
        <v>4</v>
      </c>
      <c r="F767" t="s">
        <v>293</v>
      </c>
      <c r="G767" s="82">
        <v>-5800</v>
      </c>
      <c r="H767" t="s">
        <v>179</v>
      </c>
      <c r="I767" t="s">
        <v>222</v>
      </c>
      <c r="J767" s="33"/>
      <c r="K767" s="33">
        <f>표1[[#This Row],[날짜]]</f>
        <v>45717</v>
      </c>
      <c r="L767" t="str" cm="1">
        <f t="array" ref="L7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67" t="str">
        <f t="shared" si="11"/>
        <v>생활</v>
      </c>
      <c r="N767" t="str">
        <f>IF(COUNTIF(저축성자산, I767) &gt; 0, 표1[[#This Row],[결제수단]], E767)</f>
        <v>편의점</v>
      </c>
      <c r="O767">
        <f>IF(OR(표1[[#This Row],[pv_대분류]]="수입", 표1[[#This Row],[pv_대분류]]="저축/투자"), 표1[[#This Row],[금액]], -표1[[#This Row],[금액]])</f>
        <v>5800</v>
      </c>
    </row>
    <row r="768" spans="1:15" hidden="1">
      <c r="A768" s="33">
        <v>45716</v>
      </c>
      <c r="B768" s="34">
        <v>0.3639236111111111</v>
      </c>
      <c r="C768" t="s">
        <v>167</v>
      </c>
      <c r="D768" t="s">
        <v>609</v>
      </c>
      <c r="E768" t="s">
        <v>149</v>
      </c>
      <c r="F768" t="s">
        <v>192</v>
      </c>
      <c r="G768" s="82">
        <v>1000000</v>
      </c>
      <c r="H768" t="s">
        <v>179</v>
      </c>
      <c r="I768" t="s">
        <v>537</v>
      </c>
      <c r="J768" s="33"/>
      <c r="K768" s="33">
        <f>표1[[#This Row],[날짜]]</f>
        <v>45716</v>
      </c>
      <c r="L768" t="str" cm="1">
        <f t="array" ref="L7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68" t="str">
        <f t="shared" si="11"/>
        <v>내계좌이체</v>
      </c>
      <c r="N768" t="str">
        <f>IF(COUNTIF(저축성자산, I768) &gt; 0, 표1[[#This Row],[결제수단]], E768)</f>
        <v>미분류</v>
      </c>
      <c r="O768">
        <f>IF(OR(표1[[#This Row],[pv_대분류]]="수입", 표1[[#This Row],[pv_대분류]]="저축/투자"), 표1[[#This Row],[금액]], -표1[[#This Row],[금액]])</f>
        <v>-1000000</v>
      </c>
    </row>
    <row r="769" spans="1:15" hidden="1">
      <c r="A769" s="33">
        <v>45716</v>
      </c>
      <c r="B769" s="34">
        <v>0.3639236111111111</v>
      </c>
      <c r="C769" t="s">
        <v>167</v>
      </c>
      <c r="D769" t="s">
        <v>609</v>
      </c>
      <c r="E769" t="s">
        <v>149</v>
      </c>
      <c r="F769" t="s">
        <v>234</v>
      </c>
      <c r="G769" s="82">
        <v>-1000000</v>
      </c>
      <c r="H769" t="s">
        <v>179</v>
      </c>
      <c r="I769" t="s">
        <v>527</v>
      </c>
      <c r="J769" s="33"/>
      <c r="K769" s="33">
        <f>표1[[#This Row],[날짜]]</f>
        <v>45716</v>
      </c>
      <c r="L769" t="str" cm="1">
        <f t="array" ref="L7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69" t="str">
        <f t="shared" si="11"/>
        <v>내계좌이체</v>
      </c>
      <c r="N769" t="str">
        <f>IF(COUNTIF(저축성자산, I769) &gt; 0, 표1[[#This Row],[결제수단]], E769)</f>
        <v>미분류</v>
      </c>
      <c r="O769">
        <f>IF(OR(표1[[#This Row],[pv_대분류]]="수입", 표1[[#This Row],[pv_대분류]]="저축/투자"), 표1[[#This Row],[금액]], -표1[[#This Row],[금액]])</f>
        <v>1000000</v>
      </c>
    </row>
    <row r="770" spans="1:15" hidden="1">
      <c r="A770" s="33">
        <v>45716</v>
      </c>
      <c r="B770" s="34">
        <v>0.36461805555555549</v>
      </c>
      <c r="C770" t="s">
        <v>167</v>
      </c>
      <c r="D770" t="s">
        <v>609</v>
      </c>
      <c r="E770" t="s">
        <v>149</v>
      </c>
      <c r="F770" t="s">
        <v>623</v>
      </c>
      <c r="G770" s="82">
        <v>-56112</v>
      </c>
      <c r="H770" t="s">
        <v>179</v>
      </c>
      <c r="I770" t="s">
        <v>537</v>
      </c>
      <c r="J770" s="33"/>
      <c r="K770" s="33">
        <f>표1[[#This Row],[날짜]]</f>
        <v>45716</v>
      </c>
      <c r="L770" t="str" cm="1">
        <f t="array" ref="L7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70" t="str">
        <f t="shared" ref="M770:M833" si="12">IF(COUNTIF(저축성자산, I770) &gt; 0, "저축성자산", D770)</f>
        <v>내계좌이체</v>
      </c>
      <c r="N770" t="str">
        <f>IF(COUNTIF(저축성자산, I770) &gt; 0, 표1[[#This Row],[결제수단]], E770)</f>
        <v>미분류</v>
      </c>
      <c r="O770">
        <f>IF(OR(표1[[#This Row],[pv_대분류]]="수입", 표1[[#This Row],[pv_대분류]]="저축/투자"), 표1[[#This Row],[금액]], -표1[[#This Row],[금액]])</f>
        <v>56112</v>
      </c>
    </row>
    <row r="771" spans="1:15" hidden="1">
      <c r="A771" s="33">
        <v>45716</v>
      </c>
      <c r="B771" s="34">
        <v>0.36622685185185178</v>
      </c>
      <c r="C771" t="s">
        <v>167</v>
      </c>
      <c r="D771" t="s">
        <v>609</v>
      </c>
      <c r="E771" t="s">
        <v>149</v>
      </c>
      <c r="F771" t="s">
        <v>623</v>
      </c>
      <c r="G771" s="82">
        <v>-1000000</v>
      </c>
      <c r="H771" t="s">
        <v>179</v>
      </c>
      <c r="I771" t="s">
        <v>537</v>
      </c>
      <c r="J771" s="33"/>
      <c r="K771" s="33">
        <f>표1[[#This Row],[날짜]]</f>
        <v>45716</v>
      </c>
      <c r="L771" t="str" cm="1">
        <f t="array" ref="L7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71" t="str">
        <f t="shared" si="12"/>
        <v>내계좌이체</v>
      </c>
      <c r="N771" t="str">
        <f>IF(COUNTIF(저축성자산, I771) &gt; 0, 표1[[#This Row],[결제수단]], E771)</f>
        <v>미분류</v>
      </c>
      <c r="O771">
        <f>IF(OR(표1[[#This Row],[pv_대분류]]="수입", 표1[[#This Row],[pv_대분류]]="저축/투자"), 표1[[#This Row],[금액]], -표1[[#This Row],[금액]])</f>
        <v>1000000</v>
      </c>
    </row>
    <row r="772" spans="1:15">
      <c r="A772" s="33">
        <v>45716</v>
      </c>
      <c r="B772" s="34">
        <v>0</v>
      </c>
      <c r="C772" t="s">
        <v>165</v>
      </c>
      <c r="D772" t="s">
        <v>156</v>
      </c>
      <c r="E772" t="s">
        <v>39</v>
      </c>
      <c r="F772" t="s">
        <v>441</v>
      </c>
      <c r="G772" s="82">
        <v>0</v>
      </c>
      <c r="H772" t="s">
        <v>179</v>
      </c>
      <c r="I772" t="s">
        <v>222</v>
      </c>
      <c r="J772" s="33"/>
      <c r="K772" s="33">
        <f>표1[[#This Row],[날짜]]</f>
        <v>45716</v>
      </c>
      <c r="L772" t="str" cm="1">
        <f t="array" ref="L7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2" t="str">
        <f t="shared" si="12"/>
        <v>금융</v>
      </c>
      <c r="N772" t="str">
        <f>IF(COUNTIF(저축성자산, I772) &gt; 0, 표1[[#This Row],[결제수단]], E772)</f>
        <v>카드</v>
      </c>
      <c r="O772">
        <f>IF(OR(표1[[#This Row],[pv_대분류]]="수입", 표1[[#This Row],[pv_대분류]]="저축/투자"), 표1[[#This Row],[금액]], -표1[[#This Row],[금액]])</f>
        <v>0</v>
      </c>
    </row>
    <row r="773" spans="1:15">
      <c r="A773" s="33">
        <v>45716</v>
      </c>
      <c r="B773" s="34">
        <v>0.56402777777777779</v>
      </c>
      <c r="C773" t="s">
        <v>165</v>
      </c>
      <c r="D773" t="s">
        <v>553</v>
      </c>
      <c r="E773" t="s">
        <v>612</v>
      </c>
      <c r="F773" t="s">
        <v>5</v>
      </c>
      <c r="G773" s="82">
        <v>-42400</v>
      </c>
      <c r="H773" t="s">
        <v>179</v>
      </c>
      <c r="I773" t="s">
        <v>222</v>
      </c>
      <c r="J773" s="33"/>
      <c r="K773" s="33">
        <f>표1[[#This Row],[날짜]]</f>
        <v>45716</v>
      </c>
      <c r="L773" t="str" cm="1">
        <f t="array" ref="L7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3" t="str">
        <f t="shared" si="12"/>
        <v>온라인쇼핑</v>
      </c>
      <c r="N773" t="str">
        <f>IF(COUNTIF(저축성자산, I773) &gt; 0, 표1[[#This Row],[결제수단]], E773)</f>
        <v>인터넷쇼핑</v>
      </c>
      <c r="O773">
        <f>IF(OR(표1[[#This Row],[pv_대분류]]="수입", 표1[[#This Row],[pv_대분류]]="저축/투자"), 표1[[#This Row],[금액]], -표1[[#This Row],[금액]])</f>
        <v>42400</v>
      </c>
    </row>
    <row r="774" spans="1:15">
      <c r="A774" s="33">
        <v>45716</v>
      </c>
      <c r="B774" s="34">
        <v>0.64295138888888892</v>
      </c>
      <c r="C774" t="s">
        <v>165</v>
      </c>
      <c r="D774" t="s">
        <v>146</v>
      </c>
      <c r="E774" t="s">
        <v>595</v>
      </c>
      <c r="F774" t="s">
        <v>613</v>
      </c>
      <c r="G774" s="82">
        <v>-60500</v>
      </c>
      <c r="H774" t="s">
        <v>179</v>
      </c>
      <c r="I774" t="s">
        <v>419</v>
      </c>
      <c r="J774" s="33"/>
      <c r="K774" s="33">
        <f>표1[[#This Row],[날짜]]</f>
        <v>45716</v>
      </c>
      <c r="L774" t="str" cm="1">
        <f t="array" ref="L7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4" t="str">
        <f t="shared" si="12"/>
        <v>교통</v>
      </c>
      <c r="N774" t="str">
        <f>IF(COUNTIF(저축성자산, I774) &gt; 0, 표1[[#This Row],[결제수단]], E774)</f>
        <v>대중교통</v>
      </c>
      <c r="O774">
        <f>IF(OR(표1[[#This Row],[pv_대분류]]="수입", 표1[[#This Row],[pv_대분류]]="저축/투자"), 표1[[#This Row],[금액]], -표1[[#This Row],[금액]])</f>
        <v>60500</v>
      </c>
    </row>
    <row r="775" spans="1:15">
      <c r="A775" s="33">
        <v>45716</v>
      </c>
      <c r="B775" s="34">
        <v>0.75869212962962962</v>
      </c>
      <c r="C775" t="s">
        <v>165</v>
      </c>
      <c r="D775" t="s">
        <v>148</v>
      </c>
      <c r="E775" t="s">
        <v>27</v>
      </c>
      <c r="F775" t="s">
        <v>233</v>
      </c>
      <c r="G775" s="82">
        <v>-21666</v>
      </c>
      <c r="H775" t="s">
        <v>179</v>
      </c>
      <c r="I775" t="s">
        <v>222</v>
      </c>
      <c r="J775" s="33"/>
      <c r="K775" s="33">
        <f>표1[[#This Row],[날짜]]</f>
        <v>45716</v>
      </c>
      <c r="L775" t="str" cm="1">
        <f t="array" ref="L7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5" t="str">
        <f t="shared" si="12"/>
        <v>식비</v>
      </c>
      <c r="N775" t="str">
        <f>IF(COUNTIF(저축성자산, I775) &gt; 0, 표1[[#This Row],[결제수단]], E775)</f>
        <v>배달</v>
      </c>
      <c r="O775">
        <f>IF(OR(표1[[#This Row],[pv_대분류]]="수입", 표1[[#This Row],[pv_대분류]]="저축/투자"), 표1[[#This Row],[금액]], -표1[[#This Row],[금액]])</f>
        <v>21666</v>
      </c>
    </row>
    <row r="776" spans="1:15">
      <c r="A776" s="33">
        <v>45716</v>
      </c>
      <c r="B776" s="34">
        <v>0.79180555555555554</v>
      </c>
      <c r="C776" t="s">
        <v>165</v>
      </c>
      <c r="D776" t="s">
        <v>148</v>
      </c>
      <c r="E776" t="s">
        <v>28</v>
      </c>
      <c r="F776" t="s">
        <v>196</v>
      </c>
      <c r="G776" s="82">
        <v>-88247</v>
      </c>
      <c r="H776" t="s">
        <v>179</v>
      </c>
      <c r="I776" t="s">
        <v>222</v>
      </c>
      <c r="J776" s="33"/>
      <c r="K776" s="33">
        <f>표1[[#This Row],[날짜]]</f>
        <v>45716</v>
      </c>
      <c r="L776" t="str" cm="1">
        <f t="array" ref="L7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6" t="str">
        <f t="shared" si="12"/>
        <v>식비</v>
      </c>
      <c r="N776" t="str">
        <f>IF(COUNTIF(저축성자산, I776) &gt; 0, 표1[[#This Row],[결제수단]], E776)</f>
        <v>양식</v>
      </c>
      <c r="O776">
        <f>IF(OR(표1[[#This Row],[pv_대분류]]="수입", 표1[[#This Row],[pv_대분류]]="저축/투자"), 표1[[#This Row],[금액]], -표1[[#This Row],[금액]])</f>
        <v>88247</v>
      </c>
    </row>
    <row r="777" spans="1:15">
      <c r="A777" s="33">
        <v>45716</v>
      </c>
      <c r="B777" s="34">
        <v>0.79407407407407404</v>
      </c>
      <c r="C777" t="s">
        <v>165</v>
      </c>
      <c r="D777" t="s">
        <v>148</v>
      </c>
      <c r="E777" t="s">
        <v>28</v>
      </c>
      <c r="F777" t="s">
        <v>196</v>
      </c>
      <c r="G777" s="82">
        <v>88247</v>
      </c>
      <c r="H777" t="s">
        <v>179</v>
      </c>
      <c r="I777" t="s">
        <v>222</v>
      </c>
      <c r="J777" s="33"/>
      <c r="K777" s="33">
        <f>표1[[#This Row],[날짜]]</f>
        <v>45716</v>
      </c>
      <c r="L777" t="str" cm="1">
        <f t="array" ref="L7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77" t="str">
        <f t="shared" si="12"/>
        <v>식비</v>
      </c>
      <c r="N777" t="str">
        <f>IF(COUNTIF(저축성자산, I777) &gt; 0, 표1[[#This Row],[결제수단]], E777)</f>
        <v>양식</v>
      </c>
      <c r="O777">
        <f>IF(OR(표1[[#This Row],[pv_대분류]]="수입", 표1[[#This Row],[pv_대분류]]="저축/투자"), 표1[[#This Row],[금액]], -표1[[#This Row],[금액]])</f>
        <v>-88247</v>
      </c>
    </row>
    <row r="778" spans="1:15" hidden="1">
      <c r="A778" s="33">
        <v>45715</v>
      </c>
      <c r="B778" s="34">
        <v>0.35818287037037039</v>
      </c>
      <c r="C778" t="s">
        <v>167</v>
      </c>
      <c r="D778" t="s">
        <v>609</v>
      </c>
      <c r="E778" t="s">
        <v>149</v>
      </c>
      <c r="F778" t="s">
        <v>623</v>
      </c>
      <c r="G778" s="82">
        <v>-56609</v>
      </c>
      <c r="H778" t="s">
        <v>179</v>
      </c>
      <c r="I778" t="s">
        <v>537</v>
      </c>
      <c r="J778" s="33"/>
      <c r="K778" s="33">
        <f>표1[[#This Row],[날짜]]</f>
        <v>45715</v>
      </c>
      <c r="L778" t="str" cm="1">
        <f t="array" ref="L7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78" t="str">
        <f t="shared" si="12"/>
        <v>내계좌이체</v>
      </c>
      <c r="N778" t="str">
        <f>IF(COUNTIF(저축성자산, I778) &gt; 0, 표1[[#This Row],[결제수단]], E778)</f>
        <v>미분류</v>
      </c>
      <c r="O778">
        <f>IF(OR(표1[[#This Row],[pv_대분류]]="수입", 표1[[#This Row],[pv_대분류]]="저축/투자"), 표1[[#This Row],[금액]], -표1[[#This Row],[금액]])</f>
        <v>56609</v>
      </c>
    </row>
    <row r="779" spans="1:15" hidden="1">
      <c r="A779" s="33">
        <v>45715</v>
      </c>
      <c r="B779" s="34">
        <v>0.45894675925925932</v>
      </c>
      <c r="C779" t="s">
        <v>167</v>
      </c>
      <c r="D779" t="s">
        <v>166</v>
      </c>
      <c r="E779" t="s">
        <v>149</v>
      </c>
      <c r="F779" t="s">
        <v>594</v>
      </c>
      <c r="G779" s="82">
        <v>100000</v>
      </c>
      <c r="H779" t="s">
        <v>179</v>
      </c>
      <c r="I779" t="s">
        <v>211</v>
      </c>
      <c r="J779" s="33"/>
      <c r="K779" s="33">
        <f>표1[[#This Row],[날짜]]</f>
        <v>45715</v>
      </c>
      <c r="L779" t="str" cm="1">
        <f t="array" ref="L7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79" t="str">
        <f t="shared" si="12"/>
        <v>현금</v>
      </c>
      <c r="N779" t="str">
        <f>IF(COUNTIF(저축성자산, I779) &gt; 0, 표1[[#This Row],[결제수단]], E779)</f>
        <v>미분류</v>
      </c>
      <c r="O779">
        <f>IF(OR(표1[[#This Row],[pv_대분류]]="수입", 표1[[#This Row],[pv_대분류]]="저축/투자"), 표1[[#This Row],[금액]], -표1[[#This Row],[금액]])</f>
        <v>-100000</v>
      </c>
    </row>
    <row r="780" spans="1:15" hidden="1">
      <c r="A780" s="33">
        <v>45715</v>
      </c>
      <c r="B780" s="34">
        <v>0.46239583333333328</v>
      </c>
      <c r="C780" t="s">
        <v>167</v>
      </c>
      <c r="D780" t="s">
        <v>609</v>
      </c>
      <c r="E780" t="s">
        <v>149</v>
      </c>
      <c r="F780" t="s">
        <v>593</v>
      </c>
      <c r="G780" s="82">
        <v>-100000</v>
      </c>
      <c r="H780" t="s">
        <v>179</v>
      </c>
      <c r="I780" t="s">
        <v>211</v>
      </c>
      <c r="J780" s="33"/>
      <c r="K780" s="33">
        <f>표1[[#This Row],[날짜]]</f>
        <v>45715</v>
      </c>
      <c r="L780" t="str" cm="1">
        <f t="array" ref="L7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80" t="str">
        <f t="shared" si="12"/>
        <v>내계좌이체</v>
      </c>
      <c r="N780" t="str">
        <f>IF(COUNTIF(저축성자산, I780) &gt; 0, 표1[[#This Row],[결제수단]], E780)</f>
        <v>미분류</v>
      </c>
      <c r="O780">
        <f>IF(OR(표1[[#This Row],[pv_대분류]]="수입", 표1[[#This Row],[pv_대분류]]="저축/투자"), 표1[[#This Row],[금액]], -표1[[#This Row],[금액]])</f>
        <v>100000</v>
      </c>
    </row>
    <row r="781" spans="1:15" hidden="1">
      <c r="A781" s="33">
        <v>45715</v>
      </c>
      <c r="B781" s="34">
        <v>0.46240740740740738</v>
      </c>
      <c r="C781" t="s">
        <v>167</v>
      </c>
      <c r="D781" t="s">
        <v>609</v>
      </c>
      <c r="E781" t="s">
        <v>149</v>
      </c>
      <c r="F781" t="s">
        <v>152</v>
      </c>
      <c r="G781" s="82">
        <v>100000</v>
      </c>
      <c r="H781" t="s">
        <v>179</v>
      </c>
      <c r="I781" t="s">
        <v>537</v>
      </c>
      <c r="J781" s="33"/>
      <c r="K781" s="33">
        <f>표1[[#This Row],[날짜]]</f>
        <v>45715</v>
      </c>
      <c r="L781" t="str" cm="1">
        <f t="array" ref="L7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81" t="str">
        <f t="shared" si="12"/>
        <v>내계좌이체</v>
      </c>
      <c r="N781" t="str">
        <f>IF(COUNTIF(저축성자산, I781) &gt; 0, 표1[[#This Row],[결제수단]], E781)</f>
        <v>미분류</v>
      </c>
      <c r="O781">
        <f>IF(OR(표1[[#This Row],[pv_대분류]]="수입", 표1[[#This Row],[pv_대분류]]="저축/투자"), 표1[[#This Row],[금액]], -표1[[#This Row],[금액]])</f>
        <v>-100000</v>
      </c>
    </row>
    <row r="782" spans="1:15" hidden="1">
      <c r="A782" s="33">
        <v>45715</v>
      </c>
      <c r="B782" s="34">
        <v>0.56274305555555559</v>
      </c>
      <c r="C782" t="s">
        <v>167</v>
      </c>
      <c r="D782" t="s">
        <v>609</v>
      </c>
      <c r="E782" t="s">
        <v>149</v>
      </c>
      <c r="F782" t="s">
        <v>152</v>
      </c>
      <c r="G782" s="82">
        <v>6600</v>
      </c>
      <c r="H782" t="s">
        <v>179</v>
      </c>
      <c r="I782" t="s">
        <v>537</v>
      </c>
      <c r="J782" s="33"/>
      <c r="K782" s="33">
        <f>표1[[#This Row],[날짜]]</f>
        <v>45715</v>
      </c>
      <c r="L782" t="str" cm="1">
        <f t="array" ref="L7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82" t="str">
        <f t="shared" si="12"/>
        <v>내계좌이체</v>
      </c>
      <c r="N782" t="str">
        <f>IF(COUNTIF(저축성자산, I782) &gt; 0, 표1[[#This Row],[결제수단]], E782)</f>
        <v>미분류</v>
      </c>
      <c r="O782">
        <f>IF(OR(표1[[#This Row],[pv_대분류]]="수입", 표1[[#This Row],[pv_대분류]]="저축/투자"), 표1[[#This Row],[금액]], -표1[[#This Row],[금액]])</f>
        <v>-6600</v>
      </c>
    </row>
    <row r="783" spans="1:15" hidden="1">
      <c r="A783" s="33">
        <v>45715</v>
      </c>
      <c r="B783" s="34">
        <v>0.35461805555555548</v>
      </c>
      <c r="C783" t="s">
        <v>163</v>
      </c>
      <c r="D783" t="s">
        <v>149</v>
      </c>
      <c r="E783" t="s">
        <v>149</v>
      </c>
      <c r="F783" t="s">
        <v>590</v>
      </c>
      <c r="G783" s="82">
        <v>10</v>
      </c>
      <c r="H783" t="s">
        <v>179</v>
      </c>
      <c r="I783" t="s">
        <v>537</v>
      </c>
      <c r="J783" s="33"/>
      <c r="K783" s="33">
        <f>표1[[#This Row],[날짜]]</f>
        <v>45715</v>
      </c>
      <c r="L783" t="str" cm="1">
        <f t="array" ref="L7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83" t="str">
        <f t="shared" si="12"/>
        <v>미분류</v>
      </c>
      <c r="N783" t="str">
        <f>IF(COUNTIF(저축성자산, I783) &gt; 0, 표1[[#This Row],[결제수단]], E783)</f>
        <v>미분류</v>
      </c>
      <c r="O783">
        <f>IF(OR(표1[[#This Row],[pv_대분류]]="수입", 표1[[#This Row],[pv_대분류]]="저축/투자"), 표1[[#This Row],[금액]], -표1[[#This Row],[금액]])</f>
        <v>10</v>
      </c>
    </row>
    <row r="784" spans="1:15" hidden="1">
      <c r="A784" s="33">
        <v>45715</v>
      </c>
      <c r="B784" s="34">
        <v>0.35466435185185191</v>
      </c>
      <c r="C784" t="s">
        <v>163</v>
      </c>
      <c r="D784" t="s">
        <v>149</v>
      </c>
      <c r="E784" t="s">
        <v>149</v>
      </c>
      <c r="F784" t="s">
        <v>590</v>
      </c>
      <c r="G784" s="82">
        <v>11</v>
      </c>
      <c r="H784" t="s">
        <v>179</v>
      </c>
      <c r="I784" t="s">
        <v>537</v>
      </c>
      <c r="J784" s="33"/>
      <c r="K784" s="33">
        <f>표1[[#This Row],[날짜]]</f>
        <v>45715</v>
      </c>
      <c r="L784" t="str" cm="1">
        <f t="array" ref="L7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784" t="str">
        <f t="shared" si="12"/>
        <v>미분류</v>
      </c>
      <c r="N784" t="str">
        <f>IF(COUNTIF(저축성자산, I784) &gt; 0, 표1[[#This Row],[결제수단]], E784)</f>
        <v>미분류</v>
      </c>
      <c r="O784">
        <f>IF(OR(표1[[#This Row],[pv_대분류]]="수입", 표1[[#This Row],[pv_대분류]]="저축/투자"), 표1[[#This Row],[금액]], -표1[[#This Row],[금액]])</f>
        <v>11</v>
      </c>
    </row>
    <row r="785" spans="1:15">
      <c r="A785" s="33">
        <v>45715</v>
      </c>
      <c r="B785" s="34">
        <v>0.56199074074074074</v>
      </c>
      <c r="C785" t="s">
        <v>165</v>
      </c>
      <c r="D785" t="s">
        <v>553</v>
      </c>
      <c r="E785" t="s">
        <v>616</v>
      </c>
      <c r="F785" t="s">
        <v>589</v>
      </c>
      <c r="G785" s="82">
        <v>-10000</v>
      </c>
      <c r="H785" t="s">
        <v>179</v>
      </c>
      <c r="I785" t="s">
        <v>537</v>
      </c>
      <c r="J785" s="33"/>
      <c r="K785" s="33">
        <f>표1[[#This Row],[날짜]]</f>
        <v>45715</v>
      </c>
      <c r="L785" t="str" cm="1">
        <f t="array" ref="L7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85" t="str">
        <f t="shared" si="12"/>
        <v>온라인쇼핑</v>
      </c>
      <c r="N785" t="str">
        <f>IF(COUNTIF(저축성자산, I785) &gt; 0, 표1[[#This Row],[결제수단]], E785)</f>
        <v>결제/충전</v>
      </c>
      <c r="O785">
        <f>IF(OR(표1[[#This Row],[pv_대분류]]="수입", 표1[[#This Row],[pv_대분류]]="저축/투자"), 표1[[#This Row],[금액]], -표1[[#This Row],[금액]])</f>
        <v>10000</v>
      </c>
    </row>
    <row r="786" spans="1:15">
      <c r="A786" s="33">
        <v>45715</v>
      </c>
      <c r="B786" s="34">
        <v>0.57210648148148147</v>
      </c>
      <c r="C786" t="s">
        <v>165</v>
      </c>
      <c r="D786" t="s">
        <v>553</v>
      </c>
      <c r="E786" t="s">
        <v>612</v>
      </c>
      <c r="F786" t="s">
        <v>710</v>
      </c>
      <c r="G786" s="82">
        <v>-48700</v>
      </c>
      <c r="H786" t="s">
        <v>179</v>
      </c>
      <c r="I786" t="s">
        <v>224</v>
      </c>
      <c r="J786" s="33"/>
      <c r="K786" s="33">
        <f>표1[[#This Row],[날짜]]</f>
        <v>45715</v>
      </c>
      <c r="L786" t="str" cm="1">
        <f t="array" ref="L7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786" t="str">
        <f t="shared" si="12"/>
        <v>온라인쇼핑</v>
      </c>
      <c r="N786" t="str">
        <f>IF(COUNTIF(저축성자산, I786) &gt; 0, 표1[[#This Row],[결제수단]], E786)</f>
        <v>인터넷쇼핑</v>
      </c>
      <c r="O786">
        <f>IF(OR(표1[[#This Row],[pv_대분류]]="수입", 표1[[#This Row],[pv_대분류]]="저축/투자"), 표1[[#This Row],[금액]], -표1[[#This Row],[금액]])</f>
        <v>48700</v>
      </c>
    </row>
    <row r="787" spans="1:15" hidden="1">
      <c r="A787" s="33">
        <v>45714</v>
      </c>
      <c r="B787" s="34">
        <v>0.37906250000000002</v>
      </c>
      <c r="C787" t="s">
        <v>167</v>
      </c>
      <c r="D787" t="s">
        <v>609</v>
      </c>
      <c r="E787" t="s">
        <v>149</v>
      </c>
      <c r="F787" t="s">
        <v>192</v>
      </c>
      <c r="G787" s="82">
        <v>100000</v>
      </c>
      <c r="H787" t="s">
        <v>179</v>
      </c>
      <c r="I787" t="s">
        <v>537</v>
      </c>
      <c r="J787" s="33"/>
      <c r="K787" s="33">
        <f>표1[[#This Row],[날짜]]</f>
        <v>45714</v>
      </c>
      <c r="L787" t="str" cm="1">
        <f t="array" ref="L7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87" t="str">
        <f t="shared" si="12"/>
        <v>내계좌이체</v>
      </c>
      <c r="N787" t="str">
        <f>IF(COUNTIF(저축성자산, I787) &gt; 0, 표1[[#This Row],[결제수단]], E787)</f>
        <v>미분류</v>
      </c>
      <c r="O787">
        <f>IF(OR(표1[[#This Row],[pv_대분류]]="수입", 표1[[#This Row],[pv_대분류]]="저축/투자"), 표1[[#This Row],[금액]], -표1[[#This Row],[금액]])</f>
        <v>-100000</v>
      </c>
    </row>
    <row r="788" spans="1:15" hidden="1">
      <c r="A788" s="33">
        <v>45714</v>
      </c>
      <c r="B788" s="34">
        <v>0.37906250000000002</v>
      </c>
      <c r="C788" t="s">
        <v>167</v>
      </c>
      <c r="D788" t="s">
        <v>609</v>
      </c>
      <c r="E788" t="s">
        <v>149</v>
      </c>
      <c r="F788" t="s">
        <v>234</v>
      </c>
      <c r="G788" s="82">
        <v>-100000</v>
      </c>
      <c r="H788" t="s">
        <v>179</v>
      </c>
      <c r="I788" t="s">
        <v>527</v>
      </c>
      <c r="J788" s="33"/>
      <c r="K788" s="33">
        <f>표1[[#This Row],[날짜]]</f>
        <v>45714</v>
      </c>
      <c r="L788" t="str" cm="1">
        <f t="array" ref="L7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88" t="str">
        <f t="shared" si="12"/>
        <v>내계좌이체</v>
      </c>
      <c r="N788" t="str">
        <f>IF(COUNTIF(저축성자산, I788) &gt; 0, 표1[[#This Row],[결제수단]], E788)</f>
        <v>미분류</v>
      </c>
      <c r="O788">
        <f>IF(OR(표1[[#This Row],[pv_대분류]]="수입", 표1[[#This Row],[pv_대분류]]="저축/투자"), 표1[[#This Row],[금액]], -표1[[#This Row],[금액]])</f>
        <v>100000</v>
      </c>
    </row>
    <row r="789" spans="1:15" hidden="1">
      <c r="A789" s="33">
        <v>45714</v>
      </c>
      <c r="B789" s="34">
        <v>0.37921296296296297</v>
      </c>
      <c r="C789" t="s">
        <v>167</v>
      </c>
      <c r="D789" t="s">
        <v>609</v>
      </c>
      <c r="E789" t="s">
        <v>149</v>
      </c>
      <c r="F789" t="s">
        <v>623</v>
      </c>
      <c r="G789" s="82">
        <v>-56806</v>
      </c>
      <c r="H789" t="s">
        <v>179</v>
      </c>
      <c r="I789" t="s">
        <v>537</v>
      </c>
      <c r="J789" s="33"/>
      <c r="K789" s="33">
        <f>표1[[#This Row],[날짜]]</f>
        <v>45714</v>
      </c>
      <c r="L789" t="str" cm="1">
        <f t="array" ref="L7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89" t="str">
        <f t="shared" si="12"/>
        <v>내계좌이체</v>
      </c>
      <c r="N789" t="str">
        <f>IF(COUNTIF(저축성자산, I789) &gt; 0, 표1[[#This Row],[결제수단]], E789)</f>
        <v>미분류</v>
      </c>
      <c r="O789">
        <f>IF(OR(표1[[#This Row],[pv_대분류]]="수입", 표1[[#This Row],[pv_대분류]]="저축/투자"), 표1[[#This Row],[금액]], -표1[[#This Row],[금액]])</f>
        <v>56806</v>
      </c>
    </row>
    <row r="790" spans="1:15" hidden="1">
      <c r="A790" s="33">
        <v>45714</v>
      </c>
      <c r="B790" s="34">
        <v>0.37979166666666669</v>
      </c>
      <c r="C790" t="s">
        <v>167</v>
      </c>
      <c r="D790" t="s">
        <v>609</v>
      </c>
      <c r="E790" t="s">
        <v>149</v>
      </c>
      <c r="F790" t="s">
        <v>623</v>
      </c>
      <c r="G790" s="82">
        <v>-44317</v>
      </c>
      <c r="H790" t="s">
        <v>179</v>
      </c>
      <c r="I790" t="s">
        <v>537</v>
      </c>
      <c r="J790" s="33"/>
      <c r="K790" s="33">
        <f>표1[[#This Row],[날짜]]</f>
        <v>45714</v>
      </c>
      <c r="L790" t="str" cm="1">
        <f t="array" ref="L7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0" t="str">
        <f t="shared" si="12"/>
        <v>내계좌이체</v>
      </c>
      <c r="N790" t="str">
        <f>IF(COUNTIF(저축성자산, I790) &gt; 0, 표1[[#This Row],[결제수단]], E790)</f>
        <v>미분류</v>
      </c>
      <c r="O790">
        <f>IF(OR(표1[[#This Row],[pv_대분류]]="수입", 표1[[#This Row],[pv_대분류]]="저축/투자"), 표1[[#This Row],[금액]], -표1[[#This Row],[금액]])</f>
        <v>44317</v>
      </c>
    </row>
    <row r="791" spans="1:15" hidden="1">
      <c r="A791" s="33">
        <v>45714</v>
      </c>
      <c r="B791" s="34">
        <v>0.52152777777777781</v>
      </c>
      <c r="C791" t="s">
        <v>167</v>
      </c>
      <c r="D791" t="s">
        <v>609</v>
      </c>
      <c r="E791" t="s">
        <v>149</v>
      </c>
      <c r="F791" t="s">
        <v>192</v>
      </c>
      <c r="G791" s="82">
        <v>100000</v>
      </c>
      <c r="H791" t="s">
        <v>179</v>
      </c>
      <c r="I791" t="s">
        <v>537</v>
      </c>
      <c r="J791" s="33"/>
      <c r="K791" s="33">
        <f>표1[[#This Row],[날짜]]</f>
        <v>45714</v>
      </c>
      <c r="L791" t="str" cm="1">
        <f t="array" ref="L7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1" t="str">
        <f t="shared" si="12"/>
        <v>내계좌이체</v>
      </c>
      <c r="N791" t="str">
        <f>IF(COUNTIF(저축성자산, I791) &gt; 0, 표1[[#This Row],[결제수단]], E791)</f>
        <v>미분류</v>
      </c>
      <c r="O791">
        <f>IF(OR(표1[[#This Row],[pv_대분류]]="수입", 표1[[#This Row],[pv_대분류]]="저축/투자"), 표1[[#This Row],[금액]], -표1[[#This Row],[금액]])</f>
        <v>-100000</v>
      </c>
    </row>
    <row r="792" spans="1:15" hidden="1">
      <c r="A792" s="33">
        <v>45714</v>
      </c>
      <c r="B792" s="34">
        <v>0.52152777777777781</v>
      </c>
      <c r="C792" t="s">
        <v>167</v>
      </c>
      <c r="D792" t="s">
        <v>609</v>
      </c>
      <c r="E792" t="s">
        <v>149</v>
      </c>
      <c r="F792" t="s">
        <v>234</v>
      </c>
      <c r="G792" s="82">
        <v>-100000</v>
      </c>
      <c r="H792" t="s">
        <v>179</v>
      </c>
      <c r="I792" t="s">
        <v>527</v>
      </c>
      <c r="J792" s="33"/>
      <c r="K792" s="33">
        <f>표1[[#This Row],[날짜]]</f>
        <v>45714</v>
      </c>
      <c r="L792" t="str" cm="1">
        <f t="array" ref="L7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2" t="str">
        <f t="shared" si="12"/>
        <v>내계좌이체</v>
      </c>
      <c r="N792" t="str">
        <f>IF(COUNTIF(저축성자산, I792) &gt; 0, 표1[[#This Row],[결제수단]], E792)</f>
        <v>미분류</v>
      </c>
      <c r="O792">
        <f>IF(OR(표1[[#This Row],[pv_대분류]]="수입", 표1[[#This Row],[pv_대분류]]="저축/투자"), 표1[[#This Row],[금액]], -표1[[#This Row],[금액]])</f>
        <v>100000</v>
      </c>
    </row>
    <row r="793" spans="1:15" hidden="1">
      <c r="A793" s="33">
        <v>45714</v>
      </c>
      <c r="B793" s="34">
        <v>0.52166666666666661</v>
      </c>
      <c r="C793" t="s">
        <v>167</v>
      </c>
      <c r="D793" t="s">
        <v>609</v>
      </c>
      <c r="E793" t="s">
        <v>149</v>
      </c>
      <c r="F793" t="s">
        <v>623</v>
      </c>
      <c r="G793" s="82">
        <v>-41541</v>
      </c>
      <c r="H793" t="s">
        <v>179</v>
      </c>
      <c r="I793" t="s">
        <v>537</v>
      </c>
      <c r="J793" s="33"/>
      <c r="K793" s="33">
        <f>표1[[#This Row],[날짜]]</f>
        <v>45714</v>
      </c>
      <c r="L793" t="str" cm="1">
        <f t="array" ref="L7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3" t="str">
        <f t="shared" si="12"/>
        <v>내계좌이체</v>
      </c>
      <c r="N793" t="str">
        <f>IF(COUNTIF(저축성자산, I793) &gt; 0, 표1[[#This Row],[결제수단]], E793)</f>
        <v>미분류</v>
      </c>
      <c r="O793">
        <f>IF(OR(표1[[#This Row],[pv_대분류]]="수입", 표1[[#This Row],[pv_대분류]]="저축/투자"), 표1[[#This Row],[금액]], -표1[[#This Row],[금액]])</f>
        <v>41541</v>
      </c>
    </row>
    <row r="794" spans="1:15" hidden="1">
      <c r="A794" s="33">
        <v>45713</v>
      </c>
      <c r="B794" s="34">
        <v>1.0983796296296301E-2</v>
      </c>
      <c r="C794" t="s">
        <v>167</v>
      </c>
      <c r="D794" t="s">
        <v>167</v>
      </c>
      <c r="E794" t="s">
        <v>149</v>
      </c>
      <c r="F794" t="s">
        <v>303</v>
      </c>
      <c r="G794" s="82">
        <v>1</v>
      </c>
      <c r="H794" t="s">
        <v>179</v>
      </c>
      <c r="I794" t="s">
        <v>554</v>
      </c>
      <c r="J794" s="33"/>
      <c r="K794" s="33">
        <f>표1[[#This Row],[날짜]]</f>
        <v>45713</v>
      </c>
      <c r="L794" t="str" cm="1">
        <f t="array" ref="L7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794" t="str">
        <f t="shared" si="12"/>
        <v>이체</v>
      </c>
      <c r="N794" t="str">
        <f>IF(COUNTIF(저축성자산, I794) &gt; 0, 표1[[#This Row],[결제수단]], E794)</f>
        <v>미분류</v>
      </c>
      <c r="O794">
        <f>IF(OR(표1[[#This Row],[pv_대분류]]="수입", 표1[[#This Row],[pv_대분류]]="저축/투자"), 표1[[#This Row],[금액]], -표1[[#This Row],[금액]])</f>
        <v>-1</v>
      </c>
    </row>
    <row r="795" spans="1:15" hidden="1">
      <c r="A795" s="33">
        <v>45713</v>
      </c>
      <c r="B795" s="34">
        <v>0.37252314814814808</v>
      </c>
      <c r="C795" t="s">
        <v>167</v>
      </c>
      <c r="D795" t="s">
        <v>609</v>
      </c>
      <c r="E795" t="s">
        <v>149</v>
      </c>
      <c r="F795" t="s">
        <v>606</v>
      </c>
      <c r="G795" s="82">
        <v>-100000</v>
      </c>
      <c r="H795" t="s">
        <v>179</v>
      </c>
      <c r="I795" t="s">
        <v>195</v>
      </c>
      <c r="J795" s="33"/>
      <c r="K795" s="33">
        <f>표1[[#This Row],[날짜]]</f>
        <v>45713</v>
      </c>
      <c r="L795" t="str" cm="1">
        <f t="array" ref="L7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5" t="str">
        <f t="shared" si="12"/>
        <v>내계좌이체</v>
      </c>
      <c r="N795" t="str">
        <f>IF(COUNTIF(저축성자산, I795) &gt; 0, 표1[[#This Row],[결제수단]], E795)</f>
        <v>미분류</v>
      </c>
      <c r="O795">
        <f>IF(OR(표1[[#This Row],[pv_대분류]]="수입", 표1[[#This Row],[pv_대분류]]="저축/투자"), 표1[[#This Row],[금액]], -표1[[#This Row],[금액]])</f>
        <v>100000</v>
      </c>
    </row>
    <row r="796" spans="1:15" hidden="1">
      <c r="A796" s="33">
        <v>45713</v>
      </c>
      <c r="B796" s="34">
        <v>0.37252314814814808</v>
      </c>
      <c r="C796" t="s">
        <v>167</v>
      </c>
      <c r="D796" t="s">
        <v>609</v>
      </c>
      <c r="E796" t="s">
        <v>149</v>
      </c>
      <c r="F796" t="s">
        <v>152</v>
      </c>
      <c r="G796" s="82">
        <v>100000</v>
      </c>
      <c r="H796" t="s">
        <v>179</v>
      </c>
      <c r="I796" t="s">
        <v>427</v>
      </c>
      <c r="J796" s="33"/>
      <c r="K796" s="33">
        <f>표1[[#This Row],[날짜]]</f>
        <v>45713</v>
      </c>
      <c r="L796" t="str" cm="1">
        <f t="array" ref="L7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796" t="str">
        <f t="shared" si="12"/>
        <v>저축성자산</v>
      </c>
      <c r="N796" t="str">
        <f>IF(COUNTIF(저축성자산, I796) &gt; 0, 표1[[#This Row],[결제수단]], E796)</f>
        <v>청년 주택드림 청약통장</v>
      </c>
      <c r="O796">
        <f>IF(OR(표1[[#This Row],[pv_대분류]]="수입", 표1[[#This Row],[pv_대분류]]="저축/투자"), 표1[[#This Row],[금액]], -표1[[#This Row],[금액]])</f>
        <v>100000</v>
      </c>
    </row>
    <row r="797" spans="1:15" hidden="1">
      <c r="A797" s="33">
        <v>45713</v>
      </c>
      <c r="B797" s="34">
        <v>0.38370370370370371</v>
      </c>
      <c r="C797" t="s">
        <v>167</v>
      </c>
      <c r="D797" t="s">
        <v>609</v>
      </c>
      <c r="E797" t="s">
        <v>149</v>
      </c>
      <c r="F797" t="s">
        <v>623</v>
      </c>
      <c r="G797" s="82">
        <v>-56906</v>
      </c>
      <c r="H797" t="s">
        <v>179</v>
      </c>
      <c r="I797" t="s">
        <v>537</v>
      </c>
      <c r="J797" s="33"/>
      <c r="K797" s="33">
        <f>표1[[#This Row],[날짜]]</f>
        <v>45713</v>
      </c>
      <c r="L797" t="str" cm="1">
        <f t="array" ref="L7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7" t="str">
        <f t="shared" si="12"/>
        <v>내계좌이체</v>
      </c>
      <c r="N797" t="str">
        <f>IF(COUNTIF(저축성자산, I797) &gt; 0, 표1[[#This Row],[결제수단]], E797)</f>
        <v>미분류</v>
      </c>
      <c r="O797">
        <f>IF(OR(표1[[#This Row],[pv_대분류]]="수입", 표1[[#This Row],[pv_대분류]]="저축/투자"), 표1[[#This Row],[금액]], -표1[[#This Row],[금액]])</f>
        <v>56906</v>
      </c>
    </row>
    <row r="798" spans="1:15" hidden="1">
      <c r="A798" s="33">
        <v>45713</v>
      </c>
      <c r="B798" s="34">
        <v>0.38418981481481479</v>
      </c>
      <c r="C798" t="s">
        <v>167</v>
      </c>
      <c r="D798" t="s">
        <v>609</v>
      </c>
      <c r="E798" t="s">
        <v>149</v>
      </c>
      <c r="F798" t="s">
        <v>623</v>
      </c>
      <c r="G798" s="82">
        <v>-29605</v>
      </c>
      <c r="H798" t="s">
        <v>179</v>
      </c>
      <c r="I798" t="s">
        <v>537</v>
      </c>
      <c r="J798" s="33"/>
      <c r="K798" s="33">
        <f>표1[[#This Row],[날짜]]</f>
        <v>45713</v>
      </c>
      <c r="L798" t="str" cm="1">
        <f t="array" ref="L7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8" t="str">
        <f t="shared" si="12"/>
        <v>내계좌이체</v>
      </c>
      <c r="N798" t="str">
        <f>IF(COUNTIF(저축성자산, I798) &gt; 0, 표1[[#This Row],[결제수단]], E798)</f>
        <v>미분류</v>
      </c>
      <c r="O798">
        <f>IF(OR(표1[[#This Row],[pv_대분류]]="수입", 표1[[#This Row],[pv_대분류]]="저축/투자"), 표1[[#This Row],[금액]], -표1[[#This Row],[금액]])</f>
        <v>29605</v>
      </c>
    </row>
    <row r="799" spans="1:15" hidden="1">
      <c r="A799" s="33">
        <v>45713</v>
      </c>
      <c r="B799" s="34">
        <v>0.38571759259259258</v>
      </c>
      <c r="C799" t="s">
        <v>167</v>
      </c>
      <c r="D799" t="s">
        <v>609</v>
      </c>
      <c r="E799" t="s">
        <v>149</v>
      </c>
      <c r="F799" t="s">
        <v>623</v>
      </c>
      <c r="G799" s="82">
        <v>-21</v>
      </c>
      <c r="H799" t="s">
        <v>179</v>
      </c>
      <c r="I799" t="s">
        <v>537</v>
      </c>
      <c r="J799" s="33"/>
      <c r="K799" s="33">
        <f>표1[[#This Row],[날짜]]</f>
        <v>45713</v>
      </c>
      <c r="L799" t="str" cm="1">
        <f t="array" ref="L7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799" t="str">
        <f t="shared" si="12"/>
        <v>내계좌이체</v>
      </c>
      <c r="N799" t="str">
        <f>IF(COUNTIF(저축성자산, I799) &gt; 0, 표1[[#This Row],[결제수단]], E799)</f>
        <v>미분류</v>
      </c>
      <c r="O799">
        <f>IF(OR(표1[[#This Row],[pv_대분류]]="수입", 표1[[#This Row],[pv_대분류]]="저축/투자"), 표1[[#This Row],[금액]], -표1[[#This Row],[금액]])</f>
        <v>21</v>
      </c>
    </row>
    <row r="800" spans="1:15" hidden="1">
      <c r="A800" s="33">
        <v>45713</v>
      </c>
      <c r="B800" s="34">
        <v>0.46494212962962961</v>
      </c>
      <c r="C800" t="s">
        <v>167</v>
      </c>
      <c r="D800" t="s">
        <v>166</v>
      </c>
      <c r="E800" t="s">
        <v>149</v>
      </c>
      <c r="F800" t="s">
        <v>594</v>
      </c>
      <c r="G800" s="82">
        <v>130000</v>
      </c>
      <c r="H800" t="s">
        <v>179</v>
      </c>
      <c r="I800" t="s">
        <v>195</v>
      </c>
      <c r="J800" s="33"/>
      <c r="K800" s="33">
        <f>표1[[#This Row],[날짜]]</f>
        <v>45713</v>
      </c>
      <c r="L800" t="str" cm="1">
        <f t="array" ref="L8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0" t="str">
        <f t="shared" si="12"/>
        <v>현금</v>
      </c>
      <c r="N800" t="str">
        <f>IF(COUNTIF(저축성자산, I800) &gt; 0, 표1[[#This Row],[결제수단]], E800)</f>
        <v>미분류</v>
      </c>
      <c r="O800">
        <f>IF(OR(표1[[#This Row],[pv_대분류]]="수입", 표1[[#This Row],[pv_대분류]]="저축/투자"), 표1[[#This Row],[금액]], -표1[[#This Row],[금액]])</f>
        <v>-130000</v>
      </c>
    </row>
    <row r="801" spans="1:15" hidden="1">
      <c r="A801" s="33">
        <v>45713</v>
      </c>
      <c r="B801" s="34">
        <v>0.46553240740740742</v>
      </c>
      <c r="C801" t="s">
        <v>167</v>
      </c>
      <c r="D801" t="s">
        <v>609</v>
      </c>
      <c r="E801" t="s">
        <v>149</v>
      </c>
      <c r="F801" t="s">
        <v>593</v>
      </c>
      <c r="G801" s="82">
        <v>-130000</v>
      </c>
      <c r="H801" t="s">
        <v>179</v>
      </c>
      <c r="I801" t="s">
        <v>195</v>
      </c>
      <c r="J801" s="33"/>
      <c r="K801" s="33">
        <f>표1[[#This Row],[날짜]]</f>
        <v>45713</v>
      </c>
      <c r="L801" t="str" cm="1">
        <f t="array" ref="L8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1" t="str">
        <f t="shared" si="12"/>
        <v>내계좌이체</v>
      </c>
      <c r="N801" t="str">
        <f>IF(COUNTIF(저축성자산, I801) &gt; 0, 표1[[#This Row],[결제수단]], E801)</f>
        <v>미분류</v>
      </c>
      <c r="O801">
        <f>IF(OR(표1[[#This Row],[pv_대분류]]="수입", 표1[[#This Row],[pv_대분류]]="저축/투자"), 표1[[#This Row],[금액]], -표1[[#This Row],[금액]])</f>
        <v>130000</v>
      </c>
    </row>
    <row r="802" spans="1:15" hidden="1">
      <c r="A802" s="33">
        <v>45713</v>
      </c>
      <c r="B802" s="34">
        <v>0.46553240740740742</v>
      </c>
      <c r="C802" t="s">
        <v>167</v>
      </c>
      <c r="D802" t="s">
        <v>609</v>
      </c>
      <c r="E802" t="s">
        <v>149</v>
      </c>
      <c r="F802" t="s">
        <v>152</v>
      </c>
      <c r="G802" s="82">
        <v>130000</v>
      </c>
      <c r="H802" t="s">
        <v>179</v>
      </c>
      <c r="I802" t="s">
        <v>537</v>
      </c>
      <c r="J802" s="33"/>
      <c r="K802" s="33">
        <f>표1[[#This Row],[날짜]]</f>
        <v>45713</v>
      </c>
      <c r="L802" t="str" cm="1">
        <f t="array" ref="L8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2" t="str">
        <f t="shared" si="12"/>
        <v>내계좌이체</v>
      </c>
      <c r="N802" t="str">
        <f>IF(COUNTIF(저축성자산, I802) &gt; 0, 표1[[#This Row],[결제수단]], E802)</f>
        <v>미분류</v>
      </c>
      <c r="O802">
        <f>IF(OR(표1[[#This Row],[pv_대분류]]="수입", 표1[[#This Row],[pv_대분류]]="저축/투자"), 표1[[#This Row],[금액]], -표1[[#This Row],[금액]])</f>
        <v>-130000</v>
      </c>
    </row>
    <row r="803" spans="1:15" hidden="1">
      <c r="A803" s="33">
        <v>45713</v>
      </c>
      <c r="B803" s="34">
        <v>0.47608796296296302</v>
      </c>
      <c r="C803" t="s">
        <v>167</v>
      </c>
      <c r="D803" t="s">
        <v>635</v>
      </c>
      <c r="E803" t="s">
        <v>149</v>
      </c>
      <c r="F803" t="s">
        <v>632</v>
      </c>
      <c r="G803" s="82">
        <v>-130000</v>
      </c>
      <c r="H803" t="s">
        <v>179</v>
      </c>
      <c r="I803" t="s">
        <v>537</v>
      </c>
      <c r="J803" s="33"/>
      <c r="K803" s="33">
        <f>표1[[#This Row],[날짜]]</f>
        <v>45713</v>
      </c>
      <c r="L803" t="str" cm="1">
        <f t="array" ref="L8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3" t="str">
        <f t="shared" si="12"/>
        <v>카드대금</v>
      </c>
      <c r="N803" t="str">
        <f>IF(COUNTIF(저축성자산, I803) &gt; 0, 표1[[#This Row],[결제수단]], E803)</f>
        <v>미분류</v>
      </c>
      <c r="O803">
        <f>IF(OR(표1[[#This Row],[pv_대분류]]="수입", 표1[[#This Row],[pv_대분류]]="저축/투자"), 표1[[#This Row],[금액]], -표1[[#This Row],[금액]])</f>
        <v>130000</v>
      </c>
    </row>
    <row r="804" spans="1:15" hidden="1">
      <c r="A804" s="33">
        <v>45713</v>
      </c>
      <c r="B804" s="34">
        <v>0.71812500000000001</v>
      </c>
      <c r="C804" t="s">
        <v>167</v>
      </c>
      <c r="D804" t="s">
        <v>166</v>
      </c>
      <c r="E804" t="s">
        <v>149</v>
      </c>
      <c r="F804" t="s">
        <v>435</v>
      </c>
      <c r="G804" s="82">
        <v>-150000</v>
      </c>
      <c r="H804" t="s">
        <v>179</v>
      </c>
      <c r="I804" t="s">
        <v>537</v>
      </c>
      <c r="J804" s="33"/>
      <c r="K804" s="33">
        <f>표1[[#This Row],[날짜]]</f>
        <v>45713</v>
      </c>
      <c r="L804" t="str" cm="1">
        <f t="array" ref="L8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804" t="str">
        <f t="shared" si="12"/>
        <v>현금</v>
      </c>
      <c r="N804" t="str">
        <f>IF(COUNTIF(저축성자산, I804) &gt; 0, 표1[[#This Row],[결제수단]], E804)</f>
        <v>미분류</v>
      </c>
      <c r="O804">
        <f>IF(OR(표1[[#This Row],[pv_대분류]]="수입", 표1[[#This Row],[pv_대분류]]="저축/투자"), 표1[[#This Row],[금액]], -표1[[#This Row],[금액]])</f>
        <v>150000</v>
      </c>
    </row>
    <row r="805" spans="1:15" hidden="1">
      <c r="A805" s="33">
        <v>45713</v>
      </c>
      <c r="B805" s="34">
        <v>0.38624999999999998</v>
      </c>
      <c r="C805" t="s">
        <v>163</v>
      </c>
      <c r="D805" t="s">
        <v>149</v>
      </c>
      <c r="E805" t="s">
        <v>149</v>
      </c>
      <c r="F805" t="s">
        <v>590</v>
      </c>
      <c r="G805" s="82">
        <v>15</v>
      </c>
      <c r="H805" t="s">
        <v>179</v>
      </c>
      <c r="I805" t="s">
        <v>537</v>
      </c>
      <c r="J805" s="33"/>
      <c r="K805" s="33">
        <f>표1[[#This Row],[날짜]]</f>
        <v>45713</v>
      </c>
      <c r="L805" t="str" cm="1">
        <f t="array" ref="L8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05" t="str">
        <f t="shared" si="12"/>
        <v>미분류</v>
      </c>
      <c r="N805" t="str">
        <f>IF(COUNTIF(저축성자산, I805) &gt; 0, 표1[[#This Row],[결제수단]], E805)</f>
        <v>미분류</v>
      </c>
      <c r="O805">
        <f>IF(OR(표1[[#This Row],[pv_대분류]]="수입", 표1[[#This Row],[pv_대분류]]="저축/투자"), 표1[[#This Row],[금액]], -표1[[#This Row],[금액]])</f>
        <v>15</v>
      </c>
    </row>
    <row r="806" spans="1:15" hidden="1">
      <c r="A806" s="33">
        <v>45713</v>
      </c>
      <c r="B806" s="34">
        <v>0.3862962962962963</v>
      </c>
      <c r="C806" t="s">
        <v>163</v>
      </c>
      <c r="D806" t="s">
        <v>149</v>
      </c>
      <c r="E806" t="s">
        <v>149</v>
      </c>
      <c r="F806" t="s">
        <v>590</v>
      </c>
      <c r="G806" s="82">
        <v>20</v>
      </c>
      <c r="H806" t="s">
        <v>179</v>
      </c>
      <c r="I806" t="s">
        <v>537</v>
      </c>
      <c r="J806" s="33"/>
      <c r="K806" s="33">
        <f>표1[[#This Row],[날짜]]</f>
        <v>45713</v>
      </c>
      <c r="L806" t="str" cm="1">
        <f t="array" ref="L8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06" t="str">
        <f t="shared" si="12"/>
        <v>미분류</v>
      </c>
      <c r="N806" t="str">
        <f>IF(COUNTIF(저축성자산, I806) &gt; 0, 표1[[#This Row],[결제수단]], E806)</f>
        <v>미분류</v>
      </c>
      <c r="O806">
        <f>IF(OR(표1[[#This Row],[pv_대분류]]="수입", 표1[[#This Row],[pv_대분류]]="저축/투자"), 표1[[#This Row],[금액]], -표1[[#This Row],[금액]])</f>
        <v>20</v>
      </c>
    </row>
    <row r="807" spans="1:15" hidden="1">
      <c r="A807" s="33">
        <v>45712</v>
      </c>
      <c r="B807" s="34">
        <v>0.37866898148148148</v>
      </c>
      <c r="C807" t="s">
        <v>167</v>
      </c>
      <c r="D807" t="s">
        <v>609</v>
      </c>
      <c r="E807" t="s">
        <v>149</v>
      </c>
      <c r="F807" t="s">
        <v>623</v>
      </c>
      <c r="G807" s="82">
        <v>-57307</v>
      </c>
      <c r="H807" t="s">
        <v>179</v>
      </c>
      <c r="I807" t="s">
        <v>537</v>
      </c>
      <c r="J807" s="33"/>
      <c r="K807" s="33">
        <f>표1[[#This Row],[날짜]]</f>
        <v>45712</v>
      </c>
      <c r="L807" t="str" cm="1">
        <f t="array" ref="L8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7" t="str">
        <f t="shared" si="12"/>
        <v>내계좌이체</v>
      </c>
      <c r="N807" t="str">
        <f>IF(COUNTIF(저축성자산, I807) &gt; 0, 표1[[#This Row],[결제수단]], E807)</f>
        <v>미분류</v>
      </c>
      <c r="O807">
        <f>IF(OR(표1[[#This Row],[pv_대분류]]="수입", 표1[[#This Row],[pv_대분류]]="저축/투자"), 표1[[#This Row],[금액]], -표1[[#This Row],[금액]])</f>
        <v>57307</v>
      </c>
    </row>
    <row r="808" spans="1:15" hidden="1">
      <c r="A808" s="33">
        <v>45712</v>
      </c>
      <c r="B808" s="34">
        <v>0.37931712962962971</v>
      </c>
      <c r="C808" t="s">
        <v>167</v>
      </c>
      <c r="D808" t="s">
        <v>609</v>
      </c>
      <c r="E808" t="s">
        <v>149</v>
      </c>
      <c r="F808" t="s">
        <v>623</v>
      </c>
      <c r="G808" s="82">
        <v>-45067</v>
      </c>
      <c r="H808" t="s">
        <v>179</v>
      </c>
      <c r="I808" t="s">
        <v>537</v>
      </c>
      <c r="J808" s="33"/>
      <c r="K808" s="33">
        <f>표1[[#This Row],[날짜]]</f>
        <v>45712</v>
      </c>
      <c r="L808" t="str" cm="1">
        <f t="array" ref="L8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8" t="str">
        <f t="shared" si="12"/>
        <v>내계좌이체</v>
      </c>
      <c r="N808" t="str">
        <f>IF(COUNTIF(저축성자산, I808) &gt; 0, 표1[[#This Row],[결제수단]], E808)</f>
        <v>미분류</v>
      </c>
      <c r="O808">
        <f>IF(OR(표1[[#This Row],[pv_대분류]]="수입", 표1[[#This Row],[pv_대분류]]="저축/투자"), 표1[[#This Row],[금액]], -표1[[#This Row],[금액]])</f>
        <v>45067</v>
      </c>
    </row>
    <row r="809" spans="1:15" hidden="1">
      <c r="A809" s="33">
        <v>45712</v>
      </c>
      <c r="B809" s="34">
        <v>0.38144675925925919</v>
      </c>
      <c r="C809" t="s">
        <v>167</v>
      </c>
      <c r="D809" t="s">
        <v>609</v>
      </c>
      <c r="E809" t="s">
        <v>149</v>
      </c>
      <c r="F809" t="s">
        <v>623</v>
      </c>
      <c r="G809" s="82">
        <v>-101</v>
      </c>
      <c r="H809" t="s">
        <v>179</v>
      </c>
      <c r="I809" t="s">
        <v>537</v>
      </c>
      <c r="J809" s="33"/>
      <c r="K809" s="33">
        <f>표1[[#This Row],[날짜]]</f>
        <v>45712</v>
      </c>
      <c r="L809" t="str" cm="1">
        <f t="array" ref="L8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09" t="str">
        <f t="shared" si="12"/>
        <v>내계좌이체</v>
      </c>
      <c r="N809" t="str">
        <f>IF(COUNTIF(저축성자산, I809) &gt; 0, 표1[[#This Row],[결제수단]], E809)</f>
        <v>미분류</v>
      </c>
      <c r="O809">
        <f>IF(OR(표1[[#This Row],[pv_대분류]]="수입", 표1[[#This Row],[pv_대분류]]="저축/투자"), 표1[[#This Row],[금액]], -표1[[#This Row],[금액]])</f>
        <v>101</v>
      </c>
    </row>
    <row r="810" spans="1:15" hidden="1">
      <c r="A810" s="33">
        <v>45712</v>
      </c>
      <c r="B810" s="34">
        <v>0.3835763888888889</v>
      </c>
      <c r="C810" t="s">
        <v>167</v>
      </c>
      <c r="D810" t="s">
        <v>609</v>
      </c>
      <c r="E810" t="s">
        <v>149</v>
      </c>
      <c r="F810" t="s">
        <v>192</v>
      </c>
      <c r="G810" s="82">
        <v>100000</v>
      </c>
      <c r="H810" t="s">
        <v>179</v>
      </c>
      <c r="I810" t="s">
        <v>537</v>
      </c>
      <c r="J810" s="33"/>
      <c r="K810" s="33">
        <f>표1[[#This Row],[날짜]]</f>
        <v>45712</v>
      </c>
      <c r="L810" t="str" cm="1">
        <f t="array" ref="L8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10" t="str">
        <f t="shared" si="12"/>
        <v>내계좌이체</v>
      </c>
      <c r="N810" t="str">
        <f>IF(COUNTIF(저축성자산, I810) &gt; 0, 표1[[#This Row],[결제수단]], E810)</f>
        <v>미분류</v>
      </c>
      <c r="O810">
        <f>IF(OR(표1[[#This Row],[pv_대분류]]="수입", 표1[[#This Row],[pv_대분류]]="저축/투자"), 표1[[#This Row],[금액]], -표1[[#This Row],[금액]])</f>
        <v>-100000</v>
      </c>
    </row>
    <row r="811" spans="1:15" hidden="1">
      <c r="A811" s="33">
        <v>45712</v>
      </c>
      <c r="B811" s="34">
        <v>0.3835763888888889</v>
      </c>
      <c r="C811" t="s">
        <v>167</v>
      </c>
      <c r="D811" t="s">
        <v>609</v>
      </c>
      <c r="E811" t="s">
        <v>149</v>
      </c>
      <c r="F811" t="s">
        <v>234</v>
      </c>
      <c r="G811" s="82">
        <v>-100000</v>
      </c>
      <c r="H811" t="s">
        <v>179</v>
      </c>
      <c r="I811" t="s">
        <v>527</v>
      </c>
      <c r="J811" s="33"/>
      <c r="K811" s="33">
        <f>표1[[#This Row],[날짜]]</f>
        <v>45712</v>
      </c>
      <c r="L811" t="str" cm="1">
        <f t="array" ref="L8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11" t="str">
        <f t="shared" si="12"/>
        <v>내계좌이체</v>
      </c>
      <c r="N811" t="str">
        <f>IF(COUNTIF(저축성자산, I811) &gt; 0, 표1[[#This Row],[결제수단]], E811)</f>
        <v>미분류</v>
      </c>
      <c r="O811">
        <f>IF(OR(표1[[#This Row],[pv_대분류]]="수입", 표1[[#This Row],[pv_대분류]]="저축/투자"), 표1[[#This Row],[금액]], -표1[[#This Row],[금액]])</f>
        <v>100000</v>
      </c>
    </row>
    <row r="812" spans="1:15" hidden="1">
      <c r="A812" s="33">
        <v>45712</v>
      </c>
      <c r="B812" s="34">
        <v>0.38366898148148149</v>
      </c>
      <c r="C812" t="s">
        <v>163</v>
      </c>
      <c r="D812" t="s">
        <v>149</v>
      </c>
      <c r="E812" t="s">
        <v>149</v>
      </c>
      <c r="F812" t="s">
        <v>590</v>
      </c>
      <c r="G812" s="82">
        <v>12</v>
      </c>
      <c r="H812" t="s">
        <v>179</v>
      </c>
      <c r="I812" t="s">
        <v>537</v>
      </c>
      <c r="J812" s="33"/>
      <c r="K812" s="33">
        <f>표1[[#This Row],[날짜]]</f>
        <v>45712</v>
      </c>
      <c r="L812" t="str" cm="1">
        <f t="array" ref="L8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12" t="str">
        <f t="shared" si="12"/>
        <v>미분류</v>
      </c>
      <c r="N812" t="str">
        <f>IF(COUNTIF(저축성자산, I812) &gt; 0, 표1[[#This Row],[결제수단]], E812)</f>
        <v>미분류</v>
      </c>
      <c r="O812">
        <f>IF(OR(표1[[#This Row],[pv_대분류]]="수입", 표1[[#This Row],[pv_대분류]]="저축/투자"), 표1[[#This Row],[금액]], -표1[[#This Row],[금액]])</f>
        <v>12</v>
      </c>
    </row>
    <row r="813" spans="1:15" hidden="1">
      <c r="A813" s="33">
        <v>45712</v>
      </c>
      <c r="B813" s="34">
        <v>0.38371527777777781</v>
      </c>
      <c r="C813" t="s">
        <v>163</v>
      </c>
      <c r="D813" t="s">
        <v>149</v>
      </c>
      <c r="E813" t="s">
        <v>149</v>
      </c>
      <c r="F813" t="s">
        <v>590</v>
      </c>
      <c r="G813" s="82">
        <v>20</v>
      </c>
      <c r="H813" t="s">
        <v>179</v>
      </c>
      <c r="I813" t="s">
        <v>537</v>
      </c>
      <c r="J813" s="33"/>
      <c r="K813" s="33">
        <f>표1[[#This Row],[날짜]]</f>
        <v>45712</v>
      </c>
      <c r="L813" t="str" cm="1">
        <f t="array" ref="L8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13" t="str">
        <f t="shared" si="12"/>
        <v>미분류</v>
      </c>
      <c r="N813" t="str">
        <f>IF(COUNTIF(저축성자산, I813) &gt; 0, 표1[[#This Row],[결제수단]], E813)</f>
        <v>미분류</v>
      </c>
      <c r="O813">
        <f>IF(OR(표1[[#This Row],[pv_대분류]]="수입", 표1[[#This Row],[pv_대분류]]="저축/투자"), 표1[[#This Row],[금액]], -표1[[#This Row],[금액]])</f>
        <v>20</v>
      </c>
    </row>
    <row r="814" spans="1:15">
      <c r="A814" s="33">
        <v>45712</v>
      </c>
      <c r="B814" s="34">
        <v>0.8247916666666667</v>
      </c>
      <c r="C814" t="s">
        <v>165</v>
      </c>
      <c r="D814" t="s">
        <v>514</v>
      </c>
      <c r="E814" t="s">
        <v>711</v>
      </c>
      <c r="F814" t="s">
        <v>204</v>
      </c>
      <c r="G814" s="82">
        <v>-6300</v>
      </c>
      <c r="H814" t="s">
        <v>179</v>
      </c>
      <c r="I814" t="s">
        <v>222</v>
      </c>
      <c r="J814" s="33"/>
      <c r="K814" s="33">
        <f>표1[[#This Row],[날짜]]</f>
        <v>45712</v>
      </c>
      <c r="L814" t="str" cm="1">
        <f t="array" ref="L8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14" t="str">
        <f t="shared" si="12"/>
        <v>뷰티/미용</v>
      </c>
      <c r="N814" t="str">
        <f>IF(COUNTIF(저축성자산, I814) &gt; 0, 표1[[#This Row],[결제수단]], E814)</f>
        <v>미용용품</v>
      </c>
      <c r="O814">
        <f>IF(OR(표1[[#This Row],[pv_대분류]]="수입", 표1[[#This Row],[pv_대분류]]="저축/투자"), 표1[[#This Row],[금액]], -표1[[#This Row],[금액]])</f>
        <v>6300</v>
      </c>
    </row>
    <row r="815" spans="1:15" hidden="1">
      <c r="A815" s="33">
        <v>45711</v>
      </c>
      <c r="B815" s="34">
        <v>0.4325</v>
      </c>
      <c r="C815" t="s">
        <v>167</v>
      </c>
      <c r="D815" t="s">
        <v>609</v>
      </c>
      <c r="E815" t="s">
        <v>149</v>
      </c>
      <c r="F815" t="s">
        <v>192</v>
      </c>
      <c r="G815" s="82">
        <v>160</v>
      </c>
      <c r="H815" t="s">
        <v>179</v>
      </c>
      <c r="I815" t="s">
        <v>537</v>
      </c>
      <c r="J815" s="33"/>
      <c r="K815" s="33">
        <f>표1[[#This Row],[날짜]]</f>
        <v>45711</v>
      </c>
      <c r="L815" t="str" cm="1">
        <f t="array" ref="L8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15" t="str">
        <f t="shared" si="12"/>
        <v>내계좌이체</v>
      </c>
      <c r="N815" t="str">
        <f>IF(COUNTIF(저축성자산, I815) &gt; 0, 표1[[#This Row],[결제수단]], E815)</f>
        <v>미분류</v>
      </c>
      <c r="O815">
        <f>IF(OR(표1[[#This Row],[pv_대분류]]="수입", 표1[[#This Row],[pv_대분류]]="저축/투자"), 표1[[#This Row],[금액]], -표1[[#This Row],[금액]])</f>
        <v>-160</v>
      </c>
    </row>
    <row r="816" spans="1:15" hidden="1">
      <c r="A816" s="33">
        <v>45711</v>
      </c>
      <c r="B816" s="34">
        <v>0.4325</v>
      </c>
      <c r="C816" t="s">
        <v>167</v>
      </c>
      <c r="D816" t="s">
        <v>609</v>
      </c>
      <c r="E816" t="s">
        <v>149</v>
      </c>
      <c r="F816" t="s">
        <v>234</v>
      </c>
      <c r="G816" s="82">
        <v>-160</v>
      </c>
      <c r="H816" t="s">
        <v>179</v>
      </c>
      <c r="I816" t="s">
        <v>527</v>
      </c>
      <c r="J816" s="33"/>
      <c r="K816" s="33">
        <f>표1[[#This Row],[날짜]]</f>
        <v>45711</v>
      </c>
      <c r="L816" t="str" cm="1">
        <f t="array" ref="L8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16" t="str">
        <f t="shared" si="12"/>
        <v>내계좌이체</v>
      </c>
      <c r="N816" t="str">
        <f>IF(COUNTIF(저축성자산, I816) &gt; 0, 표1[[#This Row],[결제수단]], E816)</f>
        <v>미분류</v>
      </c>
      <c r="O816">
        <f>IF(OR(표1[[#This Row],[pv_대분류]]="수입", 표1[[#This Row],[pv_대분류]]="저축/투자"), 표1[[#This Row],[금액]], -표1[[#This Row],[금액]])</f>
        <v>160</v>
      </c>
    </row>
    <row r="817" spans="1:15" hidden="1">
      <c r="A817" s="33">
        <v>45711</v>
      </c>
      <c r="B817" s="34">
        <v>0.43237268518518518</v>
      </c>
      <c r="C817" t="s">
        <v>163</v>
      </c>
      <c r="D817" t="s">
        <v>510</v>
      </c>
      <c r="E817" t="s">
        <v>149</v>
      </c>
      <c r="F817" t="s">
        <v>608</v>
      </c>
      <c r="G817" s="82">
        <v>160</v>
      </c>
      <c r="H817" t="s">
        <v>179</v>
      </c>
      <c r="I817" t="s">
        <v>527</v>
      </c>
      <c r="J817" s="33"/>
      <c r="K817" s="33">
        <f>표1[[#This Row],[날짜]]</f>
        <v>45711</v>
      </c>
      <c r="L817" t="str" cm="1">
        <f t="array" ref="L8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17" t="str">
        <f t="shared" si="12"/>
        <v>금융수입</v>
      </c>
      <c r="N817" t="str">
        <f>IF(COUNTIF(저축성자산, I817) &gt; 0, 표1[[#This Row],[결제수단]], E817)</f>
        <v>미분류</v>
      </c>
      <c r="O817">
        <f>IF(OR(표1[[#This Row],[pv_대분류]]="수입", 표1[[#This Row],[pv_대분류]]="저축/투자"), 표1[[#This Row],[금액]], -표1[[#This Row],[금액]])</f>
        <v>160</v>
      </c>
    </row>
    <row r="818" spans="1:15">
      <c r="A818" s="33">
        <v>45711</v>
      </c>
      <c r="B818" s="34">
        <v>0.60454861111111113</v>
      </c>
      <c r="C818" t="s">
        <v>165</v>
      </c>
      <c r="D818" t="s">
        <v>553</v>
      </c>
      <c r="E818" t="s">
        <v>612</v>
      </c>
      <c r="F818" t="s">
        <v>5</v>
      </c>
      <c r="G818" s="82">
        <v>-17920</v>
      </c>
      <c r="H818" t="s">
        <v>179</v>
      </c>
      <c r="I818" t="s">
        <v>222</v>
      </c>
      <c r="J818" s="33"/>
      <c r="K818" s="33">
        <f>표1[[#This Row],[날짜]]</f>
        <v>45711</v>
      </c>
      <c r="L818" t="str" cm="1">
        <f t="array" ref="L8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18" t="str">
        <f t="shared" si="12"/>
        <v>온라인쇼핑</v>
      </c>
      <c r="N818" t="str">
        <f>IF(COUNTIF(저축성자산, I818) &gt; 0, 표1[[#This Row],[결제수단]], E818)</f>
        <v>인터넷쇼핑</v>
      </c>
      <c r="O818">
        <f>IF(OR(표1[[#This Row],[pv_대분류]]="수입", 표1[[#This Row],[pv_대분류]]="저축/투자"), 표1[[#This Row],[금액]], -표1[[#This Row],[금액]])</f>
        <v>17920</v>
      </c>
    </row>
    <row r="819" spans="1:15" hidden="1">
      <c r="A819" s="33">
        <v>45710</v>
      </c>
      <c r="B819" s="34">
        <v>0.43814814814814818</v>
      </c>
      <c r="C819" t="s">
        <v>167</v>
      </c>
      <c r="D819" t="s">
        <v>609</v>
      </c>
      <c r="E819" t="s">
        <v>149</v>
      </c>
      <c r="F819" t="s">
        <v>593</v>
      </c>
      <c r="G819" s="82">
        <v>-4700</v>
      </c>
      <c r="H819" t="s">
        <v>179</v>
      </c>
      <c r="I819" t="s">
        <v>211</v>
      </c>
      <c r="J819" s="33"/>
      <c r="K819" s="33">
        <f>표1[[#This Row],[날짜]]</f>
        <v>45710</v>
      </c>
      <c r="L819" t="str" cm="1">
        <f t="array" ref="L8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19" t="str">
        <f t="shared" si="12"/>
        <v>내계좌이체</v>
      </c>
      <c r="N819" t="str">
        <f>IF(COUNTIF(저축성자산, I819) &gt; 0, 표1[[#This Row],[결제수단]], E819)</f>
        <v>미분류</v>
      </c>
      <c r="O819">
        <f>IF(OR(표1[[#This Row],[pv_대분류]]="수입", 표1[[#This Row],[pv_대분류]]="저축/투자"), 표1[[#This Row],[금액]], -표1[[#This Row],[금액]])</f>
        <v>4700</v>
      </c>
    </row>
    <row r="820" spans="1:15" hidden="1">
      <c r="A820" s="33">
        <v>45710</v>
      </c>
      <c r="B820" s="34">
        <v>0.43815972222222221</v>
      </c>
      <c r="C820" t="s">
        <v>167</v>
      </c>
      <c r="D820" t="s">
        <v>609</v>
      </c>
      <c r="E820" t="s">
        <v>149</v>
      </c>
      <c r="F820" t="s">
        <v>152</v>
      </c>
      <c r="G820" s="82">
        <v>4700</v>
      </c>
      <c r="H820" t="s">
        <v>179</v>
      </c>
      <c r="I820" t="s">
        <v>537</v>
      </c>
      <c r="J820" s="33"/>
      <c r="K820" s="33">
        <f>표1[[#This Row],[날짜]]</f>
        <v>45710</v>
      </c>
      <c r="L820" t="str" cm="1">
        <f t="array" ref="L8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0" t="str">
        <f t="shared" si="12"/>
        <v>내계좌이체</v>
      </c>
      <c r="N820" t="str">
        <f>IF(COUNTIF(저축성자산, I820) &gt; 0, 표1[[#This Row],[결제수단]], E820)</f>
        <v>미분류</v>
      </c>
      <c r="O820">
        <f>IF(OR(표1[[#This Row],[pv_대분류]]="수입", 표1[[#This Row],[pv_대분류]]="저축/투자"), 표1[[#This Row],[금액]], -표1[[#This Row],[금액]])</f>
        <v>-4700</v>
      </c>
    </row>
    <row r="821" spans="1:15" hidden="1">
      <c r="A821" s="33">
        <v>45710</v>
      </c>
      <c r="B821" s="34">
        <v>0.43832175925925931</v>
      </c>
      <c r="C821" t="s">
        <v>167</v>
      </c>
      <c r="D821" t="s">
        <v>609</v>
      </c>
      <c r="E821" t="s">
        <v>149</v>
      </c>
      <c r="F821" t="s">
        <v>593</v>
      </c>
      <c r="G821" s="82">
        <v>-640</v>
      </c>
      <c r="H821" t="s">
        <v>179</v>
      </c>
      <c r="I821" t="s">
        <v>195</v>
      </c>
      <c r="J821" s="33"/>
      <c r="K821" s="33">
        <f>표1[[#This Row],[날짜]]</f>
        <v>45710</v>
      </c>
      <c r="L821" t="str" cm="1">
        <f t="array" ref="L8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1" t="str">
        <f t="shared" si="12"/>
        <v>내계좌이체</v>
      </c>
      <c r="N821" t="str">
        <f>IF(COUNTIF(저축성자산, I821) &gt; 0, 표1[[#This Row],[결제수단]], E821)</f>
        <v>미분류</v>
      </c>
      <c r="O821">
        <f>IF(OR(표1[[#This Row],[pv_대분류]]="수입", 표1[[#This Row],[pv_대분류]]="저축/투자"), 표1[[#This Row],[금액]], -표1[[#This Row],[금액]])</f>
        <v>640</v>
      </c>
    </row>
    <row r="822" spans="1:15" hidden="1">
      <c r="A822" s="33">
        <v>45710</v>
      </c>
      <c r="B822" s="34">
        <v>0.43832175925925931</v>
      </c>
      <c r="C822" t="s">
        <v>167</v>
      </c>
      <c r="D822" t="s">
        <v>609</v>
      </c>
      <c r="E822" t="s">
        <v>149</v>
      </c>
      <c r="F822" t="s">
        <v>152</v>
      </c>
      <c r="G822" s="82">
        <v>640</v>
      </c>
      <c r="H822" t="s">
        <v>179</v>
      </c>
      <c r="I822" t="s">
        <v>537</v>
      </c>
      <c r="J822" s="33"/>
      <c r="K822" s="33">
        <f>표1[[#This Row],[날짜]]</f>
        <v>45710</v>
      </c>
      <c r="L822" t="str" cm="1">
        <f t="array" ref="L8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2" t="str">
        <f t="shared" si="12"/>
        <v>내계좌이체</v>
      </c>
      <c r="N822" t="str">
        <f>IF(COUNTIF(저축성자산, I822) &gt; 0, 표1[[#This Row],[결제수단]], E822)</f>
        <v>미분류</v>
      </c>
      <c r="O822">
        <f>IF(OR(표1[[#This Row],[pv_대분류]]="수입", 표1[[#This Row],[pv_대분류]]="저축/투자"), 표1[[#This Row],[금액]], -표1[[#This Row],[금액]])</f>
        <v>-640</v>
      </c>
    </row>
    <row r="823" spans="1:15" hidden="1">
      <c r="A823" s="33">
        <v>45710</v>
      </c>
      <c r="B823" s="34">
        <v>0.43892361111111111</v>
      </c>
      <c r="C823" t="s">
        <v>167</v>
      </c>
      <c r="D823" t="s">
        <v>609</v>
      </c>
      <c r="E823" t="s">
        <v>149</v>
      </c>
      <c r="F823" t="s">
        <v>192</v>
      </c>
      <c r="G823" s="82">
        <v>1274</v>
      </c>
      <c r="H823" t="s">
        <v>179</v>
      </c>
      <c r="I823" t="s">
        <v>537</v>
      </c>
      <c r="J823" s="33"/>
      <c r="K823" s="33">
        <f>표1[[#This Row],[날짜]]</f>
        <v>45710</v>
      </c>
      <c r="L823" t="str" cm="1">
        <f t="array" ref="L8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3" t="str">
        <f t="shared" si="12"/>
        <v>내계좌이체</v>
      </c>
      <c r="N823" t="str">
        <f>IF(COUNTIF(저축성자산, I823) &gt; 0, 표1[[#This Row],[결제수단]], E823)</f>
        <v>미분류</v>
      </c>
      <c r="O823">
        <f>IF(OR(표1[[#This Row],[pv_대분류]]="수입", 표1[[#This Row],[pv_대분류]]="저축/투자"), 표1[[#This Row],[금액]], -표1[[#This Row],[금액]])</f>
        <v>-1274</v>
      </c>
    </row>
    <row r="824" spans="1:15" hidden="1">
      <c r="A824" s="33">
        <v>45710</v>
      </c>
      <c r="B824" s="34">
        <v>0.43892361111111111</v>
      </c>
      <c r="C824" t="s">
        <v>167</v>
      </c>
      <c r="D824" t="s">
        <v>609</v>
      </c>
      <c r="E824" t="s">
        <v>149</v>
      </c>
      <c r="F824" t="s">
        <v>234</v>
      </c>
      <c r="G824" s="82">
        <v>-1274</v>
      </c>
      <c r="H824" t="s">
        <v>179</v>
      </c>
      <c r="I824" t="s">
        <v>527</v>
      </c>
      <c r="J824" s="33"/>
      <c r="K824" s="33">
        <f>표1[[#This Row],[날짜]]</f>
        <v>45710</v>
      </c>
      <c r="L824" t="str" cm="1">
        <f t="array" ref="L8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4" t="str">
        <f t="shared" si="12"/>
        <v>내계좌이체</v>
      </c>
      <c r="N824" t="str">
        <f>IF(COUNTIF(저축성자산, I824) &gt; 0, 표1[[#This Row],[결제수단]], E824)</f>
        <v>미분류</v>
      </c>
      <c r="O824">
        <f>IF(OR(표1[[#This Row],[pv_대분류]]="수입", 표1[[#This Row],[pv_대분류]]="저축/투자"), 표1[[#This Row],[금액]], -표1[[#This Row],[금액]])</f>
        <v>1274</v>
      </c>
    </row>
    <row r="825" spans="1:15" hidden="1">
      <c r="A825" s="33">
        <v>45710</v>
      </c>
      <c r="B825" s="34">
        <v>9.9953703703703697E-2</v>
      </c>
      <c r="C825" t="s">
        <v>163</v>
      </c>
      <c r="D825" t="s">
        <v>510</v>
      </c>
      <c r="E825" t="s">
        <v>149</v>
      </c>
      <c r="F825" t="s">
        <v>608</v>
      </c>
      <c r="G825" s="82">
        <v>1274</v>
      </c>
      <c r="H825" t="s">
        <v>179</v>
      </c>
      <c r="I825" t="s">
        <v>527</v>
      </c>
      <c r="J825" s="33"/>
      <c r="K825" s="33">
        <f>표1[[#This Row],[날짜]]</f>
        <v>45710</v>
      </c>
      <c r="L825" t="str" cm="1">
        <f t="array" ref="L8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25" t="str">
        <f t="shared" si="12"/>
        <v>금융수입</v>
      </c>
      <c r="N825" t="str">
        <f>IF(COUNTIF(저축성자산, I825) &gt; 0, 표1[[#This Row],[결제수단]], E825)</f>
        <v>미분류</v>
      </c>
      <c r="O825">
        <f>IF(OR(표1[[#This Row],[pv_대분류]]="수입", 표1[[#This Row],[pv_대분류]]="저축/투자"), 표1[[#This Row],[금액]], -표1[[#This Row],[금액]])</f>
        <v>1274</v>
      </c>
    </row>
    <row r="826" spans="1:15" hidden="1">
      <c r="A826" s="33">
        <v>45710</v>
      </c>
      <c r="B826" s="34">
        <v>0.43861111111111112</v>
      </c>
      <c r="C826" t="s">
        <v>163</v>
      </c>
      <c r="D826" t="s">
        <v>161</v>
      </c>
      <c r="E826" t="s">
        <v>149</v>
      </c>
      <c r="F826" t="s">
        <v>617</v>
      </c>
      <c r="G826" s="82">
        <v>8</v>
      </c>
      <c r="H826" t="s">
        <v>179</v>
      </c>
      <c r="I826" t="s">
        <v>537</v>
      </c>
      <c r="J826" s="33"/>
      <c r="K826" s="33">
        <f>표1[[#This Row],[날짜]]</f>
        <v>45710</v>
      </c>
      <c r="L826" t="str" cm="1">
        <f t="array" ref="L8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26" t="str">
        <f t="shared" si="12"/>
        <v>앱테크</v>
      </c>
      <c r="N826" t="str">
        <f>IF(COUNTIF(저축성자산, I826) &gt; 0, 표1[[#This Row],[결제수단]], E826)</f>
        <v>미분류</v>
      </c>
      <c r="O826">
        <f>IF(OR(표1[[#This Row],[pv_대분류]]="수입", 표1[[#This Row],[pv_대분류]]="저축/투자"), 표1[[#This Row],[금액]], -표1[[#This Row],[금액]])</f>
        <v>8</v>
      </c>
    </row>
    <row r="827" spans="1:15" hidden="1">
      <c r="A827" s="33">
        <v>45710</v>
      </c>
      <c r="B827" s="34">
        <v>0.43866898148148148</v>
      </c>
      <c r="C827" t="s">
        <v>163</v>
      </c>
      <c r="D827" t="s">
        <v>161</v>
      </c>
      <c r="E827" t="s">
        <v>149</v>
      </c>
      <c r="F827" t="s">
        <v>617</v>
      </c>
      <c r="G827" s="82">
        <v>11</v>
      </c>
      <c r="H827" t="s">
        <v>179</v>
      </c>
      <c r="I827" t="s">
        <v>537</v>
      </c>
      <c r="J827" s="33"/>
      <c r="K827" s="33">
        <f>표1[[#This Row],[날짜]]</f>
        <v>45710</v>
      </c>
      <c r="L827" t="str" cm="1">
        <f t="array" ref="L8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27" t="str">
        <f t="shared" si="12"/>
        <v>앱테크</v>
      </c>
      <c r="N827" t="str">
        <f>IF(COUNTIF(저축성자산, I827) &gt; 0, 표1[[#This Row],[결제수단]], E827)</f>
        <v>미분류</v>
      </c>
      <c r="O827">
        <f>IF(OR(표1[[#This Row],[pv_대분류]]="수입", 표1[[#This Row],[pv_대분류]]="저축/투자"), 표1[[#This Row],[금액]], -표1[[#This Row],[금액]])</f>
        <v>11</v>
      </c>
    </row>
    <row r="828" spans="1:15" hidden="1">
      <c r="A828" s="33">
        <v>45709</v>
      </c>
      <c r="B828" s="34">
        <v>0.31942129629629629</v>
      </c>
      <c r="C828" t="s">
        <v>167</v>
      </c>
      <c r="D828" t="s">
        <v>609</v>
      </c>
      <c r="E828" t="s">
        <v>149</v>
      </c>
      <c r="F828" t="s">
        <v>192</v>
      </c>
      <c r="G828" s="82">
        <v>100000</v>
      </c>
      <c r="H828" t="s">
        <v>179</v>
      </c>
      <c r="I828" t="s">
        <v>537</v>
      </c>
      <c r="J828" s="33"/>
      <c r="K828" s="33">
        <f>표1[[#This Row],[날짜]]</f>
        <v>45709</v>
      </c>
      <c r="L828" t="str" cm="1">
        <f t="array" ref="L8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8" t="str">
        <f t="shared" si="12"/>
        <v>내계좌이체</v>
      </c>
      <c r="N828" t="str">
        <f>IF(COUNTIF(저축성자산, I828) &gt; 0, 표1[[#This Row],[결제수단]], E828)</f>
        <v>미분류</v>
      </c>
      <c r="O828">
        <f>IF(OR(표1[[#This Row],[pv_대분류]]="수입", 표1[[#This Row],[pv_대분류]]="저축/투자"), 표1[[#This Row],[금액]], -표1[[#This Row],[금액]])</f>
        <v>-100000</v>
      </c>
    </row>
    <row r="829" spans="1:15" hidden="1">
      <c r="A829" s="33">
        <v>45709</v>
      </c>
      <c r="B829" s="34">
        <v>0.31942129629629629</v>
      </c>
      <c r="C829" t="s">
        <v>167</v>
      </c>
      <c r="D829" t="s">
        <v>609</v>
      </c>
      <c r="E829" t="s">
        <v>149</v>
      </c>
      <c r="F829" t="s">
        <v>234</v>
      </c>
      <c r="G829" s="82">
        <v>-100000</v>
      </c>
      <c r="H829" t="s">
        <v>179</v>
      </c>
      <c r="I829" t="s">
        <v>527</v>
      </c>
      <c r="J829" s="33"/>
      <c r="K829" s="33">
        <f>표1[[#This Row],[날짜]]</f>
        <v>45709</v>
      </c>
      <c r="L829" t="str" cm="1">
        <f t="array" ref="L8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29" t="str">
        <f t="shared" si="12"/>
        <v>내계좌이체</v>
      </c>
      <c r="N829" t="str">
        <f>IF(COUNTIF(저축성자산, I829) &gt; 0, 표1[[#This Row],[결제수단]], E829)</f>
        <v>미분류</v>
      </c>
      <c r="O829">
        <f>IF(OR(표1[[#This Row],[pv_대분류]]="수입", 표1[[#This Row],[pv_대분류]]="저축/투자"), 표1[[#This Row],[금액]], -표1[[#This Row],[금액]])</f>
        <v>100000</v>
      </c>
    </row>
    <row r="830" spans="1:15" hidden="1">
      <c r="A830" s="33">
        <v>45709</v>
      </c>
      <c r="B830" s="34">
        <v>0.38931712962962961</v>
      </c>
      <c r="C830" t="s">
        <v>167</v>
      </c>
      <c r="D830" t="s">
        <v>609</v>
      </c>
      <c r="E830" t="s">
        <v>149</v>
      </c>
      <c r="F830" t="s">
        <v>623</v>
      </c>
      <c r="G830" s="82">
        <v>-57236</v>
      </c>
      <c r="H830" t="s">
        <v>179</v>
      </c>
      <c r="I830" t="s">
        <v>537</v>
      </c>
      <c r="J830" s="33"/>
      <c r="K830" s="33">
        <f>표1[[#This Row],[날짜]]</f>
        <v>45709</v>
      </c>
      <c r="L830" t="str" cm="1">
        <f t="array" ref="L8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30" t="str">
        <f t="shared" si="12"/>
        <v>내계좌이체</v>
      </c>
      <c r="N830" t="str">
        <f>IF(COUNTIF(저축성자산, I830) &gt; 0, 표1[[#This Row],[결제수단]], E830)</f>
        <v>미분류</v>
      </c>
      <c r="O830">
        <f>IF(OR(표1[[#This Row],[pv_대분류]]="수입", 표1[[#This Row],[pv_대분류]]="저축/투자"), 표1[[#This Row],[금액]], -표1[[#This Row],[금액]])</f>
        <v>57236</v>
      </c>
    </row>
    <row r="831" spans="1:15" hidden="1">
      <c r="A831" s="33">
        <v>45709</v>
      </c>
      <c r="B831" s="34">
        <v>0.38973379629629629</v>
      </c>
      <c r="C831" t="s">
        <v>167</v>
      </c>
      <c r="D831" t="s">
        <v>609</v>
      </c>
      <c r="E831" t="s">
        <v>149</v>
      </c>
      <c r="F831" t="s">
        <v>623</v>
      </c>
      <c r="G831" s="82">
        <v>-43537</v>
      </c>
      <c r="H831" t="s">
        <v>179</v>
      </c>
      <c r="I831" t="s">
        <v>537</v>
      </c>
      <c r="J831" s="33"/>
      <c r="K831" s="33">
        <f>표1[[#This Row],[날짜]]</f>
        <v>45709</v>
      </c>
      <c r="L831" t="str" cm="1">
        <f t="array" ref="L8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31" t="str">
        <f t="shared" si="12"/>
        <v>내계좌이체</v>
      </c>
      <c r="N831" t="str">
        <f>IF(COUNTIF(저축성자산, I831) &gt; 0, 표1[[#This Row],[결제수단]], E831)</f>
        <v>미분류</v>
      </c>
      <c r="O831">
        <f>IF(OR(표1[[#This Row],[pv_대분류]]="수입", 표1[[#This Row],[pv_대분류]]="저축/투자"), 표1[[#This Row],[금액]], -표1[[#This Row],[금액]])</f>
        <v>43537</v>
      </c>
    </row>
    <row r="832" spans="1:15" hidden="1">
      <c r="A832" s="33">
        <v>45709</v>
      </c>
      <c r="B832" s="34">
        <v>0.62840277777777775</v>
      </c>
      <c r="C832" t="s">
        <v>167</v>
      </c>
      <c r="D832" t="s">
        <v>167</v>
      </c>
      <c r="E832" t="s">
        <v>149</v>
      </c>
      <c r="F832" t="s">
        <v>611</v>
      </c>
      <c r="G832" s="82">
        <v>-20000</v>
      </c>
      <c r="H832" t="s">
        <v>179</v>
      </c>
      <c r="I832" t="s">
        <v>537</v>
      </c>
      <c r="J832" s="33"/>
      <c r="K832" s="33">
        <f>표1[[#This Row],[날짜]]</f>
        <v>45709</v>
      </c>
      <c r="L832" t="str" cm="1">
        <f t="array" ref="L8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832" t="str">
        <f t="shared" si="12"/>
        <v>이체</v>
      </c>
      <c r="N832" t="str">
        <f>IF(COUNTIF(저축성자산, I832) &gt; 0, 표1[[#This Row],[결제수단]], E832)</f>
        <v>미분류</v>
      </c>
      <c r="O832">
        <f>IF(OR(표1[[#This Row],[pv_대분류]]="수입", 표1[[#This Row],[pv_대분류]]="저축/투자"), 표1[[#This Row],[금액]], -표1[[#This Row],[금액]])</f>
        <v>20000</v>
      </c>
    </row>
    <row r="833" spans="1:15" hidden="1">
      <c r="A833" s="33">
        <v>45709</v>
      </c>
      <c r="B833" s="34">
        <v>0.63388888888888884</v>
      </c>
      <c r="C833" t="s">
        <v>167</v>
      </c>
      <c r="D833" t="s">
        <v>609</v>
      </c>
      <c r="E833" t="s">
        <v>149</v>
      </c>
      <c r="F833" t="s">
        <v>192</v>
      </c>
      <c r="G833" s="82">
        <v>100000</v>
      </c>
      <c r="H833" t="s">
        <v>179</v>
      </c>
      <c r="I833" t="s">
        <v>537</v>
      </c>
      <c r="J833" s="33"/>
      <c r="K833" s="33">
        <f>표1[[#This Row],[날짜]]</f>
        <v>45709</v>
      </c>
      <c r="L833" t="str" cm="1">
        <f t="array" ref="L8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33" t="str">
        <f t="shared" si="12"/>
        <v>내계좌이체</v>
      </c>
      <c r="N833" t="str">
        <f>IF(COUNTIF(저축성자산, I833) &gt; 0, 표1[[#This Row],[결제수단]], E833)</f>
        <v>미분류</v>
      </c>
      <c r="O833">
        <f>IF(OR(표1[[#This Row],[pv_대분류]]="수입", 표1[[#This Row],[pv_대분류]]="저축/투자"), 표1[[#This Row],[금액]], -표1[[#This Row],[금액]])</f>
        <v>-100000</v>
      </c>
    </row>
    <row r="834" spans="1:15" hidden="1">
      <c r="A834" s="33">
        <v>45709</v>
      </c>
      <c r="B834" s="34">
        <v>0.63388888888888884</v>
      </c>
      <c r="C834" t="s">
        <v>167</v>
      </c>
      <c r="D834" t="s">
        <v>609</v>
      </c>
      <c r="E834" t="s">
        <v>149</v>
      </c>
      <c r="F834" t="s">
        <v>234</v>
      </c>
      <c r="G834" s="82">
        <v>-100000</v>
      </c>
      <c r="H834" t="s">
        <v>179</v>
      </c>
      <c r="I834" t="s">
        <v>527</v>
      </c>
      <c r="J834" s="33"/>
      <c r="K834" s="33">
        <f>표1[[#This Row],[날짜]]</f>
        <v>45709</v>
      </c>
      <c r="L834" t="str" cm="1">
        <f t="array" ref="L8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34" t="str">
        <f t="shared" ref="M834:M897" si="13">IF(COUNTIF(저축성자산, I834) &gt; 0, "저축성자산", D834)</f>
        <v>내계좌이체</v>
      </c>
      <c r="N834" t="str">
        <f>IF(COUNTIF(저축성자산, I834) &gt; 0, 표1[[#This Row],[결제수단]], E834)</f>
        <v>미분류</v>
      </c>
      <c r="O834">
        <f>IF(OR(표1[[#This Row],[pv_대분류]]="수입", 표1[[#This Row],[pv_대분류]]="저축/투자"), 표1[[#This Row],[금액]], -표1[[#This Row],[금액]])</f>
        <v>100000</v>
      </c>
    </row>
    <row r="835" spans="1:15" hidden="1">
      <c r="A835" s="33">
        <v>45709</v>
      </c>
      <c r="B835" s="34">
        <v>0.31921296296296298</v>
      </c>
      <c r="C835" t="s">
        <v>163</v>
      </c>
      <c r="D835" t="s">
        <v>149</v>
      </c>
      <c r="E835" t="s">
        <v>149</v>
      </c>
      <c r="F835" t="s">
        <v>590</v>
      </c>
      <c r="G835" s="82">
        <v>10</v>
      </c>
      <c r="H835" t="s">
        <v>179</v>
      </c>
      <c r="I835" t="s">
        <v>537</v>
      </c>
      <c r="J835" s="33"/>
      <c r="K835" s="33">
        <f>표1[[#This Row],[날짜]]</f>
        <v>45709</v>
      </c>
      <c r="L835" t="str" cm="1">
        <f t="array" ref="L8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35" t="str">
        <f t="shared" si="13"/>
        <v>미분류</v>
      </c>
      <c r="N835" t="str">
        <f>IF(COUNTIF(저축성자산, I835) &gt; 0, 표1[[#This Row],[결제수단]], E835)</f>
        <v>미분류</v>
      </c>
      <c r="O835">
        <f>IF(OR(표1[[#This Row],[pv_대분류]]="수입", 표1[[#This Row],[pv_대분류]]="저축/투자"), 표1[[#This Row],[금액]], -표1[[#This Row],[금액]])</f>
        <v>10</v>
      </c>
    </row>
    <row r="836" spans="1:15" hidden="1">
      <c r="A836" s="33">
        <v>45709</v>
      </c>
      <c r="B836" s="34">
        <v>0.31925925925925919</v>
      </c>
      <c r="C836" t="s">
        <v>163</v>
      </c>
      <c r="D836" t="s">
        <v>161</v>
      </c>
      <c r="E836" t="s">
        <v>149</v>
      </c>
      <c r="F836" t="s">
        <v>617</v>
      </c>
      <c r="G836" s="82">
        <v>18</v>
      </c>
      <c r="H836" t="s">
        <v>179</v>
      </c>
      <c r="I836" t="s">
        <v>537</v>
      </c>
      <c r="J836" s="33"/>
      <c r="K836" s="33">
        <f>표1[[#This Row],[날짜]]</f>
        <v>45709</v>
      </c>
      <c r="L836" t="str" cm="1">
        <f t="array" ref="L8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36" t="str">
        <f t="shared" si="13"/>
        <v>앱테크</v>
      </c>
      <c r="N836" t="str">
        <f>IF(COUNTIF(저축성자산, I836) &gt; 0, 표1[[#This Row],[결제수단]], E836)</f>
        <v>미분류</v>
      </c>
      <c r="O836">
        <f>IF(OR(표1[[#This Row],[pv_대분류]]="수입", 표1[[#This Row],[pv_대분류]]="저축/투자"), 표1[[#This Row],[금액]], -표1[[#This Row],[금액]])</f>
        <v>18</v>
      </c>
    </row>
    <row r="837" spans="1:15" hidden="1">
      <c r="A837" s="33">
        <v>45709</v>
      </c>
      <c r="B837" s="34">
        <v>0.31929398148148153</v>
      </c>
      <c r="C837" t="s">
        <v>163</v>
      </c>
      <c r="D837" t="s">
        <v>149</v>
      </c>
      <c r="E837" t="s">
        <v>149</v>
      </c>
      <c r="F837" t="s">
        <v>590</v>
      </c>
      <c r="G837" s="82">
        <v>16</v>
      </c>
      <c r="H837" t="s">
        <v>179</v>
      </c>
      <c r="I837" t="s">
        <v>537</v>
      </c>
      <c r="J837" s="33"/>
      <c r="K837" s="33">
        <f>표1[[#This Row],[날짜]]</f>
        <v>45709</v>
      </c>
      <c r="L837" t="str" cm="1">
        <f t="array" ref="L8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37" t="str">
        <f t="shared" si="13"/>
        <v>미분류</v>
      </c>
      <c r="N837" t="str">
        <f>IF(COUNTIF(저축성자산, I837) &gt; 0, 표1[[#This Row],[결제수단]], E837)</f>
        <v>미분류</v>
      </c>
      <c r="O837">
        <f>IF(OR(표1[[#This Row],[pv_대분류]]="수입", 표1[[#This Row],[pv_대분류]]="저축/투자"), 표1[[#This Row],[금액]], -표1[[#This Row],[금액]])</f>
        <v>16</v>
      </c>
    </row>
    <row r="838" spans="1:15">
      <c r="A838" s="33">
        <v>45709</v>
      </c>
      <c r="B838" s="34">
        <v>0.57502314814814814</v>
      </c>
      <c r="C838" t="s">
        <v>165</v>
      </c>
      <c r="D838" t="s">
        <v>148</v>
      </c>
      <c r="E838" t="s">
        <v>86</v>
      </c>
      <c r="F838" t="s">
        <v>306</v>
      </c>
      <c r="G838" s="82">
        <v>-20000</v>
      </c>
      <c r="H838" t="s">
        <v>179</v>
      </c>
      <c r="I838" t="s">
        <v>222</v>
      </c>
      <c r="J838" s="33"/>
      <c r="K838" s="33">
        <f>표1[[#This Row],[날짜]]</f>
        <v>45709</v>
      </c>
      <c r="L838" t="str" cm="1">
        <f t="array" ref="L8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38" t="str">
        <f t="shared" si="13"/>
        <v>식비</v>
      </c>
      <c r="N838" t="str">
        <f>IF(COUNTIF(저축성자산, I838) &gt; 0, 표1[[#This Row],[결제수단]], E838)</f>
        <v>일식</v>
      </c>
      <c r="O838">
        <f>IF(OR(표1[[#This Row],[pv_대분류]]="수입", 표1[[#This Row],[pv_대분류]]="저축/투자"), 표1[[#This Row],[금액]], -표1[[#This Row],[금액]])</f>
        <v>20000</v>
      </c>
    </row>
    <row r="839" spans="1:15" hidden="1">
      <c r="A839" s="33">
        <v>45709</v>
      </c>
      <c r="B839" s="34">
        <v>0.63398148148148148</v>
      </c>
      <c r="C839" t="s">
        <v>163</v>
      </c>
      <c r="D839" t="s">
        <v>149</v>
      </c>
      <c r="E839" t="s">
        <v>149</v>
      </c>
      <c r="F839" t="s">
        <v>590</v>
      </c>
      <c r="G839" s="82">
        <v>11</v>
      </c>
      <c r="H839" t="s">
        <v>179</v>
      </c>
      <c r="I839" t="s">
        <v>537</v>
      </c>
      <c r="J839" s="33"/>
      <c r="K839" s="33">
        <f>표1[[#This Row],[날짜]]</f>
        <v>45709</v>
      </c>
      <c r="L839" t="str" cm="1">
        <f t="array" ref="L8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39" t="str">
        <f t="shared" si="13"/>
        <v>미분류</v>
      </c>
      <c r="N839" t="str">
        <f>IF(COUNTIF(저축성자산, I839) &gt; 0, 표1[[#This Row],[결제수단]], E839)</f>
        <v>미분류</v>
      </c>
      <c r="O839">
        <f>IF(OR(표1[[#This Row],[pv_대분류]]="수입", 표1[[#This Row],[pv_대분류]]="저축/투자"), 표1[[#This Row],[금액]], -표1[[#This Row],[금액]])</f>
        <v>11</v>
      </c>
    </row>
    <row r="840" spans="1:15" hidden="1">
      <c r="A840" s="33">
        <v>45709</v>
      </c>
      <c r="B840" s="34">
        <v>0.63402777777777775</v>
      </c>
      <c r="C840" t="s">
        <v>163</v>
      </c>
      <c r="D840" t="s">
        <v>149</v>
      </c>
      <c r="E840" t="s">
        <v>149</v>
      </c>
      <c r="F840" t="s">
        <v>590</v>
      </c>
      <c r="G840" s="82">
        <v>27</v>
      </c>
      <c r="H840" t="s">
        <v>179</v>
      </c>
      <c r="I840" t="s">
        <v>537</v>
      </c>
      <c r="J840" s="33"/>
      <c r="K840" s="33">
        <f>표1[[#This Row],[날짜]]</f>
        <v>45709</v>
      </c>
      <c r="L840" t="str" cm="1">
        <f t="array" ref="L8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40" t="str">
        <f t="shared" si="13"/>
        <v>미분류</v>
      </c>
      <c r="N840" t="str">
        <f>IF(COUNTIF(저축성자산, I840) &gt; 0, 표1[[#This Row],[결제수단]], E840)</f>
        <v>미분류</v>
      </c>
      <c r="O840">
        <f>IF(OR(표1[[#This Row],[pv_대분류]]="수입", 표1[[#This Row],[pv_대분류]]="저축/투자"), 표1[[#This Row],[금액]], -표1[[#This Row],[금액]])</f>
        <v>27</v>
      </c>
    </row>
    <row r="841" spans="1:15">
      <c r="A841" s="33">
        <v>45709</v>
      </c>
      <c r="B841" s="34">
        <v>0.77759259259259261</v>
      </c>
      <c r="C841" t="s">
        <v>165</v>
      </c>
      <c r="D841" t="s">
        <v>156</v>
      </c>
      <c r="E841" t="s">
        <v>26</v>
      </c>
      <c r="F841" t="s">
        <v>307</v>
      </c>
      <c r="G841" s="82">
        <v>-3770</v>
      </c>
      <c r="H841" t="s">
        <v>179</v>
      </c>
      <c r="I841" t="s">
        <v>195</v>
      </c>
      <c r="J841" s="33"/>
      <c r="K841" s="33">
        <f>표1[[#This Row],[날짜]]</f>
        <v>45709</v>
      </c>
      <c r="L841" t="str" cm="1">
        <f t="array" ref="L8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41" t="str">
        <f t="shared" si="13"/>
        <v>금융</v>
      </c>
      <c r="N841" t="str">
        <f>IF(COUNTIF(저축성자산, I841) &gt; 0, 표1[[#This Row],[결제수단]], E841)</f>
        <v>보험</v>
      </c>
      <c r="O841">
        <f>IF(OR(표1[[#This Row],[pv_대분류]]="수입", 표1[[#This Row],[pv_대분류]]="저축/투자"), 표1[[#This Row],[금액]], -표1[[#This Row],[금액]])</f>
        <v>3770</v>
      </c>
    </row>
    <row r="842" spans="1:15">
      <c r="A842" s="33">
        <v>45709</v>
      </c>
      <c r="B842" s="34">
        <v>0.77759259259259261</v>
      </c>
      <c r="C842" t="s">
        <v>165</v>
      </c>
      <c r="D842" t="s">
        <v>156</v>
      </c>
      <c r="E842" t="s">
        <v>26</v>
      </c>
      <c r="F842" t="s">
        <v>307</v>
      </c>
      <c r="G842" s="82">
        <v>-100590</v>
      </c>
      <c r="H842" t="s">
        <v>179</v>
      </c>
      <c r="I842" t="s">
        <v>195</v>
      </c>
      <c r="J842" s="33"/>
      <c r="K842" s="33">
        <f>표1[[#This Row],[날짜]]</f>
        <v>45709</v>
      </c>
      <c r="L842" t="str" cm="1">
        <f t="array" ref="L8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42" t="str">
        <f t="shared" si="13"/>
        <v>금융</v>
      </c>
      <c r="N842" t="str">
        <f>IF(COUNTIF(저축성자산, I842) &gt; 0, 표1[[#This Row],[결제수단]], E842)</f>
        <v>보험</v>
      </c>
      <c r="O842">
        <f>IF(OR(표1[[#This Row],[pv_대분류]]="수입", 표1[[#This Row],[pv_대분류]]="저축/투자"), 표1[[#This Row],[금액]], -표1[[#This Row],[금액]])</f>
        <v>100590</v>
      </c>
    </row>
    <row r="843" spans="1:15" hidden="1">
      <c r="A843" s="33">
        <v>45708</v>
      </c>
      <c r="B843" s="34">
        <v>0.33802083333333333</v>
      </c>
      <c r="C843" t="s">
        <v>167</v>
      </c>
      <c r="D843" t="s">
        <v>609</v>
      </c>
      <c r="E843" t="s">
        <v>149</v>
      </c>
      <c r="F843" t="s">
        <v>192</v>
      </c>
      <c r="G843" s="82">
        <v>100000</v>
      </c>
      <c r="H843" t="s">
        <v>179</v>
      </c>
      <c r="I843" t="s">
        <v>537</v>
      </c>
      <c r="J843" s="33"/>
      <c r="K843" s="33">
        <f>표1[[#This Row],[날짜]]</f>
        <v>45708</v>
      </c>
      <c r="L843" t="str" cm="1">
        <f t="array" ref="L8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3" t="str">
        <f t="shared" si="13"/>
        <v>내계좌이체</v>
      </c>
      <c r="N843" t="str">
        <f>IF(COUNTIF(저축성자산, I843) &gt; 0, 표1[[#This Row],[결제수단]], E843)</f>
        <v>미분류</v>
      </c>
      <c r="O843">
        <f>IF(OR(표1[[#This Row],[pv_대분류]]="수입", 표1[[#This Row],[pv_대분류]]="저축/투자"), 표1[[#This Row],[금액]], -표1[[#This Row],[금액]])</f>
        <v>-100000</v>
      </c>
    </row>
    <row r="844" spans="1:15" hidden="1">
      <c r="A844" s="33">
        <v>45708</v>
      </c>
      <c r="B844" s="34">
        <v>0.33802083333333333</v>
      </c>
      <c r="C844" t="s">
        <v>167</v>
      </c>
      <c r="D844" t="s">
        <v>609</v>
      </c>
      <c r="E844" t="s">
        <v>149</v>
      </c>
      <c r="F844" t="s">
        <v>234</v>
      </c>
      <c r="G844" s="82">
        <v>-100000</v>
      </c>
      <c r="H844" t="s">
        <v>179</v>
      </c>
      <c r="I844" t="s">
        <v>527</v>
      </c>
      <c r="J844" s="33"/>
      <c r="K844" s="33">
        <f>표1[[#This Row],[날짜]]</f>
        <v>45708</v>
      </c>
      <c r="L844" t="str" cm="1">
        <f t="array" ref="L8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4" t="str">
        <f t="shared" si="13"/>
        <v>내계좌이체</v>
      </c>
      <c r="N844" t="str">
        <f>IF(COUNTIF(저축성자산, I844) &gt; 0, 표1[[#This Row],[결제수단]], E844)</f>
        <v>미분류</v>
      </c>
      <c r="O844">
        <f>IF(OR(표1[[#This Row],[pv_대분류]]="수입", 표1[[#This Row],[pv_대분류]]="저축/투자"), 표1[[#This Row],[금액]], -표1[[#This Row],[금액]])</f>
        <v>100000</v>
      </c>
    </row>
    <row r="845" spans="1:15" hidden="1">
      <c r="A845" s="33">
        <v>45708</v>
      </c>
      <c r="B845" s="34">
        <v>0.37386574074074069</v>
      </c>
      <c r="C845" t="s">
        <v>167</v>
      </c>
      <c r="D845" t="s">
        <v>167</v>
      </c>
      <c r="E845" t="s">
        <v>149</v>
      </c>
      <c r="F845" t="s">
        <v>63</v>
      </c>
      <c r="G845" s="82">
        <v>-25000</v>
      </c>
      <c r="H845" t="s">
        <v>179</v>
      </c>
      <c r="I845" t="s">
        <v>537</v>
      </c>
      <c r="J845" s="33"/>
      <c r="K845" s="33">
        <f>표1[[#This Row],[날짜]]</f>
        <v>45708</v>
      </c>
      <c r="L845" t="str" cm="1">
        <f t="array" ref="L8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5" t="str">
        <f t="shared" si="13"/>
        <v>이체</v>
      </c>
      <c r="N845" t="str">
        <f>IF(COUNTIF(저축성자산, I845) &gt; 0, 표1[[#This Row],[결제수단]], E845)</f>
        <v>미분류</v>
      </c>
      <c r="O845">
        <f>IF(OR(표1[[#This Row],[pv_대분류]]="수입", 표1[[#This Row],[pv_대분류]]="저축/투자"), 표1[[#This Row],[금액]], -표1[[#This Row],[금액]])</f>
        <v>25000</v>
      </c>
    </row>
    <row r="846" spans="1:15" hidden="1">
      <c r="A846" s="33">
        <v>45708</v>
      </c>
      <c r="B846" s="34">
        <v>0.37626157407407412</v>
      </c>
      <c r="C846" t="s">
        <v>167</v>
      </c>
      <c r="D846" t="s">
        <v>167</v>
      </c>
      <c r="E846" t="s">
        <v>149</v>
      </c>
      <c r="F846" t="s">
        <v>61</v>
      </c>
      <c r="G846" s="82">
        <v>25000</v>
      </c>
      <c r="H846" t="s">
        <v>179</v>
      </c>
      <c r="I846" t="s">
        <v>537</v>
      </c>
      <c r="J846" s="33"/>
      <c r="K846" s="33">
        <f>표1[[#This Row],[날짜]]</f>
        <v>45708</v>
      </c>
      <c r="L846" t="str" cm="1">
        <f t="array" ref="L8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6" t="str">
        <f t="shared" si="13"/>
        <v>이체</v>
      </c>
      <c r="N846" t="str">
        <f>IF(COUNTIF(저축성자산, I846) &gt; 0, 표1[[#This Row],[결제수단]], E846)</f>
        <v>미분류</v>
      </c>
      <c r="O846">
        <f>IF(OR(표1[[#This Row],[pv_대분류]]="수입", 표1[[#This Row],[pv_대분류]]="저축/투자"), 표1[[#This Row],[금액]], -표1[[#This Row],[금액]])</f>
        <v>-25000</v>
      </c>
    </row>
    <row r="847" spans="1:15" hidden="1">
      <c r="A847" s="33">
        <v>45708</v>
      </c>
      <c r="B847" s="34">
        <v>0.37723379629629628</v>
      </c>
      <c r="C847" t="s">
        <v>167</v>
      </c>
      <c r="D847" t="s">
        <v>609</v>
      </c>
      <c r="E847" t="s">
        <v>149</v>
      </c>
      <c r="F847" t="s">
        <v>623</v>
      </c>
      <c r="G847" s="82">
        <v>-44794</v>
      </c>
      <c r="H847" t="s">
        <v>179</v>
      </c>
      <c r="I847" t="s">
        <v>537</v>
      </c>
      <c r="J847" s="33"/>
      <c r="K847" s="33">
        <f>표1[[#This Row],[날짜]]</f>
        <v>45708</v>
      </c>
      <c r="L847" t="str" cm="1">
        <f t="array" ref="L8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7" t="str">
        <f t="shared" si="13"/>
        <v>내계좌이체</v>
      </c>
      <c r="N847" t="str">
        <f>IF(COUNTIF(저축성자산, I847) &gt; 0, 표1[[#This Row],[결제수단]], E847)</f>
        <v>미분류</v>
      </c>
      <c r="O847">
        <f>IF(OR(표1[[#This Row],[pv_대분류]]="수입", 표1[[#This Row],[pv_대분류]]="저축/투자"), 표1[[#This Row],[금액]], -표1[[#This Row],[금액]])</f>
        <v>44794</v>
      </c>
    </row>
    <row r="848" spans="1:15" hidden="1">
      <c r="A848" s="33">
        <v>45708</v>
      </c>
      <c r="B848" s="34">
        <v>0.37787037037037041</v>
      </c>
      <c r="C848" t="s">
        <v>167</v>
      </c>
      <c r="D848" t="s">
        <v>609</v>
      </c>
      <c r="E848" t="s">
        <v>149</v>
      </c>
      <c r="F848" t="s">
        <v>623</v>
      </c>
      <c r="G848" s="82">
        <v>-58609</v>
      </c>
      <c r="H848" t="s">
        <v>179</v>
      </c>
      <c r="I848" t="s">
        <v>537</v>
      </c>
      <c r="J848" s="33"/>
      <c r="K848" s="33">
        <f>표1[[#This Row],[날짜]]</f>
        <v>45708</v>
      </c>
      <c r="L848" t="str" cm="1">
        <f t="array" ref="L8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8" t="str">
        <f t="shared" si="13"/>
        <v>내계좌이체</v>
      </c>
      <c r="N848" t="str">
        <f>IF(COUNTIF(저축성자산, I848) &gt; 0, 표1[[#This Row],[결제수단]], E848)</f>
        <v>미분류</v>
      </c>
      <c r="O848">
        <f>IF(OR(표1[[#This Row],[pv_대분류]]="수입", 표1[[#This Row],[pv_대분류]]="저축/투자"), 표1[[#This Row],[금액]], -표1[[#This Row],[금액]])</f>
        <v>58609</v>
      </c>
    </row>
    <row r="849" spans="1:15" hidden="1">
      <c r="A849" s="33">
        <v>45708</v>
      </c>
      <c r="B849" s="34">
        <v>0.37912037037037039</v>
      </c>
      <c r="C849" t="s">
        <v>167</v>
      </c>
      <c r="D849" t="s">
        <v>609</v>
      </c>
      <c r="E849" t="s">
        <v>149</v>
      </c>
      <c r="F849" t="s">
        <v>623</v>
      </c>
      <c r="G849" s="82">
        <v>-411</v>
      </c>
      <c r="H849" t="s">
        <v>179</v>
      </c>
      <c r="I849" t="s">
        <v>537</v>
      </c>
      <c r="J849" s="33"/>
      <c r="K849" s="33">
        <f>표1[[#This Row],[날짜]]</f>
        <v>45708</v>
      </c>
      <c r="L849" t="str" cm="1">
        <f t="array" ref="L8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49" t="str">
        <f t="shared" si="13"/>
        <v>내계좌이체</v>
      </c>
      <c r="N849" t="str">
        <f>IF(COUNTIF(저축성자산, I849) &gt; 0, 표1[[#This Row],[결제수단]], E849)</f>
        <v>미분류</v>
      </c>
      <c r="O849">
        <f>IF(OR(표1[[#This Row],[pv_대분류]]="수입", 표1[[#This Row],[pv_대분류]]="저축/투자"), 표1[[#This Row],[금액]], -표1[[#This Row],[금액]])</f>
        <v>411</v>
      </c>
    </row>
    <row r="850" spans="1:15" hidden="1">
      <c r="A850" s="33">
        <v>45708</v>
      </c>
      <c r="B850" s="34">
        <v>0.33776620370370369</v>
      </c>
      <c r="C850" t="s">
        <v>163</v>
      </c>
      <c r="D850" t="s">
        <v>149</v>
      </c>
      <c r="E850" t="s">
        <v>149</v>
      </c>
      <c r="F850" t="s">
        <v>590</v>
      </c>
      <c r="G850" s="82">
        <v>11</v>
      </c>
      <c r="H850" t="s">
        <v>179</v>
      </c>
      <c r="I850" t="s">
        <v>537</v>
      </c>
      <c r="J850" s="33"/>
      <c r="K850" s="33">
        <f>표1[[#This Row],[날짜]]</f>
        <v>45708</v>
      </c>
      <c r="L850" t="str" cm="1">
        <f t="array" ref="L8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50" t="str">
        <f t="shared" si="13"/>
        <v>미분류</v>
      </c>
      <c r="N850" t="str">
        <f>IF(COUNTIF(저축성자산, I850) &gt; 0, 표1[[#This Row],[결제수단]], E850)</f>
        <v>미분류</v>
      </c>
      <c r="O850">
        <f>IF(OR(표1[[#This Row],[pv_대분류]]="수입", 표1[[#This Row],[pv_대분류]]="저축/투자"), 표1[[#This Row],[금액]], -표1[[#This Row],[금액]])</f>
        <v>11</v>
      </c>
    </row>
    <row r="851" spans="1:15" hidden="1">
      <c r="A851" s="33">
        <v>45708</v>
      </c>
      <c r="B851" s="34">
        <v>0.33782407407407411</v>
      </c>
      <c r="C851" t="s">
        <v>163</v>
      </c>
      <c r="D851" t="s">
        <v>149</v>
      </c>
      <c r="E851" t="s">
        <v>149</v>
      </c>
      <c r="F851" t="s">
        <v>590</v>
      </c>
      <c r="G851" s="82">
        <v>13</v>
      </c>
      <c r="H851" t="s">
        <v>179</v>
      </c>
      <c r="I851" t="s">
        <v>537</v>
      </c>
      <c r="J851" s="33"/>
      <c r="K851" s="33">
        <f>표1[[#This Row],[날짜]]</f>
        <v>45708</v>
      </c>
      <c r="L851" t="str" cm="1">
        <f t="array" ref="L8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51" t="str">
        <f t="shared" si="13"/>
        <v>미분류</v>
      </c>
      <c r="N851" t="str">
        <f>IF(COUNTIF(저축성자산, I851) &gt; 0, 표1[[#This Row],[결제수단]], E851)</f>
        <v>미분류</v>
      </c>
      <c r="O851">
        <f>IF(OR(표1[[#This Row],[pv_대분류]]="수입", 표1[[#This Row],[pv_대분류]]="저축/투자"), 표1[[#This Row],[금액]], -표1[[#This Row],[금액]])</f>
        <v>13</v>
      </c>
    </row>
    <row r="852" spans="1:15" hidden="1">
      <c r="A852" s="33">
        <v>45708</v>
      </c>
      <c r="B852" s="34">
        <v>0.36010416666666673</v>
      </c>
      <c r="C852" t="s">
        <v>163</v>
      </c>
      <c r="D852" t="s">
        <v>510</v>
      </c>
      <c r="E852" t="s">
        <v>149</v>
      </c>
      <c r="F852" t="s">
        <v>240</v>
      </c>
      <c r="G852" s="82">
        <v>500</v>
      </c>
      <c r="H852" t="s">
        <v>179</v>
      </c>
      <c r="I852" t="s">
        <v>537</v>
      </c>
      <c r="J852" s="33"/>
      <c r="K852" s="33">
        <f>표1[[#This Row],[날짜]]</f>
        <v>45708</v>
      </c>
      <c r="L852" t="str" cm="1">
        <f t="array" ref="L8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52" t="str">
        <f t="shared" si="13"/>
        <v>금융수입</v>
      </c>
      <c r="N852" t="str">
        <f>IF(COUNTIF(저축성자산, I852) &gt; 0, 표1[[#This Row],[결제수단]], E852)</f>
        <v>미분류</v>
      </c>
      <c r="O852">
        <f>IF(OR(표1[[#This Row],[pv_대분류]]="수입", 표1[[#This Row],[pv_대분류]]="저축/투자"), 표1[[#This Row],[금액]], -표1[[#This Row],[금액]])</f>
        <v>500</v>
      </c>
    </row>
    <row r="853" spans="1:15">
      <c r="A853" s="33">
        <v>45708</v>
      </c>
      <c r="B853" s="34">
        <v>0.61907407407407411</v>
      </c>
      <c r="C853" t="s">
        <v>165</v>
      </c>
      <c r="D853" t="s">
        <v>525</v>
      </c>
      <c r="E853" t="s">
        <v>591</v>
      </c>
      <c r="F853" t="s">
        <v>436</v>
      </c>
      <c r="G853" s="82">
        <v>-5300</v>
      </c>
      <c r="H853" t="s">
        <v>179</v>
      </c>
      <c r="I853" t="s">
        <v>222</v>
      </c>
      <c r="J853" s="33"/>
      <c r="K853" s="33">
        <f>표1[[#This Row],[날짜]]</f>
        <v>45708</v>
      </c>
      <c r="L853" t="str" cm="1">
        <f t="array" ref="L8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53" t="str">
        <f t="shared" si="13"/>
        <v>카페/간식</v>
      </c>
      <c r="N853" t="str">
        <f>IF(COUNTIF(저축성자산, I853) &gt; 0, 표1[[#This Row],[결제수단]], E853)</f>
        <v>커피/음료</v>
      </c>
      <c r="O853">
        <f>IF(OR(표1[[#This Row],[pv_대분류]]="수입", 표1[[#This Row],[pv_대분류]]="저축/투자"), 표1[[#This Row],[금액]], -표1[[#This Row],[금액]])</f>
        <v>5300</v>
      </c>
    </row>
    <row r="854" spans="1:15">
      <c r="A854" s="33">
        <v>45708</v>
      </c>
      <c r="B854" s="34">
        <v>0.79759259259259263</v>
      </c>
      <c r="C854" t="s">
        <v>165</v>
      </c>
      <c r="D854" t="s">
        <v>156</v>
      </c>
      <c r="E854" t="s">
        <v>26</v>
      </c>
      <c r="F854" t="s">
        <v>305</v>
      </c>
      <c r="G854" s="82">
        <v>-204400</v>
      </c>
      <c r="H854" t="s">
        <v>179</v>
      </c>
      <c r="I854" t="s">
        <v>211</v>
      </c>
      <c r="J854" s="33"/>
      <c r="K854" s="33">
        <f>표1[[#This Row],[날짜]]</f>
        <v>45708</v>
      </c>
      <c r="L854" t="str" cm="1">
        <f t="array" ref="L8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54" t="str">
        <f t="shared" si="13"/>
        <v>금융</v>
      </c>
      <c r="N854" t="str">
        <f>IF(COUNTIF(저축성자산, I854) &gt; 0, 표1[[#This Row],[결제수단]], E854)</f>
        <v>보험</v>
      </c>
      <c r="O854">
        <f>IF(OR(표1[[#This Row],[pv_대분류]]="수입", 표1[[#This Row],[pv_대분류]]="저축/투자"), 표1[[#This Row],[금액]], -표1[[#This Row],[금액]])</f>
        <v>204400</v>
      </c>
    </row>
    <row r="855" spans="1:15">
      <c r="A855" s="33">
        <v>45708</v>
      </c>
      <c r="B855" s="34">
        <v>0.99305555555555558</v>
      </c>
      <c r="C855" t="s">
        <v>165</v>
      </c>
      <c r="D855" t="s">
        <v>553</v>
      </c>
      <c r="E855" t="s">
        <v>612</v>
      </c>
      <c r="F855" t="s">
        <v>423</v>
      </c>
      <c r="G855" s="82">
        <v>-37800</v>
      </c>
      <c r="H855" t="s">
        <v>179</v>
      </c>
      <c r="I855" t="s">
        <v>222</v>
      </c>
      <c r="J855" s="33"/>
      <c r="K855" s="33">
        <f>표1[[#This Row],[날짜]]</f>
        <v>45708</v>
      </c>
      <c r="L855" t="str" cm="1">
        <f t="array" ref="L8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55" t="str">
        <f t="shared" si="13"/>
        <v>온라인쇼핑</v>
      </c>
      <c r="N855" t="str">
        <f>IF(COUNTIF(저축성자산, I855) &gt; 0, 표1[[#This Row],[결제수단]], E855)</f>
        <v>인터넷쇼핑</v>
      </c>
      <c r="O855">
        <f>IF(OR(표1[[#This Row],[pv_대분류]]="수입", 표1[[#This Row],[pv_대분류]]="저축/투자"), 표1[[#This Row],[금액]], -표1[[#This Row],[금액]])</f>
        <v>37800</v>
      </c>
    </row>
    <row r="856" spans="1:15" hidden="1">
      <c r="A856" s="33">
        <v>45707</v>
      </c>
      <c r="B856" s="34">
        <v>0.43112268518518521</v>
      </c>
      <c r="C856" t="s">
        <v>167</v>
      </c>
      <c r="D856" t="s">
        <v>609</v>
      </c>
      <c r="E856" t="s">
        <v>149</v>
      </c>
      <c r="F856" t="s">
        <v>192</v>
      </c>
      <c r="G856" s="82">
        <v>100000</v>
      </c>
      <c r="H856" t="s">
        <v>179</v>
      </c>
      <c r="I856" t="s">
        <v>537</v>
      </c>
      <c r="J856" s="33"/>
      <c r="K856" s="33">
        <f>표1[[#This Row],[날짜]]</f>
        <v>45707</v>
      </c>
      <c r="L856" t="str" cm="1">
        <f t="array" ref="L8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56" t="str">
        <f t="shared" si="13"/>
        <v>내계좌이체</v>
      </c>
      <c r="N856" t="str">
        <f>IF(COUNTIF(저축성자산, I856) &gt; 0, 표1[[#This Row],[결제수단]], E856)</f>
        <v>미분류</v>
      </c>
      <c r="O856">
        <f>IF(OR(표1[[#This Row],[pv_대분류]]="수입", 표1[[#This Row],[pv_대분류]]="저축/투자"), 표1[[#This Row],[금액]], -표1[[#This Row],[금액]])</f>
        <v>-100000</v>
      </c>
    </row>
    <row r="857" spans="1:15" hidden="1">
      <c r="A857" s="33">
        <v>45707</v>
      </c>
      <c r="B857" s="34">
        <v>0.43112268518518521</v>
      </c>
      <c r="C857" t="s">
        <v>167</v>
      </c>
      <c r="D857" t="s">
        <v>609</v>
      </c>
      <c r="E857" t="s">
        <v>149</v>
      </c>
      <c r="F857" t="s">
        <v>234</v>
      </c>
      <c r="G857" s="82">
        <v>-100000</v>
      </c>
      <c r="H857" t="s">
        <v>179</v>
      </c>
      <c r="I857" t="s">
        <v>527</v>
      </c>
      <c r="J857" s="33"/>
      <c r="K857" s="33">
        <f>표1[[#This Row],[날짜]]</f>
        <v>45707</v>
      </c>
      <c r="L857" t="str" cm="1">
        <f t="array" ref="L8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57" t="str">
        <f t="shared" si="13"/>
        <v>내계좌이체</v>
      </c>
      <c r="N857" t="str">
        <f>IF(COUNTIF(저축성자산, I857) &gt; 0, 표1[[#This Row],[결제수단]], E857)</f>
        <v>미분류</v>
      </c>
      <c r="O857">
        <f>IF(OR(표1[[#This Row],[pv_대분류]]="수입", 표1[[#This Row],[pv_대분류]]="저축/투자"), 표1[[#This Row],[금액]], -표1[[#This Row],[금액]])</f>
        <v>100000</v>
      </c>
    </row>
    <row r="858" spans="1:15" hidden="1">
      <c r="A858" s="33">
        <v>45707</v>
      </c>
      <c r="B858" s="34">
        <v>0.43215277777777777</v>
      </c>
      <c r="C858" t="s">
        <v>167</v>
      </c>
      <c r="D858" t="s">
        <v>609</v>
      </c>
      <c r="E858" t="s">
        <v>149</v>
      </c>
      <c r="F858" t="s">
        <v>623</v>
      </c>
      <c r="G858" s="82">
        <v>-57907</v>
      </c>
      <c r="H858" t="s">
        <v>179</v>
      </c>
      <c r="I858" t="s">
        <v>537</v>
      </c>
      <c r="J858" s="33"/>
      <c r="K858" s="33">
        <f>표1[[#This Row],[날짜]]</f>
        <v>45707</v>
      </c>
      <c r="L858" t="str" cm="1">
        <f t="array" ref="L8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58" t="str">
        <f t="shared" si="13"/>
        <v>내계좌이체</v>
      </c>
      <c r="N858" t="str">
        <f>IF(COUNTIF(저축성자산, I858) &gt; 0, 표1[[#This Row],[결제수단]], E858)</f>
        <v>미분류</v>
      </c>
      <c r="O858">
        <f>IF(OR(표1[[#This Row],[pv_대분류]]="수입", 표1[[#This Row],[pv_대분류]]="저축/투자"), 표1[[#This Row],[금액]], -표1[[#This Row],[금액]])</f>
        <v>57907</v>
      </c>
    </row>
    <row r="859" spans="1:15" hidden="1">
      <c r="A859" s="33">
        <v>45707</v>
      </c>
      <c r="B859" s="34">
        <v>0.43244212962962958</v>
      </c>
      <c r="C859" t="s">
        <v>167</v>
      </c>
      <c r="D859" t="s">
        <v>609</v>
      </c>
      <c r="E859" t="s">
        <v>149</v>
      </c>
      <c r="F859" t="s">
        <v>623</v>
      </c>
      <c r="G859" s="82">
        <v>-45817</v>
      </c>
      <c r="H859" t="s">
        <v>179</v>
      </c>
      <c r="I859" t="s">
        <v>537</v>
      </c>
      <c r="J859" s="33"/>
      <c r="K859" s="33">
        <f>표1[[#This Row],[날짜]]</f>
        <v>45707</v>
      </c>
      <c r="L859" t="str" cm="1">
        <f t="array" ref="L8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59" t="str">
        <f t="shared" si="13"/>
        <v>내계좌이체</v>
      </c>
      <c r="N859" t="str">
        <f>IF(COUNTIF(저축성자산, I859) &gt; 0, 표1[[#This Row],[결제수단]], E859)</f>
        <v>미분류</v>
      </c>
      <c r="O859">
        <f>IF(OR(표1[[#This Row],[pv_대분류]]="수입", 표1[[#This Row],[pv_대분류]]="저축/투자"), 표1[[#This Row],[금액]], -표1[[#This Row],[금액]])</f>
        <v>45817</v>
      </c>
    </row>
    <row r="860" spans="1:15" hidden="1">
      <c r="A860" s="33">
        <v>45707</v>
      </c>
      <c r="B860" s="34">
        <v>0.58962962962962961</v>
      </c>
      <c r="C860" t="s">
        <v>167</v>
      </c>
      <c r="D860" t="s">
        <v>609</v>
      </c>
      <c r="E860" t="s">
        <v>149</v>
      </c>
      <c r="F860" t="s">
        <v>623</v>
      </c>
      <c r="G860" s="82">
        <v>-901</v>
      </c>
      <c r="H860" t="s">
        <v>179</v>
      </c>
      <c r="I860" t="s">
        <v>537</v>
      </c>
      <c r="J860" s="33"/>
      <c r="K860" s="33">
        <f>표1[[#This Row],[날짜]]</f>
        <v>45707</v>
      </c>
      <c r="L860" t="str" cm="1">
        <f t="array" ref="L8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60" t="str">
        <f t="shared" si="13"/>
        <v>내계좌이체</v>
      </c>
      <c r="N860" t="str">
        <f>IF(COUNTIF(저축성자산, I860) &gt; 0, 표1[[#This Row],[결제수단]], E860)</f>
        <v>미분류</v>
      </c>
      <c r="O860">
        <f>IF(OR(표1[[#This Row],[pv_대분류]]="수입", 표1[[#This Row],[pv_대분류]]="저축/투자"), 표1[[#This Row],[금액]], -표1[[#This Row],[금액]])</f>
        <v>901</v>
      </c>
    </row>
    <row r="861" spans="1:15">
      <c r="A861" s="33">
        <v>45707</v>
      </c>
      <c r="B861" s="34">
        <v>6.805555555555555E-2</v>
      </c>
      <c r="C861" t="s">
        <v>165</v>
      </c>
      <c r="D861" t="s">
        <v>553</v>
      </c>
      <c r="E861" t="s">
        <v>622</v>
      </c>
      <c r="F861" t="s">
        <v>438</v>
      </c>
      <c r="G861" s="82">
        <v>-17000</v>
      </c>
      <c r="H861" t="s">
        <v>179</v>
      </c>
      <c r="I861" t="s">
        <v>222</v>
      </c>
      <c r="J861" s="33"/>
      <c r="K861" s="33">
        <f>표1[[#This Row],[날짜]]</f>
        <v>45707</v>
      </c>
      <c r="L861" t="str" cm="1">
        <f t="array" ref="L8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61" t="str">
        <f t="shared" si="13"/>
        <v>온라인쇼핑</v>
      </c>
      <c r="N861" t="str">
        <f>IF(COUNTIF(저축성자산, I861) &gt; 0, 표1[[#This Row],[결제수단]], E861)</f>
        <v>서비스구독</v>
      </c>
      <c r="O861">
        <f>IF(OR(표1[[#This Row],[pv_대분류]]="수입", 표1[[#This Row],[pv_대분류]]="저축/투자"), 표1[[#This Row],[금액]], -표1[[#This Row],[금액]])</f>
        <v>17000</v>
      </c>
    </row>
    <row r="862" spans="1:15" hidden="1">
      <c r="A862" s="33">
        <v>45707</v>
      </c>
      <c r="B862" s="34">
        <v>0.35752314814814817</v>
      </c>
      <c r="C862" t="s">
        <v>163</v>
      </c>
      <c r="D862" t="s">
        <v>510</v>
      </c>
      <c r="E862" t="s">
        <v>149</v>
      </c>
      <c r="F862" t="s">
        <v>240</v>
      </c>
      <c r="G862" s="82">
        <v>500</v>
      </c>
      <c r="H862" t="s">
        <v>179</v>
      </c>
      <c r="I862" t="s">
        <v>537</v>
      </c>
      <c r="J862" s="33"/>
      <c r="K862" s="33">
        <f>표1[[#This Row],[날짜]]</f>
        <v>45707</v>
      </c>
      <c r="L862" t="str" cm="1">
        <f t="array" ref="L8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62" t="str">
        <f t="shared" si="13"/>
        <v>금융수입</v>
      </c>
      <c r="N862" t="str">
        <f>IF(COUNTIF(저축성자산, I862) &gt; 0, 표1[[#This Row],[결제수단]], E862)</f>
        <v>미분류</v>
      </c>
      <c r="O862">
        <f>IF(OR(표1[[#This Row],[pv_대분류]]="수입", 표1[[#This Row],[pv_대분류]]="저축/투자"), 표1[[#This Row],[금액]], -표1[[#This Row],[금액]])</f>
        <v>500</v>
      </c>
    </row>
    <row r="863" spans="1:15">
      <c r="A863" s="33">
        <v>45707</v>
      </c>
      <c r="B863" s="34">
        <v>0.70781249999999996</v>
      </c>
      <c r="C863" t="s">
        <v>165</v>
      </c>
      <c r="D863" t="s">
        <v>146</v>
      </c>
      <c r="E863" t="s">
        <v>19</v>
      </c>
      <c r="F863" t="s">
        <v>596</v>
      </c>
      <c r="G863" s="82">
        <v>-13700</v>
      </c>
      <c r="H863" t="s">
        <v>179</v>
      </c>
      <c r="I863" t="s">
        <v>222</v>
      </c>
      <c r="J863" s="33"/>
      <c r="K863" s="33">
        <f>표1[[#This Row],[날짜]]</f>
        <v>45707</v>
      </c>
      <c r="L863" t="str" cm="1">
        <f t="array" ref="L8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63" t="str">
        <f t="shared" si="13"/>
        <v>교통</v>
      </c>
      <c r="N863" t="str">
        <f>IF(COUNTIF(저축성자산, I863) &gt; 0, 표1[[#This Row],[결제수단]], E863)</f>
        <v>철도</v>
      </c>
      <c r="O863">
        <f>IF(OR(표1[[#This Row],[pv_대분류]]="수입", 표1[[#This Row],[pv_대분류]]="저축/투자"), 표1[[#This Row],[금액]], -표1[[#This Row],[금액]])</f>
        <v>13700</v>
      </c>
    </row>
    <row r="864" spans="1:15" hidden="1">
      <c r="A864" s="33">
        <v>45706</v>
      </c>
      <c r="B864" s="34">
        <v>0.39447916666666671</v>
      </c>
      <c r="C864" t="s">
        <v>167</v>
      </c>
      <c r="D864" t="s">
        <v>609</v>
      </c>
      <c r="E864" t="s">
        <v>149</v>
      </c>
      <c r="F864" t="s">
        <v>192</v>
      </c>
      <c r="G864" s="82">
        <v>100000</v>
      </c>
      <c r="H864" t="s">
        <v>179</v>
      </c>
      <c r="I864" t="s">
        <v>537</v>
      </c>
      <c r="J864" s="33"/>
      <c r="K864" s="33">
        <f>표1[[#This Row],[날짜]]</f>
        <v>45706</v>
      </c>
      <c r="L864" t="str" cm="1">
        <f t="array" ref="L8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64" t="str">
        <f t="shared" si="13"/>
        <v>내계좌이체</v>
      </c>
      <c r="N864" t="str">
        <f>IF(COUNTIF(저축성자산, I864) &gt; 0, 표1[[#This Row],[결제수단]], E864)</f>
        <v>미분류</v>
      </c>
      <c r="O864">
        <f>IF(OR(표1[[#This Row],[pv_대분류]]="수입", 표1[[#This Row],[pv_대분류]]="저축/투자"), 표1[[#This Row],[금액]], -표1[[#This Row],[금액]])</f>
        <v>-100000</v>
      </c>
    </row>
    <row r="865" spans="1:15" hidden="1">
      <c r="A865" s="33">
        <v>45706</v>
      </c>
      <c r="B865" s="34">
        <v>0.39447916666666671</v>
      </c>
      <c r="C865" t="s">
        <v>167</v>
      </c>
      <c r="D865" t="s">
        <v>609</v>
      </c>
      <c r="E865" t="s">
        <v>149</v>
      </c>
      <c r="F865" t="s">
        <v>234</v>
      </c>
      <c r="G865" s="82">
        <v>-100000</v>
      </c>
      <c r="H865" t="s">
        <v>179</v>
      </c>
      <c r="I865" t="s">
        <v>527</v>
      </c>
      <c r="J865" s="33"/>
      <c r="K865" s="33">
        <f>표1[[#This Row],[날짜]]</f>
        <v>45706</v>
      </c>
      <c r="L865" t="str" cm="1">
        <f t="array" ref="L8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65" t="str">
        <f t="shared" si="13"/>
        <v>내계좌이체</v>
      </c>
      <c r="N865" t="str">
        <f>IF(COUNTIF(저축성자산, I865) &gt; 0, 표1[[#This Row],[결제수단]], E865)</f>
        <v>미분류</v>
      </c>
      <c r="O865">
        <f>IF(OR(표1[[#This Row],[pv_대분류]]="수입", 표1[[#This Row],[pv_대분류]]="저축/투자"), 표1[[#This Row],[금액]], -표1[[#This Row],[금액]])</f>
        <v>100000</v>
      </c>
    </row>
    <row r="866" spans="1:15" hidden="1">
      <c r="A866" s="33">
        <v>45706</v>
      </c>
      <c r="B866" s="34">
        <v>0.39579861111111109</v>
      </c>
      <c r="C866" t="s">
        <v>167</v>
      </c>
      <c r="D866" t="s">
        <v>609</v>
      </c>
      <c r="E866" t="s">
        <v>149</v>
      </c>
      <c r="F866" t="s">
        <v>623</v>
      </c>
      <c r="G866" s="82">
        <v>-55550</v>
      </c>
      <c r="H866" t="s">
        <v>179</v>
      </c>
      <c r="I866" t="s">
        <v>537</v>
      </c>
      <c r="J866" s="33"/>
      <c r="K866" s="33">
        <f>표1[[#This Row],[날짜]]</f>
        <v>45706</v>
      </c>
      <c r="L866" t="str" cm="1">
        <f t="array" ref="L8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66" t="str">
        <f t="shared" si="13"/>
        <v>내계좌이체</v>
      </c>
      <c r="N866" t="str">
        <f>IF(COUNTIF(저축성자산, I866) &gt; 0, 표1[[#This Row],[결제수단]], E866)</f>
        <v>미분류</v>
      </c>
      <c r="O866">
        <f>IF(OR(표1[[#This Row],[pv_대분류]]="수입", 표1[[#This Row],[pv_대분류]]="저축/투자"), 표1[[#This Row],[금액]], -표1[[#This Row],[금액]])</f>
        <v>55550</v>
      </c>
    </row>
    <row r="867" spans="1:15" hidden="1">
      <c r="A867" s="33">
        <v>45706</v>
      </c>
      <c r="B867" s="34">
        <v>0.61019675925925931</v>
      </c>
      <c r="C867" t="s">
        <v>167</v>
      </c>
      <c r="D867" t="s">
        <v>167</v>
      </c>
      <c r="E867" t="s">
        <v>149</v>
      </c>
      <c r="F867" t="s">
        <v>74</v>
      </c>
      <c r="G867" s="82">
        <v>14100</v>
      </c>
      <c r="H867" t="s">
        <v>179</v>
      </c>
      <c r="I867" t="s">
        <v>211</v>
      </c>
      <c r="J867" s="33"/>
      <c r="K867" s="33">
        <f>표1[[#This Row],[날짜]]</f>
        <v>45706</v>
      </c>
      <c r="L867" t="str" cm="1">
        <f t="array" ref="L8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867" t="str">
        <f t="shared" si="13"/>
        <v>이체</v>
      </c>
      <c r="N867" t="str">
        <f>IF(COUNTIF(저축성자산, I867) &gt; 0, 표1[[#This Row],[결제수단]], E867)</f>
        <v>미분류</v>
      </c>
      <c r="O867">
        <f>IF(OR(표1[[#This Row],[pv_대분류]]="수입", 표1[[#This Row],[pv_대분류]]="저축/투자"), 표1[[#This Row],[금액]], -표1[[#This Row],[금액]])</f>
        <v>-14100</v>
      </c>
    </row>
    <row r="868" spans="1:15" hidden="1">
      <c r="A868" s="33">
        <v>45706</v>
      </c>
      <c r="B868" s="34">
        <v>0.65818287037037038</v>
      </c>
      <c r="C868" t="s">
        <v>167</v>
      </c>
      <c r="D868" t="s">
        <v>609</v>
      </c>
      <c r="E868" t="s">
        <v>149</v>
      </c>
      <c r="F868" t="s">
        <v>623</v>
      </c>
      <c r="G868" s="82">
        <v>-45067</v>
      </c>
      <c r="H868" t="s">
        <v>179</v>
      </c>
      <c r="I868" t="s">
        <v>537</v>
      </c>
      <c r="J868" s="33"/>
      <c r="K868" s="33">
        <f>표1[[#This Row],[날짜]]</f>
        <v>45706</v>
      </c>
      <c r="L868" t="str" cm="1">
        <f t="array" ref="L8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68" t="str">
        <f t="shared" si="13"/>
        <v>내계좌이체</v>
      </c>
      <c r="N868" t="str">
        <f>IF(COUNTIF(저축성자산, I868) &gt; 0, 표1[[#This Row],[결제수단]], E868)</f>
        <v>미분류</v>
      </c>
      <c r="O868">
        <f>IF(OR(표1[[#This Row],[pv_대분류]]="수입", 표1[[#This Row],[pv_대분류]]="저축/투자"), 표1[[#This Row],[금액]], -표1[[#This Row],[금액]])</f>
        <v>45067</v>
      </c>
    </row>
    <row r="869" spans="1:15" hidden="1">
      <c r="A869" s="33">
        <v>45706</v>
      </c>
      <c r="B869" s="34">
        <v>0.66001157407407407</v>
      </c>
      <c r="C869" t="s">
        <v>167</v>
      </c>
      <c r="D869" t="s">
        <v>609</v>
      </c>
      <c r="E869" t="s">
        <v>149</v>
      </c>
      <c r="F869" t="s">
        <v>593</v>
      </c>
      <c r="G869" s="82">
        <v>-205000</v>
      </c>
      <c r="H869" t="s">
        <v>179</v>
      </c>
      <c r="I869" t="s">
        <v>211</v>
      </c>
      <c r="J869" s="33"/>
      <c r="K869" s="33">
        <f>표1[[#This Row],[날짜]]</f>
        <v>45706</v>
      </c>
      <c r="L869" t="str" cm="1">
        <f t="array" ref="L8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69" t="str">
        <f t="shared" si="13"/>
        <v>내계좌이체</v>
      </c>
      <c r="N869" t="str">
        <f>IF(COUNTIF(저축성자산, I869) &gt; 0, 표1[[#This Row],[결제수단]], E869)</f>
        <v>미분류</v>
      </c>
      <c r="O869">
        <f>IF(OR(표1[[#This Row],[pv_대분류]]="수입", 표1[[#This Row],[pv_대분류]]="저축/투자"), 표1[[#This Row],[금액]], -표1[[#This Row],[금액]])</f>
        <v>205000</v>
      </c>
    </row>
    <row r="870" spans="1:15" hidden="1">
      <c r="A870" s="33">
        <v>45706</v>
      </c>
      <c r="B870" s="34">
        <v>0.66002314814814811</v>
      </c>
      <c r="C870" t="s">
        <v>167</v>
      </c>
      <c r="D870" t="s">
        <v>609</v>
      </c>
      <c r="E870" t="s">
        <v>149</v>
      </c>
      <c r="F870" t="s">
        <v>152</v>
      </c>
      <c r="G870" s="82">
        <v>205000</v>
      </c>
      <c r="H870" t="s">
        <v>179</v>
      </c>
      <c r="I870" t="s">
        <v>195</v>
      </c>
      <c r="J870" s="33"/>
      <c r="K870" s="33">
        <f>표1[[#This Row],[날짜]]</f>
        <v>45706</v>
      </c>
      <c r="L870" t="str" cm="1">
        <f t="array" ref="L8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70" t="str">
        <f t="shared" si="13"/>
        <v>내계좌이체</v>
      </c>
      <c r="N870" t="str">
        <f>IF(COUNTIF(저축성자산, I870) &gt; 0, 표1[[#This Row],[결제수단]], E870)</f>
        <v>미분류</v>
      </c>
      <c r="O870">
        <f>IF(OR(표1[[#This Row],[pv_대분류]]="수입", 표1[[#This Row],[pv_대분류]]="저축/투자"), 표1[[#This Row],[금액]], -표1[[#This Row],[금액]])</f>
        <v>-205000</v>
      </c>
    </row>
    <row r="871" spans="1:15" hidden="1">
      <c r="A871" s="33">
        <v>45706</v>
      </c>
      <c r="B871" s="34">
        <v>0.66046296296296292</v>
      </c>
      <c r="C871" t="s">
        <v>167</v>
      </c>
      <c r="D871" t="s">
        <v>609</v>
      </c>
      <c r="E871" t="s">
        <v>149</v>
      </c>
      <c r="F871" t="s">
        <v>593</v>
      </c>
      <c r="G871" s="82">
        <v>-1200000</v>
      </c>
      <c r="H871" t="s">
        <v>179</v>
      </c>
      <c r="I871" t="s">
        <v>211</v>
      </c>
      <c r="J871" s="33"/>
      <c r="K871" s="33">
        <f>표1[[#This Row],[날짜]]</f>
        <v>45706</v>
      </c>
      <c r="L871" t="str" cm="1">
        <f t="array" ref="L8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71" t="str">
        <f t="shared" si="13"/>
        <v>내계좌이체</v>
      </c>
      <c r="N871" t="str">
        <f>IF(COUNTIF(저축성자산, I871) &gt; 0, 표1[[#This Row],[결제수단]], E871)</f>
        <v>미분류</v>
      </c>
      <c r="O871">
        <f>IF(OR(표1[[#This Row],[pv_대분류]]="수입", 표1[[#This Row],[pv_대분류]]="저축/투자"), 표1[[#This Row],[금액]], -표1[[#This Row],[금액]])</f>
        <v>1200000</v>
      </c>
    </row>
    <row r="872" spans="1:15" hidden="1">
      <c r="A872" s="33">
        <v>45706</v>
      </c>
      <c r="B872" s="34">
        <v>0.66047453703703707</v>
      </c>
      <c r="C872" t="s">
        <v>167</v>
      </c>
      <c r="D872" t="s">
        <v>609</v>
      </c>
      <c r="E872" t="s">
        <v>149</v>
      </c>
      <c r="F872" t="s">
        <v>152</v>
      </c>
      <c r="G872" s="82">
        <v>1200000</v>
      </c>
      <c r="H872" t="s">
        <v>179</v>
      </c>
      <c r="I872" t="s">
        <v>537</v>
      </c>
      <c r="J872" s="33"/>
      <c r="K872" s="33">
        <f>표1[[#This Row],[날짜]]</f>
        <v>45706</v>
      </c>
      <c r="L872" t="str" cm="1">
        <f t="array" ref="L8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72" t="str">
        <f t="shared" si="13"/>
        <v>내계좌이체</v>
      </c>
      <c r="N872" t="str">
        <f>IF(COUNTIF(저축성자산, I872) &gt; 0, 표1[[#This Row],[결제수단]], E872)</f>
        <v>미분류</v>
      </c>
      <c r="O872">
        <f>IF(OR(표1[[#This Row],[pv_대분류]]="수입", 표1[[#This Row],[pv_대분류]]="저축/투자"), 표1[[#This Row],[금액]], -표1[[#This Row],[금액]])</f>
        <v>-1200000</v>
      </c>
    </row>
    <row r="873" spans="1:15" hidden="1">
      <c r="A873" s="33">
        <v>45706</v>
      </c>
      <c r="B873" s="34">
        <v>0.66079861111111116</v>
      </c>
      <c r="C873" t="s">
        <v>167</v>
      </c>
      <c r="D873" t="s">
        <v>609</v>
      </c>
      <c r="E873" t="s">
        <v>149</v>
      </c>
      <c r="F873" t="s">
        <v>192</v>
      </c>
      <c r="G873" s="82">
        <v>-1200000</v>
      </c>
      <c r="H873" t="s">
        <v>179</v>
      </c>
      <c r="I873" t="s">
        <v>537</v>
      </c>
      <c r="J873" s="33"/>
      <c r="K873" s="33">
        <f>표1[[#This Row],[날짜]]</f>
        <v>45706</v>
      </c>
      <c r="L873" t="str" cm="1">
        <f t="array" ref="L8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73" t="str">
        <f t="shared" si="13"/>
        <v>내계좌이체</v>
      </c>
      <c r="N873" t="str">
        <f>IF(COUNTIF(저축성자산, I873) &gt; 0, 표1[[#This Row],[결제수단]], E873)</f>
        <v>미분류</v>
      </c>
      <c r="O873">
        <f>IF(OR(표1[[#This Row],[pv_대분류]]="수입", 표1[[#This Row],[pv_대분류]]="저축/투자"), 표1[[#This Row],[금액]], -표1[[#This Row],[금액]])</f>
        <v>1200000</v>
      </c>
    </row>
    <row r="874" spans="1:15" hidden="1">
      <c r="A874" s="33">
        <v>45706</v>
      </c>
      <c r="B874" s="34">
        <v>0.66079861111111116</v>
      </c>
      <c r="C874" t="s">
        <v>167</v>
      </c>
      <c r="D874" t="s">
        <v>609</v>
      </c>
      <c r="E874" t="s">
        <v>149</v>
      </c>
      <c r="F874" t="s">
        <v>237</v>
      </c>
      <c r="G874" s="82">
        <v>1200000</v>
      </c>
      <c r="H874" t="s">
        <v>179</v>
      </c>
      <c r="I874" t="s">
        <v>527</v>
      </c>
      <c r="J874" s="33"/>
      <c r="K874" s="33">
        <f>표1[[#This Row],[날짜]]</f>
        <v>45706</v>
      </c>
      <c r="L874" t="str" cm="1">
        <f t="array" ref="L8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74" t="str">
        <f t="shared" si="13"/>
        <v>내계좌이체</v>
      </c>
      <c r="N874" t="str">
        <f>IF(COUNTIF(저축성자산, I874) &gt; 0, 표1[[#This Row],[결제수단]], E874)</f>
        <v>미분류</v>
      </c>
      <c r="O874">
        <f>IF(OR(표1[[#This Row],[pv_대분류]]="수입", 표1[[#This Row],[pv_대분류]]="저축/투자"), 표1[[#This Row],[금액]], -표1[[#This Row],[금액]])</f>
        <v>-1200000</v>
      </c>
    </row>
    <row r="875" spans="1:15">
      <c r="A875" s="33">
        <v>45706</v>
      </c>
      <c r="B875" s="34">
        <v>0.38045138888888891</v>
      </c>
      <c r="C875" t="s">
        <v>165</v>
      </c>
      <c r="D875" t="s">
        <v>146</v>
      </c>
      <c r="E875" t="s">
        <v>37</v>
      </c>
      <c r="F875" t="s">
        <v>259</v>
      </c>
      <c r="G875" s="82">
        <v>5200</v>
      </c>
      <c r="H875" t="s">
        <v>179</v>
      </c>
      <c r="I875" t="s">
        <v>221</v>
      </c>
      <c r="J875" s="33"/>
      <c r="K875" s="33">
        <f>표1[[#This Row],[날짜]]</f>
        <v>45706</v>
      </c>
      <c r="L875" t="str" cm="1">
        <f t="array" ref="L8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75" t="str">
        <f t="shared" si="13"/>
        <v>교통</v>
      </c>
      <c r="N875" t="str">
        <f>IF(COUNTIF(저축성자산, I875) &gt; 0, 표1[[#This Row],[결제수단]], E875)</f>
        <v>택시</v>
      </c>
      <c r="O875">
        <f>IF(OR(표1[[#This Row],[pv_대분류]]="수입", 표1[[#This Row],[pv_대분류]]="저축/투자"), 표1[[#This Row],[금액]], -표1[[#This Row],[금액]])</f>
        <v>-5200</v>
      </c>
    </row>
    <row r="876" spans="1:15">
      <c r="A876" s="33">
        <v>45706</v>
      </c>
      <c r="B876" s="34">
        <v>0.38045138888888891</v>
      </c>
      <c r="C876" t="s">
        <v>165</v>
      </c>
      <c r="D876" t="s">
        <v>146</v>
      </c>
      <c r="E876" t="s">
        <v>37</v>
      </c>
      <c r="F876" t="s">
        <v>259</v>
      </c>
      <c r="G876" s="82">
        <v>-5200</v>
      </c>
      <c r="H876" t="s">
        <v>179</v>
      </c>
      <c r="I876" t="s">
        <v>221</v>
      </c>
      <c r="J876" s="33"/>
      <c r="K876" s="33">
        <f>표1[[#This Row],[날짜]]</f>
        <v>45706</v>
      </c>
      <c r="L876" t="str" cm="1">
        <f t="array" ref="L8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76" t="str">
        <f t="shared" si="13"/>
        <v>교통</v>
      </c>
      <c r="N876" t="str">
        <f>IF(COUNTIF(저축성자산, I876) &gt; 0, 표1[[#This Row],[결제수단]], E876)</f>
        <v>택시</v>
      </c>
      <c r="O876">
        <f>IF(OR(표1[[#This Row],[pv_대분류]]="수입", 표1[[#This Row],[pv_대분류]]="저축/투자"), 표1[[#This Row],[금액]], -표1[[#This Row],[금액]])</f>
        <v>5200</v>
      </c>
    </row>
    <row r="877" spans="1:15">
      <c r="A877" s="33">
        <v>45706</v>
      </c>
      <c r="B877" s="34">
        <v>0.38589120370370372</v>
      </c>
      <c r="C877" t="s">
        <v>165</v>
      </c>
      <c r="D877" t="s">
        <v>146</v>
      </c>
      <c r="E877" t="s">
        <v>37</v>
      </c>
      <c r="F877" t="s">
        <v>259</v>
      </c>
      <c r="G877" s="82">
        <v>-5400</v>
      </c>
      <c r="H877" t="s">
        <v>179</v>
      </c>
      <c r="I877" t="s">
        <v>221</v>
      </c>
      <c r="J877" s="33"/>
      <c r="K877" s="33">
        <f>표1[[#This Row],[날짜]]</f>
        <v>45706</v>
      </c>
      <c r="L877" t="str" cm="1">
        <f t="array" ref="L8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77" t="str">
        <f t="shared" si="13"/>
        <v>교통</v>
      </c>
      <c r="N877" t="str">
        <f>IF(COUNTIF(저축성자산, I877) &gt; 0, 표1[[#This Row],[결제수단]], E877)</f>
        <v>택시</v>
      </c>
      <c r="O877">
        <f>IF(OR(표1[[#This Row],[pv_대분류]]="수입", 표1[[#This Row],[pv_대분류]]="저축/투자"), 표1[[#This Row],[금액]], -표1[[#This Row],[금액]])</f>
        <v>5400</v>
      </c>
    </row>
    <row r="878" spans="1:15" hidden="1">
      <c r="A878" s="33">
        <v>45706</v>
      </c>
      <c r="B878" s="34">
        <v>0.39420138888888889</v>
      </c>
      <c r="C878" t="s">
        <v>163</v>
      </c>
      <c r="D878" t="s">
        <v>161</v>
      </c>
      <c r="E878" t="s">
        <v>149</v>
      </c>
      <c r="F878" t="s">
        <v>617</v>
      </c>
      <c r="G878" s="82">
        <v>21</v>
      </c>
      <c r="H878" t="s">
        <v>179</v>
      </c>
      <c r="I878" t="s">
        <v>537</v>
      </c>
      <c r="J878" s="33"/>
      <c r="K878" s="33">
        <f>표1[[#This Row],[날짜]]</f>
        <v>45706</v>
      </c>
      <c r="L878" t="str" cm="1">
        <f t="array" ref="L8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78" t="str">
        <f t="shared" si="13"/>
        <v>앱테크</v>
      </c>
      <c r="N878" t="str">
        <f>IF(COUNTIF(저축성자산, I878) &gt; 0, 표1[[#This Row],[결제수단]], E878)</f>
        <v>미분류</v>
      </c>
      <c r="O878">
        <f>IF(OR(표1[[#This Row],[pv_대분류]]="수입", 표1[[#This Row],[pv_대분류]]="저축/투자"), 표1[[#This Row],[금액]], -표1[[#This Row],[금액]])</f>
        <v>21</v>
      </c>
    </row>
    <row r="879" spans="1:15">
      <c r="A879" s="33">
        <v>45706</v>
      </c>
      <c r="B879" s="34">
        <v>0.40663194444444439</v>
      </c>
      <c r="C879" t="s">
        <v>165</v>
      </c>
      <c r="D879" t="s">
        <v>160</v>
      </c>
      <c r="E879" t="s">
        <v>662</v>
      </c>
      <c r="F879" t="s">
        <v>669</v>
      </c>
      <c r="G879" s="82">
        <v>-100600</v>
      </c>
      <c r="H879" t="s">
        <v>179</v>
      </c>
      <c r="I879" t="s">
        <v>222</v>
      </c>
      <c r="J879" s="33"/>
      <c r="K879" s="33">
        <f>표1[[#This Row],[날짜]]</f>
        <v>45706</v>
      </c>
      <c r="L879" t="str" cm="1">
        <f t="array" ref="L8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79" t="str">
        <f t="shared" si="13"/>
        <v>생활</v>
      </c>
      <c r="N879" t="str">
        <f>IF(COUNTIF(저축성자산, I879) &gt; 0, 표1[[#This Row],[결제수단]], E879)</f>
        <v>가구/가전</v>
      </c>
      <c r="O879">
        <f>IF(OR(표1[[#This Row],[pv_대분류]]="수입", 표1[[#This Row],[pv_대분류]]="저축/투자"), 표1[[#This Row],[금액]], -표1[[#This Row],[금액]])</f>
        <v>100600</v>
      </c>
    </row>
    <row r="880" spans="1:15" hidden="1">
      <c r="A880" s="33">
        <v>45706</v>
      </c>
      <c r="B880" s="34">
        <v>0.66142361111111114</v>
      </c>
      <c r="C880" t="s">
        <v>163</v>
      </c>
      <c r="D880" t="s">
        <v>161</v>
      </c>
      <c r="E880" t="s">
        <v>149</v>
      </c>
      <c r="F880" t="s">
        <v>617</v>
      </c>
      <c r="G880" s="82">
        <v>27</v>
      </c>
      <c r="H880" t="s">
        <v>179</v>
      </c>
      <c r="I880" t="s">
        <v>537</v>
      </c>
      <c r="J880" s="33"/>
      <c r="K880" s="33">
        <f>표1[[#This Row],[날짜]]</f>
        <v>45706</v>
      </c>
      <c r="L880" t="str" cm="1">
        <f t="array" ref="L8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80" t="str">
        <f t="shared" si="13"/>
        <v>앱테크</v>
      </c>
      <c r="N880" t="str">
        <f>IF(COUNTIF(저축성자산, I880) &gt; 0, 표1[[#This Row],[결제수단]], E880)</f>
        <v>미분류</v>
      </c>
      <c r="O880">
        <f>IF(OR(표1[[#This Row],[pv_대분류]]="수입", 표1[[#This Row],[pv_대분류]]="저축/투자"), 표1[[#This Row],[금액]], -표1[[#This Row],[금액]])</f>
        <v>27</v>
      </c>
    </row>
    <row r="881" spans="1:15" hidden="1">
      <c r="A881" s="33">
        <v>45706</v>
      </c>
      <c r="B881" s="34">
        <v>0.66146990740740741</v>
      </c>
      <c r="C881" t="s">
        <v>163</v>
      </c>
      <c r="D881" t="s">
        <v>149</v>
      </c>
      <c r="E881" t="s">
        <v>149</v>
      </c>
      <c r="F881" t="s">
        <v>590</v>
      </c>
      <c r="G881" s="82">
        <v>17</v>
      </c>
      <c r="H881" t="s">
        <v>179</v>
      </c>
      <c r="I881" t="s">
        <v>537</v>
      </c>
      <c r="J881" s="33"/>
      <c r="K881" s="33">
        <f>표1[[#This Row],[날짜]]</f>
        <v>45706</v>
      </c>
      <c r="L881" t="str" cm="1">
        <f t="array" ref="L8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81" t="str">
        <f t="shared" si="13"/>
        <v>미분류</v>
      </c>
      <c r="N881" t="str">
        <f>IF(COUNTIF(저축성자산, I881) &gt; 0, 표1[[#This Row],[결제수단]], E881)</f>
        <v>미분류</v>
      </c>
      <c r="O881">
        <f>IF(OR(표1[[#This Row],[pv_대분류]]="수입", 표1[[#This Row],[pv_대분류]]="저축/투자"), 표1[[#This Row],[금액]], -표1[[#This Row],[금액]])</f>
        <v>17</v>
      </c>
    </row>
    <row r="882" spans="1:15" hidden="1">
      <c r="A882" s="33">
        <v>45706</v>
      </c>
      <c r="B882" s="34">
        <v>0.66150462962962964</v>
      </c>
      <c r="C882" t="s">
        <v>163</v>
      </c>
      <c r="D882" t="s">
        <v>149</v>
      </c>
      <c r="E882" t="s">
        <v>149</v>
      </c>
      <c r="F882" t="s">
        <v>590</v>
      </c>
      <c r="G882" s="82">
        <v>30</v>
      </c>
      <c r="H882" t="s">
        <v>179</v>
      </c>
      <c r="I882" t="s">
        <v>537</v>
      </c>
      <c r="J882" s="33"/>
      <c r="K882" s="33">
        <f>표1[[#This Row],[날짜]]</f>
        <v>45706</v>
      </c>
      <c r="L882" t="str" cm="1">
        <f t="array" ref="L8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82" t="str">
        <f t="shared" si="13"/>
        <v>미분류</v>
      </c>
      <c r="N882" t="str">
        <f>IF(COUNTIF(저축성자산, I882) &gt; 0, 표1[[#This Row],[결제수단]], E882)</f>
        <v>미분류</v>
      </c>
      <c r="O882">
        <f>IF(OR(표1[[#This Row],[pv_대분류]]="수입", 표1[[#This Row],[pv_대분류]]="저축/투자"), 표1[[#This Row],[금액]], -표1[[#This Row],[금액]])</f>
        <v>30</v>
      </c>
    </row>
    <row r="883" spans="1:15" hidden="1">
      <c r="A883" s="33">
        <v>45705</v>
      </c>
      <c r="B883" s="34">
        <v>0.39405092592592589</v>
      </c>
      <c r="C883" t="s">
        <v>167</v>
      </c>
      <c r="D883" t="s">
        <v>609</v>
      </c>
      <c r="E883" t="s">
        <v>149</v>
      </c>
      <c r="F883" t="s">
        <v>623</v>
      </c>
      <c r="G883" s="82">
        <v>-55706</v>
      </c>
      <c r="H883" t="s">
        <v>179</v>
      </c>
      <c r="I883" t="s">
        <v>537</v>
      </c>
      <c r="J883" s="33"/>
      <c r="K883" s="33">
        <f>표1[[#This Row],[날짜]]</f>
        <v>45705</v>
      </c>
      <c r="L883" t="str" cm="1">
        <f t="array" ref="L8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3" t="str">
        <f t="shared" si="13"/>
        <v>내계좌이체</v>
      </c>
      <c r="N883" t="str">
        <f>IF(COUNTIF(저축성자산, I883) &gt; 0, 표1[[#This Row],[결제수단]], E883)</f>
        <v>미분류</v>
      </c>
      <c r="O883">
        <f>IF(OR(표1[[#This Row],[pv_대분류]]="수입", 표1[[#This Row],[pv_대분류]]="저축/투자"), 표1[[#This Row],[금액]], -표1[[#This Row],[금액]])</f>
        <v>55706</v>
      </c>
    </row>
    <row r="884" spans="1:15" hidden="1">
      <c r="A884" s="33">
        <v>45705</v>
      </c>
      <c r="B884" s="34">
        <v>0.44612268518518522</v>
      </c>
      <c r="C884" t="s">
        <v>167</v>
      </c>
      <c r="D884" t="s">
        <v>609</v>
      </c>
      <c r="E884" t="s">
        <v>149</v>
      </c>
      <c r="F884" t="s">
        <v>593</v>
      </c>
      <c r="G884" s="82">
        <v>-300000</v>
      </c>
      <c r="H884" t="s">
        <v>179</v>
      </c>
      <c r="I884" t="s">
        <v>211</v>
      </c>
      <c r="J884" s="33"/>
      <c r="K884" s="33">
        <f>표1[[#This Row],[날짜]]</f>
        <v>45705</v>
      </c>
      <c r="L884" t="str" cm="1">
        <f t="array" ref="L8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4" t="str">
        <f t="shared" si="13"/>
        <v>내계좌이체</v>
      </c>
      <c r="N884" t="str">
        <f>IF(COUNTIF(저축성자산, I884) &gt; 0, 표1[[#This Row],[결제수단]], E884)</f>
        <v>미분류</v>
      </c>
      <c r="O884">
        <f>IF(OR(표1[[#This Row],[pv_대분류]]="수입", 표1[[#This Row],[pv_대분류]]="저축/투자"), 표1[[#This Row],[금액]], -표1[[#This Row],[금액]])</f>
        <v>300000</v>
      </c>
    </row>
    <row r="885" spans="1:15" hidden="1">
      <c r="A885" s="33">
        <v>45705</v>
      </c>
      <c r="B885" s="34">
        <v>0.45400462962962962</v>
      </c>
      <c r="C885" t="s">
        <v>167</v>
      </c>
      <c r="D885" t="s">
        <v>609</v>
      </c>
      <c r="E885" t="s">
        <v>149</v>
      </c>
      <c r="F885" t="s">
        <v>593</v>
      </c>
      <c r="G885" s="82">
        <v>-300000</v>
      </c>
      <c r="H885" t="s">
        <v>179</v>
      </c>
      <c r="I885" t="s">
        <v>211</v>
      </c>
      <c r="J885" s="33"/>
      <c r="K885" s="33">
        <f>표1[[#This Row],[날짜]]</f>
        <v>45705</v>
      </c>
      <c r="L885" t="str" cm="1">
        <f t="array" ref="L8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5" t="str">
        <f t="shared" si="13"/>
        <v>내계좌이체</v>
      </c>
      <c r="N885" t="str">
        <f>IF(COUNTIF(저축성자산, I885) &gt; 0, 표1[[#This Row],[결제수단]], E885)</f>
        <v>미분류</v>
      </c>
      <c r="O885">
        <f>IF(OR(표1[[#This Row],[pv_대분류]]="수입", 표1[[#This Row],[pv_대분류]]="저축/투자"), 표1[[#This Row],[금액]], -표1[[#This Row],[금액]])</f>
        <v>300000</v>
      </c>
    </row>
    <row r="886" spans="1:15" hidden="1">
      <c r="A886" s="33">
        <v>45705</v>
      </c>
      <c r="B886" s="34">
        <v>0.45439814814814822</v>
      </c>
      <c r="C886" t="s">
        <v>167</v>
      </c>
      <c r="D886" t="s">
        <v>609</v>
      </c>
      <c r="E886" t="s">
        <v>149</v>
      </c>
      <c r="F886" t="s">
        <v>593</v>
      </c>
      <c r="G886" s="82">
        <v>-250000</v>
      </c>
      <c r="H886" t="s">
        <v>179</v>
      </c>
      <c r="I886" t="s">
        <v>211</v>
      </c>
      <c r="J886" s="33"/>
      <c r="K886" s="33">
        <f>표1[[#This Row],[날짜]]</f>
        <v>45705</v>
      </c>
      <c r="L886" t="str" cm="1">
        <f t="array" ref="L8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6" t="str">
        <f t="shared" si="13"/>
        <v>내계좌이체</v>
      </c>
      <c r="N886" t="str">
        <f>IF(COUNTIF(저축성자산, I886) &gt; 0, 표1[[#This Row],[결제수단]], E886)</f>
        <v>미분류</v>
      </c>
      <c r="O886">
        <f>IF(OR(표1[[#This Row],[pv_대분류]]="수입", 표1[[#This Row],[pv_대분류]]="저축/투자"), 표1[[#This Row],[금액]], -표1[[#This Row],[금액]])</f>
        <v>250000</v>
      </c>
    </row>
    <row r="887" spans="1:15" hidden="1">
      <c r="A887" s="33">
        <v>45705</v>
      </c>
      <c r="B887" s="34">
        <v>0.4546412037037037</v>
      </c>
      <c r="C887" t="s">
        <v>167</v>
      </c>
      <c r="D887" t="s">
        <v>609</v>
      </c>
      <c r="E887" t="s">
        <v>149</v>
      </c>
      <c r="F887" t="s">
        <v>593</v>
      </c>
      <c r="G887" s="82">
        <v>-700000</v>
      </c>
      <c r="H887" t="s">
        <v>179</v>
      </c>
      <c r="I887" t="s">
        <v>211</v>
      </c>
      <c r="J887" s="33"/>
      <c r="K887" s="33">
        <f>표1[[#This Row],[날짜]]</f>
        <v>45705</v>
      </c>
      <c r="L887" t="str" cm="1">
        <f t="array" ref="L8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7" t="str">
        <f t="shared" si="13"/>
        <v>내계좌이체</v>
      </c>
      <c r="N887" t="str">
        <f>IF(COUNTIF(저축성자산, I887) &gt; 0, 표1[[#This Row],[결제수단]], E887)</f>
        <v>미분류</v>
      </c>
      <c r="O887">
        <f>IF(OR(표1[[#This Row],[pv_대분류]]="수입", 표1[[#This Row],[pv_대분류]]="저축/투자"), 표1[[#This Row],[금액]], -표1[[#This Row],[금액]])</f>
        <v>700000</v>
      </c>
    </row>
    <row r="888" spans="1:15" hidden="1">
      <c r="A888" s="33">
        <v>45705</v>
      </c>
      <c r="B888" s="34">
        <v>0.45465277777777779</v>
      </c>
      <c r="C888" t="s">
        <v>167</v>
      </c>
      <c r="D888" t="s">
        <v>609</v>
      </c>
      <c r="E888" t="s">
        <v>149</v>
      </c>
      <c r="F888" t="s">
        <v>152</v>
      </c>
      <c r="G888" s="82">
        <v>700000</v>
      </c>
      <c r="H888" t="s">
        <v>179</v>
      </c>
      <c r="I888" t="s">
        <v>537</v>
      </c>
      <c r="J888" s="33"/>
      <c r="K888" s="33">
        <f>표1[[#This Row],[날짜]]</f>
        <v>45705</v>
      </c>
      <c r="L888" t="str" cm="1">
        <f t="array" ref="L8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8" t="str">
        <f t="shared" si="13"/>
        <v>내계좌이체</v>
      </c>
      <c r="N888" t="str">
        <f>IF(COUNTIF(저축성자산, I888) &gt; 0, 표1[[#This Row],[결제수단]], E888)</f>
        <v>미분류</v>
      </c>
      <c r="O888">
        <f>IF(OR(표1[[#This Row],[pv_대분류]]="수입", 표1[[#This Row],[pv_대분류]]="저축/투자"), 표1[[#This Row],[금액]], -표1[[#This Row],[금액]])</f>
        <v>-700000</v>
      </c>
    </row>
    <row r="889" spans="1:15" hidden="1">
      <c r="A889" s="33">
        <v>45705</v>
      </c>
      <c r="B889" s="34">
        <v>0.71327546296296296</v>
      </c>
      <c r="C889" t="s">
        <v>167</v>
      </c>
      <c r="D889" t="s">
        <v>635</v>
      </c>
      <c r="E889" t="s">
        <v>149</v>
      </c>
      <c r="F889" t="s">
        <v>712</v>
      </c>
      <c r="G889" s="82">
        <v>-530600</v>
      </c>
      <c r="H889" t="s">
        <v>179</v>
      </c>
      <c r="I889" t="s">
        <v>537</v>
      </c>
      <c r="J889" s="33"/>
      <c r="K889" s="33">
        <f>표1[[#This Row],[날짜]]</f>
        <v>45705</v>
      </c>
      <c r="L889" t="str" cm="1">
        <f t="array" ref="L8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89" t="str">
        <f t="shared" si="13"/>
        <v>카드대금</v>
      </c>
      <c r="N889" t="str">
        <f>IF(COUNTIF(저축성자산, I889) &gt; 0, 표1[[#This Row],[결제수단]], E889)</f>
        <v>미분류</v>
      </c>
      <c r="O889">
        <f>IF(OR(표1[[#This Row],[pv_대분류]]="수입", 표1[[#This Row],[pv_대분류]]="저축/투자"), 표1[[#This Row],[금액]], -표1[[#This Row],[금액]])</f>
        <v>530600</v>
      </c>
    </row>
    <row r="890" spans="1:15" hidden="1">
      <c r="A890" s="33">
        <v>45705</v>
      </c>
      <c r="B890" s="34">
        <v>0.71596064814814819</v>
      </c>
      <c r="C890" t="s">
        <v>167</v>
      </c>
      <c r="D890" t="s">
        <v>609</v>
      </c>
      <c r="E890" t="s">
        <v>149</v>
      </c>
      <c r="F890" t="s">
        <v>593</v>
      </c>
      <c r="G890" s="82">
        <v>-47850</v>
      </c>
      <c r="H890" t="s">
        <v>179</v>
      </c>
      <c r="I890" t="s">
        <v>211</v>
      </c>
      <c r="J890" s="33"/>
      <c r="K890" s="33">
        <f>표1[[#This Row],[날짜]]</f>
        <v>45705</v>
      </c>
      <c r="L890" t="str" cm="1">
        <f t="array" ref="L8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90" t="str">
        <f t="shared" si="13"/>
        <v>내계좌이체</v>
      </c>
      <c r="N890" t="str">
        <f>IF(COUNTIF(저축성자산, I890) &gt; 0, 표1[[#This Row],[결제수단]], E890)</f>
        <v>미분류</v>
      </c>
      <c r="O890">
        <f>IF(OR(표1[[#This Row],[pv_대분류]]="수입", 표1[[#This Row],[pv_대분류]]="저축/투자"), 표1[[#This Row],[금액]], -표1[[#This Row],[금액]])</f>
        <v>47850</v>
      </c>
    </row>
    <row r="891" spans="1:15" hidden="1">
      <c r="A891" s="33">
        <v>45705</v>
      </c>
      <c r="B891" s="34">
        <v>0.71597222222222223</v>
      </c>
      <c r="C891" t="s">
        <v>167</v>
      </c>
      <c r="D891" t="s">
        <v>609</v>
      </c>
      <c r="E891" t="s">
        <v>149</v>
      </c>
      <c r="F891" t="s">
        <v>152</v>
      </c>
      <c r="G891" s="82">
        <v>47850</v>
      </c>
      <c r="H891" t="s">
        <v>179</v>
      </c>
      <c r="I891" t="s">
        <v>537</v>
      </c>
      <c r="J891" s="33"/>
      <c r="K891" s="33">
        <f>표1[[#This Row],[날짜]]</f>
        <v>45705</v>
      </c>
      <c r="L891" t="str" cm="1">
        <f t="array" ref="L8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91" t="str">
        <f t="shared" si="13"/>
        <v>내계좌이체</v>
      </c>
      <c r="N891" t="str">
        <f>IF(COUNTIF(저축성자산, I891) &gt; 0, 표1[[#This Row],[결제수단]], E891)</f>
        <v>미분류</v>
      </c>
      <c r="O891">
        <f>IF(OR(표1[[#This Row],[pv_대분류]]="수입", 표1[[#This Row],[pv_대분류]]="저축/투자"), 표1[[#This Row],[금액]], -표1[[#This Row],[금액]])</f>
        <v>-47850</v>
      </c>
    </row>
    <row r="892" spans="1:15" hidden="1">
      <c r="A892" s="33">
        <v>45705</v>
      </c>
      <c r="B892" s="34">
        <v>0.76005787037037043</v>
      </c>
      <c r="C892" t="s">
        <v>167</v>
      </c>
      <c r="D892" t="s">
        <v>609</v>
      </c>
      <c r="E892" t="s">
        <v>149</v>
      </c>
      <c r="F892" t="s">
        <v>628</v>
      </c>
      <c r="G892" s="82">
        <v>700000</v>
      </c>
      <c r="H892" t="s">
        <v>179</v>
      </c>
      <c r="I892" t="s">
        <v>209</v>
      </c>
      <c r="J892" s="33"/>
      <c r="K892" s="33">
        <f>표1[[#This Row],[날짜]]</f>
        <v>45705</v>
      </c>
      <c r="L892" t="str" cm="1">
        <f t="array" ref="L8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892" t="str">
        <f t="shared" si="13"/>
        <v>저축성자산</v>
      </c>
      <c r="N892" t="str">
        <f>IF(COUNTIF(저축성자산, I892) &gt; 0, 표1[[#This Row],[결제수단]], E892)</f>
        <v>NH청년도약계좌</v>
      </c>
      <c r="O892">
        <f>IF(OR(표1[[#This Row],[pv_대분류]]="수입", 표1[[#This Row],[pv_대분류]]="저축/투자"), 표1[[#This Row],[금액]], -표1[[#This Row],[금액]])</f>
        <v>700000</v>
      </c>
    </row>
    <row r="893" spans="1:15" hidden="1">
      <c r="A893" s="33">
        <v>45705</v>
      </c>
      <c r="B893" s="34">
        <v>0.76005787037037043</v>
      </c>
      <c r="C893" t="s">
        <v>167</v>
      </c>
      <c r="D893" t="s">
        <v>609</v>
      </c>
      <c r="E893" t="s">
        <v>149</v>
      </c>
      <c r="F893" t="s">
        <v>300</v>
      </c>
      <c r="G893" s="82">
        <v>-700000</v>
      </c>
      <c r="H893" t="s">
        <v>179</v>
      </c>
      <c r="I893" t="s">
        <v>211</v>
      </c>
      <c r="J893" s="33"/>
      <c r="K893" s="33">
        <f>표1[[#This Row],[날짜]]</f>
        <v>45705</v>
      </c>
      <c r="L893" t="str" cm="1">
        <f t="array" ref="L8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893" t="str">
        <f t="shared" si="13"/>
        <v>내계좌이체</v>
      </c>
      <c r="N893" t="str">
        <f>IF(COUNTIF(저축성자산, I893) &gt; 0, 표1[[#This Row],[결제수단]], E893)</f>
        <v>미분류</v>
      </c>
      <c r="O893">
        <f>IF(OR(표1[[#This Row],[pv_대분류]]="수입", 표1[[#This Row],[pv_대분류]]="저축/투자"), 표1[[#This Row],[금액]], -표1[[#This Row],[금액]])</f>
        <v>700000</v>
      </c>
    </row>
    <row r="894" spans="1:15" hidden="1">
      <c r="A894" s="33">
        <v>45705</v>
      </c>
      <c r="B894" s="34">
        <v>0.38221064814814809</v>
      </c>
      <c r="C894" t="s">
        <v>163</v>
      </c>
      <c r="D894" t="s">
        <v>505</v>
      </c>
      <c r="E894" t="s">
        <v>149</v>
      </c>
      <c r="F894" t="s">
        <v>653</v>
      </c>
      <c r="G894" s="82">
        <v>3897850</v>
      </c>
      <c r="H894" t="s">
        <v>179</v>
      </c>
      <c r="I894" t="s">
        <v>211</v>
      </c>
      <c r="J894" s="33"/>
      <c r="K894" s="33">
        <f>표1[[#This Row],[날짜]]</f>
        <v>45705</v>
      </c>
      <c r="L894" t="str" cm="1">
        <f t="array" ref="L8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94" t="str">
        <f t="shared" si="13"/>
        <v>기타수입</v>
      </c>
      <c r="N894" t="str">
        <f>IF(COUNTIF(저축성자산, I894) &gt; 0, 표1[[#This Row],[결제수단]], E894)</f>
        <v>미분류</v>
      </c>
      <c r="O894">
        <f>IF(OR(표1[[#This Row],[pv_대분류]]="수입", 표1[[#This Row],[pv_대분류]]="저축/투자"), 표1[[#This Row],[금액]], -표1[[#This Row],[금액]])</f>
        <v>3897850</v>
      </c>
    </row>
    <row r="895" spans="1:15" hidden="1">
      <c r="A895" s="33">
        <v>45705</v>
      </c>
      <c r="B895" s="34">
        <v>0.41104166666666669</v>
      </c>
      <c r="C895" t="s">
        <v>163</v>
      </c>
      <c r="D895" t="s">
        <v>505</v>
      </c>
      <c r="E895" t="s">
        <v>149</v>
      </c>
      <c r="F895" t="s">
        <v>431</v>
      </c>
      <c r="G895" s="82">
        <v>11190</v>
      </c>
      <c r="H895" t="s">
        <v>179</v>
      </c>
      <c r="I895" t="s">
        <v>537</v>
      </c>
      <c r="J895" s="33"/>
      <c r="K895" s="33">
        <f>표1[[#This Row],[날짜]]</f>
        <v>45705</v>
      </c>
      <c r="L895" t="str" cm="1">
        <f t="array" ref="L8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895" t="str">
        <f t="shared" si="13"/>
        <v>기타수입</v>
      </c>
      <c r="N895" t="str">
        <f>IF(COUNTIF(저축성자산, I895) &gt; 0, 표1[[#This Row],[결제수단]], E895)</f>
        <v>미분류</v>
      </c>
      <c r="O895">
        <f>IF(OR(표1[[#This Row],[pv_대분류]]="수입", 표1[[#This Row],[pv_대분류]]="저축/투자"), 표1[[#This Row],[금액]], -표1[[#This Row],[금액]])</f>
        <v>11190</v>
      </c>
    </row>
    <row r="896" spans="1:15">
      <c r="A896" s="33">
        <v>45705</v>
      </c>
      <c r="B896" s="34">
        <v>0.43231481481481482</v>
      </c>
      <c r="C896" t="s">
        <v>165</v>
      </c>
      <c r="D896" t="s">
        <v>525</v>
      </c>
      <c r="E896" t="s">
        <v>674</v>
      </c>
      <c r="F896" t="s">
        <v>91</v>
      </c>
      <c r="G896" s="82">
        <v>-70000</v>
      </c>
      <c r="H896" t="s">
        <v>179</v>
      </c>
      <c r="I896" t="s">
        <v>222</v>
      </c>
      <c r="J896" s="33"/>
      <c r="K896" s="33">
        <f>표1[[#This Row],[날짜]]</f>
        <v>45705</v>
      </c>
      <c r="L896" t="str" cm="1">
        <f t="array" ref="L8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96" t="str">
        <f t="shared" si="13"/>
        <v>카페/간식</v>
      </c>
      <c r="N896" t="str">
        <f>IF(COUNTIF(저축성자산, I896) &gt; 0, 표1[[#This Row],[결제수단]], E896)</f>
        <v>디저트/떡</v>
      </c>
      <c r="O896">
        <f>IF(OR(표1[[#This Row],[pv_대분류]]="수입", 표1[[#This Row],[pv_대분류]]="저축/투자"), 표1[[#This Row],[금액]], -표1[[#This Row],[금액]])</f>
        <v>70000</v>
      </c>
    </row>
    <row r="897" spans="1:15">
      <c r="A897" s="33">
        <v>45705</v>
      </c>
      <c r="B897" s="34">
        <v>0.45515046296296302</v>
      </c>
      <c r="C897" t="s">
        <v>165</v>
      </c>
      <c r="D897" t="s">
        <v>146</v>
      </c>
      <c r="E897" t="s">
        <v>595</v>
      </c>
      <c r="F897" t="s">
        <v>639</v>
      </c>
      <c r="G897" s="82">
        <v>-43000</v>
      </c>
      <c r="H897" t="s">
        <v>179</v>
      </c>
      <c r="I897" t="s">
        <v>537</v>
      </c>
      <c r="J897" s="33"/>
      <c r="K897" s="33">
        <f>표1[[#This Row],[날짜]]</f>
        <v>45705</v>
      </c>
      <c r="L897" t="str" cm="1">
        <f t="array" ref="L8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97" t="str">
        <f t="shared" si="13"/>
        <v>교통</v>
      </c>
      <c r="N897" t="str">
        <f>IF(COUNTIF(저축성자산, I897) &gt; 0, 표1[[#This Row],[결제수단]], E897)</f>
        <v>대중교통</v>
      </c>
      <c r="O897">
        <f>IF(OR(표1[[#This Row],[pv_대분류]]="수입", 표1[[#This Row],[pv_대분류]]="저축/투자"), 표1[[#This Row],[금액]], -표1[[#This Row],[금액]])</f>
        <v>43000</v>
      </c>
    </row>
    <row r="898" spans="1:15">
      <c r="A898" s="33">
        <v>45705</v>
      </c>
      <c r="B898" s="34">
        <v>0.55305555555555552</v>
      </c>
      <c r="C898" t="s">
        <v>165</v>
      </c>
      <c r="D898" t="s">
        <v>553</v>
      </c>
      <c r="E898" t="s">
        <v>616</v>
      </c>
      <c r="F898" t="s">
        <v>589</v>
      </c>
      <c r="G898" s="82">
        <v>-10000</v>
      </c>
      <c r="H898" t="s">
        <v>179</v>
      </c>
      <c r="I898" t="s">
        <v>537</v>
      </c>
      <c r="J898" s="33"/>
      <c r="K898" s="33">
        <f>표1[[#This Row],[날짜]]</f>
        <v>45705</v>
      </c>
      <c r="L898" t="str" cm="1">
        <f t="array" ref="L8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98" t="str">
        <f t="shared" ref="M898:M961" si="14">IF(COUNTIF(저축성자산, I898) &gt; 0, "저축성자산", D898)</f>
        <v>온라인쇼핑</v>
      </c>
      <c r="N898" t="str">
        <f>IF(COUNTIF(저축성자산, I898) &gt; 0, 표1[[#This Row],[결제수단]], E898)</f>
        <v>결제/충전</v>
      </c>
      <c r="O898">
        <f>IF(OR(표1[[#This Row],[pv_대분류]]="수입", 표1[[#This Row],[pv_대분류]]="저축/투자"), 표1[[#This Row],[금액]], -표1[[#This Row],[금액]])</f>
        <v>10000</v>
      </c>
    </row>
    <row r="899" spans="1:15">
      <c r="A899" s="33">
        <v>45705</v>
      </c>
      <c r="B899" s="34">
        <v>0.64348379629629626</v>
      </c>
      <c r="C899" t="s">
        <v>165</v>
      </c>
      <c r="D899" t="s">
        <v>146</v>
      </c>
      <c r="E899" t="s">
        <v>37</v>
      </c>
      <c r="F899" t="s">
        <v>301</v>
      </c>
      <c r="G899" s="82">
        <v>-7400</v>
      </c>
      <c r="H899" t="s">
        <v>179</v>
      </c>
      <c r="I899" t="s">
        <v>221</v>
      </c>
      <c r="J899" s="33"/>
      <c r="K899" s="33">
        <f>표1[[#This Row],[날짜]]</f>
        <v>45705</v>
      </c>
      <c r="L899" t="str" cm="1">
        <f t="array" ref="L8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899" t="str">
        <f t="shared" si="14"/>
        <v>교통</v>
      </c>
      <c r="N899" t="str">
        <f>IF(COUNTIF(저축성자산, I899) &gt; 0, 표1[[#This Row],[결제수단]], E899)</f>
        <v>택시</v>
      </c>
      <c r="O899">
        <f>IF(OR(표1[[#This Row],[pv_대분류]]="수입", 표1[[#This Row],[pv_대분류]]="저축/투자"), 표1[[#This Row],[금액]], -표1[[#This Row],[금액]])</f>
        <v>7400</v>
      </c>
    </row>
    <row r="900" spans="1:15">
      <c r="A900" s="33">
        <v>45705</v>
      </c>
      <c r="B900" s="34">
        <v>0.64349537037037041</v>
      </c>
      <c r="C900" t="s">
        <v>165</v>
      </c>
      <c r="D900" t="s">
        <v>146</v>
      </c>
      <c r="E900" t="s">
        <v>37</v>
      </c>
      <c r="F900" t="s">
        <v>301</v>
      </c>
      <c r="G900" s="82">
        <v>7400</v>
      </c>
      <c r="H900" t="s">
        <v>179</v>
      </c>
      <c r="I900" t="s">
        <v>221</v>
      </c>
      <c r="J900" s="33"/>
      <c r="K900" s="33">
        <f>표1[[#This Row],[날짜]]</f>
        <v>45705</v>
      </c>
      <c r="L900" t="str" cm="1">
        <f t="array" ref="L9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00" t="str">
        <f t="shared" si="14"/>
        <v>교통</v>
      </c>
      <c r="N900" t="str">
        <f>IF(COUNTIF(저축성자산, I900) &gt; 0, 표1[[#This Row],[결제수단]], E900)</f>
        <v>택시</v>
      </c>
      <c r="O900">
        <f>IF(OR(표1[[#This Row],[pv_대분류]]="수입", 표1[[#This Row],[pv_대분류]]="저축/투자"), 표1[[#This Row],[금액]], -표1[[#This Row],[금액]])</f>
        <v>-7400</v>
      </c>
    </row>
    <row r="901" spans="1:15">
      <c r="A901" s="33">
        <v>45705</v>
      </c>
      <c r="B901" s="34">
        <v>0.65038194444444442</v>
      </c>
      <c r="C901" t="s">
        <v>165</v>
      </c>
      <c r="D901" t="s">
        <v>146</v>
      </c>
      <c r="E901" t="s">
        <v>37</v>
      </c>
      <c r="F901" t="s">
        <v>301</v>
      </c>
      <c r="G901" s="82">
        <v>-8000</v>
      </c>
      <c r="H901" t="s">
        <v>179</v>
      </c>
      <c r="I901" t="s">
        <v>221</v>
      </c>
      <c r="J901" s="33"/>
      <c r="K901" s="33">
        <f>표1[[#This Row],[날짜]]</f>
        <v>45705</v>
      </c>
      <c r="L901" t="str" cm="1">
        <f t="array" ref="L9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01" t="str">
        <f t="shared" si="14"/>
        <v>교통</v>
      </c>
      <c r="N901" t="str">
        <f>IF(COUNTIF(저축성자산, I901) &gt; 0, 표1[[#This Row],[결제수단]], E901)</f>
        <v>택시</v>
      </c>
      <c r="O901">
        <f>IF(OR(표1[[#This Row],[pv_대분류]]="수입", 표1[[#This Row],[pv_대분류]]="저축/투자"), 표1[[#This Row],[금액]], -표1[[#This Row],[금액]])</f>
        <v>8000</v>
      </c>
    </row>
    <row r="902" spans="1:15">
      <c r="A902" s="33">
        <v>45705</v>
      </c>
      <c r="B902" s="34">
        <v>0.65260416666666665</v>
      </c>
      <c r="C902" t="s">
        <v>165</v>
      </c>
      <c r="D902" t="s">
        <v>160</v>
      </c>
      <c r="E902" t="s">
        <v>4</v>
      </c>
      <c r="F902" t="s">
        <v>277</v>
      </c>
      <c r="G902" s="82">
        <v>-1100</v>
      </c>
      <c r="H902" t="s">
        <v>179</v>
      </c>
      <c r="I902" t="s">
        <v>224</v>
      </c>
      <c r="J902" s="33"/>
      <c r="K902" s="33">
        <f>표1[[#This Row],[날짜]]</f>
        <v>45705</v>
      </c>
      <c r="L902" t="str" cm="1">
        <f t="array" ref="L9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02" t="str">
        <f t="shared" si="14"/>
        <v>생활</v>
      </c>
      <c r="N902" t="str">
        <f>IF(COUNTIF(저축성자산, I902) &gt; 0, 표1[[#This Row],[결제수단]], E902)</f>
        <v>편의점</v>
      </c>
      <c r="O902">
        <f>IF(OR(표1[[#This Row],[pv_대분류]]="수입", 표1[[#This Row],[pv_대분류]]="저축/투자"), 표1[[#This Row],[금액]], -표1[[#This Row],[금액]])</f>
        <v>1100</v>
      </c>
    </row>
    <row r="903" spans="1:15">
      <c r="A903" s="33">
        <v>45705</v>
      </c>
      <c r="B903" s="34">
        <v>0.71082175925925928</v>
      </c>
      <c r="C903" t="s">
        <v>165</v>
      </c>
      <c r="D903" t="s">
        <v>549</v>
      </c>
      <c r="E903" t="s">
        <v>11</v>
      </c>
      <c r="F903" t="s">
        <v>425</v>
      </c>
      <c r="G903" s="82">
        <v>-36420</v>
      </c>
      <c r="H903" t="s">
        <v>179</v>
      </c>
      <c r="I903" t="s">
        <v>537</v>
      </c>
      <c r="J903" s="33"/>
      <c r="K903" s="33">
        <f>표1[[#This Row],[날짜]]</f>
        <v>45705</v>
      </c>
      <c r="L903" t="str" cm="1">
        <f t="array" ref="L9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03" t="str">
        <f t="shared" si="14"/>
        <v>주거/통신</v>
      </c>
      <c r="N903" t="str">
        <f>IF(COUNTIF(저축성자산, I903) &gt; 0, 표1[[#This Row],[결제수단]], E903)</f>
        <v>휴대폰</v>
      </c>
      <c r="O903">
        <f>IF(OR(표1[[#This Row],[pv_대분류]]="수입", 표1[[#This Row],[pv_대분류]]="저축/투자"), 표1[[#This Row],[금액]], -표1[[#This Row],[금액]])</f>
        <v>36420</v>
      </c>
    </row>
    <row r="904" spans="1:15" hidden="1">
      <c r="A904" s="33">
        <v>45705</v>
      </c>
      <c r="B904" s="34">
        <v>0.71701388888888884</v>
      </c>
      <c r="C904" t="s">
        <v>163</v>
      </c>
      <c r="D904" t="s">
        <v>149</v>
      </c>
      <c r="E904" t="s">
        <v>149</v>
      </c>
      <c r="F904" t="s">
        <v>590</v>
      </c>
      <c r="G904" s="82">
        <v>6</v>
      </c>
      <c r="H904" t="s">
        <v>179</v>
      </c>
      <c r="I904" t="s">
        <v>537</v>
      </c>
      <c r="J904" s="33"/>
      <c r="K904" s="33">
        <f>표1[[#This Row],[날짜]]</f>
        <v>45705</v>
      </c>
      <c r="L904" t="str" cm="1">
        <f t="array" ref="L9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4" t="str">
        <f t="shared" si="14"/>
        <v>미분류</v>
      </c>
      <c r="N904" t="str">
        <f>IF(COUNTIF(저축성자산, I904) &gt; 0, 표1[[#This Row],[결제수단]], E904)</f>
        <v>미분류</v>
      </c>
      <c r="O904">
        <f>IF(OR(표1[[#This Row],[pv_대분류]]="수입", 표1[[#This Row],[pv_대분류]]="저축/투자"), 표1[[#This Row],[금액]], -표1[[#This Row],[금액]])</f>
        <v>6</v>
      </c>
    </row>
    <row r="905" spans="1:15" hidden="1">
      <c r="A905" s="33">
        <v>45705</v>
      </c>
      <c r="B905" s="34">
        <v>0.71703703703703703</v>
      </c>
      <c r="C905" t="s">
        <v>163</v>
      </c>
      <c r="D905" t="s">
        <v>161</v>
      </c>
      <c r="E905" t="s">
        <v>149</v>
      </c>
      <c r="F905" t="s">
        <v>617</v>
      </c>
      <c r="G905" s="82">
        <v>30</v>
      </c>
      <c r="H905" t="s">
        <v>179</v>
      </c>
      <c r="I905" t="s">
        <v>537</v>
      </c>
      <c r="J905" s="33"/>
      <c r="K905" s="33">
        <f>표1[[#This Row],[날짜]]</f>
        <v>45705</v>
      </c>
      <c r="L905" t="str" cm="1">
        <f t="array" ref="L9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5" t="str">
        <f t="shared" si="14"/>
        <v>앱테크</v>
      </c>
      <c r="N905" t="str">
        <f>IF(COUNTIF(저축성자산, I905) &gt; 0, 표1[[#This Row],[결제수단]], E905)</f>
        <v>미분류</v>
      </c>
      <c r="O905">
        <f>IF(OR(표1[[#This Row],[pv_대분류]]="수입", 표1[[#This Row],[pv_대분류]]="저축/투자"), 표1[[#This Row],[금액]], -표1[[#This Row],[금액]])</f>
        <v>30</v>
      </c>
    </row>
    <row r="906" spans="1:15" hidden="1">
      <c r="A906" s="33">
        <v>45705</v>
      </c>
      <c r="B906" s="34">
        <v>0.71706018518518522</v>
      </c>
      <c r="C906" t="s">
        <v>163</v>
      </c>
      <c r="D906" t="s">
        <v>149</v>
      </c>
      <c r="E906" t="s">
        <v>149</v>
      </c>
      <c r="F906" t="s">
        <v>590</v>
      </c>
      <c r="G906" s="82">
        <v>31</v>
      </c>
      <c r="H906" t="s">
        <v>179</v>
      </c>
      <c r="I906" t="s">
        <v>537</v>
      </c>
      <c r="J906" s="33"/>
      <c r="K906" s="33">
        <f>표1[[#This Row],[날짜]]</f>
        <v>45705</v>
      </c>
      <c r="L906" t="str" cm="1">
        <f t="array" ref="L9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6" t="str">
        <f t="shared" si="14"/>
        <v>미분류</v>
      </c>
      <c r="N906" t="str">
        <f>IF(COUNTIF(저축성자산, I906) &gt; 0, 표1[[#This Row],[결제수단]], E906)</f>
        <v>미분류</v>
      </c>
      <c r="O906">
        <f>IF(OR(표1[[#This Row],[pv_대분류]]="수입", 표1[[#This Row],[pv_대분류]]="저축/투자"), 표1[[#This Row],[금액]], -표1[[#This Row],[금액]])</f>
        <v>31</v>
      </c>
    </row>
    <row r="907" spans="1:15" hidden="1">
      <c r="A907" s="33">
        <v>45705</v>
      </c>
      <c r="B907" s="34">
        <v>0.71709490740740744</v>
      </c>
      <c r="C907" t="s">
        <v>163</v>
      </c>
      <c r="D907" t="s">
        <v>161</v>
      </c>
      <c r="E907" t="s">
        <v>149</v>
      </c>
      <c r="F907" t="s">
        <v>617</v>
      </c>
      <c r="G907" s="82">
        <v>20</v>
      </c>
      <c r="H907" t="s">
        <v>179</v>
      </c>
      <c r="I907" t="s">
        <v>537</v>
      </c>
      <c r="J907" s="33"/>
      <c r="K907" s="33">
        <f>표1[[#This Row],[날짜]]</f>
        <v>45705</v>
      </c>
      <c r="L907" t="str" cm="1">
        <f t="array" ref="L9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7" t="str">
        <f t="shared" si="14"/>
        <v>앱테크</v>
      </c>
      <c r="N907" t="str">
        <f>IF(COUNTIF(저축성자산, I907) &gt; 0, 표1[[#This Row],[결제수단]], E907)</f>
        <v>미분류</v>
      </c>
      <c r="O907">
        <f>IF(OR(표1[[#This Row],[pv_대분류]]="수입", 표1[[#This Row],[pv_대분류]]="저축/투자"), 표1[[#This Row],[금액]], -표1[[#This Row],[금액]])</f>
        <v>20</v>
      </c>
    </row>
    <row r="908" spans="1:15" hidden="1">
      <c r="A908" s="33">
        <v>45705</v>
      </c>
      <c r="B908" s="34">
        <v>0.71712962962962967</v>
      </c>
      <c r="C908" t="s">
        <v>163</v>
      </c>
      <c r="D908" t="s">
        <v>161</v>
      </c>
      <c r="E908" t="s">
        <v>149</v>
      </c>
      <c r="F908" t="s">
        <v>617</v>
      </c>
      <c r="G908" s="82">
        <v>7</v>
      </c>
      <c r="H908" t="s">
        <v>179</v>
      </c>
      <c r="I908" t="s">
        <v>537</v>
      </c>
      <c r="J908" s="33"/>
      <c r="K908" s="33">
        <f>표1[[#This Row],[날짜]]</f>
        <v>45705</v>
      </c>
      <c r="L908" t="str" cm="1">
        <f t="array" ref="L9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8" t="str">
        <f t="shared" si="14"/>
        <v>앱테크</v>
      </c>
      <c r="N908" t="str">
        <f>IF(COUNTIF(저축성자산, I908) &gt; 0, 표1[[#This Row],[결제수단]], E908)</f>
        <v>미분류</v>
      </c>
      <c r="O908">
        <f>IF(OR(표1[[#This Row],[pv_대분류]]="수입", 표1[[#This Row],[pv_대분류]]="저축/투자"), 표1[[#This Row],[금액]], -표1[[#This Row],[금액]])</f>
        <v>7</v>
      </c>
    </row>
    <row r="909" spans="1:15" hidden="1">
      <c r="A909" s="33">
        <v>45705</v>
      </c>
      <c r="B909" s="34">
        <v>0.7171643518518519</v>
      </c>
      <c r="C909" t="s">
        <v>163</v>
      </c>
      <c r="D909" t="s">
        <v>149</v>
      </c>
      <c r="E909" t="s">
        <v>149</v>
      </c>
      <c r="F909" t="s">
        <v>590</v>
      </c>
      <c r="G909" s="82">
        <v>6</v>
      </c>
      <c r="H909" t="s">
        <v>179</v>
      </c>
      <c r="I909" t="s">
        <v>537</v>
      </c>
      <c r="J909" s="33"/>
      <c r="K909" s="33">
        <f>표1[[#This Row],[날짜]]</f>
        <v>45705</v>
      </c>
      <c r="L909" t="str" cm="1">
        <f t="array" ref="L9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09" t="str">
        <f t="shared" si="14"/>
        <v>미분류</v>
      </c>
      <c r="N909" t="str">
        <f>IF(COUNTIF(저축성자산, I909) &gt; 0, 표1[[#This Row],[결제수단]], E909)</f>
        <v>미분류</v>
      </c>
      <c r="O909">
        <f>IF(OR(표1[[#This Row],[pv_대분류]]="수입", 표1[[#This Row],[pv_대분류]]="저축/투자"), 표1[[#This Row],[금액]], -표1[[#This Row],[금액]])</f>
        <v>6</v>
      </c>
    </row>
    <row r="910" spans="1:15" hidden="1">
      <c r="A910" s="33">
        <v>45705</v>
      </c>
      <c r="B910" s="34">
        <v>0.71718749999999998</v>
      </c>
      <c r="C910" t="s">
        <v>163</v>
      </c>
      <c r="D910" t="s">
        <v>149</v>
      </c>
      <c r="E910" t="s">
        <v>149</v>
      </c>
      <c r="F910" t="s">
        <v>590</v>
      </c>
      <c r="G910" s="82">
        <v>19</v>
      </c>
      <c r="H910" t="s">
        <v>179</v>
      </c>
      <c r="I910" t="s">
        <v>537</v>
      </c>
      <c r="J910" s="33"/>
      <c r="K910" s="33">
        <f>표1[[#This Row],[날짜]]</f>
        <v>45705</v>
      </c>
      <c r="L910" t="str" cm="1">
        <f t="array" ref="L9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10" t="str">
        <f t="shared" si="14"/>
        <v>미분류</v>
      </c>
      <c r="N910" t="str">
        <f>IF(COUNTIF(저축성자산, I910) &gt; 0, 표1[[#This Row],[결제수단]], E910)</f>
        <v>미분류</v>
      </c>
      <c r="O910">
        <f>IF(OR(표1[[#This Row],[pv_대분류]]="수입", 표1[[#This Row],[pv_대분류]]="저축/투자"), 표1[[#This Row],[금액]], -표1[[#This Row],[금액]])</f>
        <v>19</v>
      </c>
    </row>
    <row r="911" spans="1:15">
      <c r="A911" s="33">
        <v>45705</v>
      </c>
      <c r="B911" s="34">
        <v>0.76723379629629629</v>
      </c>
      <c r="C911" t="s">
        <v>165</v>
      </c>
      <c r="D911" t="s">
        <v>160</v>
      </c>
      <c r="E911" t="s">
        <v>4</v>
      </c>
      <c r="F911" t="s">
        <v>442</v>
      </c>
      <c r="G911" s="82">
        <v>-4190</v>
      </c>
      <c r="H911" t="s">
        <v>179</v>
      </c>
      <c r="I911" t="s">
        <v>222</v>
      </c>
      <c r="J911" s="33"/>
      <c r="K911" s="33">
        <f>표1[[#This Row],[날짜]]</f>
        <v>45705</v>
      </c>
      <c r="L911" t="str" cm="1">
        <f t="array" ref="L9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11" t="str">
        <f t="shared" si="14"/>
        <v>생활</v>
      </c>
      <c r="N911" t="str">
        <f>IF(COUNTIF(저축성자산, I911) &gt; 0, 표1[[#This Row],[결제수단]], E911)</f>
        <v>편의점</v>
      </c>
      <c r="O911">
        <f>IF(OR(표1[[#This Row],[pv_대분류]]="수입", 표1[[#This Row],[pv_대분류]]="저축/투자"), 표1[[#This Row],[금액]], -표1[[#This Row],[금액]])</f>
        <v>4190</v>
      </c>
    </row>
    <row r="912" spans="1:15">
      <c r="A912" s="33">
        <v>45705</v>
      </c>
      <c r="B912" s="34">
        <v>0.81149305555555551</v>
      </c>
      <c r="C912" t="s">
        <v>165</v>
      </c>
      <c r="D912" t="s">
        <v>160</v>
      </c>
      <c r="E912" t="s">
        <v>4</v>
      </c>
      <c r="F912" t="s">
        <v>442</v>
      </c>
      <c r="G912" s="82">
        <v>-3900</v>
      </c>
      <c r="H912" t="s">
        <v>179</v>
      </c>
      <c r="I912" t="s">
        <v>222</v>
      </c>
      <c r="J912" s="33"/>
      <c r="K912" s="33">
        <f>표1[[#This Row],[날짜]]</f>
        <v>45705</v>
      </c>
      <c r="L912" t="str" cm="1">
        <f t="array" ref="L9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12" t="str">
        <f t="shared" si="14"/>
        <v>생활</v>
      </c>
      <c r="N912" t="str">
        <f>IF(COUNTIF(저축성자산, I912) &gt; 0, 표1[[#This Row],[결제수단]], E912)</f>
        <v>편의점</v>
      </c>
      <c r="O912">
        <f>IF(OR(표1[[#This Row],[pv_대분류]]="수입", 표1[[#This Row],[pv_대분류]]="저축/투자"), 표1[[#This Row],[금액]], -표1[[#This Row],[금액]])</f>
        <v>3900</v>
      </c>
    </row>
    <row r="913" spans="1:15" hidden="1">
      <c r="A913" s="33">
        <v>45704</v>
      </c>
      <c r="B913" s="34">
        <v>0.42487268518518517</v>
      </c>
      <c r="C913" t="s">
        <v>167</v>
      </c>
      <c r="D913" t="s">
        <v>609</v>
      </c>
      <c r="E913" t="s">
        <v>149</v>
      </c>
      <c r="F913" t="s">
        <v>192</v>
      </c>
      <c r="G913" s="82">
        <v>100000</v>
      </c>
      <c r="H913" t="s">
        <v>179</v>
      </c>
      <c r="I913" t="s">
        <v>537</v>
      </c>
      <c r="J913" s="33"/>
      <c r="K913" s="33">
        <f>표1[[#This Row],[날짜]]</f>
        <v>45704</v>
      </c>
      <c r="L913" t="str" cm="1">
        <f t="array" ref="L9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3" t="str">
        <f t="shared" si="14"/>
        <v>내계좌이체</v>
      </c>
      <c r="N913" t="str">
        <f>IF(COUNTIF(저축성자산, I913) &gt; 0, 표1[[#This Row],[결제수단]], E913)</f>
        <v>미분류</v>
      </c>
      <c r="O913">
        <f>IF(OR(표1[[#This Row],[pv_대분류]]="수입", 표1[[#This Row],[pv_대분류]]="저축/투자"), 표1[[#This Row],[금액]], -표1[[#This Row],[금액]])</f>
        <v>-100000</v>
      </c>
    </row>
    <row r="914" spans="1:15" hidden="1">
      <c r="A914" s="33">
        <v>45704</v>
      </c>
      <c r="B914" s="34">
        <v>0.42487268518518517</v>
      </c>
      <c r="C914" t="s">
        <v>167</v>
      </c>
      <c r="D914" t="s">
        <v>609</v>
      </c>
      <c r="E914" t="s">
        <v>149</v>
      </c>
      <c r="F914" t="s">
        <v>234</v>
      </c>
      <c r="G914" s="82">
        <v>-100000</v>
      </c>
      <c r="H914" t="s">
        <v>179</v>
      </c>
      <c r="I914" t="s">
        <v>527</v>
      </c>
      <c r="J914" s="33"/>
      <c r="K914" s="33">
        <f>표1[[#This Row],[날짜]]</f>
        <v>45704</v>
      </c>
      <c r="L914" t="str" cm="1">
        <f t="array" ref="L9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4" t="str">
        <f t="shared" si="14"/>
        <v>내계좌이체</v>
      </c>
      <c r="N914" t="str">
        <f>IF(COUNTIF(저축성자산, I914) &gt; 0, 표1[[#This Row],[결제수단]], E914)</f>
        <v>미분류</v>
      </c>
      <c r="O914">
        <f>IF(OR(표1[[#This Row],[pv_대분류]]="수입", 표1[[#This Row],[pv_대분류]]="저축/투자"), 표1[[#This Row],[금액]], -표1[[#This Row],[금액]])</f>
        <v>100000</v>
      </c>
    </row>
    <row r="915" spans="1:15" hidden="1">
      <c r="A915" s="33">
        <v>45704</v>
      </c>
      <c r="B915" s="34">
        <v>0.42542824074074082</v>
      </c>
      <c r="C915" t="s">
        <v>167</v>
      </c>
      <c r="D915" t="s">
        <v>167</v>
      </c>
      <c r="E915" t="s">
        <v>149</v>
      </c>
      <c r="F915" t="s">
        <v>87</v>
      </c>
      <c r="G915" s="82">
        <v>-10100</v>
      </c>
      <c r="H915" t="s">
        <v>179</v>
      </c>
      <c r="I915" t="s">
        <v>537</v>
      </c>
      <c r="J915" s="33"/>
      <c r="K915" s="33">
        <f>표1[[#This Row],[날짜]]</f>
        <v>45704</v>
      </c>
      <c r="L915" t="str" cm="1">
        <f t="array" ref="L9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5" t="str">
        <f t="shared" si="14"/>
        <v>이체</v>
      </c>
      <c r="N915" t="str">
        <f>IF(COUNTIF(저축성자산, I915) &gt; 0, 표1[[#This Row],[결제수단]], E915)</f>
        <v>미분류</v>
      </c>
      <c r="O915">
        <f>IF(OR(표1[[#This Row],[pv_대분류]]="수입", 표1[[#This Row],[pv_대분류]]="저축/투자"), 표1[[#This Row],[금액]], -표1[[#This Row],[금액]])</f>
        <v>10100</v>
      </c>
    </row>
    <row r="916" spans="1:15" hidden="1">
      <c r="A916" s="33">
        <v>45704</v>
      </c>
      <c r="B916" s="34">
        <v>0.63092592592592589</v>
      </c>
      <c r="C916" t="s">
        <v>167</v>
      </c>
      <c r="D916" t="s">
        <v>167</v>
      </c>
      <c r="E916" t="s">
        <v>149</v>
      </c>
      <c r="F916" t="s">
        <v>87</v>
      </c>
      <c r="G916" s="82">
        <v>10100</v>
      </c>
      <c r="H916" t="s">
        <v>179</v>
      </c>
      <c r="I916" t="s">
        <v>195</v>
      </c>
      <c r="J916" s="33"/>
      <c r="K916" s="33">
        <f>표1[[#This Row],[날짜]]</f>
        <v>45704</v>
      </c>
      <c r="L916" t="str" cm="1">
        <f t="array" ref="L9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6" t="str">
        <f t="shared" si="14"/>
        <v>이체</v>
      </c>
      <c r="N916" t="str">
        <f>IF(COUNTIF(저축성자산, I916) &gt; 0, 표1[[#This Row],[결제수단]], E916)</f>
        <v>미분류</v>
      </c>
      <c r="O916">
        <f>IF(OR(표1[[#This Row],[pv_대분류]]="수입", 표1[[#This Row],[pv_대분류]]="저축/투자"), 표1[[#This Row],[금액]], -표1[[#This Row],[금액]])</f>
        <v>-10100</v>
      </c>
    </row>
    <row r="917" spans="1:15" hidden="1">
      <c r="A917" s="33">
        <v>45704</v>
      </c>
      <c r="B917" s="34">
        <v>0.69256944444444446</v>
      </c>
      <c r="C917" t="s">
        <v>167</v>
      </c>
      <c r="D917" t="s">
        <v>609</v>
      </c>
      <c r="E917" t="s">
        <v>149</v>
      </c>
      <c r="F917" t="s">
        <v>152</v>
      </c>
      <c r="G917" s="82">
        <v>8600</v>
      </c>
      <c r="H917" t="s">
        <v>179</v>
      </c>
      <c r="I917" t="s">
        <v>537</v>
      </c>
      <c r="J917" s="33"/>
      <c r="K917" s="33">
        <f>표1[[#This Row],[날짜]]</f>
        <v>45704</v>
      </c>
      <c r="L917" t="str" cm="1">
        <f t="array" ref="L9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7" t="str">
        <f t="shared" si="14"/>
        <v>내계좌이체</v>
      </c>
      <c r="N917" t="str">
        <f>IF(COUNTIF(저축성자산, I917) &gt; 0, 표1[[#This Row],[결제수단]], E917)</f>
        <v>미분류</v>
      </c>
      <c r="O917">
        <f>IF(OR(표1[[#This Row],[pv_대분류]]="수입", 표1[[#This Row],[pv_대분류]]="저축/투자"), 표1[[#This Row],[금액]], -표1[[#This Row],[금액]])</f>
        <v>-8600</v>
      </c>
    </row>
    <row r="918" spans="1:15" hidden="1">
      <c r="A918" s="33">
        <v>45704</v>
      </c>
      <c r="B918" s="34">
        <v>0.69318287037037041</v>
      </c>
      <c r="C918" t="s">
        <v>167</v>
      </c>
      <c r="D918" t="s">
        <v>609</v>
      </c>
      <c r="E918" t="s">
        <v>149</v>
      </c>
      <c r="F918" t="s">
        <v>593</v>
      </c>
      <c r="G918" s="82">
        <v>-10100</v>
      </c>
      <c r="H918" t="s">
        <v>179</v>
      </c>
      <c r="I918" t="s">
        <v>195</v>
      </c>
      <c r="J918" s="33"/>
      <c r="K918" s="33">
        <f>표1[[#This Row],[날짜]]</f>
        <v>45704</v>
      </c>
      <c r="L918" t="str" cm="1">
        <f t="array" ref="L9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8" t="str">
        <f t="shared" si="14"/>
        <v>내계좌이체</v>
      </c>
      <c r="N918" t="str">
        <f>IF(COUNTIF(저축성자산, I918) &gt; 0, 표1[[#This Row],[결제수단]], E918)</f>
        <v>미분류</v>
      </c>
      <c r="O918">
        <f>IF(OR(표1[[#This Row],[pv_대분류]]="수입", 표1[[#This Row],[pv_대분류]]="저축/투자"), 표1[[#This Row],[금액]], -표1[[#This Row],[금액]])</f>
        <v>10100</v>
      </c>
    </row>
    <row r="919" spans="1:15" hidden="1">
      <c r="A919" s="33">
        <v>45704</v>
      </c>
      <c r="B919" s="34">
        <v>0.69318287037037041</v>
      </c>
      <c r="C919" t="s">
        <v>167</v>
      </c>
      <c r="D919" t="s">
        <v>609</v>
      </c>
      <c r="E919" t="s">
        <v>149</v>
      </c>
      <c r="F919" t="s">
        <v>152</v>
      </c>
      <c r="G919" s="82">
        <v>10100</v>
      </c>
      <c r="H919" t="s">
        <v>179</v>
      </c>
      <c r="I919" t="s">
        <v>537</v>
      </c>
      <c r="J919" s="33"/>
      <c r="K919" s="33">
        <f>표1[[#This Row],[날짜]]</f>
        <v>45704</v>
      </c>
      <c r="L919" t="str" cm="1">
        <f t="array" ref="L9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19" t="str">
        <f t="shared" si="14"/>
        <v>내계좌이체</v>
      </c>
      <c r="N919" t="str">
        <f>IF(COUNTIF(저축성자산, I919) &gt; 0, 표1[[#This Row],[결제수단]], E919)</f>
        <v>미분류</v>
      </c>
      <c r="O919">
        <f>IF(OR(표1[[#This Row],[pv_대분류]]="수입", 표1[[#This Row],[pv_대분류]]="저축/투자"), 표1[[#This Row],[금액]], -표1[[#This Row],[금액]])</f>
        <v>-10100</v>
      </c>
    </row>
    <row r="920" spans="1:15">
      <c r="A920" s="33">
        <v>45704</v>
      </c>
      <c r="B920" s="34">
        <v>0.42631944444444442</v>
      </c>
      <c r="C920" t="s">
        <v>165</v>
      </c>
      <c r="D920" t="s">
        <v>146</v>
      </c>
      <c r="E920" t="s">
        <v>595</v>
      </c>
      <c r="F920" t="s">
        <v>292</v>
      </c>
      <c r="G920" s="82">
        <v>-12900</v>
      </c>
      <c r="H920" t="s">
        <v>179</v>
      </c>
      <c r="I920" t="s">
        <v>224</v>
      </c>
      <c r="J920" s="33"/>
      <c r="K920" s="33">
        <f>표1[[#This Row],[날짜]]</f>
        <v>45704</v>
      </c>
      <c r="L920" t="str" cm="1">
        <f t="array" ref="L9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0" t="str">
        <f t="shared" si="14"/>
        <v>교통</v>
      </c>
      <c r="N920" t="str">
        <f>IF(COUNTIF(저축성자산, I920) &gt; 0, 표1[[#This Row],[결제수단]], E920)</f>
        <v>대중교통</v>
      </c>
      <c r="O920">
        <f>IF(OR(표1[[#This Row],[pv_대분류]]="수입", 표1[[#This Row],[pv_대분류]]="저축/투자"), 표1[[#This Row],[금액]], -표1[[#This Row],[금액]])</f>
        <v>12900</v>
      </c>
    </row>
    <row r="921" spans="1:15">
      <c r="A921" s="33">
        <v>45704</v>
      </c>
      <c r="B921" s="34">
        <v>0.68918981481481478</v>
      </c>
      <c r="C921" t="s">
        <v>165</v>
      </c>
      <c r="D921" t="s">
        <v>553</v>
      </c>
      <c r="E921" t="s">
        <v>616</v>
      </c>
      <c r="F921" t="s">
        <v>589</v>
      </c>
      <c r="G921" s="82">
        <v>-10000</v>
      </c>
      <c r="H921" t="s">
        <v>179</v>
      </c>
      <c r="I921" t="s">
        <v>537</v>
      </c>
      <c r="J921" s="33"/>
      <c r="K921" s="33">
        <f>표1[[#This Row],[날짜]]</f>
        <v>45704</v>
      </c>
      <c r="L921" t="str" cm="1">
        <f t="array" ref="L9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1" t="str">
        <f t="shared" si="14"/>
        <v>온라인쇼핑</v>
      </c>
      <c r="N921" t="str">
        <f>IF(COUNTIF(저축성자산, I921) &gt; 0, 표1[[#This Row],[결제수단]], E921)</f>
        <v>결제/충전</v>
      </c>
      <c r="O921">
        <f>IF(OR(표1[[#This Row],[pv_대분류]]="수입", 표1[[#This Row],[pv_대분류]]="저축/투자"), 표1[[#This Row],[금액]], -표1[[#This Row],[금액]])</f>
        <v>10000</v>
      </c>
    </row>
    <row r="922" spans="1:15">
      <c r="A922" s="33">
        <v>45704</v>
      </c>
      <c r="B922" s="34">
        <v>0.875</v>
      </c>
      <c r="C922" t="s">
        <v>165</v>
      </c>
      <c r="D922" t="s">
        <v>553</v>
      </c>
      <c r="E922" t="s">
        <v>616</v>
      </c>
      <c r="F922" t="s">
        <v>589</v>
      </c>
      <c r="G922" s="82">
        <v>-30000</v>
      </c>
      <c r="H922" t="s">
        <v>179</v>
      </c>
      <c r="I922" t="s">
        <v>537</v>
      </c>
      <c r="J922" s="33"/>
      <c r="K922" s="33">
        <f>표1[[#This Row],[날짜]]</f>
        <v>45704</v>
      </c>
      <c r="L922" t="str" cm="1">
        <f t="array" ref="L9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2" t="str">
        <f t="shared" si="14"/>
        <v>온라인쇼핑</v>
      </c>
      <c r="N922" t="str">
        <f>IF(COUNTIF(저축성자산, I922) &gt; 0, 표1[[#This Row],[결제수단]], E922)</f>
        <v>결제/충전</v>
      </c>
      <c r="O922">
        <f>IF(OR(표1[[#This Row],[pv_대분류]]="수입", 표1[[#This Row],[pv_대분류]]="저축/투자"), 표1[[#This Row],[금액]], -표1[[#This Row],[금액]])</f>
        <v>30000</v>
      </c>
    </row>
    <row r="923" spans="1:15">
      <c r="A923" s="33">
        <v>45703</v>
      </c>
      <c r="B923" s="34">
        <v>0</v>
      </c>
      <c r="C923" t="s">
        <v>165</v>
      </c>
      <c r="D923" t="s">
        <v>146</v>
      </c>
      <c r="E923" t="s">
        <v>595</v>
      </c>
      <c r="F923" t="s">
        <v>613</v>
      </c>
      <c r="G923" s="82">
        <v>-40200</v>
      </c>
      <c r="H923" t="s">
        <v>179</v>
      </c>
      <c r="I923" t="s">
        <v>224</v>
      </c>
      <c r="J923" s="33"/>
      <c r="K923" s="33">
        <f>표1[[#This Row],[날짜]]</f>
        <v>45703</v>
      </c>
      <c r="L923" t="str" cm="1">
        <f t="array" ref="L9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3" t="str">
        <f t="shared" si="14"/>
        <v>교통</v>
      </c>
      <c r="N923" t="str">
        <f>IF(COUNTIF(저축성자산, I923) &gt; 0, 표1[[#This Row],[결제수단]], E923)</f>
        <v>대중교통</v>
      </c>
      <c r="O923">
        <f>IF(OR(표1[[#This Row],[pv_대분류]]="수입", 표1[[#This Row],[pv_대분류]]="저축/투자"), 표1[[#This Row],[금액]], -표1[[#This Row],[금액]])</f>
        <v>40200</v>
      </c>
    </row>
    <row r="924" spans="1:15">
      <c r="A924" s="33">
        <v>45703</v>
      </c>
      <c r="B924" s="34">
        <v>0</v>
      </c>
      <c r="C924" t="s">
        <v>165</v>
      </c>
      <c r="D924" t="s">
        <v>146</v>
      </c>
      <c r="E924" t="s">
        <v>595</v>
      </c>
      <c r="F924" t="s">
        <v>613</v>
      </c>
      <c r="G924" s="82">
        <v>-2800</v>
      </c>
      <c r="H924" t="s">
        <v>179</v>
      </c>
      <c r="I924" t="s">
        <v>224</v>
      </c>
      <c r="J924" s="33"/>
      <c r="K924" s="33">
        <f>표1[[#This Row],[날짜]]</f>
        <v>45703</v>
      </c>
      <c r="L924" t="str" cm="1">
        <f t="array" ref="L9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4" t="str">
        <f t="shared" si="14"/>
        <v>교통</v>
      </c>
      <c r="N924" t="str">
        <f>IF(COUNTIF(저축성자산, I924) &gt; 0, 표1[[#This Row],[결제수단]], E924)</f>
        <v>대중교통</v>
      </c>
      <c r="O924">
        <f>IF(OR(표1[[#This Row],[pv_대분류]]="수입", 표1[[#This Row],[pv_대분류]]="저축/투자"), 표1[[#This Row],[금액]], -표1[[#This Row],[금액]])</f>
        <v>2800</v>
      </c>
    </row>
    <row r="925" spans="1:15" hidden="1">
      <c r="A925" s="33">
        <v>45703</v>
      </c>
      <c r="B925" s="34">
        <v>0.58113425925925921</v>
      </c>
      <c r="C925" t="s">
        <v>163</v>
      </c>
      <c r="D925" t="s">
        <v>149</v>
      </c>
      <c r="E925" t="s">
        <v>149</v>
      </c>
      <c r="F925" t="s">
        <v>590</v>
      </c>
      <c r="G925" s="82">
        <v>10</v>
      </c>
      <c r="H925" t="s">
        <v>179</v>
      </c>
      <c r="I925" t="s">
        <v>537</v>
      </c>
      <c r="J925" s="33"/>
      <c r="K925" s="33">
        <f>표1[[#This Row],[날짜]]</f>
        <v>45703</v>
      </c>
      <c r="L925" t="str" cm="1">
        <f t="array" ref="L9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25" t="str">
        <f t="shared" si="14"/>
        <v>미분류</v>
      </c>
      <c r="N925" t="str">
        <f>IF(COUNTIF(저축성자산, I925) &gt; 0, 표1[[#This Row],[결제수단]], E925)</f>
        <v>미분류</v>
      </c>
      <c r="O925">
        <f>IF(OR(표1[[#This Row],[pv_대분류]]="수입", 표1[[#This Row],[pv_대분류]]="저축/투자"), 표1[[#This Row],[금액]], -표1[[#This Row],[금액]])</f>
        <v>10</v>
      </c>
    </row>
    <row r="926" spans="1:15" hidden="1">
      <c r="A926" s="33">
        <v>45703</v>
      </c>
      <c r="B926" s="34">
        <v>0.58118055555555559</v>
      </c>
      <c r="C926" t="s">
        <v>163</v>
      </c>
      <c r="D926" t="s">
        <v>149</v>
      </c>
      <c r="E926" t="s">
        <v>149</v>
      </c>
      <c r="F926" t="s">
        <v>590</v>
      </c>
      <c r="G926" s="82">
        <v>11</v>
      </c>
      <c r="H926" t="s">
        <v>179</v>
      </c>
      <c r="I926" t="s">
        <v>537</v>
      </c>
      <c r="J926" s="33"/>
      <c r="K926" s="33">
        <f>표1[[#This Row],[날짜]]</f>
        <v>45703</v>
      </c>
      <c r="L926" t="str" cm="1">
        <f t="array" ref="L9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26" t="str">
        <f t="shared" si="14"/>
        <v>미분류</v>
      </c>
      <c r="N926" t="str">
        <f>IF(COUNTIF(저축성자산, I926) &gt; 0, 표1[[#This Row],[결제수단]], E926)</f>
        <v>미분류</v>
      </c>
      <c r="O926">
        <f>IF(OR(표1[[#This Row],[pv_대분류]]="수입", 표1[[#This Row],[pv_대분류]]="저축/투자"), 표1[[#This Row],[금액]], -표1[[#This Row],[금액]])</f>
        <v>11</v>
      </c>
    </row>
    <row r="927" spans="1:15">
      <c r="A927" s="33">
        <v>45703</v>
      </c>
      <c r="B927" s="34">
        <v>0.77848379629629627</v>
      </c>
      <c r="C927" t="s">
        <v>165</v>
      </c>
      <c r="D927" t="s">
        <v>160</v>
      </c>
      <c r="E927" t="s">
        <v>15</v>
      </c>
      <c r="F927" t="s">
        <v>223</v>
      </c>
      <c r="G927" s="82">
        <v>-86666</v>
      </c>
      <c r="H927" t="s">
        <v>179</v>
      </c>
      <c r="I927" t="s">
        <v>222</v>
      </c>
      <c r="J927" s="33"/>
      <c r="K927" s="33">
        <f>표1[[#This Row],[날짜]]</f>
        <v>45703</v>
      </c>
      <c r="L927" t="str" cm="1">
        <f t="array" ref="L9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7" t="str">
        <f t="shared" si="14"/>
        <v>생활</v>
      </c>
      <c r="N927" t="str">
        <f>IF(COUNTIF(저축성자산, I927) &gt; 0, 표1[[#This Row],[결제수단]], E927)</f>
        <v>생필품</v>
      </c>
      <c r="O927">
        <f>IF(OR(표1[[#This Row],[pv_대분류]]="수입", 표1[[#This Row],[pv_대분류]]="저축/투자"), 표1[[#This Row],[금액]], -표1[[#This Row],[금액]])</f>
        <v>86666</v>
      </c>
    </row>
    <row r="928" spans="1:15">
      <c r="A928" s="33">
        <v>45703</v>
      </c>
      <c r="B928" s="34">
        <v>0.80435185185185187</v>
      </c>
      <c r="C928" t="s">
        <v>165</v>
      </c>
      <c r="D928" t="s">
        <v>148</v>
      </c>
      <c r="E928" t="s">
        <v>85</v>
      </c>
      <c r="F928" t="s">
        <v>302</v>
      </c>
      <c r="G928" s="82">
        <v>-34066</v>
      </c>
      <c r="H928" t="s">
        <v>179</v>
      </c>
      <c r="I928" t="s">
        <v>222</v>
      </c>
      <c r="J928" s="33"/>
      <c r="K928" s="33">
        <f>표1[[#This Row],[날짜]]</f>
        <v>45703</v>
      </c>
      <c r="L928" t="str" cm="1">
        <f t="array" ref="L9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28" t="str">
        <f t="shared" si="14"/>
        <v>식비</v>
      </c>
      <c r="N928" t="str">
        <f>IF(COUNTIF(저축성자산, I928) &gt; 0, 표1[[#This Row],[결제수단]], E928)</f>
        <v>고기</v>
      </c>
      <c r="O928">
        <f>IF(OR(표1[[#This Row],[pv_대분류]]="수입", 표1[[#This Row],[pv_대분류]]="저축/투자"), 표1[[#This Row],[금액]], -표1[[#This Row],[금액]])</f>
        <v>34066</v>
      </c>
    </row>
    <row r="929" spans="1:15" hidden="1">
      <c r="A929" s="33">
        <v>45702</v>
      </c>
      <c r="B929" s="34">
        <v>0.38185185185185178</v>
      </c>
      <c r="C929" t="s">
        <v>167</v>
      </c>
      <c r="D929" t="s">
        <v>609</v>
      </c>
      <c r="E929" t="s">
        <v>149</v>
      </c>
      <c r="F929" t="s">
        <v>192</v>
      </c>
      <c r="G929" s="82">
        <v>100000</v>
      </c>
      <c r="H929" t="s">
        <v>179</v>
      </c>
      <c r="I929" t="s">
        <v>537</v>
      </c>
      <c r="J929" s="33"/>
      <c r="K929" s="33">
        <f>표1[[#This Row],[날짜]]</f>
        <v>45702</v>
      </c>
      <c r="L929" t="str" cm="1">
        <f t="array" ref="L9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29" t="str">
        <f t="shared" si="14"/>
        <v>내계좌이체</v>
      </c>
      <c r="N929" t="str">
        <f>IF(COUNTIF(저축성자산, I929) &gt; 0, 표1[[#This Row],[결제수단]], E929)</f>
        <v>미분류</v>
      </c>
      <c r="O929">
        <f>IF(OR(표1[[#This Row],[pv_대분류]]="수입", 표1[[#This Row],[pv_대분류]]="저축/투자"), 표1[[#This Row],[금액]], -표1[[#This Row],[금액]])</f>
        <v>-100000</v>
      </c>
    </row>
    <row r="930" spans="1:15" hidden="1">
      <c r="A930" s="33">
        <v>45702</v>
      </c>
      <c r="B930" s="34">
        <v>0.38185185185185178</v>
      </c>
      <c r="C930" t="s">
        <v>167</v>
      </c>
      <c r="D930" t="s">
        <v>609</v>
      </c>
      <c r="E930" t="s">
        <v>149</v>
      </c>
      <c r="F930" t="s">
        <v>234</v>
      </c>
      <c r="G930" s="82">
        <v>-100000</v>
      </c>
      <c r="H930" t="s">
        <v>179</v>
      </c>
      <c r="I930" t="s">
        <v>527</v>
      </c>
      <c r="J930" s="33"/>
      <c r="K930" s="33">
        <f>표1[[#This Row],[날짜]]</f>
        <v>45702</v>
      </c>
      <c r="L930" t="str" cm="1">
        <f t="array" ref="L9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0" t="str">
        <f t="shared" si="14"/>
        <v>내계좌이체</v>
      </c>
      <c r="N930" t="str">
        <f>IF(COUNTIF(저축성자산, I930) &gt; 0, 표1[[#This Row],[결제수단]], E930)</f>
        <v>미분류</v>
      </c>
      <c r="O930">
        <f>IF(OR(표1[[#This Row],[pv_대분류]]="수입", 표1[[#This Row],[pv_대분류]]="저축/투자"), 표1[[#This Row],[금액]], -표1[[#This Row],[금액]])</f>
        <v>100000</v>
      </c>
    </row>
    <row r="931" spans="1:15" hidden="1">
      <c r="A931" s="33">
        <v>45702</v>
      </c>
      <c r="B931" s="34">
        <v>0.38247685185185187</v>
      </c>
      <c r="C931" t="s">
        <v>167</v>
      </c>
      <c r="D931" t="s">
        <v>609</v>
      </c>
      <c r="E931" t="s">
        <v>149</v>
      </c>
      <c r="F931" t="s">
        <v>623</v>
      </c>
      <c r="G931" s="82">
        <v>-56009</v>
      </c>
      <c r="H931" t="s">
        <v>179</v>
      </c>
      <c r="I931" t="s">
        <v>537</v>
      </c>
      <c r="J931" s="33"/>
      <c r="K931" s="33">
        <f>표1[[#This Row],[날짜]]</f>
        <v>45702</v>
      </c>
      <c r="L931" t="str" cm="1">
        <f t="array" ref="L9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1" t="str">
        <f t="shared" si="14"/>
        <v>내계좌이체</v>
      </c>
      <c r="N931" t="str">
        <f>IF(COUNTIF(저축성자산, I931) &gt; 0, 표1[[#This Row],[결제수단]], E931)</f>
        <v>미분류</v>
      </c>
      <c r="O931">
        <f>IF(OR(표1[[#This Row],[pv_대분류]]="수입", 표1[[#This Row],[pv_대분류]]="저축/투자"), 표1[[#This Row],[금액]], -표1[[#This Row],[금액]])</f>
        <v>56009</v>
      </c>
    </row>
    <row r="932" spans="1:15" hidden="1">
      <c r="A932" s="33">
        <v>45702</v>
      </c>
      <c r="B932" s="34">
        <v>0.39053240740740741</v>
      </c>
      <c r="C932" t="s">
        <v>167</v>
      </c>
      <c r="D932" t="s">
        <v>609</v>
      </c>
      <c r="E932" t="s">
        <v>149</v>
      </c>
      <c r="F932" t="s">
        <v>623</v>
      </c>
      <c r="G932" s="82">
        <v>-101</v>
      </c>
      <c r="H932" t="s">
        <v>179</v>
      </c>
      <c r="I932" t="s">
        <v>537</v>
      </c>
      <c r="J932" s="33"/>
      <c r="K932" s="33">
        <f>표1[[#This Row],[날짜]]</f>
        <v>45702</v>
      </c>
      <c r="L932" t="str" cm="1">
        <f t="array" ref="L9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2" t="str">
        <f t="shared" si="14"/>
        <v>내계좌이체</v>
      </c>
      <c r="N932" t="str">
        <f>IF(COUNTIF(저축성자산, I932) &gt; 0, 표1[[#This Row],[결제수단]], E932)</f>
        <v>미분류</v>
      </c>
      <c r="O932">
        <f>IF(OR(표1[[#This Row],[pv_대분류]]="수입", 표1[[#This Row],[pv_대분류]]="저축/투자"), 표1[[#This Row],[금액]], -표1[[#This Row],[금액]])</f>
        <v>101</v>
      </c>
    </row>
    <row r="933" spans="1:15">
      <c r="A933" s="33">
        <v>45702</v>
      </c>
      <c r="B933" s="34">
        <v>0.87511574074074072</v>
      </c>
      <c r="C933" t="s">
        <v>165</v>
      </c>
      <c r="D933" t="s">
        <v>160</v>
      </c>
      <c r="E933" t="s">
        <v>15</v>
      </c>
      <c r="F933" t="s">
        <v>223</v>
      </c>
      <c r="G933" s="82">
        <v>-93333</v>
      </c>
      <c r="H933" t="s">
        <v>179</v>
      </c>
      <c r="I933" t="s">
        <v>222</v>
      </c>
      <c r="J933" s="33"/>
      <c r="K933" s="33">
        <f>표1[[#This Row],[날짜]]</f>
        <v>45702</v>
      </c>
      <c r="L933" t="str" cm="1">
        <f t="array" ref="L9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33" t="str">
        <f t="shared" si="14"/>
        <v>생활</v>
      </c>
      <c r="N933" t="str">
        <f>IF(COUNTIF(저축성자산, I933) &gt; 0, 표1[[#This Row],[결제수단]], E933)</f>
        <v>생필품</v>
      </c>
      <c r="O933">
        <f>IF(OR(표1[[#This Row],[pv_대분류]]="수입", 표1[[#This Row],[pv_대분류]]="저축/투자"), 표1[[#This Row],[금액]], -표1[[#This Row],[금액]])</f>
        <v>93333</v>
      </c>
    </row>
    <row r="934" spans="1:15" hidden="1">
      <c r="A934" s="33">
        <v>45701</v>
      </c>
      <c r="B934" s="34">
        <v>0.40081018518518519</v>
      </c>
      <c r="C934" t="s">
        <v>167</v>
      </c>
      <c r="D934" t="s">
        <v>609</v>
      </c>
      <c r="E934" t="s">
        <v>149</v>
      </c>
      <c r="F934" t="s">
        <v>192</v>
      </c>
      <c r="G934" s="82">
        <v>58500</v>
      </c>
      <c r="H934" t="s">
        <v>179</v>
      </c>
      <c r="I934" t="s">
        <v>537</v>
      </c>
      <c r="J934" s="33"/>
      <c r="K934" s="33">
        <f>표1[[#This Row],[날짜]]</f>
        <v>45701</v>
      </c>
      <c r="L934" t="str" cm="1">
        <f t="array" ref="L9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4" t="str">
        <f t="shared" si="14"/>
        <v>내계좌이체</v>
      </c>
      <c r="N934" t="str">
        <f>IF(COUNTIF(저축성자산, I934) &gt; 0, 표1[[#This Row],[결제수단]], E934)</f>
        <v>미분류</v>
      </c>
      <c r="O934">
        <f>IF(OR(표1[[#This Row],[pv_대분류]]="수입", 표1[[#This Row],[pv_대분류]]="저축/투자"), 표1[[#This Row],[금액]], -표1[[#This Row],[금액]])</f>
        <v>-58500</v>
      </c>
    </row>
    <row r="935" spans="1:15" hidden="1">
      <c r="A935" s="33">
        <v>45701</v>
      </c>
      <c r="B935" s="34">
        <v>0.40081018518518519</v>
      </c>
      <c r="C935" t="s">
        <v>167</v>
      </c>
      <c r="D935" t="s">
        <v>609</v>
      </c>
      <c r="E935" t="s">
        <v>149</v>
      </c>
      <c r="F935" t="s">
        <v>234</v>
      </c>
      <c r="G935" s="82">
        <v>-58500</v>
      </c>
      <c r="H935" t="s">
        <v>179</v>
      </c>
      <c r="I935" t="s">
        <v>527</v>
      </c>
      <c r="J935" s="33"/>
      <c r="K935" s="33">
        <f>표1[[#This Row],[날짜]]</f>
        <v>45701</v>
      </c>
      <c r="L935" t="str" cm="1">
        <f t="array" ref="L9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5" t="str">
        <f t="shared" si="14"/>
        <v>내계좌이체</v>
      </c>
      <c r="N935" t="str">
        <f>IF(COUNTIF(저축성자산, I935) &gt; 0, 표1[[#This Row],[결제수단]], E935)</f>
        <v>미분류</v>
      </c>
      <c r="O935">
        <f>IF(OR(표1[[#This Row],[pv_대분류]]="수입", 표1[[#This Row],[pv_대분류]]="저축/투자"), 표1[[#This Row],[금액]], -표1[[#This Row],[금액]])</f>
        <v>58500</v>
      </c>
    </row>
    <row r="936" spans="1:15" hidden="1">
      <c r="A936" s="33">
        <v>45701</v>
      </c>
      <c r="B936" s="34">
        <v>0.40125</v>
      </c>
      <c r="C936" t="s">
        <v>167</v>
      </c>
      <c r="D936" t="s">
        <v>609</v>
      </c>
      <c r="E936" t="s">
        <v>149</v>
      </c>
      <c r="F936" t="s">
        <v>623</v>
      </c>
      <c r="G936" s="82">
        <v>-56007</v>
      </c>
      <c r="H936" t="s">
        <v>179</v>
      </c>
      <c r="I936" t="s">
        <v>537</v>
      </c>
      <c r="J936" s="33"/>
      <c r="K936" s="33">
        <f>표1[[#This Row],[날짜]]</f>
        <v>45701</v>
      </c>
      <c r="L936" t="str" cm="1">
        <f t="array" ref="L9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6" t="str">
        <f t="shared" si="14"/>
        <v>내계좌이체</v>
      </c>
      <c r="N936" t="str">
        <f>IF(COUNTIF(저축성자산, I936) &gt; 0, 표1[[#This Row],[결제수단]], E936)</f>
        <v>미분류</v>
      </c>
      <c r="O936">
        <f>IF(OR(표1[[#This Row],[pv_대분류]]="수입", 표1[[#This Row],[pv_대분류]]="저축/투자"), 표1[[#This Row],[금액]], -표1[[#This Row],[금액]])</f>
        <v>56007</v>
      </c>
    </row>
    <row r="937" spans="1:15" hidden="1">
      <c r="A937" s="33">
        <v>45701</v>
      </c>
      <c r="B937" s="34">
        <v>0.42593750000000002</v>
      </c>
      <c r="C937" t="s">
        <v>167</v>
      </c>
      <c r="D937" t="s">
        <v>609</v>
      </c>
      <c r="E937" t="s">
        <v>149</v>
      </c>
      <c r="F937" t="s">
        <v>192</v>
      </c>
      <c r="G937" s="82">
        <v>-4450000</v>
      </c>
      <c r="H937" t="s">
        <v>179</v>
      </c>
      <c r="I937" t="s">
        <v>537</v>
      </c>
      <c r="J937" s="33"/>
      <c r="K937" s="33">
        <f>표1[[#This Row],[날짜]]</f>
        <v>45701</v>
      </c>
      <c r="L937" t="str" cm="1">
        <f t="array" ref="L9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7" t="str">
        <f t="shared" si="14"/>
        <v>내계좌이체</v>
      </c>
      <c r="N937" t="str">
        <f>IF(COUNTIF(저축성자산, I937) &gt; 0, 표1[[#This Row],[결제수단]], E937)</f>
        <v>미분류</v>
      </c>
      <c r="O937">
        <f>IF(OR(표1[[#This Row],[pv_대분류]]="수입", 표1[[#This Row],[pv_대분류]]="저축/투자"), 표1[[#This Row],[금액]], -표1[[#This Row],[금액]])</f>
        <v>4450000</v>
      </c>
    </row>
    <row r="938" spans="1:15" hidden="1">
      <c r="A938" s="33">
        <v>45701</v>
      </c>
      <c r="B938" s="34">
        <v>0.42593750000000002</v>
      </c>
      <c r="C938" t="s">
        <v>167</v>
      </c>
      <c r="D938" t="s">
        <v>609</v>
      </c>
      <c r="E938" t="s">
        <v>149</v>
      </c>
      <c r="F938" t="s">
        <v>237</v>
      </c>
      <c r="G938" s="82">
        <v>4450000</v>
      </c>
      <c r="H938" t="s">
        <v>179</v>
      </c>
      <c r="I938" t="s">
        <v>527</v>
      </c>
      <c r="J938" s="33"/>
      <c r="K938" s="33">
        <f>표1[[#This Row],[날짜]]</f>
        <v>45701</v>
      </c>
      <c r="L938" t="str" cm="1">
        <f t="array" ref="L9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8" t="str">
        <f t="shared" si="14"/>
        <v>내계좌이체</v>
      </c>
      <c r="N938" t="str">
        <f>IF(COUNTIF(저축성자산, I938) &gt; 0, 표1[[#This Row],[결제수단]], E938)</f>
        <v>미분류</v>
      </c>
      <c r="O938">
        <f>IF(OR(표1[[#This Row],[pv_대분류]]="수입", 표1[[#This Row],[pv_대분류]]="저축/투자"), 표1[[#This Row],[금액]], -표1[[#This Row],[금액]])</f>
        <v>-4450000</v>
      </c>
    </row>
    <row r="939" spans="1:15" hidden="1">
      <c r="A939" s="33">
        <v>45701</v>
      </c>
      <c r="B939" s="34">
        <v>0.42748842592592601</v>
      </c>
      <c r="C939" t="s">
        <v>167</v>
      </c>
      <c r="D939" t="s">
        <v>609</v>
      </c>
      <c r="E939" t="s">
        <v>149</v>
      </c>
      <c r="F939" t="s">
        <v>192</v>
      </c>
      <c r="G939" s="82">
        <v>2000000</v>
      </c>
      <c r="H939" t="s">
        <v>179</v>
      </c>
      <c r="I939" t="s">
        <v>537</v>
      </c>
      <c r="J939" s="33"/>
      <c r="K939" s="33">
        <f>표1[[#This Row],[날짜]]</f>
        <v>45701</v>
      </c>
      <c r="L939" t="str" cm="1">
        <f t="array" ref="L9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39" t="str">
        <f t="shared" si="14"/>
        <v>내계좌이체</v>
      </c>
      <c r="N939" t="str">
        <f>IF(COUNTIF(저축성자산, I939) &gt; 0, 표1[[#This Row],[결제수단]], E939)</f>
        <v>미분류</v>
      </c>
      <c r="O939">
        <f>IF(OR(표1[[#This Row],[pv_대분류]]="수입", 표1[[#This Row],[pv_대분류]]="저축/투자"), 표1[[#This Row],[금액]], -표1[[#This Row],[금액]])</f>
        <v>-2000000</v>
      </c>
    </row>
    <row r="940" spans="1:15" hidden="1">
      <c r="A940" s="33">
        <v>45701</v>
      </c>
      <c r="B940" s="34">
        <v>0.42748842592592601</v>
      </c>
      <c r="C940" t="s">
        <v>167</v>
      </c>
      <c r="D940" t="s">
        <v>609</v>
      </c>
      <c r="E940" t="s">
        <v>149</v>
      </c>
      <c r="F940" t="s">
        <v>234</v>
      </c>
      <c r="G940" s="82">
        <v>-2000000</v>
      </c>
      <c r="H940" t="s">
        <v>179</v>
      </c>
      <c r="I940" t="s">
        <v>527</v>
      </c>
      <c r="J940" s="33"/>
      <c r="K940" s="33">
        <f>표1[[#This Row],[날짜]]</f>
        <v>45701</v>
      </c>
      <c r="L940" t="str" cm="1">
        <f t="array" ref="L9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0" t="str">
        <f t="shared" si="14"/>
        <v>내계좌이체</v>
      </c>
      <c r="N940" t="str">
        <f>IF(COUNTIF(저축성자산, I940) &gt; 0, 표1[[#This Row],[결제수단]], E940)</f>
        <v>미분류</v>
      </c>
      <c r="O940">
        <f>IF(OR(표1[[#This Row],[pv_대분류]]="수입", 표1[[#This Row],[pv_대분류]]="저축/투자"), 표1[[#This Row],[금액]], -표1[[#This Row],[금액]])</f>
        <v>2000000</v>
      </c>
    </row>
    <row r="941" spans="1:15" hidden="1">
      <c r="A941" s="33">
        <v>45701</v>
      </c>
      <c r="B941" s="34">
        <v>0.42806712962962962</v>
      </c>
      <c r="C941" t="s">
        <v>167</v>
      </c>
      <c r="D941" t="s">
        <v>167</v>
      </c>
      <c r="E941" t="s">
        <v>149</v>
      </c>
      <c r="F941" t="s">
        <v>61</v>
      </c>
      <c r="G941" s="82">
        <v>-2000000</v>
      </c>
      <c r="H941" t="s">
        <v>179</v>
      </c>
      <c r="I941" t="s">
        <v>537</v>
      </c>
      <c r="J941" s="33"/>
      <c r="K941" s="33">
        <f>표1[[#This Row],[날짜]]</f>
        <v>45701</v>
      </c>
      <c r="L941" t="str" cm="1">
        <f t="array" ref="L9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1" t="str">
        <f t="shared" si="14"/>
        <v>이체</v>
      </c>
      <c r="N941" t="str">
        <f>IF(COUNTIF(저축성자산, I941) &gt; 0, 표1[[#This Row],[결제수단]], E941)</f>
        <v>미분류</v>
      </c>
      <c r="O941">
        <f>IF(OR(표1[[#This Row],[pv_대분류]]="수입", 표1[[#This Row],[pv_대분류]]="저축/투자"), 표1[[#This Row],[금액]], -표1[[#This Row],[금액]])</f>
        <v>2000000</v>
      </c>
    </row>
    <row r="942" spans="1:15" hidden="1">
      <c r="A942" s="33">
        <v>45701</v>
      </c>
      <c r="B942" s="34">
        <v>0.65891203703703705</v>
      </c>
      <c r="C942" t="s">
        <v>167</v>
      </c>
      <c r="D942" t="s">
        <v>609</v>
      </c>
      <c r="E942" t="s">
        <v>149</v>
      </c>
      <c r="F942" t="s">
        <v>192</v>
      </c>
      <c r="G942" s="82">
        <v>24000</v>
      </c>
      <c r="H942" t="s">
        <v>179</v>
      </c>
      <c r="I942" t="s">
        <v>537</v>
      </c>
      <c r="J942" s="33"/>
      <c r="K942" s="33">
        <f>표1[[#This Row],[날짜]]</f>
        <v>45701</v>
      </c>
      <c r="L942" t="str" cm="1">
        <f t="array" ref="L9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2" t="str">
        <f t="shared" si="14"/>
        <v>내계좌이체</v>
      </c>
      <c r="N942" t="str">
        <f>IF(COUNTIF(저축성자산, I942) &gt; 0, 표1[[#This Row],[결제수단]], E942)</f>
        <v>미분류</v>
      </c>
      <c r="O942">
        <f>IF(OR(표1[[#This Row],[pv_대분류]]="수입", 표1[[#This Row],[pv_대분류]]="저축/투자"), 표1[[#This Row],[금액]], -표1[[#This Row],[금액]])</f>
        <v>-24000</v>
      </c>
    </row>
    <row r="943" spans="1:15" hidden="1">
      <c r="A943" s="33">
        <v>45701</v>
      </c>
      <c r="B943" s="34">
        <v>0.65891203703703705</v>
      </c>
      <c r="C943" t="s">
        <v>167</v>
      </c>
      <c r="D943" t="s">
        <v>609</v>
      </c>
      <c r="E943" t="s">
        <v>149</v>
      </c>
      <c r="F943" t="s">
        <v>234</v>
      </c>
      <c r="G943" s="82">
        <v>-24000</v>
      </c>
      <c r="H943" t="s">
        <v>179</v>
      </c>
      <c r="I943" t="s">
        <v>527</v>
      </c>
      <c r="J943" s="33"/>
      <c r="K943" s="33">
        <f>표1[[#This Row],[날짜]]</f>
        <v>45701</v>
      </c>
      <c r="L943" t="str" cm="1">
        <f t="array" ref="L9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3" t="str">
        <f t="shared" si="14"/>
        <v>내계좌이체</v>
      </c>
      <c r="N943" t="str">
        <f>IF(COUNTIF(저축성자산, I943) &gt; 0, 표1[[#This Row],[결제수단]], E943)</f>
        <v>미분류</v>
      </c>
      <c r="O943">
        <f>IF(OR(표1[[#This Row],[pv_대분류]]="수입", 표1[[#This Row],[pv_대분류]]="저축/투자"), 표1[[#This Row],[금액]], -표1[[#This Row],[금액]])</f>
        <v>24000</v>
      </c>
    </row>
    <row r="944" spans="1:15" hidden="1">
      <c r="A944" s="33">
        <v>45701</v>
      </c>
      <c r="B944" s="34">
        <v>0.65915509259259264</v>
      </c>
      <c r="C944" t="s">
        <v>167</v>
      </c>
      <c r="D944" t="s">
        <v>23</v>
      </c>
      <c r="E944" t="s">
        <v>149</v>
      </c>
      <c r="F944" t="s">
        <v>192</v>
      </c>
      <c r="G944" s="82">
        <v>138</v>
      </c>
      <c r="H944" t="s">
        <v>179</v>
      </c>
      <c r="I944" t="s">
        <v>537</v>
      </c>
      <c r="J944" s="33"/>
      <c r="K944" s="33">
        <f>표1[[#This Row],[날짜]]</f>
        <v>45701</v>
      </c>
      <c r="L944" t="str" cm="1">
        <f t="array" ref="L9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44" t="str">
        <f t="shared" si="14"/>
        <v>투자</v>
      </c>
      <c r="N944" t="str">
        <f>IF(COUNTIF(저축성자산, I944) &gt; 0, 표1[[#This Row],[결제수단]], E944)</f>
        <v>미분류</v>
      </c>
      <c r="O944">
        <f>IF(OR(표1[[#This Row],[pv_대분류]]="수입", 표1[[#This Row],[pv_대분류]]="저축/투자"), 표1[[#This Row],[금액]], -표1[[#This Row],[금액]])</f>
        <v>-138</v>
      </c>
    </row>
    <row r="945" spans="1:15" hidden="1">
      <c r="A945" s="33">
        <v>45701</v>
      </c>
      <c r="B945" s="34">
        <v>0.66082175925925923</v>
      </c>
      <c r="C945" t="s">
        <v>167</v>
      </c>
      <c r="D945" t="s">
        <v>609</v>
      </c>
      <c r="E945" t="s">
        <v>149</v>
      </c>
      <c r="F945" t="s">
        <v>192</v>
      </c>
      <c r="G945" s="82">
        <v>900000</v>
      </c>
      <c r="H945" t="s">
        <v>179</v>
      </c>
      <c r="I945" t="s">
        <v>537</v>
      </c>
      <c r="J945" s="33"/>
      <c r="K945" s="33">
        <f>표1[[#This Row],[날짜]]</f>
        <v>45701</v>
      </c>
      <c r="L945" t="str" cm="1">
        <f t="array" ref="L9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5" t="str">
        <f t="shared" si="14"/>
        <v>내계좌이체</v>
      </c>
      <c r="N945" t="str">
        <f>IF(COUNTIF(저축성자산, I945) &gt; 0, 표1[[#This Row],[결제수단]], E945)</f>
        <v>미분류</v>
      </c>
      <c r="O945">
        <f>IF(OR(표1[[#This Row],[pv_대분류]]="수입", 표1[[#This Row],[pv_대분류]]="저축/투자"), 표1[[#This Row],[금액]], -표1[[#This Row],[금액]])</f>
        <v>-900000</v>
      </c>
    </row>
    <row r="946" spans="1:15" hidden="1">
      <c r="A946" s="33">
        <v>45701</v>
      </c>
      <c r="B946" s="34">
        <v>0.66082175925925923</v>
      </c>
      <c r="C946" t="s">
        <v>167</v>
      </c>
      <c r="D946" t="s">
        <v>609</v>
      </c>
      <c r="E946" t="s">
        <v>149</v>
      </c>
      <c r="F946" t="s">
        <v>234</v>
      </c>
      <c r="G946" s="82">
        <v>-900000</v>
      </c>
      <c r="H946" t="s">
        <v>179</v>
      </c>
      <c r="I946" t="s">
        <v>527</v>
      </c>
      <c r="J946" s="33"/>
      <c r="K946" s="33">
        <f>표1[[#This Row],[날짜]]</f>
        <v>45701</v>
      </c>
      <c r="L946" t="str" cm="1">
        <f t="array" ref="L9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6" t="str">
        <f t="shared" si="14"/>
        <v>내계좌이체</v>
      </c>
      <c r="N946" t="str">
        <f>IF(COUNTIF(저축성자산, I946) &gt; 0, 표1[[#This Row],[결제수단]], E946)</f>
        <v>미분류</v>
      </c>
      <c r="O946">
        <f>IF(OR(표1[[#This Row],[pv_대분류]]="수입", 표1[[#This Row],[pv_대분류]]="저축/투자"), 표1[[#This Row],[금액]], -표1[[#This Row],[금액]])</f>
        <v>900000</v>
      </c>
    </row>
    <row r="947" spans="1:15" hidden="1">
      <c r="A947" s="33">
        <v>45701</v>
      </c>
      <c r="B947" s="34">
        <v>0.66138888888888892</v>
      </c>
      <c r="C947" t="s">
        <v>167</v>
      </c>
      <c r="D947" t="s">
        <v>635</v>
      </c>
      <c r="E947" t="s">
        <v>149</v>
      </c>
      <c r="F947" t="s">
        <v>632</v>
      </c>
      <c r="G947" s="82">
        <v>-431563</v>
      </c>
      <c r="H947" t="s">
        <v>179</v>
      </c>
      <c r="I947" t="s">
        <v>537</v>
      </c>
      <c r="J947" s="33"/>
      <c r="K947" s="33">
        <f>표1[[#This Row],[날짜]]</f>
        <v>45701</v>
      </c>
      <c r="L947" t="str" cm="1">
        <f t="array" ref="L9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7" t="str">
        <f t="shared" si="14"/>
        <v>카드대금</v>
      </c>
      <c r="N947" t="str">
        <f>IF(COUNTIF(저축성자산, I947) &gt; 0, 표1[[#This Row],[결제수단]], E947)</f>
        <v>미분류</v>
      </c>
      <c r="O947">
        <f>IF(OR(표1[[#This Row],[pv_대분류]]="수입", 표1[[#This Row],[pv_대분류]]="저축/투자"), 표1[[#This Row],[금액]], -표1[[#This Row],[금액]])</f>
        <v>431563</v>
      </c>
    </row>
    <row r="948" spans="1:15" hidden="1">
      <c r="A948" s="33">
        <v>45701</v>
      </c>
      <c r="B948" s="34">
        <v>0.66262731481481485</v>
      </c>
      <c r="C948" t="s">
        <v>167</v>
      </c>
      <c r="D948" t="s">
        <v>609</v>
      </c>
      <c r="E948" t="s">
        <v>149</v>
      </c>
      <c r="F948" t="s">
        <v>192</v>
      </c>
      <c r="G948" s="82">
        <v>-500000</v>
      </c>
      <c r="H948" t="s">
        <v>179</v>
      </c>
      <c r="I948" t="s">
        <v>537</v>
      </c>
      <c r="J948" s="33"/>
      <c r="K948" s="33">
        <f>표1[[#This Row],[날짜]]</f>
        <v>45701</v>
      </c>
      <c r="L948" t="str" cm="1">
        <f t="array" ref="L9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8" t="str">
        <f t="shared" si="14"/>
        <v>내계좌이체</v>
      </c>
      <c r="N948" t="str">
        <f>IF(COUNTIF(저축성자산, I948) &gt; 0, 표1[[#This Row],[결제수단]], E948)</f>
        <v>미분류</v>
      </c>
      <c r="O948">
        <f>IF(OR(표1[[#This Row],[pv_대분류]]="수입", 표1[[#This Row],[pv_대분류]]="저축/투자"), 표1[[#This Row],[금액]], -표1[[#This Row],[금액]])</f>
        <v>500000</v>
      </c>
    </row>
    <row r="949" spans="1:15" hidden="1">
      <c r="A949" s="33">
        <v>45701</v>
      </c>
      <c r="B949" s="34">
        <v>0.66262731481481485</v>
      </c>
      <c r="C949" t="s">
        <v>167</v>
      </c>
      <c r="D949" t="s">
        <v>609</v>
      </c>
      <c r="E949" t="s">
        <v>149</v>
      </c>
      <c r="F949" t="s">
        <v>237</v>
      </c>
      <c r="G949" s="82">
        <v>500000</v>
      </c>
      <c r="H949" t="s">
        <v>179</v>
      </c>
      <c r="I949" t="s">
        <v>527</v>
      </c>
      <c r="J949" s="33"/>
      <c r="K949" s="33">
        <f>표1[[#This Row],[날짜]]</f>
        <v>45701</v>
      </c>
      <c r="L949" t="str" cm="1">
        <f t="array" ref="L9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49" t="str">
        <f t="shared" si="14"/>
        <v>내계좌이체</v>
      </c>
      <c r="N949" t="str">
        <f>IF(COUNTIF(저축성자산, I949) &gt; 0, 표1[[#This Row],[결제수단]], E949)</f>
        <v>미분류</v>
      </c>
      <c r="O949">
        <f>IF(OR(표1[[#This Row],[pv_대분류]]="수입", 표1[[#This Row],[pv_대분류]]="저축/투자"), 표1[[#This Row],[금액]], -표1[[#This Row],[금액]])</f>
        <v>-500000</v>
      </c>
    </row>
    <row r="950" spans="1:15" hidden="1">
      <c r="A950" s="33">
        <v>45701</v>
      </c>
      <c r="B950" s="34">
        <v>0.42521990740740739</v>
      </c>
      <c r="C950" t="s">
        <v>163</v>
      </c>
      <c r="D950" t="s">
        <v>154</v>
      </c>
      <c r="E950" t="s">
        <v>149</v>
      </c>
      <c r="F950" t="s">
        <v>700</v>
      </c>
      <c r="G950" s="82">
        <v>4450000</v>
      </c>
      <c r="H950" t="s">
        <v>179</v>
      </c>
      <c r="I950" t="s">
        <v>537</v>
      </c>
      <c r="J950" s="33"/>
      <c r="K950" s="33">
        <f>표1[[#This Row],[날짜]]</f>
        <v>45701</v>
      </c>
      <c r="L950" t="str" cm="1">
        <f t="array" ref="L9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50" t="str">
        <f t="shared" si="14"/>
        <v>급여</v>
      </c>
      <c r="N950" t="str">
        <f>IF(COUNTIF(저축성자산, I950) &gt; 0, 표1[[#This Row],[결제수단]], E950)</f>
        <v>미분류</v>
      </c>
      <c r="O950" s="82">
        <f>IF(OR(표1[[#This Row],[pv_대분류]]="수입", 표1[[#This Row],[pv_대분류]]="저축/투자"), 표1[[#This Row],[금액]], -표1[[#This Row],[금액]])</f>
        <v>4450000</v>
      </c>
    </row>
    <row r="951" spans="1:15" hidden="1">
      <c r="A951" s="33">
        <v>45701</v>
      </c>
      <c r="B951" s="34">
        <v>0.42603009259259261</v>
      </c>
      <c r="C951" t="s">
        <v>163</v>
      </c>
      <c r="D951" t="s">
        <v>161</v>
      </c>
      <c r="E951" t="s">
        <v>149</v>
      </c>
      <c r="F951" t="s">
        <v>617</v>
      </c>
      <c r="G951" s="82">
        <v>105</v>
      </c>
      <c r="H951" t="s">
        <v>179</v>
      </c>
      <c r="I951" t="s">
        <v>537</v>
      </c>
      <c r="J951" s="33"/>
      <c r="K951" s="33">
        <f>표1[[#This Row],[날짜]]</f>
        <v>45701</v>
      </c>
      <c r="L951" t="str" cm="1">
        <f t="array" ref="L9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51" t="str">
        <f t="shared" si="14"/>
        <v>앱테크</v>
      </c>
      <c r="N951" t="str">
        <f>IF(COUNTIF(저축성자산, I951) &gt; 0, 표1[[#This Row],[결제수단]], E951)</f>
        <v>미분류</v>
      </c>
      <c r="O951">
        <f>IF(OR(표1[[#This Row],[pv_대분류]]="수입", 표1[[#This Row],[pv_대분류]]="저축/투자"), 표1[[#This Row],[금액]], -표1[[#This Row],[금액]])</f>
        <v>105</v>
      </c>
    </row>
    <row r="952" spans="1:15" hidden="1">
      <c r="A952" s="33">
        <v>45701</v>
      </c>
      <c r="B952" s="34">
        <v>0.42608796296296297</v>
      </c>
      <c r="C952" t="s">
        <v>163</v>
      </c>
      <c r="D952" t="s">
        <v>149</v>
      </c>
      <c r="E952" t="s">
        <v>149</v>
      </c>
      <c r="F952" t="s">
        <v>590</v>
      </c>
      <c r="G952" s="82">
        <v>12</v>
      </c>
      <c r="H952" t="s">
        <v>179</v>
      </c>
      <c r="I952" t="s">
        <v>537</v>
      </c>
      <c r="J952" s="33"/>
      <c r="K952" s="33">
        <f>표1[[#This Row],[날짜]]</f>
        <v>45701</v>
      </c>
      <c r="L952" t="str" cm="1">
        <f t="array" ref="L9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52" t="str">
        <f t="shared" si="14"/>
        <v>미분류</v>
      </c>
      <c r="N952" t="str">
        <f>IF(COUNTIF(저축성자산, I952) &gt; 0, 표1[[#This Row],[결제수단]], E952)</f>
        <v>미분류</v>
      </c>
      <c r="O952">
        <f>IF(OR(표1[[#This Row],[pv_대분류]]="수입", 표1[[#This Row],[pv_대분류]]="저축/투자"), 표1[[#This Row],[금액]], -표1[[#This Row],[금액]])</f>
        <v>12</v>
      </c>
    </row>
    <row r="953" spans="1:15">
      <c r="A953" s="33">
        <v>45701</v>
      </c>
      <c r="B953" s="34">
        <v>0.59202546296296299</v>
      </c>
      <c r="C953" t="s">
        <v>165</v>
      </c>
      <c r="D953" t="s">
        <v>525</v>
      </c>
      <c r="E953" t="s">
        <v>591</v>
      </c>
      <c r="F953" t="s">
        <v>436</v>
      </c>
      <c r="G953" s="82">
        <v>-5300</v>
      </c>
      <c r="H953" t="s">
        <v>179</v>
      </c>
      <c r="I953" t="s">
        <v>222</v>
      </c>
      <c r="J953" s="33"/>
      <c r="K953" s="33">
        <f>표1[[#This Row],[날짜]]</f>
        <v>45701</v>
      </c>
      <c r="L953" t="str" cm="1">
        <f t="array" ref="L9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53" t="str">
        <f t="shared" si="14"/>
        <v>카페/간식</v>
      </c>
      <c r="N953" t="str">
        <f>IF(COUNTIF(저축성자산, I953) &gt; 0, 표1[[#This Row],[결제수단]], E953)</f>
        <v>커피/음료</v>
      </c>
      <c r="O953">
        <f>IF(OR(표1[[#This Row],[pv_대분류]]="수입", 표1[[#This Row],[pv_대분류]]="저축/투자"), 표1[[#This Row],[금액]], -표1[[#This Row],[금액]])</f>
        <v>5300</v>
      </c>
    </row>
    <row r="954" spans="1:15" hidden="1">
      <c r="A954" s="33">
        <v>45701</v>
      </c>
      <c r="B954" s="34">
        <v>0.65877314814814814</v>
      </c>
      <c r="C954" t="s">
        <v>163</v>
      </c>
      <c r="D954" t="s">
        <v>149</v>
      </c>
      <c r="E954" t="s">
        <v>149</v>
      </c>
      <c r="F954" t="s">
        <v>590</v>
      </c>
      <c r="G954" s="82">
        <v>13</v>
      </c>
      <c r="H954" t="s">
        <v>179</v>
      </c>
      <c r="I954" t="s">
        <v>537</v>
      </c>
      <c r="J954" s="33"/>
      <c r="K954" s="33">
        <f>표1[[#This Row],[날짜]]</f>
        <v>45701</v>
      </c>
      <c r="L954" t="str" cm="1">
        <f t="array" ref="L9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54" t="str">
        <f t="shared" si="14"/>
        <v>미분류</v>
      </c>
      <c r="N954" t="str">
        <f>IF(COUNTIF(저축성자산, I954) &gt; 0, 표1[[#This Row],[결제수단]], E954)</f>
        <v>미분류</v>
      </c>
      <c r="O954">
        <f>IF(OR(표1[[#This Row],[pv_대분류]]="수입", 표1[[#This Row],[pv_대분류]]="저축/투자"), 표1[[#This Row],[금액]], -표1[[#This Row],[금액]])</f>
        <v>13</v>
      </c>
    </row>
    <row r="955" spans="1:15" hidden="1">
      <c r="A955" s="33">
        <v>45700</v>
      </c>
      <c r="B955" s="34">
        <v>0.40261574074074069</v>
      </c>
      <c r="C955" t="s">
        <v>167</v>
      </c>
      <c r="D955" t="s">
        <v>609</v>
      </c>
      <c r="E955" t="s">
        <v>149</v>
      </c>
      <c r="F955" t="s">
        <v>593</v>
      </c>
      <c r="G955" s="82">
        <v>-2200</v>
      </c>
      <c r="H955" t="s">
        <v>179</v>
      </c>
      <c r="I955" t="s">
        <v>537</v>
      </c>
      <c r="J955" s="33"/>
      <c r="K955" s="33">
        <f>표1[[#This Row],[날짜]]</f>
        <v>45700</v>
      </c>
      <c r="L955" t="str" cm="1">
        <f t="array" ref="L9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55" t="str">
        <f t="shared" si="14"/>
        <v>내계좌이체</v>
      </c>
      <c r="N955" t="str">
        <f>IF(COUNTIF(저축성자산, I955) &gt; 0, 표1[[#This Row],[결제수단]], E955)</f>
        <v>미분류</v>
      </c>
      <c r="O955">
        <f>IF(OR(표1[[#This Row],[pv_대분류]]="수입", 표1[[#This Row],[pv_대분류]]="저축/투자"), 표1[[#This Row],[금액]], -표1[[#This Row],[금액]])</f>
        <v>2200</v>
      </c>
    </row>
    <row r="956" spans="1:15" hidden="1">
      <c r="A956" s="33">
        <v>45700</v>
      </c>
      <c r="B956" s="34">
        <v>0.40262731481481479</v>
      </c>
      <c r="C956" t="s">
        <v>167</v>
      </c>
      <c r="D956" t="s">
        <v>609</v>
      </c>
      <c r="E956" t="s">
        <v>149</v>
      </c>
      <c r="F956" t="s">
        <v>152</v>
      </c>
      <c r="G956" s="82">
        <v>2200</v>
      </c>
      <c r="H956" t="s">
        <v>179</v>
      </c>
      <c r="I956" t="s">
        <v>554</v>
      </c>
      <c r="J956" s="33"/>
      <c r="K956" s="33">
        <f>표1[[#This Row],[날짜]]</f>
        <v>45700</v>
      </c>
      <c r="L956" t="str" cm="1">
        <f t="array" ref="L9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56" t="str">
        <f t="shared" si="14"/>
        <v>내계좌이체</v>
      </c>
      <c r="N956" t="str">
        <f>IF(COUNTIF(저축성자산, I956) &gt; 0, 표1[[#This Row],[결제수단]], E956)</f>
        <v>미분류</v>
      </c>
      <c r="O956">
        <f>IF(OR(표1[[#This Row],[pv_대분류]]="수입", 표1[[#This Row],[pv_대분류]]="저축/투자"), 표1[[#This Row],[금액]], -표1[[#This Row],[금액]])</f>
        <v>-2200</v>
      </c>
    </row>
    <row r="957" spans="1:15" hidden="1">
      <c r="A957" s="33">
        <v>45700</v>
      </c>
      <c r="B957" s="34">
        <v>0.46309027777777778</v>
      </c>
      <c r="C957" t="s">
        <v>167</v>
      </c>
      <c r="D957" t="s">
        <v>609</v>
      </c>
      <c r="E957" t="s">
        <v>149</v>
      </c>
      <c r="F957" t="s">
        <v>192</v>
      </c>
      <c r="G957" s="82">
        <v>50000</v>
      </c>
      <c r="H957" t="s">
        <v>179</v>
      </c>
      <c r="I957" t="s">
        <v>537</v>
      </c>
      <c r="J957" s="33"/>
      <c r="K957" s="33">
        <f>표1[[#This Row],[날짜]]</f>
        <v>45700</v>
      </c>
      <c r="L957" t="str" cm="1">
        <f t="array" ref="L9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57" t="str">
        <f t="shared" si="14"/>
        <v>내계좌이체</v>
      </c>
      <c r="N957" t="str">
        <f>IF(COUNTIF(저축성자산, I957) &gt; 0, 표1[[#This Row],[결제수단]], E957)</f>
        <v>미분류</v>
      </c>
      <c r="O957">
        <f>IF(OR(표1[[#This Row],[pv_대분류]]="수입", 표1[[#This Row],[pv_대분류]]="저축/투자"), 표1[[#This Row],[금액]], -표1[[#This Row],[금액]])</f>
        <v>-50000</v>
      </c>
    </row>
    <row r="958" spans="1:15" hidden="1">
      <c r="A958" s="33">
        <v>45700</v>
      </c>
      <c r="B958" s="34">
        <v>0.46309027777777778</v>
      </c>
      <c r="C958" t="s">
        <v>167</v>
      </c>
      <c r="D958" t="s">
        <v>609</v>
      </c>
      <c r="E958" t="s">
        <v>149</v>
      </c>
      <c r="F958" t="s">
        <v>234</v>
      </c>
      <c r="G958" s="82">
        <v>-50000</v>
      </c>
      <c r="H958" t="s">
        <v>179</v>
      </c>
      <c r="I958" t="s">
        <v>527</v>
      </c>
      <c r="J958" s="33"/>
      <c r="K958" s="33">
        <f>표1[[#This Row],[날짜]]</f>
        <v>45700</v>
      </c>
      <c r="L958" t="str" cm="1">
        <f t="array" ref="L9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58" t="str">
        <f t="shared" si="14"/>
        <v>내계좌이체</v>
      </c>
      <c r="N958" t="str">
        <f>IF(COUNTIF(저축성자산, I958) &gt; 0, 표1[[#This Row],[결제수단]], E958)</f>
        <v>미분류</v>
      </c>
      <c r="O958">
        <f>IF(OR(표1[[#This Row],[pv_대분류]]="수입", 표1[[#This Row],[pv_대분류]]="저축/투자"), 표1[[#This Row],[금액]], -표1[[#This Row],[금액]])</f>
        <v>50000</v>
      </c>
    </row>
    <row r="959" spans="1:15" hidden="1">
      <c r="A959" s="33">
        <v>45700</v>
      </c>
      <c r="B959" s="34">
        <v>0.46342592592592591</v>
      </c>
      <c r="C959" t="s">
        <v>167</v>
      </c>
      <c r="D959" t="s">
        <v>609</v>
      </c>
      <c r="E959" t="s">
        <v>149</v>
      </c>
      <c r="F959" t="s">
        <v>623</v>
      </c>
      <c r="G959" s="82">
        <v>-55409</v>
      </c>
      <c r="H959" t="s">
        <v>179</v>
      </c>
      <c r="I959" t="s">
        <v>537</v>
      </c>
      <c r="J959" s="33"/>
      <c r="K959" s="33">
        <f>표1[[#This Row],[날짜]]</f>
        <v>45700</v>
      </c>
      <c r="L959" t="str" cm="1">
        <f t="array" ref="L9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59" t="str">
        <f t="shared" si="14"/>
        <v>내계좌이체</v>
      </c>
      <c r="N959" t="str">
        <f>IF(COUNTIF(저축성자산, I959) &gt; 0, 표1[[#This Row],[결제수단]], E959)</f>
        <v>미분류</v>
      </c>
      <c r="O959">
        <f>IF(OR(표1[[#This Row],[pv_대분류]]="수입", 표1[[#This Row],[pv_대분류]]="저축/투자"), 표1[[#This Row],[금액]], -표1[[#This Row],[금액]])</f>
        <v>55409</v>
      </c>
    </row>
    <row r="960" spans="1:15" hidden="1">
      <c r="A960" s="33">
        <v>45700</v>
      </c>
      <c r="B960" s="34">
        <v>0.54374999999999996</v>
      </c>
      <c r="C960" t="s">
        <v>167</v>
      </c>
      <c r="D960" t="s">
        <v>167</v>
      </c>
      <c r="E960" t="s">
        <v>149</v>
      </c>
      <c r="F960" t="s">
        <v>61</v>
      </c>
      <c r="G960" s="82">
        <v>2000000</v>
      </c>
      <c r="H960" t="s">
        <v>179</v>
      </c>
      <c r="I960" t="s">
        <v>537</v>
      </c>
      <c r="J960" s="33"/>
      <c r="K960" s="33">
        <f>표1[[#This Row],[날짜]]</f>
        <v>45700</v>
      </c>
      <c r="L960" t="str" cm="1">
        <f t="array" ref="L9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60" t="str">
        <f t="shared" si="14"/>
        <v>이체</v>
      </c>
      <c r="N960" t="str">
        <f>IF(COUNTIF(저축성자산, I960) &gt; 0, 표1[[#This Row],[결제수단]], E960)</f>
        <v>미분류</v>
      </c>
      <c r="O960">
        <f>IF(OR(표1[[#This Row],[pv_대분류]]="수입", 표1[[#This Row],[pv_대분류]]="저축/투자"), 표1[[#This Row],[금액]], -표1[[#This Row],[금액]])</f>
        <v>-2000000</v>
      </c>
    </row>
    <row r="961" spans="1:15" hidden="1">
      <c r="A961" s="33">
        <v>45700</v>
      </c>
      <c r="B961" s="34">
        <v>0.54749999999999999</v>
      </c>
      <c r="C961" t="s">
        <v>167</v>
      </c>
      <c r="D961" t="s">
        <v>167</v>
      </c>
      <c r="E961" t="s">
        <v>149</v>
      </c>
      <c r="F961" t="s">
        <v>64</v>
      </c>
      <c r="G961" s="82">
        <v>-1800000</v>
      </c>
      <c r="H961" t="s">
        <v>179</v>
      </c>
      <c r="I961" t="s">
        <v>537</v>
      </c>
      <c r="J961" s="33"/>
      <c r="K961" s="33">
        <f>표1[[#This Row],[날짜]]</f>
        <v>45700</v>
      </c>
      <c r="L961" t="str" cm="1">
        <f t="array" ref="L9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61" t="str">
        <f t="shared" si="14"/>
        <v>이체</v>
      </c>
      <c r="N961" t="str">
        <f>IF(COUNTIF(저축성자산, I961) &gt; 0, 표1[[#This Row],[결제수단]], E961)</f>
        <v>미분류</v>
      </c>
      <c r="O961">
        <f>IF(OR(표1[[#This Row],[pv_대분류]]="수입", 표1[[#This Row],[pv_대분류]]="저축/투자"), 표1[[#This Row],[금액]], -표1[[#This Row],[금액]])</f>
        <v>1800000</v>
      </c>
    </row>
    <row r="962" spans="1:15" hidden="1">
      <c r="A962" s="33">
        <v>45700</v>
      </c>
      <c r="B962" s="34">
        <v>0.54775462962962962</v>
      </c>
      <c r="C962" t="s">
        <v>167</v>
      </c>
      <c r="D962" t="s">
        <v>609</v>
      </c>
      <c r="E962" t="s">
        <v>149</v>
      </c>
      <c r="F962" t="s">
        <v>192</v>
      </c>
      <c r="G962" s="82">
        <v>250000</v>
      </c>
      <c r="H962" t="s">
        <v>179</v>
      </c>
      <c r="I962" t="s">
        <v>537</v>
      </c>
      <c r="J962" s="33"/>
      <c r="K962" s="33">
        <f>표1[[#This Row],[날짜]]</f>
        <v>45700</v>
      </c>
      <c r="L962" t="str" cm="1">
        <f t="array" ref="L9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62" t="str">
        <f t="shared" ref="M962:M1025" si="15">IF(COUNTIF(저축성자산, I962) &gt; 0, "저축성자산", D962)</f>
        <v>내계좌이체</v>
      </c>
      <c r="N962" t="str">
        <f>IF(COUNTIF(저축성자산, I962) &gt; 0, 표1[[#This Row],[결제수단]], E962)</f>
        <v>미분류</v>
      </c>
      <c r="O962">
        <f>IF(OR(표1[[#This Row],[pv_대분류]]="수입", 표1[[#This Row],[pv_대분류]]="저축/투자"), 표1[[#This Row],[금액]], -표1[[#This Row],[금액]])</f>
        <v>-250000</v>
      </c>
    </row>
    <row r="963" spans="1:15" hidden="1">
      <c r="A963" s="33">
        <v>45700</v>
      </c>
      <c r="B963" s="34">
        <v>0.54775462962962962</v>
      </c>
      <c r="C963" t="s">
        <v>167</v>
      </c>
      <c r="D963" t="s">
        <v>609</v>
      </c>
      <c r="E963" t="s">
        <v>149</v>
      </c>
      <c r="F963" t="s">
        <v>234</v>
      </c>
      <c r="G963" s="82">
        <v>-250000</v>
      </c>
      <c r="H963" t="s">
        <v>179</v>
      </c>
      <c r="I963" t="s">
        <v>527</v>
      </c>
      <c r="J963" s="33"/>
      <c r="K963" s="33">
        <f>표1[[#This Row],[날짜]]</f>
        <v>45700</v>
      </c>
      <c r="L963" t="str" cm="1">
        <f t="array" ref="L9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63" t="str">
        <f t="shared" si="15"/>
        <v>내계좌이체</v>
      </c>
      <c r="N963" t="str">
        <f>IF(COUNTIF(저축성자산, I963) &gt; 0, 표1[[#This Row],[결제수단]], E963)</f>
        <v>미분류</v>
      </c>
      <c r="O963">
        <f>IF(OR(표1[[#This Row],[pv_대분류]]="수입", 표1[[#This Row],[pv_대분류]]="저축/투자"), 표1[[#This Row],[금액]], -표1[[#This Row],[금액]])</f>
        <v>250000</v>
      </c>
    </row>
    <row r="964" spans="1:15" hidden="1">
      <c r="A964" s="33">
        <v>45700</v>
      </c>
      <c r="B964" s="34">
        <v>0.54812499999999997</v>
      </c>
      <c r="C964" t="s">
        <v>167</v>
      </c>
      <c r="D964" t="s">
        <v>167</v>
      </c>
      <c r="E964" t="s">
        <v>149</v>
      </c>
      <c r="F964" t="s">
        <v>64</v>
      </c>
      <c r="G964" s="82">
        <v>-450000</v>
      </c>
      <c r="H964" t="s">
        <v>179</v>
      </c>
      <c r="I964" t="s">
        <v>537</v>
      </c>
      <c r="J964" s="33"/>
      <c r="K964" s="33">
        <f>표1[[#This Row],[날짜]]</f>
        <v>45700</v>
      </c>
      <c r="L964" t="str" cm="1">
        <f t="array" ref="L9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64" t="str">
        <f t="shared" si="15"/>
        <v>이체</v>
      </c>
      <c r="N964" t="str">
        <f>IF(COUNTIF(저축성자산, I964) &gt; 0, 표1[[#This Row],[결제수단]], E964)</f>
        <v>미분류</v>
      </c>
      <c r="O964">
        <f>IF(OR(표1[[#This Row],[pv_대분류]]="수입", 표1[[#This Row],[pv_대분류]]="저축/투자"), 표1[[#This Row],[금액]], -표1[[#This Row],[금액]])</f>
        <v>450000</v>
      </c>
    </row>
    <row r="965" spans="1:15" hidden="1">
      <c r="A965" s="33">
        <v>45700</v>
      </c>
      <c r="B965" s="34">
        <v>0.63535879629629632</v>
      </c>
      <c r="C965" t="s">
        <v>167</v>
      </c>
      <c r="D965" t="s">
        <v>609</v>
      </c>
      <c r="E965" t="s">
        <v>149</v>
      </c>
      <c r="F965" t="s">
        <v>192</v>
      </c>
      <c r="G965" s="82">
        <v>167500</v>
      </c>
      <c r="H965" t="s">
        <v>179</v>
      </c>
      <c r="I965" t="s">
        <v>537</v>
      </c>
      <c r="J965" s="33"/>
      <c r="K965" s="33">
        <f>표1[[#This Row],[날짜]]</f>
        <v>45700</v>
      </c>
      <c r="L965" t="str" cm="1">
        <f t="array" ref="L9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65" t="str">
        <f t="shared" si="15"/>
        <v>내계좌이체</v>
      </c>
      <c r="N965" t="str">
        <f>IF(COUNTIF(저축성자산, I965) &gt; 0, 표1[[#This Row],[결제수단]], E965)</f>
        <v>미분류</v>
      </c>
      <c r="O965">
        <f>IF(OR(표1[[#This Row],[pv_대분류]]="수입", 표1[[#This Row],[pv_대분류]]="저축/투자"), 표1[[#This Row],[금액]], -표1[[#This Row],[금액]])</f>
        <v>-167500</v>
      </c>
    </row>
    <row r="966" spans="1:15" hidden="1">
      <c r="A966" s="33">
        <v>45700</v>
      </c>
      <c r="B966" s="34">
        <v>0.63535879629629632</v>
      </c>
      <c r="C966" t="s">
        <v>167</v>
      </c>
      <c r="D966" t="s">
        <v>609</v>
      </c>
      <c r="E966" t="s">
        <v>149</v>
      </c>
      <c r="F966" t="s">
        <v>234</v>
      </c>
      <c r="G966" s="82">
        <v>-167500</v>
      </c>
      <c r="H966" t="s">
        <v>179</v>
      </c>
      <c r="I966" t="s">
        <v>527</v>
      </c>
      <c r="J966" s="33"/>
      <c r="K966" s="33">
        <f>표1[[#This Row],[날짜]]</f>
        <v>45700</v>
      </c>
      <c r="L966" t="str" cm="1">
        <f t="array" ref="L9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66" t="str">
        <f t="shared" si="15"/>
        <v>내계좌이체</v>
      </c>
      <c r="N966" t="str">
        <f>IF(COUNTIF(저축성자산, I966) &gt; 0, 표1[[#This Row],[결제수단]], E966)</f>
        <v>미분류</v>
      </c>
      <c r="O966">
        <f>IF(OR(표1[[#This Row],[pv_대분류]]="수입", 표1[[#This Row],[pv_대분류]]="저축/투자"), 표1[[#This Row],[금액]], -표1[[#This Row],[금액]])</f>
        <v>167500</v>
      </c>
    </row>
    <row r="967" spans="1:15">
      <c r="A967" s="33">
        <v>45700</v>
      </c>
      <c r="B967" s="34">
        <v>0.35974537037037041</v>
      </c>
      <c r="C967" t="s">
        <v>165</v>
      </c>
      <c r="D967" t="s">
        <v>549</v>
      </c>
      <c r="E967" t="s">
        <v>8</v>
      </c>
      <c r="F967" t="s">
        <v>673</v>
      </c>
      <c r="G967" s="82">
        <v>-36600</v>
      </c>
      <c r="H967" t="s">
        <v>179</v>
      </c>
      <c r="I967" t="s">
        <v>222</v>
      </c>
      <c r="J967" s="33"/>
      <c r="K967" s="33">
        <f>표1[[#This Row],[날짜]]</f>
        <v>45700</v>
      </c>
      <c r="L967" t="str" cm="1">
        <f t="array" ref="L9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67" t="str">
        <f t="shared" si="15"/>
        <v>주거/통신</v>
      </c>
      <c r="N967" t="str">
        <f>IF(COUNTIF(저축성자산, I967) &gt; 0, 표1[[#This Row],[결제수단]], E967)</f>
        <v>가스비</v>
      </c>
      <c r="O967">
        <f>IF(OR(표1[[#This Row],[pv_대분류]]="수입", 표1[[#This Row],[pv_대분류]]="저축/투자"), 표1[[#This Row],[금액]], -표1[[#This Row],[금액]])</f>
        <v>36600</v>
      </c>
    </row>
    <row r="968" spans="1:15">
      <c r="A968" s="33">
        <v>45700</v>
      </c>
      <c r="B968" s="34">
        <v>0.40292824074074068</v>
      </c>
      <c r="C968" t="s">
        <v>165</v>
      </c>
      <c r="D968" t="s">
        <v>156</v>
      </c>
      <c r="E968" t="s">
        <v>713</v>
      </c>
      <c r="F968" t="s">
        <v>315</v>
      </c>
      <c r="G968" s="82">
        <v>-2200</v>
      </c>
      <c r="H968" t="s">
        <v>179</v>
      </c>
      <c r="I968" t="s">
        <v>554</v>
      </c>
      <c r="J968" s="33"/>
      <c r="K968" s="33">
        <f>표1[[#This Row],[날짜]]</f>
        <v>45700</v>
      </c>
      <c r="L968" t="str" cm="1">
        <f t="array" ref="L9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68" t="str">
        <f t="shared" si="15"/>
        <v>금융</v>
      </c>
      <c r="N968" t="str">
        <f>IF(COUNTIF(저축성자산, I968) &gt; 0, 표1[[#This Row],[결제수단]], E968)</f>
        <v>이자/대출</v>
      </c>
      <c r="O968">
        <f>IF(OR(표1[[#This Row],[pv_대분류]]="수입", 표1[[#This Row],[pv_대분류]]="저축/투자"), 표1[[#This Row],[금액]], -표1[[#This Row],[금액]])</f>
        <v>2200</v>
      </c>
    </row>
    <row r="969" spans="1:15" hidden="1">
      <c r="A969" s="33">
        <v>45700</v>
      </c>
      <c r="B969" s="34">
        <v>0.42744212962962957</v>
      </c>
      <c r="C969" t="s">
        <v>163</v>
      </c>
      <c r="D969" t="s">
        <v>149</v>
      </c>
      <c r="E969" t="s">
        <v>149</v>
      </c>
      <c r="F969" t="s">
        <v>590</v>
      </c>
      <c r="G969" s="82">
        <v>8</v>
      </c>
      <c r="H969" t="s">
        <v>179</v>
      </c>
      <c r="I969" t="s">
        <v>537</v>
      </c>
      <c r="J969" s="33"/>
      <c r="K969" s="33">
        <f>표1[[#This Row],[날짜]]</f>
        <v>45700</v>
      </c>
      <c r="L969" t="str" cm="1">
        <f t="array" ref="L9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69" t="str">
        <f t="shared" si="15"/>
        <v>미분류</v>
      </c>
      <c r="N969" t="str">
        <f>IF(COUNTIF(저축성자산, I969) &gt; 0, 표1[[#This Row],[결제수단]], E969)</f>
        <v>미분류</v>
      </c>
      <c r="O969">
        <f>IF(OR(표1[[#This Row],[pv_대분류]]="수입", 표1[[#This Row],[pv_대분류]]="저축/투자"), 표1[[#This Row],[금액]], -표1[[#This Row],[금액]])</f>
        <v>8</v>
      </c>
    </row>
    <row r="970" spans="1:15" hidden="1">
      <c r="A970" s="33">
        <v>45700</v>
      </c>
      <c r="B970" s="34">
        <v>0.42748842592592601</v>
      </c>
      <c r="C970" t="s">
        <v>163</v>
      </c>
      <c r="D970" t="s">
        <v>149</v>
      </c>
      <c r="E970" t="s">
        <v>149</v>
      </c>
      <c r="F970" t="s">
        <v>590</v>
      </c>
      <c r="G970" s="82">
        <v>25</v>
      </c>
      <c r="H970" t="s">
        <v>179</v>
      </c>
      <c r="I970" t="s">
        <v>537</v>
      </c>
      <c r="J970" s="33"/>
      <c r="K970" s="33">
        <f>표1[[#This Row],[날짜]]</f>
        <v>45700</v>
      </c>
      <c r="L970" t="str" cm="1">
        <f t="array" ref="L9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70" t="str">
        <f t="shared" si="15"/>
        <v>미분류</v>
      </c>
      <c r="N970" t="str">
        <f>IF(COUNTIF(저축성자산, I970) &gt; 0, 표1[[#This Row],[결제수단]], E970)</f>
        <v>미분류</v>
      </c>
      <c r="O970">
        <f>IF(OR(표1[[#This Row],[pv_대분류]]="수입", 표1[[#This Row],[pv_대분류]]="저축/투자"), 표1[[#This Row],[금액]], -표1[[#This Row],[금액]])</f>
        <v>25</v>
      </c>
    </row>
    <row r="971" spans="1:15" hidden="1">
      <c r="A971" s="33">
        <v>45700</v>
      </c>
      <c r="B971" s="34">
        <v>0.42752314814814812</v>
      </c>
      <c r="C971" t="s">
        <v>163</v>
      </c>
      <c r="D971" t="s">
        <v>149</v>
      </c>
      <c r="E971" t="s">
        <v>149</v>
      </c>
      <c r="F971" t="s">
        <v>590</v>
      </c>
      <c r="G971" s="82">
        <v>17</v>
      </c>
      <c r="H971" t="s">
        <v>179</v>
      </c>
      <c r="I971" t="s">
        <v>537</v>
      </c>
      <c r="J971" s="33"/>
      <c r="K971" s="33">
        <f>표1[[#This Row],[날짜]]</f>
        <v>45700</v>
      </c>
      <c r="L971" t="str" cm="1">
        <f t="array" ref="L9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71" t="str">
        <f t="shared" si="15"/>
        <v>미분류</v>
      </c>
      <c r="N971" t="str">
        <f>IF(COUNTIF(저축성자산, I971) &gt; 0, 표1[[#This Row],[결제수단]], E971)</f>
        <v>미분류</v>
      </c>
      <c r="O971">
        <f>IF(OR(표1[[#This Row],[pv_대분류]]="수입", 표1[[#This Row],[pv_대분류]]="저축/투자"), 표1[[#This Row],[금액]], -표1[[#This Row],[금액]])</f>
        <v>17</v>
      </c>
    </row>
    <row r="972" spans="1:15" hidden="1">
      <c r="A972" s="33">
        <v>45700</v>
      </c>
      <c r="B972" s="34">
        <v>0.54520833333333329</v>
      </c>
      <c r="C972" t="s">
        <v>163</v>
      </c>
      <c r="D972" t="s">
        <v>161</v>
      </c>
      <c r="E972" t="s">
        <v>149</v>
      </c>
      <c r="F972" t="s">
        <v>617</v>
      </c>
      <c r="G972" s="82">
        <v>20</v>
      </c>
      <c r="H972" t="s">
        <v>179</v>
      </c>
      <c r="I972" t="s">
        <v>537</v>
      </c>
      <c r="J972" s="33"/>
      <c r="K972" s="33">
        <f>표1[[#This Row],[날짜]]</f>
        <v>45700</v>
      </c>
      <c r="L972" t="str" cm="1">
        <f t="array" ref="L9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72" t="str">
        <f t="shared" si="15"/>
        <v>앱테크</v>
      </c>
      <c r="N972" t="str">
        <f>IF(COUNTIF(저축성자산, I972) &gt; 0, 표1[[#This Row],[결제수단]], E972)</f>
        <v>미분류</v>
      </c>
      <c r="O972">
        <f>IF(OR(표1[[#This Row],[pv_대분류]]="수입", 표1[[#This Row],[pv_대분류]]="저축/투자"), 표1[[#This Row],[금액]], -표1[[#This Row],[금액]])</f>
        <v>20</v>
      </c>
    </row>
    <row r="973" spans="1:15" hidden="1">
      <c r="A973" s="33">
        <v>45700</v>
      </c>
      <c r="B973" s="34">
        <v>0.54525462962962967</v>
      </c>
      <c r="C973" t="s">
        <v>163</v>
      </c>
      <c r="D973" t="s">
        <v>149</v>
      </c>
      <c r="E973" t="s">
        <v>149</v>
      </c>
      <c r="F973" t="s">
        <v>590</v>
      </c>
      <c r="G973" s="82">
        <v>25</v>
      </c>
      <c r="H973" t="s">
        <v>179</v>
      </c>
      <c r="I973" t="s">
        <v>537</v>
      </c>
      <c r="J973" s="33"/>
      <c r="K973" s="33">
        <f>표1[[#This Row],[날짜]]</f>
        <v>45700</v>
      </c>
      <c r="L973" t="str" cm="1">
        <f t="array" ref="L9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73" t="str">
        <f t="shared" si="15"/>
        <v>미분류</v>
      </c>
      <c r="N973" t="str">
        <f>IF(COUNTIF(저축성자산, I973) &gt; 0, 표1[[#This Row],[결제수단]], E973)</f>
        <v>미분류</v>
      </c>
      <c r="O973">
        <f>IF(OR(표1[[#This Row],[pv_대분류]]="수입", 표1[[#This Row],[pv_대분류]]="저축/투자"), 표1[[#This Row],[금액]], -표1[[#This Row],[금액]])</f>
        <v>25</v>
      </c>
    </row>
    <row r="974" spans="1:15">
      <c r="A974" s="33">
        <v>45700</v>
      </c>
      <c r="B974" s="34">
        <v>0.57395833333333335</v>
      </c>
      <c r="C974" t="s">
        <v>165</v>
      </c>
      <c r="D974" t="s">
        <v>160</v>
      </c>
      <c r="E974" t="s">
        <v>4</v>
      </c>
      <c r="F974" t="s">
        <v>442</v>
      </c>
      <c r="G974" s="82">
        <v>-2600</v>
      </c>
      <c r="H974" t="s">
        <v>179</v>
      </c>
      <c r="I974" t="s">
        <v>222</v>
      </c>
      <c r="J974" s="33"/>
      <c r="K974" s="33">
        <f>표1[[#This Row],[날짜]]</f>
        <v>45700</v>
      </c>
      <c r="L974" t="str" cm="1">
        <f t="array" ref="L9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74" t="str">
        <f t="shared" si="15"/>
        <v>생활</v>
      </c>
      <c r="N974" t="str">
        <f>IF(COUNTIF(저축성자산, I974) &gt; 0, 표1[[#This Row],[결제수단]], E974)</f>
        <v>편의점</v>
      </c>
      <c r="O974">
        <f>IF(OR(표1[[#This Row],[pv_대분류]]="수입", 표1[[#This Row],[pv_대분류]]="저축/투자"), 표1[[#This Row],[금액]], -표1[[#This Row],[금액]])</f>
        <v>2600</v>
      </c>
    </row>
    <row r="975" spans="1:15">
      <c r="A975" s="33">
        <v>45700</v>
      </c>
      <c r="B975" s="34">
        <v>0.63571759259259264</v>
      </c>
      <c r="C975" t="s">
        <v>165</v>
      </c>
      <c r="D975" t="s">
        <v>553</v>
      </c>
      <c r="E975" t="s">
        <v>612</v>
      </c>
      <c r="F975" t="s">
        <v>299</v>
      </c>
      <c r="G975" s="82">
        <v>-167500</v>
      </c>
      <c r="H975" t="s">
        <v>179</v>
      </c>
      <c r="I975" t="s">
        <v>537</v>
      </c>
      <c r="J975" s="33"/>
      <c r="K975" s="33">
        <f>표1[[#This Row],[날짜]]</f>
        <v>45700</v>
      </c>
      <c r="L975" t="str" cm="1">
        <f t="array" ref="L9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75" t="str">
        <f t="shared" si="15"/>
        <v>온라인쇼핑</v>
      </c>
      <c r="N975" t="str">
        <f>IF(COUNTIF(저축성자산, I975) &gt; 0, 표1[[#This Row],[결제수단]], E975)</f>
        <v>인터넷쇼핑</v>
      </c>
      <c r="O975">
        <f>IF(OR(표1[[#This Row],[pv_대분류]]="수입", 표1[[#This Row],[pv_대분류]]="저축/투자"), 표1[[#This Row],[금액]], -표1[[#This Row],[금액]])</f>
        <v>167500</v>
      </c>
    </row>
    <row r="976" spans="1:15">
      <c r="A976" s="33">
        <v>45700</v>
      </c>
      <c r="B976" s="34">
        <v>0.72798611111111111</v>
      </c>
      <c r="C976" t="s">
        <v>165</v>
      </c>
      <c r="D976" t="s">
        <v>148</v>
      </c>
      <c r="E976" t="s">
        <v>598</v>
      </c>
      <c r="F976" t="s">
        <v>304</v>
      </c>
      <c r="G976" s="82">
        <v>-9300</v>
      </c>
      <c r="H976" t="s">
        <v>179</v>
      </c>
      <c r="I976" t="s">
        <v>222</v>
      </c>
      <c r="J976" s="33"/>
      <c r="K976" s="33">
        <f>표1[[#This Row],[날짜]]</f>
        <v>45700</v>
      </c>
      <c r="L976" t="str" cm="1">
        <f t="array" ref="L9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76" t="str">
        <f t="shared" si="15"/>
        <v>식비</v>
      </c>
      <c r="N976" t="str">
        <f>IF(COUNTIF(저축성자산, I976) &gt; 0, 표1[[#This Row],[결제수단]], E976)</f>
        <v>패스트푸드</v>
      </c>
      <c r="O976">
        <f>IF(OR(표1[[#This Row],[pv_대분류]]="수입", 표1[[#This Row],[pv_대분류]]="저축/투자"), 표1[[#This Row],[금액]], -표1[[#This Row],[금액]])</f>
        <v>9300</v>
      </c>
    </row>
    <row r="977" spans="1:15">
      <c r="A977" s="33">
        <v>45700</v>
      </c>
      <c r="B977" s="34">
        <v>0.74050925925925926</v>
      </c>
      <c r="C977" t="s">
        <v>165</v>
      </c>
      <c r="D977" t="s">
        <v>160</v>
      </c>
      <c r="E977" t="s">
        <v>4</v>
      </c>
      <c r="F977" t="s">
        <v>477</v>
      </c>
      <c r="G977" s="82">
        <v>-3200</v>
      </c>
      <c r="H977" t="s">
        <v>179</v>
      </c>
      <c r="I977" t="s">
        <v>222</v>
      </c>
      <c r="J977" s="33"/>
      <c r="K977" s="33">
        <f>표1[[#This Row],[날짜]]</f>
        <v>45700</v>
      </c>
      <c r="L977" t="str" cm="1">
        <f t="array" ref="L9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77" t="str">
        <f t="shared" si="15"/>
        <v>생활</v>
      </c>
      <c r="N977" t="str">
        <f>IF(COUNTIF(저축성자산, I977) &gt; 0, 표1[[#This Row],[결제수단]], E977)</f>
        <v>편의점</v>
      </c>
      <c r="O977">
        <f>IF(OR(표1[[#This Row],[pv_대분류]]="수입", 표1[[#This Row],[pv_대분류]]="저축/투자"), 표1[[#This Row],[금액]], -표1[[#This Row],[금액]])</f>
        <v>3200</v>
      </c>
    </row>
    <row r="978" spans="1:15" hidden="1">
      <c r="A978" s="33">
        <v>45699</v>
      </c>
      <c r="B978" s="34">
        <v>0.48749999999999999</v>
      </c>
      <c r="C978" t="s">
        <v>167</v>
      </c>
      <c r="D978" t="s">
        <v>609</v>
      </c>
      <c r="E978" t="s">
        <v>149</v>
      </c>
      <c r="F978" t="s">
        <v>192</v>
      </c>
      <c r="G978" s="82">
        <v>100000</v>
      </c>
      <c r="H978" t="s">
        <v>179</v>
      </c>
      <c r="I978" t="s">
        <v>537</v>
      </c>
      <c r="J978" s="33"/>
      <c r="K978" s="33">
        <f>표1[[#This Row],[날짜]]</f>
        <v>45699</v>
      </c>
      <c r="L978" t="str" cm="1">
        <f t="array" ref="L9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78" t="str">
        <f t="shared" si="15"/>
        <v>내계좌이체</v>
      </c>
      <c r="N978" t="str">
        <f>IF(COUNTIF(저축성자산, I978) &gt; 0, 표1[[#This Row],[결제수단]], E978)</f>
        <v>미분류</v>
      </c>
      <c r="O978">
        <f>IF(OR(표1[[#This Row],[pv_대분류]]="수입", 표1[[#This Row],[pv_대분류]]="저축/투자"), 표1[[#This Row],[금액]], -표1[[#This Row],[금액]])</f>
        <v>-100000</v>
      </c>
    </row>
    <row r="979" spans="1:15" hidden="1">
      <c r="A979" s="33">
        <v>45699</v>
      </c>
      <c r="B979" s="34">
        <v>0.48749999999999999</v>
      </c>
      <c r="C979" t="s">
        <v>167</v>
      </c>
      <c r="D979" t="s">
        <v>609</v>
      </c>
      <c r="E979" t="s">
        <v>149</v>
      </c>
      <c r="F979" t="s">
        <v>234</v>
      </c>
      <c r="G979" s="82">
        <v>-100000</v>
      </c>
      <c r="H979" t="s">
        <v>179</v>
      </c>
      <c r="I979" t="s">
        <v>527</v>
      </c>
      <c r="J979" s="33"/>
      <c r="K979" s="33">
        <f>표1[[#This Row],[날짜]]</f>
        <v>45699</v>
      </c>
      <c r="L979" t="str" cm="1">
        <f t="array" ref="L9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79" t="str">
        <f t="shared" si="15"/>
        <v>내계좌이체</v>
      </c>
      <c r="N979" t="str">
        <f>IF(COUNTIF(저축성자산, I979) &gt; 0, 표1[[#This Row],[결제수단]], E979)</f>
        <v>미분류</v>
      </c>
      <c r="O979">
        <f>IF(OR(표1[[#This Row],[pv_대분류]]="수입", 표1[[#This Row],[pv_대분류]]="저축/투자"), 표1[[#This Row],[금액]], -표1[[#This Row],[금액]])</f>
        <v>100000</v>
      </c>
    </row>
    <row r="980" spans="1:15" hidden="1">
      <c r="A980" s="33">
        <v>45699</v>
      </c>
      <c r="B980" s="34">
        <v>0.48812499999999998</v>
      </c>
      <c r="C980" t="s">
        <v>167</v>
      </c>
      <c r="D980" t="s">
        <v>167</v>
      </c>
      <c r="E980" t="s">
        <v>149</v>
      </c>
      <c r="F980" t="s">
        <v>65</v>
      </c>
      <c r="G980" s="82">
        <v>-50000</v>
      </c>
      <c r="H980" t="s">
        <v>179</v>
      </c>
      <c r="I980" t="s">
        <v>537</v>
      </c>
      <c r="J980" s="33"/>
      <c r="K980" s="33">
        <f>표1[[#This Row],[날짜]]</f>
        <v>45699</v>
      </c>
      <c r="L980" t="str" cm="1">
        <f t="array" ref="L9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980" t="str">
        <f t="shared" si="15"/>
        <v>이체</v>
      </c>
      <c r="N980" t="str">
        <f>IF(COUNTIF(저축성자산, I980) &gt; 0, 표1[[#This Row],[결제수단]], E980)</f>
        <v>미분류</v>
      </c>
      <c r="O980">
        <f>IF(OR(표1[[#This Row],[pv_대분류]]="수입", 표1[[#This Row],[pv_대분류]]="저축/투자"), 표1[[#This Row],[금액]], -표1[[#This Row],[금액]])</f>
        <v>50000</v>
      </c>
    </row>
    <row r="981" spans="1:15" hidden="1">
      <c r="A981" s="33">
        <v>45699</v>
      </c>
      <c r="B981" s="34">
        <v>0.48887731481481478</v>
      </c>
      <c r="C981" t="s">
        <v>167</v>
      </c>
      <c r="D981" t="s">
        <v>609</v>
      </c>
      <c r="E981" t="s">
        <v>149</v>
      </c>
      <c r="F981" t="s">
        <v>623</v>
      </c>
      <c r="G981" s="82">
        <v>-46581</v>
      </c>
      <c r="H981" t="s">
        <v>179</v>
      </c>
      <c r="I981" t="s">
        <v>537</v>
      </c>
      <c r="J981" s="33"/>
      <c r="K981" s="33">
        <f>표1[[#This Row],[날짜]]</f>
        <v>45699</v>
      </c>
      <c r="L981" t="str" cm="1">
        <f t="array" ref="L9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1" t="str">
        <f t="shared" si="15"/>
        <v>내계좌이체</v>
      </c>
      <c r="N981" t="str">
        <f>IF(COUNTIF(저축성자산, I981) &gt; 0, 표1[[#This Row],[결제수단]], E981)</f>
        <v>미분류</v>
      </c>
      <c r="O981">
        <f>IF(OR(표1[[#This Row],[pv_대분류]]="수입", 표1[[#This Row],[pv_대분류]]="저축/투자"), 표1[[#This Row],[금액]], -표1[[#This Row],[금액]])</f>
        <v>46581</v>
      </c>
    </row>
    <row r="982" spans="1:15" hidden="1">
      <c r="A982" s="33">
        <v>45699</v>
      </c>
      <c r="B982" s="34">
        <v>0.65714120370370366</v>
      </c>
      <c r="C982" t="s">
        <v>167</v>
      </c>
      <c r="D982" t="s">
        <v>609</v>
      </c>
      <c r="E982" t="s">
        <v>149</v>
      </c>
      <c r="F982" t="s">
        <v>623</v>
      </c>
      <c r="G982" s="82">
        <v>-200</v>
      </c>
      <c r="H982" t="s">
        <v>179</v>
      </c>
      <c r="I982" t="s">
        <v>537</v>
      </c>
      <c r="J982" s="33"/>
      <c r="K982" s="33">
        <f>표1[[#This Row],[날짜]]</f>
        <v>45699</v>
      </c>
      <c r="L982" t="str" cm="1">
        <f t="array" ref="L9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2" t="str">
        <f t="shared" si="15"/>
        <v>내계좌이체</v>
      </c>
      <c r="N982" t="str">
        <f>IF(COUNTIF(저축성자산, I982) &gt; 0, 표1[[#This Row],[결제수단]], E982)</f>
        <v>미분류</v>
      </c>
      <c r="O982">
        <f>IF(OR(표1[[#This Row],[pv_대분류]]="수입", 표1[[#This Row],[pv_대분류]]="저축/투자"), 표1[[#This Row],[금액]], -표1[[#This Row],[금액]])</f>
        <v>200</v>
      </c>
    </row>
    <row r="983" spans="1:15">
      <c r="A983" s="33">
        <v>45699</v>
      </c>
      <c r="B983" s="34">
        <v>0.40826388888888893</v>
      </c>
      <c r="C983" t="s">
        <v>165</v>
      </c>
      <c r="D983" t="s">
        <v>146</v>
      </c>
      <c r="E983" t="s">
        <v>37</v>
      </c>
      <c r="F983" t="s">
        <v>310</v>
      </c>
      <c r="G983" s="82">
        <v>-5700</v>
      </c>
      <c r="H983" t="s">
        <v>179</v>
      </c>
      <c r="I983" t="s">
        <v>222</v>
      </c>
      <c r="J983" s="33"/>
      <c r="K983" s="33">
        <f>표1[[#This Row],[날짜]]</f>
        <v>45699</v>
      </c>
      <c r="L983" t="str" cm="1">
        <f t="array" ref="L9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83" t="str">
        <f t="shared" si="15"/>
        <v>교통</v>
      </c>
      <c r="N983" t="str">
        <f>IF(COUNTIF(저축성자산, I983) &gt; 0, 표1[[#This Row],[결제수단]], E983)</f>
        <v>택시</v>
      </c>
      <c r="O983">
        <f>IF(OR(표1[[#This Row],[pv_대분류]]="수입", 표1[[#This Row],[pv_대분류]]="저축/투자"), 표1[[#This Row],[금액]], -표1[[#This Row],[금액]])</f>
        <v>5700</v>
      </c>
    </row>
    <row r="984" spans="1:15" hidden="1">
      <c r="A984" s="33">
        <v>45698</v>
      </c>
      <c r="B984" s="34">
        <v>0.37809027777777782</v>
      </c>
      <c r="C984" t="s">
        <v>167</v>
      </c>
      <c r="D984" t="s">
        <v>609</v>
      </c>
      <c r="E984" t="s">
        <v>149</v>
      </c>
      <c r="F984" t="s">
        <v>192</v>
      </c>
      <c r="G984" s="82">
        <v>50000</v>
      </c>
      <c r="H984" t="s">
        <v>179</v>
      </c>
      <c r="I984" t="s">
        <v>537</v>
      </c>
      <c r="J984" s="33"/>
      <c r="K984" s="33">
        <f>표1[[#This Row],[날짜]]</f>
        <v>45698</v>
      </c>
      <c r="L984" t="str" cm="1">
        <f t="array" ref="L9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4" t="str">
        <f t="shared" si="15"/>
        <v>내계좌이체</v>
      </c>
      <c r="N984" t="str">
        <f>IF(COUNTIF(저축성자산, I984) &gt; 0, 표1[[#This Row],[결제수단]], E984)</f>
        <v>미분류</v>
      </c>
      <c r="O984">
        <f>IF(OR(표1[[#This Row],[pv_대분류]]="수입", 표1[[#This Row],[pv_대분류]]="저축/투자"), 표1[[#This Row],[금액]], -표1[[#This Row],[금액]])</f>
        <v>-50000</v>
      </c>
    </row>
    <row r="985" spans="1:15" hidden="1">
      <c r="A985" s="33">
        <v>45698</v>
      </c>
      <c r="B985" s="34">
        <v>0.37809027777777782</v>
      </c>
      <c r="C985" t="s">
        <v>167</v>
      </c>
      <c r="D985" t="s">
        <v>609</v>
      </c>
      <c r="E985" t="s">
        <v>149</v>
      </c>
      <c r="F985" t="s">
        <v>234</v>
      </c>
      <c r="G985" s="82">
        <v>-50000</v>
      </c>
      <c r="H985" t="s">
        <v>179</v>
      </c>
      <c r="I985" t="s">
        <v>527</v>
      </c>
      <c r="J985" s="33"/>
      <c r="K985" s="33">
        <f>표1[[#This Row],[날짜]]</f>
        <v>45698</v>
      </c>
      <c r="L985" t="str" cm="1">
        <f t="array" ref="L9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5" t="str">
        <f t="shared" si="15"/>
        <v>내계좌이체</v>
      </c>
      <c r="N985" t="str">
        <f>IF(COUNTIF(저축성자산, I985) &gt; 0, 표1[[#This Row],[결제수단]], E985)</f>
        <v>미분류</v>
      </c>
      <c r="O985">
        <f>IF(OR(표1[[#This Row],[pv_대분류]]="수입", 표1[[#This Row],[pv_대분류]]="저축/투자"), 표1[[#This Row],[금액]], -표1[[#This Row],[금액]])</f>
        <v>50000</v>
      </c>
    </row>
    <row r="986" spans="1:15" hidden="1">
      <c r="A986" s="33">
        <v>45698</v>
      </c>
      <c r="B986" s="34">
        <v>0.38003472222222218</v>
      </c>
      <c r="C986" t="s">
        <v>167</v>
      </c>
      <c r="D986" t="s">
        <v>609</v>
      </c>
      <c r="E986" t="s">
        <v>149</v>
      </c>
      <c r="F986" t="s">
        <v>152</v>
      </c>
      <c r="G986" s="82">
        <v>450000</v>
      </c>
      <c r="H986" t="s">
        <v>179</v>
      </c>
      <c r="I986" t="s">
        <v>537</v>
      </c>
      <c r="J986" s="33"/>
      <c r="K986" s="33">
        <f>표1[[#This Row],[날짜]]</f>
        <v>45698</v>
      </c>
      <c r="L986" t="str" cm="1">
        <f t="array" ref="L9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6" t="str">
        <f t="shared" si="15"/>
        <v>내계좌이체</v>
      </c>
      <c r="N986" t="str">
        <f>IF(COUNTIF(저축성자산, I986) &gt; 0, 표1[[#This Row],[결제수단]], E986)</f>
        <v>미분류</v>
      </c>
      <c r="O986">
        <f>IF(OR(표1[[#This Row],[pv_대분류]]="수입", 표1[[#This Row],[pv_대분류]]="저축/투자"), 표1[[#This Row],[금액]], -표1[[#This Row],[금액]])</f>
        <v>-450000</v>
      </c>
    </row>
    <row r="987" spans="1:15" hidden="1">
      <c r="A987" s="33">
        <v>45698</v>
      </c>
      <c r="B987" s="34">
        <v>0.38056712962962957</v>
      </c>
      <c r="C987" t="s">
        <v>167</v>
      </c>
      <c r="D987" t="s">
        <v>609</v>
      </c>
      <c r="E987" t="s">
        <v>149</v>
      </c>
      <c r="F987" t="s">
        <v>192</v>
      </c>
      <c r="G987" s="82">
        <v>-500000</v>
      </c>
      <c r="H987" t="s">
        <v>179</v>
      </c>
      <c r="I987" t="s">
        <v>537</v>
      </c>
      <c r="J987" s="33"/>
      <c r="K987" s="33">
        <f>표1[[#This Row],[날짜]]</f>
        <v>45698</v>
      </c>
      <c r="L987" t="str" cm="1">
        <f t="array" ref="L9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7" t="str">
        <f t="shared" si="15"/>
        <v>내계좌이체</v>
      </c>
      <c r="N987" t="str">
        <f>IF(COUNTIF(저축성자산, I987) &gt; 0, 표1[[#This Row],[결제수단]], E987)</f>
        <v>미분류</v>
      </c>
      <c r="O987">
        <f>IF(OR(표1[[#This Row],[pv_대분류]]="수입", 표1[[#This Row],[pv_대분류]]="저축/투자"), 표1[[#This Row],[금액]], -표1[[#This Row],[금액]])</f>
        <v>500000</v>
      </c>
    </row>
    <row r="988" spans="1:15" hidden="1">
      <c r="A988" s="33">
        <v>45698</v>
      </c>
      <c r="B988" s="34">
        <v>0.38056712962962957</v>
      </c>
      <c r="C988" t="s">
        <v>167</v>
      </c>
      <c r="D988" t="s">
        <v>609</v>
      </c>
      <c r="E988" t="s">
        <v>149</v>
      </c>
      <c r="F988" t="s">
        <v>237</v>
      </c>
      <c r="G988" s="82">
        <v>500000</v>
      </c>
      <c r="H988" t="s">
        <v>179</v>
      </c>
      <c r="I988" t="s">
        <v>527</v>
      </c>
      <c r="J988" s="33"/>
      <c r="K988" s="33">
        <f>표1[[#This Row],[날짜]]</f>
        <v>45698</v>
      </c>
      <c r="L988" t="str" cm="1">
        <f t="array" ref="L9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8" t="str">
        <f t="shared" si="15"/>
        <v>내계좌이체</v>
      </c>
      <c r="N988" t="str">
        <f>IF(COUNTIF(저축성자산, I988) &gt; 0, 표1[[#This Row],[결제수단]], E988)</f>
        <v>미분류</v>
      </c>
      <c r="O988">
        <f>IF(OR(표1[[#This Row],[pv_대분류]]="수입", 표1[[#This Row],[pv_대분류]]="저축/투자"), 표1[[#This Row],[금액]], -표1[[#This Row],[금액]])</f>
        <v>-500000</v>
      </c>
    </row>
    <row r="989" spans="1:15" hidden="1">
      <c r="A989" s="33">
        <v>45698</v>
      </c>
      <c r="B989" s="34">
        <v>0.38069444444444439</v>
      </c>
      <c r="C989" t="s">
        <v>167</v>
      </c>
      <c r="D989" t="s">
        <v>609</v>
      </c>
      <c r="E989" t="s">
        <v>149</v>
      </c>
      <c r="F989" t="s">
        <v>192</v>
      </c>
      <c r="G989" s="82">
        <v>1121</v>
      </c>
      <c r="H989" t="s">
        <v>179</v>
      </c>
      <c r="I989" t="s">
        <v>537</v>
      </c>
      <c r="J989" s="33"/>
      <c r="K989" s="33">
        <f>표1[[#This Row],[날짜]]</f>
        <v>45698</v>
      </c>
      <c r="L989" t="str" cm="1">
        <f t="array" ref="L9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89" t="str">
        <f t="shared" si="15"/>
        <v>내계좌이체</v>
      </c>
      <c r="N989" t="str">
        <f>IF(COUNTIF(저축성자산, I989) &gt; 0, 표1[[#This Row],[결제수단]], E989)</f>
        <v>미분류</v>
      </c>
      <c r="O989">
        <f>IF(OR(표1[[#This Row],[pv_대분류]]="수입", 표1[[#This Row],[pv_대분류]]="저축/투자"), 표1[[#This Row],[금액]], -표1[[#This Row],[금액]])</f>
        <v>-1121</v>
      </c>
    </row>
    <row r="990" spans="1:15" hidden="1">
      <c r="A990" s="33">
        <v>45698</v>
      </c>
      <c r="B990" s="34">
        <v>0.38069444444444439</v>
      </c>
      <c r="C990" t="s">
        <v>167</v>
      </c>
      <c r="D990" t="s">
        <v>609</v>
      </c>
      <c r="E990" t="s">
        <v>149</v>
      </c>
      <c r="F990" t="s">
        <v>234</v>
      </c>
      <c r="G990" s="82">
        <v>-1121</v>
      </c>
      <c r="H990" t="s">
        <v>179</v>
      </c>
      <c r="I990" t="s">
        <v>527</v>
      </c>
      <c r="J990" s="33"/>
      <c r="K990" s="33">
        <f>표1[[#This Row],[날짜]]</f>
        <v>45698</v>
      </c>
      <c r="L990" t="str" cm="1">
        <f t="array" ref="L9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990" t="str">
        <f t="shared" si="15"/>
        <v>내계좌이체</v>
      </c>
      <c r="N990" t="str">
        <f>IF(COUNTIF(저축성자산, I990) &gt; 0, 표1[[#This Row],[결제수단]], E990)</f>
        <v>미분류</v>
      </c>
      <c r="O990">
        <f>IF(OR(표1[[#This Row],[pv_대분류]]="수입", 표1[[#This Row],[pv_대분류]]="저축/투자"), 표1[[#This Row],[금액]], -표1[[#This Row],[금액]])</f>
        <v>1121</v>
      </c>
    </row>
    <row r="991" spans="1:15" hidden="1">
      <c r="A991" s="33">
        <v>45698</v>
      </c>
      <c r="B991" s="34">
        <v>0.38025462962962958</v>
      </c>
      <c r="C991" t="s">
        <v>163</v>
      </c>
      <c r="D991" t="s">
        <v>161</v>
      </c>
      <c r="E991" t="s">
        <v>149</v>
      </c>
      <c r="F991" t="s">
        <v>617</v>
      </c>
      <c r="G991" s="82">
        <v>29</v>
      </c>
      <c r="H991" t="s">
        <v>179</v>
      </c>
      <c r="I991" t="s">
        <v>537</v>
      </c>
      <c r="J991" s="33"/>
      <c r="K991" s="33">
        <f>표1[[#This Row],[날짜]]</f>
        <v>45698</v>
      </c>
      <c r="L991" t="str" cm="1">
        <f t="array" ref="L9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91" t="str">
        <f t="shared" si="15"/>
        <v>앱테크</v>
      </c>
      <c r="N991" t="str">
        <f>IF(COUNTIF(저축성자산, I991) &gt; 0, 표1[[#This Row],[결제수단]], E991)</f>
        <v>미분류</v>
      </c>
      <c r="O991">
        <f>IF(OR(표1[[#This Row],[pv_대분류]]="수입", 표1[[#This Row],[pv_대분류]]="저축/투자"), 표1[[#This Row],[금액]], -표1[[#This Row],[금액]])</f>
        <v>29</v>
      </c>
    </row>
    <row r="992" spans="1:15" hidden="1">
      <c r="A992" s="33">
        <v>45698</v>
      </c>
      <c r="B992" s="34">
        <v>0.3803009259259259</v>
      </c>
      <c r="C992" t="s">
        <v>163</v>
      </c>
      <c r="D992" t="s">
        <v>149</v>
      </c>
      <c r="E992" t="s">
        <v>149</v>
      </c>
      <c r="F992" t="s">
        <v>590</v>
      </c>
      <c r="G992" s="82">
        <v>20</v>
      </c>
      <c r="H992" t="s">
        <v>179</v>
      </c>
      <c r="I992" t="s">
        <v>537</v>
      </c>
      <c r="J992" s="33"/>
      <c r="K992" s="33">
        <f>표1[[#This Row],[날짜]]</f>
        <v>45698</v>
      </c>
      <c r="L992" t="str" cm="1">
        <f t="array" ref="L9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92" t="str">
        <f t="shared" si="15"/>
        <v>미분류</v>
      </c>
      <c r="N992" t="str">
        <f>IF(COUNTIF(저축성자산, I992) &gt; 0, 표1[[#This Row],[결제수단]], E992)</f>
        <v>미분류</v>
      </c>
      <c r="O992">
        <f>IF(OR(표1[[#This Row],[pv_대분류]]="수입", 표1[[#This Row],[pv_대분류]]="저축/투자"), 표1[[#This Row],[금액]], -표1[[#This Row],[금액]])</f>
        <v>20</v>
      </c>
    </row>
    <row r="993" spans="1:15" hidden="1">
      <c r="A993" s="33">
        <v>45698</v>
      </c>
      <c r="B993" s="34">
        <v>0.38061342592592601</v>
      </c>
      <c r="C993" t="s">
        <v>163</v>
      </c>
      <c r="D993" t="s">
        <v>510</v>
      </c>
      <c r="E993" t="s">
        <v>149</v>
      </c>
      <c r="F993" t="s">
        <v>608</v>
      </c>
      <c r="G993" s="82">
        <v>383</v>
      </c>
      <c r="H993" t="s">
        <v>179</v>
      </c>
      <c r="I993" t="s">
        <v>527</v>
      </c>
      <c r="J993" s="33"/>
      <c r="K993" s="33">
        <f>표1[[#This Row],[날짜]]</f>
        <v>45698</v>
      </c>
      <c r="L993" t="str" cm="1">
        <f t="array" ref="L9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993" t="str">
        <f t="shared" si="15"/>
        <v>금융수입</v>
      </c>
      <c r="N993" t="str">
        <f>IF(COUNTIF(저축성자산, I993) &gt; 0, 표1[[#This Row],[결제수단]], E993)</f>
        <v>미분류</v>
      </c>
      <c r="O993">
        <f>IF(OR(표1[[#This Row],[pv_대분류]]="수입", 표1[[#This Row],[pv_대분류]]="저축/투자"), 표1[[#This Row],[금액]], -표1[[#This Row],[금액]])</f>
        <v>383</v>
      </c>
    </row>
    <row r="994" spans="1:15">
      <c r="A994" s="33">
        <v>45698</v>
      </c>
      <c r="B994" s="34">
        <v>0.52388888888888885</v>
      </c>
      <c r="C994" t="s">
        <v>165</v>
      </c>
      <c r="D994" t="s">
        <v>160</v>
      </c>
      <c r="E994" t="s">
        <v>10</v>
      </c>
      <c r="F994" t="s">
        <v>314</v>
      </c>
      <c r="G994" s="82">
        <v>-14540</v>
      </c>
      <c r="H994" t="s">
        <v>179</v>
      </c>
      <c r="I994" t="s">
        <v>222</v>
      </c>
      <c r="J994" s="33"/>
      <c r="K994" s="33">
        <f>표1[[#This Row],[날짜]]</f>
        <v>45698</v>
      </c>
      <c r="L994" t="str" cm="1">
        <f t="array" ref="L9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94" t="str">
        <f t="shared" si="15"/>
        <v>생활</v>
      </c>
      <c r="N994" t="str">
        <f>IF(COUNTIF(저축성자산, I994) &gt; 0, 표1[[#This Row],[결제수단]], E994)</f>
        <v>마트</v>
      </c>
      <c r="O994">
        <f>IF(OR(표1[[#This Row],[pv_대분류]]="수입", 표1[[#This Row],[pv_대분류]]="저축/투자"), 표1[[#This Row],[금액]], -표1[[#This Row],[금액]])</f>
        <v>14540</v>
      </c>
    </row>
    <row r="995" spans="1:15">
      <c r="A995" s="33">
        <v>45698</v>
      </c>
      <c r="B995" s="34">
        <v>0.55980324074074073</v>
      </c>
      <c r="C995" t="s">
        <v>165</v>
      </c>
      <c r="D995" t="s">
        <v>146</v>
      </c>
      <c r="E995" t="s">
        <v>37</v>
      </c>
      <c r="F995" t="s">
        <v>308</v>
      </c>
      <c r="G995" s="82">
        <v>-6100</v>
      </c>
      <c r="H995" t="s">
        <v>179</v>
      </c>
      <c r="I995" t="s">
        <v>222</v>
      </c>
      <c r="J995" s="33"/>
      <c r="K995" s="33">
        <f>표1[[#This Row],[날짜]]</f>
        <v>45698</v>
      </c>
      <c r="L995" t="str" cm="1">
        <f t="array" ref="L9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95" t="str">
        <f t="shared" si="15"/>
        <v>교통</v>
      </c>
      <c r="N995" t="str">
        <f>IF(COUNTIF(저축성자산, I995) &gt; 0, 표1[[#This Row],[결제수단]], E995)</f>
        <v>택시</v>
      </c>
      <c r="O995">
        <f>IF(OR(표1[[#This Row],[pv_대분류]]="수입", 표1[[#This Row],[pv_대분류]]="저축/투자"), 표1[[#This Row],[금액]], -표1[[#This Row],[금액]])</f>
        <v>6100</v>
      </c>
    </row>
    <row r="996" spans="1:15">
      <c r="A996" s="33">
        <v>45698</v>
      </c>
      <c r="B996" s="34">
        <v>0.73451388888888891</v>
      </c>
      <c r="C996" t="s">
        <v>165</v>
      </c>
      <c r="D996" t="s">
        <v>553</v>
      </c>
      <c r="E996" t="s">
        <v>616</v>
      </c>
      <c r="F996" t="s">
        <v>274</v>
      </c>
      <c r="G996" s="82">
        <v>-43333</v>
      </c>
      <c r="H996" t="s">
        <v>179</v>
      </c>
      <c r="I996" t="s">
        <v>222</v>
      </c>
      <c r="J996" s="33"/>
      <c r="K996" s="33">
        <f>표1[[#This Row],[날짜]]</f>
        <v>45698</v>
      </c>
      <c r="L996" t="str" cm="1">
        <f t="array" ref="L9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96" t="str">
        <f t="shared" si="15"/>
        <v>온라인쇼핑</v>
      </c>
      <c r="N996" t="str">
        <f>IF(COUNTIF(저축성자산, I996) &gt; 0, 표1[[#This Row],[결제수단]], E996)</f>
        <v>결제/충전</v>
      </c>
      <c r="O996">
        <f>IF(OR(표1[[#This Row],[pv_대분류]]="수입", 표1[[#This Row],[pv_대분류]]="저축/투자"), 표1[[#This Row],[금액]], -표1[[#This Row],[금액]])</f>
        <v>43333</v>
      </c>
    </row>
    <row r="997" spans="1:15">
      <c r="A997" s="33">
        <v>45698</v>
      </c>
      <c r="B997" s="34">
        <v>0.82821759259259264</v>
      </c>
      <c r="C997" t="s">
        <v>165</v>
      </c>
      <c r="D997" t="s">
        <v>553</v>
      </c>
      <c r="E997" t="s">
        <v>612</v>
      </c>
      <c r="F997" t="s">
        <v>294</v>
      </c>
      <c r="G997" s="82">
        <v>-63600</v>
      </c>
      <c r="H997" t="s">
        <v>179</v>
      </c>
      <c r="I997" t="s">
        <v>222</v>
      </c>
      <c r="J997" s="33"/>
      <c r="K997" s="33">
        <f>표1[[#This Row],[날짜]]</f>
        <v>45698</v>
      </c>
      <c r="L997" t="str" cm="1">
        <f t="array" ref="L9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97" t="str">
        <f t="shared" si="15"/>
        <v>온라인쇼핑</v>
      </c>
      <c r="N997" t="str">
        <f>IF(COUNTIF(저축성자산, I997) &gt; 0, 표1[[#This Row],[결제수단]], E997)</f>
        <v>인터넷쇼핑</v>
      </c>
      <c r="O997">
        <f>IF(OR(표1[[#This Row],[pv_대분류]]="수입", 표1[[#This Row],[pv_대분류]]="저축/투자"), 표1[[#This Row],[금액]], -표1[[#This Row],[금액]])</f>
        <v>63600</v>
      </c>
    </row>
    <row r="998" spans="1:15">
      <c r="A998" s="33">
        <v>45697</v>
      </c>
      <c r="B998" s="34">
        <v>0.36091435185185178</v>
      </c>
      <c r="C998" t="s">
        <v>165</v>
      </c>
      <c r="D998" t="s">
        <v>156</v>
      </c>
      <c r="E998" t="s">
        <v>713</v>
      </c>
      <c r="F998" t="s">
        <v>701</v>
      </c>
      <c r="G998" s="82">
        <v>-15000</v>
      </c>
      <c r="H998" t="s">
        <v>179</v>
      </c>
      <c r="I998" t="s">
        <v>537</v>
      </c>
      <c r="J998" s="33"/>
      <c r="K998" s="33">
        <f>표1[[#This Row],[날짜]]</f>
        <v>45697</v>
      </c>
      <c r="L998" t="str" cm="1">
        <f t="array" ref="L9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98" t="str">
        <f t="shared" si="15"/>
        <v>금융</v>
      </c>
      <c r="N998" t="str">
        <f>IF(COUNTIF(저축성자산, I998) &gt; 0, 표1[[#This Row],[결제수단]], E998)</f>
        <v>이자/대출</v>
      </c>
      <c r="O998">
        <f>IF(OR(표1[[#This Row],[pv_대분류]]="수입", 표1[[#This Row],[pv_대분류]]="저축/투자"), 표1[[#This Row],[금액]], -표1[[#This Row],[금액]])</f>
        <v>15000</v>
      </c>
    </row>
    <row r="999" spans="1:15">
      <c r="A999" s="33">
        <v>45697</v>
      </c>
      <c r="B999" s="34">
        <v>0.78874999999999995</v>
      </c>
      <c r="C999" t="s">
        <v>165</v>
      </c>
      <c r="D999" t="s">
        <v>525</v>
      </c>
      <c r="E999" t="s">
        <v>591</v>
      </c>
      <c r="F999" t="s">
        <v>436</v>
      </c>
      <c r="G999" s="82">
        <v>-6500</v>
      </c>
      <c r="H999" t="s">
        <v>179</v>
      </c>
      <c r="I999" t="s">
        <v>222</v>
      </c>
      <c r="J999" s="33"/>
      <c r="K999" s="33">
        <f>표1[[#This Row],[날짜]]</f>
        <v>45697</v>
      </c>
      <c r="L999" t="str" cm="1">
        <f t="array" ref="L9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999" t="str">
        <f t="shared" si="15"/>
        <v>카페/간식</v>
      </c>
      <c r="N999" t="str">
        <f>IF(COUNTIF(저축성자산, I999) &gt; 0, 표1[[#This Row],[결제수단]], E999)</f>
        <v>커피/음료</v>
      </c>
      <c r="O999">
        <f>IF(OR(표1[[#This Row],[pv_대분류]]="수입", 표1[[#This Row],[pv_대분류]]="저축/투자"), 표1[[#This Row],[금액]], -표1[[#This Row],[금액]])</f>
        <v>6500</v>
      </c>
    </row>
    <row r="1000" spans="1:15">
      <c r="A1000" s="33">
        <v>45697</v>
      </c>
      <c r="B1000" s="34">
        <v>0.84292824074074069</v>
      </c>
      <c r="C1000" t="s">
        <v>165</v>
      </c>
      <c r="D1000" t="s">
        <v>148</v>
      </c>
      <c r="E1000" t="s">
        <v>85</v>
      </c>
      <c r="F1000" t="s">
        <v>666</v>
      </c>
      <c r="G1000" s="82">
        <v>-42333</v>
      </c>
      <c r="H1000" t="s">
        <v>179</v>
      </c>
      <c r="I1000" t="s">
        <v>222</v>
      </c>
      <c r="J1000" s="33"/>
      <c r="K1000" s="33">
        <f>표1[[#This Row],[날짜]]</f>
        <v>45697</v>
      </c>
      <c r="L1000" t="str" cm="1">
        <f t="array" ref="L10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0" t="str">
        <f t="shared" si="15"/>
        <v>식비</v>
      </c>
      <c r="N1000" t="str">
        <f>IF(COUNTIF(저축성자산, I1000) &gt; 0, 표1[[#This Row],[결제수단]], E1000)</f>
        <v>고기</v>
      </c>
      <c r="O1000">
        <f>IF(OR(표1[[#This Row],[pv_대분류]]="수입", 표1[[#This Row],[pv_대분류]]="저축/투자"), 표1[[#This Row],[금액]], -표1[[#This Row],[금액]])</f>
        <v>42333</v>
      </c>
    </row>
    <row r="1001" spans="1:15">
      <c r="A1001" s="33">
        <v>45697</v>
      </c>
      <c r="B1001" s="34">
        <v>0.97630787037037037</v>
      </c>
      <c r="C1001" t="s">
        <v>165</v>
      </c>
      <c r="D1001" t="s">
        <v>146</v>
      </c>
      <c r="E1001" t="s">
        <v>661</v>
      </c>
      <c r="F1001" t="s">
        <v>437</v>
      </c>
      <c r="G1001" s="82">
        <v>-12900</v>
      </c>
      <c r="H1001" t="s">
        <v>179</v>
      </c>
      <c r="I1001" t="s">
        <v>222</v>
      </c>
      <c r="J1001" s="33"/>
      <c r="K1001" s="33">
        <f>표1[[#This Row],[날짜]]</f>
        <v>45697</v>
      </c>
      <c r="L1001" t="str" cm="1">
        <f t="array" ref="L10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1" t="str">
        <f t="shared" si="15"/>
        <v>교통</v>
      </c>
      <c r="N1001" t="str">
        <f>IF(COUNTIF(저축성자산, I1001) &gt; 0, 표1[[#This Row],[결제수단]], E1001)</f>
        <v>시외버스</v>
      </c>
      <c r="O1001">
        <f>IF(OR(표1[[#This Row],[pv_대분류]]="수입", 표1[[#This Row],[pv_대분류]]="저축/투자"), 표1[[#This Row],[금액]], -표1[[#This Row],[금액]])</f>
        <v>12900</v>
      </c>
    </row>
    <row r="1002" spans="1:15" hidden="1">
      <c r="A1002" s="33">
        <v>45696</v>
      </c>
      <c r="B1002" s="34">
        <v>0.58071759259259259</v>
      </c>
      <c r="C1002" t="s">
        <v>167</v>
      </c>
      <c r="D1002" t="s">
        <v>609</v>
      </c>
      <c r="E1002" t="s">
        <v>149</v>
      </c>
      <c r="F1002" t="s">
        <v>192</v>
      </c>
      <c r="G1002" s="82">
        <v>200000</v>
      </c>
      <c r="H1002" t="s">
        <v>179</v>
      </c>
      <c r="I1002" t="s">
        <v>537</v>
      </c>
      <c r="J1002" s="33"/>
      <c r="K1002" s="33">
        <f>표1[[#This Row],[날짜]]</f>
        <v>45696</v>
      </c>
      <c r="L1002" t="str" cm="1">
        <f t="array" ref="L10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02" t="str">
        <f t="shared" si="15"/>
        <v>내계좌이체</v>
      </c>
      <c r="N1002" t="str">
        <f>IF(COUNTIF(저축성자산, I1002) &gt; 0, 표1[[#This Row],[결제수단]], E1002)</f>
        <v>미분류</v>
      </c>
      <c r="O1002">
        <f>IF(OR(표1[[#This Row],[pv_대분류]]="수입", 표1[[#This Row],[pv_대분류]]="저축/투자"), 표1[[#This Row],[금액]], -표1[[#This Row],[금액]])</f>
        <v>-200000</v>
      </c>
    </row>
    <row r="1003" spans="1:15" hidden="1">
      <c r="A1003" s="33">
        <v>45696</v>
      </c>
      <c r="B1003" s="34">
        <v>0.58071759259259259</v>
      </c>
      <c r="C1003" t="s">
        <v>167</v>
      </c>
      <c r="D1003" t="s">
        <v>609</v>
      </c>
      <c r="E1003" t="s">
        <v>149</v>
      </c>
      <c r="F1003" t="s">
        <v>234</v>
      </c>
      <c r="G1003" s="82">
        <v>-200000</v>
      </c>
      <c r="H1003" t="s">
        <v>179</v>
      </c>
      <c r="I1003" t="s">
        <v>527</v>
      </c>
      <c r="J1003" s="33"/>
      <c r="K1003" s="33">
        <f>표1[[#This Row],[날짜]]</f>
        <v>45696</v>
      </c>
      <c r="L1003" t="str" cm="1">
        <f t="array" ref="L10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03" t="str">
        <f t="shared" si="15"/>
        <v>내계좌이체</v>
      </c>
      <c r="N1003" t="str">
        <f>IF(COUNTIF(저축성자산, I1003) &gt; 0, 표1[[#This Row],[결제수단]], E1003)</f>
        <v>미분류</v>
      </c>
      <c r="O1003">
        <f>IF(OR(표1[[#This Row],[pv_대분류]]="수입", 표1[[#This Row],[pv_대분류]]="저축/투자"), 표1[[#This Row],[금액]], -표1[[#This Row],[금액]])</f>
        <v>200000</v>
      </c>
    </row>
    <row r="1004" spans="1:15" hidden="1">
      <c r="A1004" s="33">
        <v>45696</v>
      </c>
      <c r="B1004" s="34">
        <v>0.58109953703703698</v>
      </c>
      <c r="C1004" t="s">
        <v>167</v>
      </c>
      <c r="D1004" t="s">
        <v>167</v>
      </c>
      <c r="E1004" t="s">
        <v>149</v>
      </c>
      <c r="F1004" t="s">
        <v>64</v>
      </c>
      <c r="G1004" s="82">
        <v>-200000</v>
      </c>
      <c r="H1004" t="s">
        <v>179</v>
      </c>
      <c r="I1004" t="s">
        <v>537</v>
      </c>
      <c r="J1004" s="33"/>
      <c r="K1004" s="33">
        <f>표1[[#This Row],[날짜]]</f>
        <v>45696</v>
      </c>
      <c r="L1004" t="str" cm="1">
        <f t="array" ref="L10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04" t="str">
        <f t="shared" si="15"/>
        <v>이체</v>
      </c>
      <c r="N1004" t="str">
        <f>IF(COUNTIF(저축성자산, I1004) &gt; 0, 표1[[#This Row],[결제수단]], E1004)</f>
        <v>미분류</v>
      </c>
      <c r="O1004">
        <f>IF(OR(표1[[#This Row],[pv_대분류]]="수입", 표1[[#This Row],[pv_대분류]]="저축/투자"), 표1[[#This Row],[금액]], -표1[[#This Row],[금액]])</f>
        <v>200000</v>
      </c>
    </row>
    <row r="1005" spans="1:15" hidden="1">
      <c r="A1005" s="33">
        <v>45695</v>
      </c>
      <c r="B1005" s="34">
        <v>0.58209490740740744</v>
      </c>
      <c r="C1005" t="s">
        <v>167</v>
      </c>
      <c r="D1005" t="s">
        <v>609</v>
      </c>
      <c r="E1005" t="s">
        <v>149</v>
      </c>
      <c r="F1005" t="s">
        <v>623</v>
      </c>
      <c r="G1005" s="82">
        <v>-53909</v>
      </c>
      <c r="H1005" t="s">
        <v>179</v>
      </c>
      <c r="I1005" t="s">
        <v>537</v>
      </c>
      <c r="J1005" s="33"/>
      <c r="K1005" s="33">
        <f>표1[[#This Row],[날짜]]</f>
        <v>45695</v>
      </c>
      <c r="L1005" t="str" cm="1">
        <f t="array" ref="L10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05" t="str">
        <f t="shared" si="15"/>
        <v>내계좌이체</v>
      </c>
      <c r="N1005" t="str">
        <f>IF(COUNTIF(저축성자산, I1005) &gt; 0, 표1[[#This Row],[결제수단]], E1005)</f>
        <v>미분류</v>
      </c>
      <c r="O1005">
        <f>IF(OR(표1[[#This Row],[pv_대분류]]="수입", 표1[[#This Row],[pv_대분류]]="저축/투자"), 표1[[#This Row],[금액]], -표1[[#This Row],[금액]])</f>
        <v>53909</v>
      </c>
    </row>
    <row r="1006" spans="1:15">
      <c r="A1006" s="33">
        <v>45695</v>
      </c>
      <c r="B1006" s="34">
        <v>0.34932870370370372</v>
      </c>
      <c r="C1006" t="s">
        <v>165</v>
      </c>
      <c r="D1006" t="s">
        <v>146</v>
      </c>
      <c r="E1006" t="s">
        <v>661</v>
      </c>
      <c r="F1006" t="s">
        <v>437</v>
      </c>
      <c r="G1006" s="82">
        <v>-12800</v>
      </c>
      <c r="H1006" t="s">
        <v>179</v>
      </c>
      <c r="I1006" t="s">
        <v>222</v>
      </c>
      <c r="J1006" s="33"/>
      <c r="K1006" s="33">
        <f>표1[[#This Row],[날짜]]</f>
        <v>45695</v>
      </c>
      <c r="L1006" t="str" cm="1">
        <f t="array" ref="L10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6" t="str">
        <f t="shared" si="15"/>
        <v>교통</v>
      </c>
      <c r="N1006" t="str">
        <f>IF(COUNTIF(저축성자산, I1006) &gt; 0, 표1[[#This Row],[결제수단]], E1006)</f>
        <v>시외버스</v>
      </c>
      <c r="O1006">
        <f>IF(OR(표1[[#This Row],[pv_대분류]]="수입", 표1[[#This Row],[pv_대분류]]="저축/투자"), 표1[[#This Row],[금액]], -표1[[#This Row],[금액]])</f>
        <v>12800</v>
      </c>
    </row>
    <row r="1007" spans="1:15">
      <c r="A1007" s="33">
        <v>45695</v>
      </c>
      <c r="B1007" s="34">
        <v>0.47846064814814809</v>
      </c>
      <c r="C1007" t="s">
        <v>165</v>
      </c>
      <c r="D1007" t="s">
        <v>160</v>
      </c>
      <c r="E1007" t="s">
        <v>668</v>
      </c>
      <c r="F1007" t="s">
        <v>296</v>
      </c>
      <c r="G1007" s="82">
        <v>-53550</v>
      </c>
      <c r="H1007" t="s">
        <v>179</v>
      </c>
      <c r="I1007" t="s">
        <v>222</v>
      </c>
      <c r="J1007" s="33"/>
      <c r="K1007" s="33">
        <f>표1[[#This Row],[날짜]]</f>
        <v>45695</v>
      </c>
      <c r="L1007" t="str" cm="1">
        <f t="array" ref="L10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7" t="str">
        <f t="shared" si="15"/>
        <v>생활</v>
      </c>
      <c r="N1007" t="str">
        <f>IF(COUNTIF(저축성자산, I1007) &gt; 0, 표1[[#This Row],[결제수단]], E1007)</f>
        <v>생활서비스</v>
      </c>
      <c r="O1007">
        <f>IF(OR(표1[[#This Row],[pv_대분류]]="수입", 표1[[#This Row],[pv_대분류]]="저축/투자"), 표1[[#This Row],[금액]], -표1[[#This Row],[금액]])</f>
        <v>53550</v>
      </c>
    </row>
    <row r="1008" spans="1:15">
      <c r="A1008" s="33">
        <v>45695</v>
      </c>
      <c r="B1008" s="34">
        <v>0.54718750000000005</v>
      </c>
      <c r="C1008" t="s">
        <v>165</v>
      </c>
      <c r="D1008" t="s">
        <v>525</v>
      </c>
      <c r="E1008" t="s">
        <v>591</v>
      </c>
      <c r="F1008" t="s">
        <v>311</v>
      </c>
      <c r="G1008" s="82">
        <v>-37400</v>
      </c>
      <c r="H1008" t="s">
        <v>179</v>
      </c>
      <c r="I1008" t="s">
        <v>222</v>
      </c>
      <c r="J1008" s="33"/>
      <c r="K1008" s="33">
        <f>표1[[#This Row],[날짜]]</f>
        <v>45695</v>
      </c>
      <c r="L1008" t="str" cm="1">
        <f t="array" ref="L10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8" t="str">
        <f t="shared" si="15"/>
        <v>카페/간식</v>
      </c>
      <c r="N1008" t="str">
        <f>IF(COUNTIF(저축성자산, I1008) &gt; 0, 표1[[#This Row],[결제수단]], E1008)</f>
        <v>커피/음료</v>
      </c>
      <c r="O1008">
        <f>IF(OR(표1[[#This Row],[pv_대분류]]="수입", 표1[[#This Row],[pv_대분류]]="저축/투자"), 표1[[#This Row],[금액]], -표1[[#This Row],[금액]])</f>
        <v>37400</v>
      </c>
    </row>
    <row r="1009" spans="1:15">
      <c r="A1009" s="33">
        <v>45695</v>
      </c>
      <c r="B1009" s="34">
        <v>0.69094907407407402</v>
      </c>
      <c r="C1009" t="s">
        <v>165</v>
      </c>
      <c r="D1009" t="s">
        <v>146</v>
      </c>
      <c r="E1009" t="s">
        <v>661</v>
      </c>
      <c r="F1009" t="s">
        <v>437</v>
      </c>
      <c r="G1009" s="82">
        <v>-13300</v>
      </c>
      <c r="H1009" t="s">
        <v>179</v>
      </c>
      <c r="I1009" t="s">
        <v>222</v>
      </c>
      <c r="J1009" s="33"/>
      <c r="K1009" s="33">
        <f>표1[[#This Row],[날짜]]</f>
        <v>45695</v>
      </c>
      <c r="L1009" t="str" cm="1">
        <f t="array" ref="L10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09" t="str">
        <f t="shared" si="15"/>
        <v>교통</v>
      </c>
      <c r="N1009" t="str">
        <f>IF(COUNTIF(저축성자산, I1009) &gt; 0, 표1[[#This Row],[결제수단]], E1009)</f>
        <v>시외버스</v>
      </c>
      <c r="O1009">
        <f>IF(OR(표1[[#This Row],[pv_대분류]]="수입", 표1[[#This Row],[pv_대분류]]="저축/투자"), 표1[[#This Row],[금액]], -표1[[#This Row],[금액]])</f>
        <v>13300</v>
      </c>
    </row>
    <row r="1010" spans="1:15">
      <c r="A1010" s="33">
        <v>45695</v>
      </c>
      <c r="B1010" s="34">
        <v>0.69365740740740744</v>
      </c>
      <c r="C1010" t="s">
        <v>165</v>
      </c>
      <c r="D1010" t="s">
        <v>146</v>
      </c>
      <c r="E1010" t="s">
        <v>149</v>
      </c>
      <c r="F1010" t="s">
        <v>437</v>
      </c>
      <c r="G1010" s="82">
        <v>13300</v>
      </c>
      <c r="H1010" t="s">
        <v>179</v>
      </c>
      <c r="I1010" t="s">
        <v>222</v>
      </c>
      <c r="J1010" s="33"/>
      <c r="K1010" s="33">
        <f>표1[[#This Row],[날짜]]</f>
        <v>45695</v>
      </c>
      <c r="L1010" t="str" cm="1">
        <f t="array" ref="L10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10" t="str">
        <f t="shared" si="15"/>
        <v>교통</v>
      </c>
      <c r="N1010" t="str">
        <f>IF(COUNTIF(저축성자산, I1010) &gt; 0, 표1[[#This Row],[결제수단]], E1010)</f>
        <v>미분류</v>
      </c>
      <c r="O1010">
        <f>IF(OR(표1[[#This Row],[pv_대분류]]="수입", 표1[[#This Row],[pv_대분류]]="저축/투자"), 표1[[#This Row],[금액]], -표1[[#This Row],[금액]])</f>
        <v>-13300</v>
      </c>
    </row>
    <row r="1011" spans="1:15">
      <c r="A1011" s="33">
        <v>45695</v>
      </c>
      <c r="B1011" s="34">
        <v>0.69445601851851857</v>
      </c>
      <c r="C1011" t="s">
        <v>165</v>
      </c>
      <c r="D1011" t="s">
        <v>146</v>
      </c>
      <c r="E1011" t="s">
        <v>661</v>
      </c>
      <c r="F1011" t="s">
        <v>437</v>
      </c>
      <c r="G1011" s="82">
        <v>-9100</v>
      </c>
      <c r="H1011" t="s">
        <v>179</v>
      </c>
      <c r="I1011" t="s">
        <v>222</v>
      </c>
      <c r="J1011" s="33"/>
      <c r="K1011" s="33">
        <f>표1[[#This Row],[날짜]]</f>
        <v>45695</v>
      </c>
      <c r="L1011" t="str" cm="1">
        <f t="array" ref="L10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11" t="str">
        <f t="shared" si="15"/>
        <v>교통</v>
      </c>
      <c r="N1011" t="str">
        <f>IF(COUNTIF(저축성자산, I1011) &gt; 0, 표1[[#This Row],[결제수단]], E1011)</f>
        <v>시외버스</v>
      </c>
      <c r="O1011">
        <f>IF(OR(표1[[#This Row],[pv_대분류]]="수입", 표1[[#This Row],[pv_대분류]]="저축/투자"), 표1[[#This Row],[금액]], -표1[[#This Row],[금액]])</f>
        <v>9100</v>
      </c>
    </row>
    <row r="1012" spans="1:15">
      <c r="A1012" s="33">
        <v>45695</v>
      </c>
      <c r="B1012" s="34">
        <v>0.70572916666666663</v>
      </c>
      <c r="C1012" t="s">
        <v>165</v>
      </c>
      <c r="D1012" t="s">
        <v>160</v>
      </c>
      <c r="E1012" t="s">
        <v>4</v>
      </c>
      <c r="F1012" t="s">
        <v>473</v>
      </c>
      <c r="G1012" s="82">
        <v>-2200</v>
      </c>
      <c r="H1012" t="s">
        <v>179</v>
      </c>
      <c r="I1012" t="s">
        <v>222</v>
      </c>
      <c r="J1012" s="33"/>
      <c r="K1012" s="33">
        <f>표1[[#This Row],[날짜]]</f>
        <v>45695</v>
      </c>
      <c r="L1012" t="str" cm="1">
        <f t="array" ref="L10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12" t="str">
        <f t="shared" si="15"/>
        <v>생활</v>
      </c>
      <c r="N1012" t="str">
        <f>IF(COUNTIF(저축성자산, I1012) &gt; 0, 표1[[#This Row],[결제수단]], E1012)</f>
        <v>편의점</v>
      </c>
      <c r="O1012">
        <f>IF(OR(표1[[#This Row],[pv_대분류]]="수입", 표1[[#This Row],[pv_대분류]]="저축/투자"), 표1[[#This Row],[금액]], -표1[[#This Row],[금액]])</f>
        <v>2200</v>
      </c>
    </row>
    <row r="1013" spans="1:15" hidden="1">
      <c r="A1013" s="33">
        <v>45694</v>
      </c>
      <c r="B1013" s="34">
        <v>0.40202546296296299</v>
      </c>
      <c r="C1013" t="s">
        <v>167</v>
      </c>
      <c r="D1013" t="s">
        <v>609</v>
      </c>
      <c r="E1013" t="s">
        <v>149</v>
      </c>
      <c r="F1013" t="s">
        <v>623</v>
      </c>
      <c r="G1013" s="82">
        <v>-31736</v>
      </c>
      <c r="H1013" t="s">
        <v>179</v>
      </c>
      <c r="I1013" t="s">
        <v>537</v>
      </c>
      <c r="J1013" s="33"/>
      <c r="K1013" s="33">
        <f>표1[[#This Row],[날짜]]</f>
        <v>45694</v>
      </c>
      <c r="L1013" t="str" cm="1">
        <f t="array" ref="L10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13" t="str">
        <f t="shared" si="15"/>
        <v>내계좌이체</v>
      </c>
      <c r="N1013" t="str">
        <f>IF(COUNTIF(저축성자산, I1013) &gt; 0, 표1[[#This Row],[결제수단]], E1013)</f>
        <v>미분류</v>
      </c>
      <c r="O1013">
        <f>IF(OR(표1[[#This Row],[pv_대분류]]="수입", 표1[[#This Row],[pv_대분류]]="저축/투자"), 표1[[#This Row],[금액]], -표1[[#This Row],[금액]])</f>
        <v>31736</v>
      </c>
    </row>
    <row r="1014" spans="1:15" hidden="1">
      <c r="A1014" s="33">
        <v>45694</v>
      </c>
      <c r="B1014" s="34">
        <v>0.40355324074074073</v>
      </c>
      <c r="C1014" t="s">
        <v>167</v>
      </c>
      <c r="D1014" t="s">
        <v>609</v>
      </c>
      <c r="E1014" t="s">
        <v>149</v>
      </c>
      <c r="F1014" t="s">
        <v>623</v>
      </c>
      <c r="G1014" s="82">
        <v>-50000</v>
      </c>
      <c r="H1014" t="s">
        <v>179</v>
      </c>
      <c r="I1014" t="s">
        <v>195</v>
      </c>
      <c r="J1014" s="33"/>
      <c r="K1014" s="33">
        <f>표1[[#This Row],[날짜]]</f>
        <v>45694</v>
      </c>
      <c r="L1014" t="str" cm="1">
        <f t="array" ref="L10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14" t="str">
        <f t="shared" si="15"/>
        <v>내계좌이체</v>
      </c>
      <c r="N1014" t="str">
        <f>IF(COUNTIF(저축성자산, I1014) &gt; 0, 표1[[#This Row],[결제수단]], E1014)</f>
        <v>미분류</v>
      </c>
      <c r="O1014">
        <f>IF(OR(표1[[#This Row],[pv_대분류]]="수입", 표1[[#This Row],[pv_대분류]]="저축/투자"), 표1[[#This Row],[금액]], -표1[[#This Row],[금액]])</f>
        <v>50000</v>
      </c>
    </row>
    <row r="1015" spans="1:15" hidden="1">
      <c r="A1015" s="33">
        <v>45694</v>
      </c>
      <c r="B1015" s="34">
        <v>0.40355324074074073</v>
      </c>
      <c r="C1015" t="s">
        <v>167</v>
      </c>
      <c r="D1015" t="s">
        <v>609</v>
      </c>
      <c r="E1015" t="s">
        <v>149</v>
      </c>
      <c r="F1015" t="s">
        <v>152</v>
      </c>
      <c r="G1015" s="82">
        <v>50000</v>
      </c>
      <c r="H1015" t="s">
        <v>179</v>
      </c>
      <c r="I1015" t="s">
        <v>537</v>
      </c>
      <c r="J1015" s="33"/>
      <c r="K1015" s="33">
        <f>표1[[#This Row],[날짜]]</f>
        <v>45694</v>
      </c>
      <c r="L1015" t="str" cm="1">
        <f t="array" ref="L10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15" t="str">
        <f t="shared" si="15"/>
        <v>내계좌이체</v>
      </c>
      <c r="N1015" t="str">
        <f>IF(COUNTIF(저축성자산, I1015) &gt; 0, 표1[[#This Row],[결제수단]], E1015)</f>
        <v>미분류</v>
      </c>
      <c r="O1015">
        <f>IF(OR(표1[[#This Row],[pv_대분류]]="수입", 표1[[#This Row],[pv_대분류]]="저축/투자"), 표1[[#This Row],[금액]], -표1[[#This Row],[금액]])</f>
        <v>-50000</v>
      </c>
    </row>
    <row r="1016" spans="1:15">
      <c r="A1016" s="33">
        <v>45694</v>
      </c>
      <c r="B1016" s="34">
        <v>0.73228009259259264</v>
      </c>
      <c r="C1016" t="s">
        <v>165</v>
      </c>
      <c r="D1016" t="s">
        <v>542</v>
      </c>
      <c r="E1016" t="s">
        <v>50</v>
      </c>
      <c r="F1016" t="s">
        <v>689</v>
      </c>
      <c r="G1016" s="82">
        <v>-6000</v>
      </c>
      <c r="H1016" t="s">
        <v>179</v>
      </c>
      <c r="I1016" t="s">
        <v>224</v>
      </c>
      <c r="J1016" s="33"/>
      <c r="K1016" s="33">
        <f>표1[[#This Row],[날짜]]</f>
        <v>45694</v>
      </c>
      <c r="L1016" t="str" cm="1">
        <f t="array" ref="L10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16" t="str">
        <f t="shared" si="15"/>
        <v>의료/건강</v>
      </c>
      <c r="N1016" t="str">
        <f>IF(COUNTIF(저축성자산, I1016) &gt; 0, 표1[[#This Row],[결제수단]], E1016)</f>
        <v>약국</v>
      </c>
      <c r="O1016">
        <f>IF(OR(표1[[#This Row],[pv_대분류]]="수입", 표1[[#This Row],[pv_대분류]]="저축/투자"), 표1[[#This Row],[금액]], -표1[[#This Row],[금액]])</f>
        <v>6000</v>
      </c>
    </row>
    <row r="1017" spans="1:15">
      <c r="A1017" s="33">
        <v>45694</v>
      </c>
      <c r="B1017" s="34">
        <v>0.73447916666666668</v>
      </c>
      <c r="C1017" t="s">
        <v>165</v>
      </c>
      <c r="D1017" t="s">
        <v>525</v>
      </c>
      <c r="E1017" t="s">
        <v>643</v>
      </c>
      <c r="F1017" t="s">
        <v>465</v>
      </c>
      <c r="G1017" s="82">
        <v>-33000</v>
      </c>
      <c r="H1017" t="s">
        <v>179</v>
      </c>
      <c r="I1017" t="s">
        <v>222</v>
      </c>
      <c r="J1017" s="33"/>
      <c r="K1017" s="33">
        <f>표1[[#This Row],[날짜]]</f>
        <v>45694</v>
      </c>
      <c r="L1017" t="str" cm="1">
        <f t="array" ref="L10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17" t="str">
        <f t="shared" si="15"/>
        <v>카페/간식</v>
      </c>
      <c r="N1017" t="str">
        <f>IF(COUNTIF(저축성자산, I1017) &gt; 0, 표1[[#This Row],[결제수단]], E1017)</f>
        <v>베이커리</v>
      </c>
      <c r="O1017">
        <f>IF(OR(표1[[#This Row],[pv_대분류]]="수입", 표1[[#This Row],[pv_대분류]]="저축/투자"), 표1[[#This Row],[금액]], -표1[[#This Row],[금액]])</f>
        <v>33000</v>
      </c>
    </row>
    <row r="1018" spans="1:15" hidden="1">
      <c r="A1018" s="33">
        <v>45693</v>
      </c>
      <c r="B1018" s="34">
        <v>0.39328703703703699</v>
      </c>
      <c r="C1018" t="s">
        <v>167</v>
      </c>
      <c r="D1018" t="s">
        <v>609</v>
      </c>
      <c r="E1018" t="s">
        <v>149</v>
      </c>
      <c r="F1018" t="s">
        <v>593</v>
      </c>
      <c r="G1018" s="82">
        <v>-200000</v>
      </c>
      <c r="H1018" t="s">
        <v>179</v>
      </c>
      <c r="I1018" t="s">
        <v>195</v>
      </c>
      <c r="J1018" s="33"/>
      <c r="K1018" s="33">
        <f>표1[[#This Row],[날짜]]</f>
        <v>45693</v>
      </c>
      <c r="L1018" t="str" cm="1">
        <f t="array" ref="L10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18" t="str">
        <f t="shared" si="15"/>
        <v>내계좌이체</v>
      </c>
      <c r="N1018" t="str">
        <f>IF(COUNTIF(저축성자산, I1018) &gt; 0, 표1[[#This Row],[결제수단]], E1018)</f>
        <v>미분류</v>
      </c>
      <c r="O1018">
        <f>IF(OR(표1[[#This Row],[pv_대분류]]="수입", 표1[[#This Row],[pv_대분류]]="저축/투자"), 표1[[#This Row],[금액]], -표1[[#This Row],[금액]])</f>
        <v>200000</v>
      </c>
    </row>
    <row r="1019" spans="1:15" hidden="1">
      <c r="A1019" s="33">
        <v>45693</v>
      </c>
      <c r="B1019" s="34">
        <v>0.39329861111111108</v>
      </c>
      <c r="C1019" t="s">
        <v>167</v>
      </c>
      <c r="D1019" t="s">
        <v>609</v>
      </c>
      <c r="E1019" t="s">
        <v>149</v>
      </c>
      <c r="F1019" t="s">
        <v>152</v>
      </c>
      <c r="G1019" s="82">
        <v>200000</v>
      </c>
      <c r="H1019" t="s">
        <v>179</v>
      </c>
      <c r="I1019" t="s">
        <v>537</v>
      </c>
      <c r="J1019" s="33"/>
      <c r="K1019" s="33">
        <f>표1[[#This Row],[날짜]]</f>
        <v>45693</v>
      </c>
      <c r="L1019" t="str" cm="1">
        <f t="array" ref="L10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19" t="str">
        <f t="shared" si="15"/>
        <v>내계좌이체</v>
      </c>
      <c r="N1019" t="str">
        <f>IF(COUNTIF(저축성자산, I1019) &gt; 0, 표1[[#This Row],[결제수단]], E1019)</f>
        <v>미분류</v>
      </c>
      <c r="O1019">
        <f>IF(OR(표1[[#This Row],[pv_대분류]]="수입", 표1[[#This Row],[pv_대분류]]="저축/투자"), 표1[[#This Row],[금액]], -표1[[#This Row],[금액]])</f>
        <v>-200000</v>
      </c>
    </row>
    <row r="1020" spans="1:15" hidden="1">
      <c r="A1020" s="33">
        <v>45693</v>
      </c>
      <c r="B1020" s="34">
        <v>0.39373842592592601</v>
      </c>
      <c r="C1020" t="s">
        <v>167</v>
      </c>
      <c r="D1020" t="s">
        <v>635</v>
      </c>
      <c r="E1020" t="s">
        <v>149</v>
      </c>
      <c r="F1020" t="s">
        <v>632</v>
      </c>
      <c r="G1020" s="82">
        <v>-198200</v>
      </c>
      <c r="H1020" t="s">
        <v>179</v>
      </c>
      <c r="I1020" t="s">
        <v>537</v>
      </c>
      <c r="J1020" s="33"/>
      <c r="K1020" s="33">
        <f>표1[[#This Row],[날짜]]</f>
        <v>45693</v>
      </c>
      <c r="L1020" t="str" cm="1">
        <f t="array" ref="L10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20" t="str">
        <f t="shared" si="15"/>
        <v>카드대금</v>
      </c>
      <c r="N1020" t="str">
        <f>IF(COUNTIF(저축성자산, I1020) &gt; 0, 표1[[#This Row],[결제수단]], E1020)</f>
        <v>미분류</v>
      </c>
      <c r="O1020">
        <f>IF(OR(표1[[#This Row],[pv_대분류]]="수입", 표1[[#This Row],[pv_대분류]]="저축/투자"), 표1[[#This Row],[금액]], -표1[[#This Row],[금액]])</f>
        <v>198200</v>
      </c>
    </row>
    <row r="1021" spans="1:15" hidden="1">
      <c r="A1021" s="33">
        <v>45693</v>
      </c>
      <c r="B1021" s="34">
        <v>0.64387731481481481</v>
      </c>
      <c r="C1021" t="s">
        <v>167</v>
      </c>
      <c r="D1021" t="s">
        <v>167</v>
      </c>
      <c r="E1021" t="s">
        <v>149</v>
      </c>
      <c r="F1021" t="s">
        <v>71</v>
      </c>
      <c r="G1021" s="82">
        <v>50000</v>
      </c>
      <c r="H1021" t="s">
        <v>179</v>
      </c>
      <c r="I1021" t="s">
        <v>195</v>
      </c>
      <c r="J1021" s="33"/>
      <c r="K1021" s="33">
        <f>표1[[#This Row],[날짜]]</f>
        <v>45693</v>
      </c>
      <c r="L1021" t="str" cm="1">
        <f t="array" ref="L10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021" t="str">
        <f t="shared" si="15"/>
        <v>이체</v>
      </c>
      <c r="N1021" t="str">
        <f>IF(COUNTIF(저축성자산, I1021) &gt; 0, 표1[[#This Row],[결제수단]], E1021)</f>
        <v>미분류</v>
      </c>
      <c r="O1021">
        <f>IF(OR(표1[[#This Row],[pv_대분류]]="수입", 표1[[#This Row],[pv_대분류]]="저축/투자"), 표1[[#This Row],[금액]], -표1[[#This Row],[금액]])</f>
        <v>-50000</v>
      </c>
    </row>
    <row r="1022" spans="1:15" hidden="1">
      <c r="A1022" s="33">
        <v>45693</v>
      </c>
      <c r="B1022" s="34">
        <v>0.39471064814814821</v>
      </c>
      <c r="C1022" t="s">
        <v>163</v>
      </c>
      <c r="D1022" t="s">
        <v>149</v>
      </c>
      <c r="E1022" t="s">
        <v>149</v>
      </c>
      <c r="F1022" t="s">
        <v>590</v>
      </c>
      <c r="G1022" s="82">
        <v>30</v>
      </c>
      <c r="H1022" t="s">
        <v>179</v>
      </c>
      <c r="I1022" t="s">
        <v>537</v>
      </c>
      <c r="J1022" s="33"/>
      <c r="K1022" s="33">
        <f>표1[[#This Row],[날짜]]</f>
        <v>45693</v>
      </c>
      <c r="L1022" t="str" cm="1">
        <f t="array" ref="L10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22" t="str">
        <f t="shared" si="15"/>
        <v>미분류</v>
      </c>
      <c r="N1022" t="str">
        <f>IF(COUNTIF(저축성자산, I1022) &gt; 0, 표1[[#This Row],[결제수단]], E1022)</f>
        <v>미분류</v>
      </c>
      <c r="O1022">
        <f>IF(OR(표1[[#This Row],[pv_대분류]]="수입", 표1[[#This Row],[pv_대분류]]="저축/투자"), 표1[[#This Row],[금액]], -표1[[#This Row],[금액]])</f>
        <v>30</v>
      </c>
    </row>
    <row r="1023" spans="1:15" hidden="1">
      <c r="A1023" s="33">
        <v>45693</v>
      </c>
      <c r="B1023" s="34">
        <v>0.39476851851851852</v>
      </c>
      <c r="C1023" t="s">
        <v>163</v>
      </c>
      <c r="D1023" t="s">
        <v>161</v>
      </c>
      <c r="E1023" t="s">
        <v>149</v>
      </c>
      <c r="F1023" t="s">
        <v>617</v>
      </c>
      <c r="G1023" s="82">
        <v>18</v>
      </c>
      <c r="H1023" t="s">
        <v>179</v>
      </c>
      <c r="I1023" t="s">
        <v>537</v>
      </c>
      <c r="J1023" s="33"/>
      <c r="K1023" s="33">
        <f>표1[[#This Row],[날짜]]</f>
        <v>45693</v>
      </c>
      <c r="L1023" t="str" cm="1">
        <f t="array" ref="L10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23" t="str">
        <f t="shared" si="15"/>
        <v>앱테크</v>
      </c>
      <c r="N1023" t="str">
        <f>IF(COUNTIF(저축성자산, I1023) &gt; 0, 표1[[#This Row],[결제수단]], E1023)</f>
        <v>미분류</v>
      </c>
      <c r="O1023">
        <f>IF(OR(표1[[#This Row],[pv_대분류]]="수입", 표1[[#This Row],[pv_대분류]]="저축/투자"), 표1[[#This Row],[금액]], -표1[[#This Row],[금액]])</f>
        <v>18</v>
      </c>
    </row>
    <row r="1024" spans="1:15" hidden="1">
      <c r="A1024" s="33">
        <v>45693</v>
      </c>
      <c r="B1024" s="34">
        <v>0.39480324074074069</v>
      </c>
      <c r="C1024" t="s">
        <v>163</v>
      </c>
      <c r="D1024" t="s">
        <v>149</v>
      </c>
      <c r="E1024" t="s">
        <v>149</v>
      </c>
      <c r="F1024" t="s">
        <v>590</v>
      </c>
      <c r="G1024" s="82">
        <v>15</v>
      </c>
      <c r="H1024" t="s">
        <v>179</v>
      </c>
      <c r="I1024" t="s">
        <v>537</v>
      </c>
      <c r="J1024" s="33"/>
      <c r="K1024" s="33">
        <f>표1[[#This Row],[날짜]]</f>
        <v>45693</v>
      </c>
      <c r="L1024" t="str" cm="1">
        <f t="array" ref="L10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24" t="str">
        <f t="shared" si="15"/>
        <v>미분류</v>
      </c>
      <c r="N1024" t="str">
        <f>IF(COUNTIF(저축성자산, I1024) &gt; 0, 표1[[#This Row],[결제수단]], E1024)</f>
        <v>미분류</v>
      </c>
      <c r="O1024">
        <f>IF(OR(표1[[#This Row],[pv_대분류]]="수입", 표1[[#This Row],[pv_대분류]]="저축/투자"), 표1[[#This Row],[금액]], -표1[[#This Row],[금액]])</f>
        <v>15</v>
      </c>
    </row>
    <row r="1025" spans="1:15" hidden="1">
      <c r="A1025" s="33">
        <v>45693</v>
      </c>
      <c r="B1025" s="34">
        <v>0.39483796296296297</v>
      </c>
      <c r="C1025" t="s">
        <v>163</v>
      </c>
      <c r="D1025" t="s">
        <v>149</v>
      </c>
      <c r="E1025" t="s">
        <v>149</v>
      </c>
      <c r="F1025" t="s">
        <v>590</v>
      </c>
      <c r="G1025" s="82">
        <v>14</v>
      </c>
      <c r="H1025" t="s">
        <v>179</v>
      </c>
      <c r="I1025" t="s">
        <v>537</v>
      </c>
      <c r="J1025" s="33"/>
      <c r="K1025" s="33">
        <f>표1[[#This Row],[날짜]]</f>
        <v>45693</v>
      </c>
      <c r="L1025" t="str" cm="1">
        <f t="array" ref="L10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25" t="str">
        <f t="shared" si="15"/>
        <v>미분류</v>
      </c>
      <c r="N1025" t="str">
        <f>IF(COUNTIF(저축성자산, I1025) &gt; 0, 표1[[#This Row],[결제수단]], E1025)</f>
        <v>미분류</v>
      </c>
      <c r="O1025">
        <f>IF(OR(표1[[#This Row],[pv_대분류]]="수입", 표1[[#This Row],[pv_대분류]]="저축/투자"), 표1[[#This Row],[금액]], -표1[[#This Row],[금액]])</f>
        <v>14</v>
      </c>
    </row>
    <row r="1026" spans="1:15" hidden="1">
      <c r="A1026" s="33">
        <v>45692</v>
      </c>
      <c r="B1026" s="34">
        <v>0.4508449074074074</v>
      </c>
      <c r="C1026" t="s">
        <v>167</v>
      </c>
      <c r="D1026" t="s">
        <v>609</v>
      </c>
      <c r="E1026" t="s">
        <v>149</v>
      </c>
      <c r="F1026" t="s">
        <v>623</v>
      </c>
      <c r="G1026" s="82">
        <v>-37404</v>
      </c>
      <c r="H1026" t="s">
        <v>179</v>
      </c>
      <c r="I1026" t="s">
        <v>537</v>
      </c>
      <c r="J1026" s="33"/>
      <c r="K1026" s="33">
        <f>표1[[#This Row],[날짜]]</f>
        <v>45692</v>
      </c>
      <c r="L1026" t="str" cm="1">
        <f t="array" ref="L10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26" t="str">
        <f t="shared" ref="M1026:M1089" si="16">IF(COUNTIF(저축성자산, I1026) &gt; 0, "저축성자산", D1026)</f>
        <v>내계좌이체</v>
      </c>
      <c r="N1026" t="str">
        <f>IF(COUNTIF(저축성자산, I1026) &gt; 0, 표1[[#This Row],[결제수단]], E1026)</f>
        <v>미분류</v>
      </c>
      <c r="O1026">
        <f>IF(OR(표1[[#This Row],[pv_대분류]]="수입", 표1[[#This Row],[pv_대분류]]="저축/투자"), 표1[[#This Row],[금액]], -표1[[#This Row],[금액]])</f>
        <v>37404</v>
      </c>
    </row>
    <row r="1027" spans="1:15" hidden="1">
      <c r="A1027" s="33">
        <v>45692</v>
      </c>
      <c r="B1027" s="34">
        <v>0.45127314814814817</v>
      </c>
      <c r="C1027" t="s">
        <v>167</v>
      </c>
      <c r="D1027" t="s">
        <v>609</v>
      </c>
      <c r="E1027" t="s">
        <v>149</v>
      </c>
      <c r="F1027" t="s">
        <v>623</v>
      </c>
      <c r="G1027" s="82">
        <v>-53108</v>
      </c>
      <c r="H1027" t="s">
        <v>179</v>
      </c>
      <c r="I1027" t="s">
        <v>537</v>
      </c>
      <c r="J1027" s="33"/>
      <c r="K1027" s="33">
        <f>표1[[#This Row],[날짜]]</f>
        <v>45692</v>
      </c>
      <c r="L1027" t="str" cm="1">
        <f t="array" ref="L10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27" t="str">
        <f t="shared" si="16"/>
        <v>내계좌이체</v>
      </c>
      <c r="N1027" t="str">
        <f>IF(COUNTIF(저축성자산, I1027) &gt; 0, 표1[[#This Row],[결제수단]], E1027)</f>
        <v>미분류</v>
      </c>
      <c r="O1027">
        <f>IF(OR(표1[[#This Row],[pv_대분류]]="수입", 표1[[#This Row],[pv_대분류]]="저축/투자"), 표1[[#This Row],[금액]], -표1[[#This Row],[금액]])</f>
        <v>53108</v>
      </c>
    </row>
    <row r="1028" spans="1:15" hidden="1">
      <c r="A1028" s="33">
        <v>45691</v>
      </c>
      <c r="B1028" s="34">
        <v>0.43144675925925918</v>
      </c>
      <c r="C1028" t="s">
        <v>167</v>
      </c>
      <c r="D1028" t="s">
        <v>609</v>
      </c>
      <c r="E1028" t="s">
        <v>149</v>
      </c>
      <c r="F1028" t="s">
        <v>623</v>
      </c>
      <c r="G1028" s="82">
        <v>-36201</v>
      </c>
      <c r="H1028" t="s">
        <v>179</v>
      </c>
      <c r="I1028" t="s">
        <v>537</v>
      </c>
      <c r="J1028" s="33"/>
      <c r="K1028" s="33">
        <f>표1[[#This Row],[날짜]]</f>
        <v>45691</v>
      </c>
      <c r="L1028" t="str" cm="1">
        <f t="array" ref="L10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28" t="str">
        <f t="shared" si="16"/>
        <v>내계좌이체</v>
      </c>
      <c r="N1028" t="str">
        <f>IF(COUNTIF(저축성자산, I1028) &gt; 0, 표1[[#This Row],[결제수단]], E1028)</f>
        <v>미분류</v>
      </c>
      <c r="O1028">
        <f>IF(OR(표1[[#This Row],[pv_대분류]]="수입", 표1[[#This Row],[pv_대분류]]="저축/투자"), 표1[[#This Row],[금액]], -표1[[#This Row],[금액]])</f>
        <v>36201</v>
      </c>
    </row>
    <row r="1029" spans="1:15" hidden="1">
      <c r="A1029" s="33">
        <v>45691</v>
      </c>
      <c r="B1029" s="34">
        <v>0.44216435185185188</v>
      </c>
      <c r="C1029" t="s">
        <v>167</v>
      </c>
      <c r="D1029" t="s">
        <v>609</v>
      </c>
      <c r="E1029" t="s">
        <v>149</v>
      </c>
      <c r="F1029" t="s">
        <v>192</v>
      </c>
      <c r="G1029" s="82">
        <v>50000</v>
      </c>
      <c r="H1029" t="s">
        <v>179</v>
      </c>
      <c r="I1029" t="s">
        <v>537</v>
      </c>
      <c r="J1029" s="33"/>
      <c r="K1029" s="33">
        <f>표1[[#This Row],[날짜]]</f>
        <v>45691</v>
      </c>
      <c r="L1029" t="str" cm="1">
        <f t="array" ref="L10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29" t="str">
        <f t="shared" si="16"/>
        <v>내계좌이체</v>
      </c>
      <c r="N1029" t="str">
        <f>IF(COUNTIF(저축성자산, I1029) &gt; 0, 표1[[#This Row],[결제수단]], E1029)</f>
        <v>미분류</v>
      </c>
      <c r="O1029">
        <f>IF(OR(표1[[#This Row],[pv_대분류]]="수입", 표1[[#This Row],[pv_대분류]]="저축/투자"), 표1[[#This Row],[금액]], -표1[[#This Row],[금액]])</f>
        <v>-50000</v>
      </c>
    </row>
    <row r="1030" spans="1:15" hidden="1">
      <c r="A1030" s="33">
        <v>45691</v>
      </c>
      <c r="B1030" s="34">
        <v>0.44216435185185188</v>
      </c>
      <c r="C1030" t="s">
        <v>167</v>
      </c>
      <c r="D1030" t="s">
        <v>609</v>
      </c>
      <c r="E1030" t="s">
        <v>149</v>
      </c>
      <c r="F1030" t="s">
        <v>234</v>
      </c>
      <c r="G1030" s="82">
        <v>-50000</v>
      </c>
      <c r="H1030" t="s">
        <v>179</v>
      </c>
      <c r="I1030" t="s">
        <v>527</v>
      </c>
      <c r="J1030" s="33"/>
      <c r="K1030" s="33">
        <f>표1[[#This Row],[날짜]]</f>
        <v>45691</v>
      </c>
      <c r="L1030" t="str" cm="1">
        <f t="array" ref="L10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0" t="str">
        <f t="shared" si="16"/>
        <v>내계좌이체</v>
      </c>
      <c r="N1030" t="str">
        <f>IF(COUNTIF(저축성자산, I1030) &gt; 0, 표1[[#This Row],[결제수단]], E1030)</f>
        <v>미분류</v>
      </c>
      <c r="O1030">
        <f>IF(OR(표1[[#This Row],[pv_대분류]]="수입", 표1[[#This Row],[pv_대분류]]="저축/투자"), 표1[[#This Row],[금액]], -표1[[#This Row],[금액]])</f>
        <v>50000</v>
      </c>
    </row>
    <row r="1031" spans="1:15" hidden="1">
      <c r="A1031" s="33">
        <v>45691</v>
      </c>
      <c r="B1031" s="34">
        <v>0.44226851851851851</v>
      </c>
      <c r="C1031" t="s">
        <v>167</v>
      </c>
      <c r="D1031" t="s">
        <v>609</v>
      </c>
      <c r="E1031" t="s">
        <v>149</v>
      </c>
      <c r="F1031" t="s">
        <v>623</v>
      </c>
      <c r="G1031" s="82">
        <v>-51008</v>
      </c>
      <c r="H1031" t="s">
        <v>179</v>
      </c>
      <c r="I1031" t="s">
        <v>537</v>
      </c>
      <c r="J1031" s="33"/>
      <c r="K1031" s="33">
        <f>표1[[#This Row],[날짜]]</f>
        <v>45691</v>
      </c>
      <c r="L1031" t="str" cm="1">
        <f t="array" ref="L10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1" t="str">
        <f t="shared" si="16"/>
        <v>내계좌이체</v>
      </c>
      <c r="N1031" t="str">
        <f>IF(COUNTIF(저축성자산, I1031) &gt; 0, 표1[[#This Row],[결제수단]], E1031)</f>
        <v>미분류</v>
      </c>
      <c r="O1031">
        <f>IF(OR(표1[[#This Row],[pv_대분류]]="수입", 표1[[#This Row],[pv_대분류]]="저축/투자"), 표1[[#This Row],[금액]], -표1[[#This Row],[금액]])</f>
        <v>51008</v>
      </c>
    </row>
    <row r="1032" spans="1:15" hidden="1">
      <c r="A1032" s="33">
        <v>45691</v>
      </c>
      <c r="B1032" s="34">
        <v>0.5081134259259259</v>
      </c>
      <c r="C1032" t="s">
        <v>167</v>
      </c>
      <c r="D1032" t="s">
        <v>609</v>
      </c>
      <c r="E1032" t="s">
        <v>149</v>
      </c>
      <c r="F1032" t="s">
        <v>152</v>
      </c>
      <c r="G1032" s="82">
        <v>110000</v>
      </c>
      <c r="H1032" t="s">
        <v>179</v>
      </c>
      <c r="I1032" t="s">
        <v>211</v>
      </c>
      <c r="J1032" s="33"/>
      <c r="K1032" s="33">
        <f>표1[[#This Row],[날짜]]</f>
        <v>45691</v>
      </c>
      <c r="L1032" t="str" cm="1">
        <f t="array" ref="L10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2" t="str">
        <f t="shared" si="16"/>
        <v>내계좌이체</v>
      </c>
      <c r="N1032" t="str">
        <f>IF(COUNTIF(저축성자산, I1032) &gt; 0, 표1[[#This Row],[결제수단]], E1032)</f>
        <v>미분류</v>
      </c>
      <c r="O1032">
        <f>IF(OR(표1[[#This Row],[pv_대분류]]="수입", 표1[[#This Row],[pv_대분류]]="저축/투자"), 표1[[#This Row],[금액]], -표1[[#This Row],[금액]])</f>
        <v>-110000</v>
      </c>
    </row>
    <row r="1033" spans="1:15" hidden="1">
      <c r="A1033" s="33">
        <v>45691</v>
      </c>
      <c r="B1033" s="34">
        <v>0.52039351851851856</v>
      </c>
      <c r="C1033" t="s">
        <v>167</v>
      </c>
      <c r="D1033" t="s">
        <v>609</v>
      </c>
      <c r="E1033" t="s">
        <v>149</v>
      </c>
      <c r="F1033" t="s">
        <v>593</v>
      </c>
      <c r="G1033" s="82">
        <v>-110000</v>
      </c>
      <c r="H1033" t="s">
        <v>179</v>
      </c>
      <c r="I1033" t="s">
        <v>211</v>
      </c>
      <c r="J1033" s="33"/>
      <c r="K1033" s="33">
        <f>표1[[#This Row],[날짜]]</f>
        <v>45691</v>
      </c>
      <c r="L1033" t="str" cm="1">
        <f t="array" ref="L10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3" t="str">
        <f t="shared" si="16"/>
        <v>내계좌이체</v>
      </c>
      <c r="N1033" t="str">
        <f>IF(COUNTIF(저축성자산, I1033) &gt; 0, 표1[[#This Row],[결제수단]], E1033)</f>
        <v>미분류</v>
      </c>
      <c r="O1033">
        <f>IF(OR(표1[[#This Row],[pv_대분류]]="수입", 표1[[#This Row],[pv_대분류]]="저축/투자"), 표1[[#This Row],[금액]], -표1[[#This Row],[금액]])</f>
        <v>110000</v>
      </c>
    </row>
    <row r="1034" spans="1:15" hidden="1">
      <c r="A1034" s="33">
        <v>45691</v>
      </c>
      <c r="B1034" s="34">
        <v>0.5204050925925926</v>
      </c>
      <c r="C1034" t="s">
        <v>167</v>
      </c>
      <c r="D1034" t="s">
        <v>609</v>
      </c>
      <c r="E1034" t="s">
        <v>149</v>
      </c>
      <c r="F1034" t="s">
        <v>152</v>
      </c>
      <c r="G1034" s="82">
        <v>110000</v>
      </c>
      <c r="H1034" t="s">
        <v>179</v>
      </c>
      <c r="I1034" t="s">
        <v>537</v>
      </c>
      <c r="J1034" s="33"/>
      <c r="K1034" s="33">
        <f>표1[[#This Row],[날짜]]</f>
        <v>45691</v>
      </c>
      <c r="L1034" t="str" cm="1">
        <f t="array" ref="L10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4" t="str">
        <f t="shared" si="16"/>
        <v>내계좌이체</v>
      </c>
      <c r="N1034" t="str">
        <f>IF(COUNTIF(저축성자산, I1034) &gt; 0, 표1[[#This Row],[결제수단]], E1034)</f>
        <v>미분류</v>
      </c>
      <c r="O1034">
        <f>IF(OR(표1[[#This Row],[pv_대분류]]="수입", 표1[[#This Row],[pv_대분류]]="저축/투자"), 표1[[#This Row],[금액]], -표1[[#This Row],[금액]])</f>
        <v>-110000</v>
      </c>
    </row>
    <row r="1035" spans="1:15">
      <c r="A1035" s="33">
        <v>45691</v>
      </c>
      <c r="B1035" s="34">
        <v>0.5057638888888889</v>
      </c>
      <c r="C1035" t="s">
        <v>165</v>
      </c>
      <c r="D1035" t="s">
        <v>160</v>
      </c>
      <c r="E1035" t="s">
        <v>4</v>
      </c>
      <c r="F1035" t="s">
        <v>469</v>
      </c>
      <c r="G1035" s="82">
        <v>-1900</v>
      </c>
      <c r="H1035" t="s">
        <v>179</v>
      </c>
      <c r="I1035" t="s">
        <v>224</v>
      </c>
      <c r="J1035" s="33"/>
      <c r="K1035" s="33">
        <f>표1[[#This Row],[날짜]]</f>
        <v>45691</v>
      </c>
      <c r="L1035" t="str" cm="1">
        <f t="array" ref="L10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35" t="str">
        <f t="shared" si="16"/>
        <v>생활</v>
      </c>
      <c r="N1035" t="str">
        <f>IF(COUNTIF(저축성자산, I1035) &gt; 0, 표1[[#This Row],[결제수단]], E1035)</f>
        <v>편의점</v>
      </c>
      <c r="O1035">
        <f>IF(OR(표1[[#This Row],[pv_대분류]]="수입", 표1[[#This Row],[pv_대분류]]="저축/투자"), 표1[[#This Row],[금액]], -표1[[#This Row],[금액]])</f>
        <v>1900</v>
      </c>
    </row>
    <row r="1036" spans="1:15" hidden="1">
      <c r="A1036" s="33">
        <v>45689</v>
      </c>
      <c r="B1036" s="34">
        <v>0.42873842592592593</v>
      </c>
      <c r="C1036" t="s">
        <v>167</v>
      </c>
      <c r="D1036" t="s">
        <v>609</v>
      </c>
      <c r="E1036" t="s">
        <v>149</v>
      </c>
      <c r="F1036" t="s">
        <v>192</v>
      </c>
      <c r="G1036" s="82">
        <v>300000</v>
      </c>
      <c r="H1036" t="s">
        <v>179</v>
      </c>
      <c r="I1036" t="s">
        <v>537</v>
      </c>
      <c r="J1036" s="33"/>
      <c r="K1036" s="33">
        <f>표1[[#This Row],[날짜]]</f>
        <v>45689</v>
      </c>
      <c r="L1036" t="str" cm="1">
        <f t="array" ref="L10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6" t="str">
        <f t="shared" si="16"/>
        <v>내계좌이체</v>
      </c>
      <c r="N1036" t="str">
        <f>IF(COUNTIF(저축성자산, I1036) &gt; 0, 표1[[#This Row],[결제수단]], E1036)</f>
        <v>미분류</v>
      </c>
      <c r="O1036">
        <f>IF(OR(표1[[#This Row],[pv_대분류]]="수입", 표1[[#This Row],[pv_대분류]]="저축/투자"), 표1[[#This Row],[금액]], -표1[[#This Row],[금액]])</f>
        <v>-300000</v>
      </c>
    </row>
    <row r="1037" spans="1:15" hidden="1">
      <c r="A1037" s="33">
        <v>45689</v>
      </c>
      <c r="B1037" s="34">
        <v>0.42873842592592593</v>
      </c>
      <c r="C1037" t="s">
        <v>167</v>
      </c>
      <c r="D1037" t="s">
        <v>609</v>
      </c>
      <c r="E1037" t="s">
        <v>149</v>
      </c>
      <c r="F1037" t="s">
        <v>234</v>
      </c>
      <c r="G1037" s="82">
        <v>-300000</v>
      </c>
      <c r="H1037" t="s">
        <v>179</v>
      </c>
      <c r="I1037" t="s">
        <v>527</v>
      </c>
      <c r="J1037" s="33"/>
      <c r="K1037" s="33">
        <f>표1[[#This Row],[날짜]]</f>
        <v>45689</v>
      </c>
      <c r="L1037" t="str" cm="1">
        <f t="array" ref="L10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7" t="str">
        <f t="shared" si="16"/>
        <v>내계좌이체</v>
      </c>
      <c r="N1037" t="str">
        <f>IF(COUNTIF(저축성자산, I1037) &gt; 0, 표1[[#This Row],[결제수단]], E1037)</f>
        <v>미분류</v>
      </c>
      <c r="O1037">
        <f>IF(OR(표1[[#This Row],[pv_대분류]]="수입", 표1[[#This Row],[pv_대분류]]="저축/투자"), 표1[[#This Row],[금액]], -표1[[#This Row],[금액]])</f>
        <v>300000</v>
      </c>
    </row>
    <row r="1038" spans="1:15" hidden="1">
      <c r="A1038" s="33">
        <v>45689</v>
      </c>
      <c r="B1038" s="34">
        <v>0.4291550925925926</v>
      </c>
      <c r="C1038" t="s">
        <v>167</v>
      </c>
      <c r="D1038" t="s">
        <v>167</v>
      </c>
      <c r="E1038" t="s">
        <v>149</v>
      </c>
      <c r="F1038" t="s">
        <v>76</v>
      </c>
      <c r="G1038" s="82">
        <v>-300000</v>
      </c>
      <c r="H1038" t="s">
        <v>179</v>
      </c>
      <c r="I1038" t="s">
        <v>537</v>
      </c>
      <c r="J1038" s="33"/>
      <c r="K1038" s="33">
        <f>표1[[#This Row],[날짜]]</f>
        <v>45689</v>
      </c>
      <c r="L1038" t="str" cm="1">
        <f t="array" ref="L10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38" t="str">
        <f t="shared" si="16"/>
        <v>이체</v>
      </c>
      <c r="N1038" t="str">
        <f>IF(COUNTIF(저축성자산, I1038) &gt; 0, 표1[[#This Row],[결제수단]], E1038)</f>
        <v>미분류</v>
      </c>
      <c r="O1038">
        <f>IF(OR(표1[[#This Row],[pv_대분류]]="수입", 표1[[#This Row],[pv_대분류]]="저축/투자"), 표1[[#This Row],[금액]], -표1[[#This Row],[금액]])</f>
        <v>300000</v>
      </c>
    </row>
    <row r="1039" spans="1:15" hidden="1">
      <c r="A1039" s="33">
        <v>45689</v>
      </c>
      <c r="B1039" s="34">
        <v>0.71046296296296296</v>
      </c>
      <c r="C1039" t="s">
        <v>167</v>
      </c>
      <c r="D1039" t="s">
        <v>167</v>
      </c>
      <c r="E1039" t="s">
        <v>149</v>
      </c>
      <c r="F1039" t="s">
        <v>70</v>
      </c>
      <c r="G1039" s="82">
        <v>200000</v>
      </c>
      <c r="H1039" t="s">
        <v>179</v>
      </c>
      <c r="I1039" t="s">
        <v>195</v>
      </c>
      <c r="J1039" s="33"/>
      <c r="K1039" s="33">
        <f>표1[[#This Row],[날짜]]</f>
        <v>45689</v>
      </c>
      <c r="L1039" t="str" cm="1">
        <f t="array" ref="L10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039" t="str">
        <f t="shared" si="16"/>
        <v>이체</v>
      </c>
      <c r="N1039" t="str">
        <f>IF(COUNTIF(저축성자산, I1039) &gt; 0, 표1[[#This Row],[결제수단]], E1039)</f>
        <v>미분류</v>
      </c>
      <c r="O1039">
        <f>IF(OR(표1[[#This Row],[pv_대분류]]="수입", 표1[[#This Row],[pv_대분류]]="저축/투자"), 표1[[#This Row],[금액]], -표1[[#This Row],[금액]])</f>
        <v>-200000</v>
      </c>
    </row>
    <row r="1040" spans="1:15" hidden="1">
      <c r="A1040" s="33">
        <v>45689</v>
      </c>
      <c r="B1040" s="34">
        <v>0.7978587962962963</v>
      </c>
      <c r="C1040" t="s">
        <v>167</v>
      </c>
      <c r="D1040" t="s">
        <v>609</v>
      </c>
      <c r="E1040" t="s">
        <v>149</v>
      </c>
      <c r="F1040" t="s">
        <v>192</v>
      </c>
      <c r="G1040" s="82">
        <v>100000</v>
      </c>
      <c r="H1040" t="s">
        <v>179</v>
      </c>
      <c r="I1040" t="s">
        <v>537</v>
      </c>
      <c r="J1040" s="33"/>
      <c r="K1040" s="33">
        <f>표1[[#This Row],[날짜]]</f>
        <v>45689</v>
      </c>
      <c r="L1040" t="str" cm="1">
        <f t="array" ref="L10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40" t="str">
        <f t="shared" si="16"/>
        <v>내계좌이체</v>
      </c>
      <c r="N1040" t="str">
        <f>IF(COUNTIF(저축성자산, I1040) &gt; 0, 표1[[#This Row],[결제수단]], E1040)</f>
        <v>미분류</v>
      </c>
      <c r="O1040">
        <f>IF(OR(표1[[#This Row],[pv_대분류]]="수입", 표1[[#This Row],[pv_대분류]]="저축/투자"), 표1[[#This Row],[금액]], -표1[[#This Row],[금액]])</f>
        <v>-100000</v>
      </c>
    </row>
    <row r="1041" spans="1:15" hidden="1">
      <c r="A1041" s="33">
        <v>45689</v>
      </c>
      <c r="B1041" s="34">
        <v>0.7978587962962963</v>
      </c>
      <c r="C1041" t="s">
        <v>167</v>
      </c>
      <c r="D1041" t="s">
        <v>609</v>
      </c>
      <c r="E1041" t="s">
        <v>149</v>
      </c>
      <c r="F1041" t="s">
        <v>234</v>
      </c>
      <c r="G1041" s="82">
        <v>-100000</v>
      </c>
      <c r="H1041" t="s">
        <v>179</v>
      </c>
      <c r="I1041" t="s">
        <v>527</v>
      </c>
      <c r="J1041" s="33"/>
      <c r="K1041" s="33">
        <f>표1[[#This Row],[날짜]]</f>
        <v>45689</v>
      </c>
      <c r="L1041" t="str" cm="1">
        <f t="array" ref="L10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41" t="str">
        <f t="shared" si="16"/>
        <v>내계좌이체</v>
      </c>
      <c r="N1041" t="str">
        <f>IF(COUNTIF(저축성자산, I1041) &gt; 0, 표1[[#This Row],[결제수단]], E1041)</f>
        <v>미분류</v>
      </c>
      <c r="O1041">
        <f>IF(OR(표1[[#This Row],[pv_대분류]]="수입", 표1[[#This Row],[pv_대분류]]="저축/투자"), 표1[[#This Row],[금액]], -표1[[#This Row],[금액]])</f>
        <v>100000</v>
      </c>
    </row>
    <row r="1042" spans="1:15" hidden="1">
      <c r="A1042" s="33">
        <v>45689</v>
      </c>
      <c r="B1042" s="34">
        <v>0.1051273148148148</v>
      </c>
      <c r="C1042" t="s">
        <v>163</v>
      </c>
      <c r="D1042" t="s">
        <v>510</v>
      </c>
      <c r="E1042" t="s">
        <v>149</v>
      </c>
      <c r="F1042" t="s">
        <v>7</v>
      </c>
      <c r="G1042" s="82">
        <v>10</v>
      </c>
      <c r="H1042" t="s">
        <v>179</v>
      </c>
      <c r="I1042" t="s">
        <v>537</v>
      </c>
      <c r="J1042" s="33"/>
      <c r="K1042" s="33">
        <f>표1[[#This Row],[날짜]]</f>
        <v>45689</v>
      </c>
      <c r="L1042" t="str" cm="1">
        <f t="array" ref="L10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42" t="str">
        <f t="shared" si="16"/>
        <v>금융수입</v>
      </c>
      <c r="N1042" t="str">
        <f>IF(COUNTIF(저축성자산, I1042) &gt; 0, 표1[[#This Row],[결제수단]], E1042)</f>
        <v>미분류</v>
      </c>
      <c r="O1042">
        <f>IF(OR(표1[[#This Row],[pv_대분류]]="수입", 표1[[#This Row],[pv_대분류]]="저축/투자"), 표1[[#This Row],[금액]], -표1[[#This Row],[금액]])</f>
        <v>10</v>
      </c>
    </row>
    <row r="1043" spans="1:15" hidden="1">
      <c r="A1043" s="33">
        <v>45689</v>
      </c>
      <c r="B1043" s="34">
        <v>0.36258101851851848</v>
      </c>
      <c r="C1043" t="s">
        <v>163</v>
      </c>
      <c r="D1043" t="s">
        <v>510</v>
      </c>
      <c r="E1043" t="s">
        <v>149</v>
      </c>
      <c r="F1043" t="s">
        <v>240</v>
      </c>
      <c r="G1043" s="82">
        <v>500</v>
      </c>
      <c r="H1043" t="s">
        <v>179</v>
      </c>
      <c r="I1043" t="s">
        <v>537</v>
      </c>
      <c r="J1043" s="33"/>
      <c r="K1043" s="33">
        <f>표1[[#This Row],[날짜]]</f>
        <v>45689</v>
      </c>
      <c r="L1043" t="str" cm="1">
        <f t="array" ref="L10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43" t="str">
        <f t="shared" si="16"/>
        <v>금융수입</v>
      </c>
      <c r="N1043" t="str">
        <f>IF(COUNTIF(저축성자산, I1043) &gt; 0, 표1[[#This Row],[결제수단]], E1043)</f>
        <v>미분류</v>
      </c>
      <c r="O1043">
        <f>IF(OR(표1[[#This Row],[pv_대분류]]="수입", 표1[[#This Row],[pv_대분류]]="저축/투자"), 표1[[#This Row],[금액]], -표1[[#This Row],[금액]])</f>
        <v>500</v>
      </c>
    </row>
    <row r="1044" spans="1:15" hidden="1">
      <c r="A1044" s="33">
        <v>45689</v>
      </c>
      <c r="B1044" s="34">
        <v>0.54137731481481477</v>
      </c>
      <c r="C1044" t="s">
        <v>163</v>
      </c>
      <c r="D1044" t="s">
        <v>149</v>
      </c>
      <c r="E1044" t="s">
        <v>149</v>
      </c>
      <c r="F1044" t="s">
        <v>590</v>
      </c>
      <c r="G1044" s="82">
        <v>16</v>
      </c>
      <c r="H1044" t="s">
        <v>179</v>
      </c>
      <c r="I1044" t="s">
        <v>537</v>
      </c>
      <c r="J1044" s="33"/>
      <c r="K1044" s="33">
        <f>표1[[#This Row],[날짜]]</f>
        <v>45689</v>
      </c>
      <c r="L1044" t="str" cm="1">
        <f t="array" ref="L10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44" t="str">
        <f t="shared" si="16"/>
        <v>미분류</v>
      </c>
      <c r="N1044" t="str">
        <f>IF(COUNTIF(저축성자산, I1044) &gt; 0, 표1[[#This Row],[결제수단]], E1044)</f>
        <v>미분류</v>
      </c>
      <c r="O1044">
        <f>IF(OR(표1[[#This Row],[pv_대분류]]="수입", 표1[[#This Row],[pv_대분류]]="저축/투자"), 표1[[#This Row],[금액]], -표1[[#This Row],[금액]])</f>
        <v>16</v>
      </c>
    </row>
    <row r="1045" spans="1:15" hidden="1">
      <c r="A1045" s="33">
        <v>45689</v>
      </c>
      <c r="B1045" s="34">
        <v>0.54142361111111115</v>
      </c>
      <c r="C1045" t="s">
        <v>163</v>
      </c>
      <c r="D1045" t="s">
        <v>149</v>
      </c>
      <c r="E1045" t="s">
        <v>149</v>
      </c>
      <c r="F1045" t="s">
        <v>590</v>
      </c>
      <c r="G1045" s="82">
        <v>6</v>
      </c>
      <c r="H1045" t="s">
        <v>179</v>
      </c>
      <c r="I1045" t="s">
        <v>537</v>
      </c>
      <c r="J1045" s="33"/>
      <c r="K1045" s="33">
        <f>표1[[#This Row],[날짜]]</f>
        <v>45689</v>
      </c>
      <c r="L1045" t="str" cm="1">
        <f t="array" ref="L10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45" t="str">
        <f t="shared" si="16"/>
        <v>미분류</v>
      </c>
      <c r="N1045" t="str">
        <f>IF(COUNTIF(저축성자산, I1045) &gt; 0, 표1[[#This Row],[결제수단]], E1045)</f>
        <v>미분류</v>
      </c>
      <c r="O1045">
        <f>IF(OR(표1[[#This Row],[pv_대분류]]="수입", 표1[[#This Row],[pv_대분류]]="저축/투자"), 표1[[#This Row],[금액]], -표1[[#This Row],[금액]])</f>
        <v>6</v>
      </c>
    </row>
    <row r="1046" spans="1:15" hidden="1">
      <c r="A1046" s="33">
        <v>45689</v>
      </c>
      <c r="B1046" s="34">
        <v>0.54144675925925922</v>
      </c>
      <c r="C1046" t="s">
        <v>163</v>
      </c>
      <c r="D1046" t="s">
        <v>149</v>
      </c>
      <c r="E1046" t="s">
        <v>149</v>
      </c>
      <c r="F1046" t="s">
        <v>590</v>
      </c>
      <c r="G1046" s="82">
        <v>13</v>
      </c>
      <c r="H1046" t="s">
        <v>179</v>
      </c>
      <c r="I1046" t="s">
        <v>537</v>
      </c>
      <c r="J1046" s="33"/>
      <c r="K1046" s="33">
        <f>표1[[#This Row],[날짜]]</f>
        <v>45689</v>
      </c>
      <c r="L1046" t="str" cm="1">
        <f t="array" ref="L10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46" t="str">
        <f t="shared" si="16"/>
        <v>미분류</v>
      </c>
      <c r="N1046" t="str">
        <f>IF(COUNTIF(저축성자산, I1046) &gt; 0, 표1[[#This Row],[결제수단]], E1046)</f>
        <v>미분류</v>
      </c>
      <c r="O1046">
        <f>IF(OR(표1[[#This Row],[pv_대분류]]="수입", 표1[[#This Row],[pv_대분류]]="저축/투자"), 표1[[#This Row],[금액]], -표1[[#This Row],[금액]])</f>
        <v>13</v>
      </c>
    </row>
    <row r="1047" spans="1:15" hidden="1">
      <c r="A1047" s="33">
        <v>45689</v>
      </c>
      <c r="B1047" s="34">
        <v>0.54162037037037036</v>
      </c>
      <c r="C1047" t="s">
        <v>163</v>
      </c>
      <c r="D1047" t="s">
        <v>510</v>
      </c>
      <c r="E1047" t="s">
        <v>149</v>
      </c>
      <c r="F1047" t="s">
        <v>608</v>
      </c>
      <c r="G1047" s="82">
        <v>738</v>
      </c>
      <c r="H1047" t="s">
        <v>179</v>
      </c>
      <c r="I1047" t="s">
        <v>527</v>
      </c>
      <c r="J1047" s="33"/>
      <c r="K1047" s="33">
        <f>표1[[#This Row],[날짜]]</f>
        <v>45689</v>
      </c>
      <c r="L1047" t="str" cm="1">
        <f t="array" ref="L10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47" t="str">
        <f t="shared" si="16"/>
        <v>금융수입</v>
      </c>
      <c r="N1047" t="str">
        <f>IF(COUNTIF(저축성자산, I1047) &gt; 0, 표1[[#This Row],[결제수단]], E1047)</f>
        <v>미분류</v>
      </c>
      <c r="O1047">
        <f>IF(OR(표1[[#This Row],[pv_대분류]]="수입", 표1[[#This Row],[pv_대분류]]="저축/투자"), 표1[[#This Row],[금액]], -표1[[#This Row],[금액]])</f>
        <v>738</v>
      </c>
    </row>
    <row r="1048" spans="1:15">
      <c r="A1048" s="33">
        <v>45689</v>
      </c>
      <c r="B1048" s="34">
        <v>0.58868055555555554</v>
      </c>
      <c r="C1048" t="s">
        <v>165</v>
      </c>
      <c r="D1048" t="s">
        <v>148</v>
      </c>
      <c r="E1048" t="s">
        <v>28</v>
      </c>
      <c r="F1048" t="s">
        <v>492</v>
      </c>
      <c r="G1048" s="82">
        <v>-198100</v>
      </c>
      <c r="H1048" t="s">
        <v>179</v>
      </c>
      <c r="I1048" t="s">
        <v>222</v>
      </c>
      <c r="J1048" s="33"/>
      <c r="K1048" s="33">
        <f>표1[[#This Row],[날짜]]</f>
        <v>45689</v>
      </c>
      <c r="L1048" t="str" cm="1">
        <f t="array" ref="L10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48" t="str">
        <f t="shared" si="16"/>
        <v>식비</v>
      </c>
      <c r="N1048" t="str">
        <f>IF(COUNTIF(저축성자산, I1048) &gt; 0, 표1[[#This Row],[결제수단]], E1048)</f>
        <v>양식</v>
      </c>
      <c r="O1048">
        <f>IF(OR(표1[[#This Row],[pv_대분류]]="수입", 표1[[#This Row],[pv_대분류]]="저축/투자"), 표1[[#This Row],[금액]], -표1[[#This Row],[금액]])</f>
        <v>198100</v>
      </c>
    </row>
    <row r="1049" spans="1:15">
      <c r="A1049" s="33">
        <v>45689</v>
      </c>
      <c r="B1049" s="34">
        <v>0.58924768518518522</v>
      </c>
      <c r="C1049" t="s">
        <v>165</v>
      </c>
      <c r="D1049" t="s">
        <v>148</v>
      </c>
      <c r="E1049" t="s">
        <v>28</v>
      </c>
      <c r="F1049" t="s">
        <v>492</v>
      </c>
      <c r="G1049" s="82">
        <v>-100</v>
      </c>
      <c r="H1049" t="s">
        <v>179</v>
      </c>
      <c r="I1049" t="s">
        <v>222</v>
      </c>
      <c r="J1049" s="33"/>
      <c r="K1049" s="33">
        <f>표1[[#This Row],[날짜]]</f>
        <v>45689</v>
      </c>
      <c r="L1049" t="str" cm="1">
        <f t="array" ref="L10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49" t="str">
        <f t="shared" si="16"/>
        <v>식비</v>
      </c>
      <c r="N1049" t="str">
        <f>IF(COUNTIF(저축성자산, I1049) &gt; 0, 표1[[#This Row],[결제수단]], E1049)</f>
        <v>양식</v>
      </c>
      <c r="O1049">
        <f>IF(OR(표1[[#This Row],[pv_대분류]]="수입", 표1[[#This Row],[pv_대분류]]="저축/투자"), 표1[[#This Row],[금액]], -표1[[#This Row],[금액]])</f>
        <v>100</v>
      </c>
    </row>
    <row r="1050" spans="1:15">
      <c r="A1050" s="33">
        <v>45689</v>
      </c>
      <c r="B1050" s="34">
        <v>0.79805555555555552</v>
      </c>
      <c r="C1050" t="s">
        <v>165</v>
      </c>
      <c r="D1050" t="s">
        <v>156</v>
      </c>
      <c r="E1050" t="s">
        <v>633</v>
      </c>
      <c r="F1050" t="s">
        <v>312</v>
      </c>
      <c r="G1050" s="82">
        <v>-100000</v>
      </c>
      <c r="H1050" t="s">
        <v>179</v>
      </c>
      <c r="I1050" t="s">
        <v>537</v>
      </c>
      <c r="J1050" s="33"/>
      <c r="K1050" s="33">
        <f>표1[[#This Row],[날짜]]</f>
        <v>45689</v>
      </c>
      <c r="L1050" t="str" cm="1">
        <f t="array" ref="L10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50" t="str">
        <f t="shared" si="16"/>
        <v>금융</v>
      </c>
      <c r="N1050" t="str">
        <f>IF(COUNTIF(저축성자산, I1050) &gt; 0, 표1[[#This Row],[결제수단]], E1050)</f>
        <v>세금/과태료</v>
      </c>
      <c r="O1050">
        <f>IF(OR(표1[[#This Row],[pv_대분류]]="수입", 표1[[#This Row],[pv_대분류]]="저축/투자"), 표1[[#This Row],[금액]], -표1[[#This Row],[금액]])</f>
        <v>100000</v>
      </c>
    </row>
    <row r="1051" spans="1:15" hidden="1">
      <c r="A1051" s="33">
        <v>45688</v>
      </c>
      <c r="B1051" s="34">
        <v>0.36886574074074069</v>
      </c>
      <c r="C1051" t="s">
        <v>167</v>
      </c>
      <c r="D1051" t="s">
        <v>609</v>
      </c>
      <c r="E1051" t="s">
        <v>149</v>
      </c>
      <c r="F1051" t="s">
        <v>606</v>
      </c>
      <c r="G1051" s="82">
        <v>-100000</v>
      </c>
      <c r="H1051" t="s">
        <v>179</v>
      </c>
      <c r="I1051" t="s">
        <v>195</v>
      </c>
      <c r="J1051" s="33"/>
      <c r="K1051" s="33">
        <f>표1[[#This Row],[날짜]]</f>
        <v>45688</v>
      </c>
      <c r="L1051" t="str" cm="1">
        <f t="array" ref="L10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1" t="str">
        <f t="shared" si="16"/>
        <v>내계좌이체</v>
      </c>
      <c r="N1051" t="str">
        <f>IF(COUNTIF(저축성자산, I1051) &gt; 0, 표1[[#This Row],[결제수단]], E1051)</f>
        <v>미분류</v>
      </c>
      <c r="O1051">
        <f>IF(OR(표1[[#This Row],[pv_대분류]]="수입", 표1[[#This Row],[pv_대분류]]="저축/투자"), 표1[[#This Row],[금액]], -표1[[#This Row],[금액]])</f>
        <v>100000</v>
      </c>
    </row>
    <row r="1052" spans="1:15" hidden="1">
      <c r="A1052" s="33">
        <v>45688</v>
      </c>
      <c r="B1052" s="34">
        <v>0.36886574074074069</v>
      </c>
      <c r="C1052" t="s">
        <v>167</v>
      </c>
      <c r="D1052" t="s">
        <v>609</v>
      </c>
      <c r="E1052" t="s">
        <v>149</v>
      </c>
      <c r="F1052" t="s">
        <v>152</v>
      </c>
      <c r="G1052" s="82">
        <v>100000</v>
      </c>
      <c r="H1052" t="s">
        <v>179</v>
      </c>
      <c r="I1052" t="s">
        <v>427</v>
      </c>
      <c r="J1052" s="33"/>
      <c r="K1052" s="33">
        <f>표1[[#This Row],[날짜]]</f>
        <v>45688</v>
      </c>
      <c r="L1052" t="str" cm="1">
        <f t="array" ref="L10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052" t="str">
        <f t="shared" si="16"/>
        <v>저축성자산</v>
      </c>
      <c r="N1052" t="str">
        <f>IF(COUNTIF(저축성자산, I1052) &gt; 0, 표1[[#This Row],[결제수단]], E1052)</f>
        <v>청년 주택드림 청약통장</v>
      </c>
      <c r="O1052">
        <f>IF(OR(표1[[#This Row],[pv_대분류]]="수입", 표1[[#This Row],[pv_대분류]]="저축/투자"), 표1[[#This Row],[금액]], -표1[[#This Row],[금액]])</f>
        <v>100000</v>
      </c>
    </row>
    <row r="1053" spans="1:15" hidden="1">
      <c r="A1053" s="33">
        <v>45688</v>
      </c>
      <c r="B1053" s="34">
        <v>0.38909722222222221</v>
      </c>
      <c r="C1053" t="s">
        <v>167</v>
      </c>
      <c r="D1053" t="s">
        <v>609</v>
      </c>
      <c r="E1053" t="s">
        <v>149</v>
      </c>
      <c r="F1053" t="s">
        <v>192</v>
      </c>
      <c r="G1053" s="82">
        <v>100000</v>
      </c>
      <c r="H1053" t="s">
        <v>179</v>
      </c>
      <c r="I1053" t="s">
        <v>537</v>
      </c>
      <c r="J1053" s="33"/>
      <c r="K1053" s="33">
        <f>표1[[#This Row],[날짜]]</f>
        <v>45688</v>
      </c>
      <c r="L1053" t="str" cm="1">
        <f t="array" ref="L10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3" t="str">
        <f t="shared" si="16"/>
        <v>내계좌이체</v>
      </c>
      <c r="N1053" t="str">
        <f>IF(COUNTIF(저축성자산, I1053) &gt; 0, 표1[[#This Row],[결제수단]], E1053)</f>
        <v>미분류</v>
      </c>
      <c r="O1053">
        <f>IF(OR(표1[[#This Row],[pv_대분류]]="수입", 표1[[#This Row],[pv_대분류]]="저축/투자"), 표1[[#This Row],[금액]], -표1[[#This Row],[금액]])</f>
        <v>-100000</v>
      </c>
    </row>
    <row r="1054" spans="1:15" hidden="1">
      <c r="A1054" s="33">
        <v>45688</v>
      </c>
      <c r="B1054" s="34">
        <v>0.38909722222222221</v>
      </c>
      <c r="C1054" t="s">
        <v>167</v>
      </c>
      <c r="D1054" t="s">
        <v>609</v>
      </c>
      <c r="E1054" t="s">
        <v>149</v>
      </c>
      <c r="F1054" t="s">
        <v>234</v>
      </c>
      <c r="G1054" s="82">
        <v>-100000</v>
      </c>
      <c r="H1054" t="s">
        <v>179</v>
      </c>
      <c r="I1054" t="s">
        <v>527</v>
      </c>
      <c r="J1054" s="33"/>
      <c r="K1054" s="33">
        <f>표1[[#This Row],[날짜]]</f>
        <v>45688</v>
      </c>
      <c r="L1054" t="str" cm="1">
        <f t="array" ref="L10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4" t="str">
        <f t="shared" si="16"/>
        <v>내계좌이체</v>
      </c>
      <c r="N1054" t="str">
        <f>IF(COUNTIF(저축성자산, I1054) &gt; 0, 표1[[#This Row],[결제수단]], E1054)</f>
        <v>미분류</v>
      </c>
      <c r="O1054">
        <f>IF(OR(표1[[#This Row],[pv_대분류]]="수입", 표1[[#This Row],[pv_대분류]]="저축/투자"), 표1[[#This Row],[금액]], -표1[[#This Row],[금액]])</f>
        <v>100000</v>
      </c>
    </row>
    <row r="1055" spans="1:15" hidden="1">
      <c r="A1055" s="33">
        <v>45688</v>
      </c>
      <c r="B1055" s="34">
        <v>0.38951388888888888</v>
      </c>
      <c r="C1055" t="s">
        <v>167</v>
      </c>
      <c r="D1055" t="s">
        <v>609</v>
      </c>
      <c r="E1055" t="s">
        <v>149</v>
      </c>
      <c r="F1055" t="s">
        <v>623</v>
      </c>
      <c r="G1055" s="82">
        <v>-51450</v>
      </c>
      <c r="H1055" t="s">
        <v>179</v>
      </c>
      <c r="I1055" t="s">
        <v>537</v>
      </c>
      <c r="J1055" s="33"/>
      <c r="K1055" s="33">
        <f>표1[[#This Row],[날짜]]</f>
        <v>45688</v>
      </c>
      <c r="L1055" t="str" cm="1">
        <f t="array" ref="L10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5" t="str">
        <f t="shared" si="16"/>
        <v>내계좌이체</v>
      </c>
      <c r="N1055" t="str">
        <f>IF(COUNTIF(저축성자산, I1055) &gt; 0, 표1[[#This Row],[결제수단]], E1055)</f>
        <v>미분류</v>
      </c>
      <c r="O1055">
        <f>IF(OR(표1[[#This Row],[pv_대분류]]="수입", 표1[[#This Row],[pv_대분류]]="저축/투자"), 표1[[#This Row],[금액]], -표1[[#This Row],[금액]])</f>
        <v>51450</v>
      </c>
    </row>
    <row r="1056" spans="1:15" hidden="1">
      <c r="A1056" s="33">
        <v>45688</v>
      </c>
      <c r="B1056" s="34">
        <v>0.41469907407407408</v>
      </c>
      <c r="C1056" t="s">
        <v>167</v>
      </c>
      <c r="D1056" t="s">
        <v>609</v>
      </c>
      <c r="E1056" t="s">
        <v>149</v>
      </c>
      <c r="F1056" t="s">
        <v>623</v>
      </c>
      <c r="G1056" s="82">
        <v>-201</v>
      </c>
      <c r="H1056" t="s">
        <v>179</v>
      </c>
      <c r="I1056" t="s">
        <v>537</v>
      </c>
      <c r="J1056" s="33"/>
      <c r="K1056" s="33">
        <f>표1[[#This Row],[날짜]]</f>
        <v>45688</v>
      </c>
      <c r="L1056" t="str" cm="1">
        <f t="array" ref="L10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6" t="str">
        <f t="shared" si="16"/>
        <v>내계좌이체</v>
      </c>
      <c r="N1056" t="str">
        <f>IF(COUNTIF(저축성자산, I1056) &gt; 0, 표1[[#This Row],[결제수단]], E1056)</f>
        <v>미분류</v>
      </c>
      <c r="O1056">
        <f>IF(OR(표1[[#This Row],[pv_대분류]]="수입", 표1[[#This Row],[pv_대분류]]="저축/투자"), 표1[[#This Row],[금액]], -표1[[#This Row],[금액]])</f>
        <v>201</v>
      </c>
    </row>
    <row r="1057" spans="1:15" hidden="1">
      <c r="A1057" s="33">
        <v>45688</v>
      </c>
      <c r="B1057" s="34">
        <v>0.45256944444444452</v>
      </c>
      <c r="C1057" t="s">
        <v>167</v>
      </c>
      <c r="D1057" t="s">
        <v>609</v>
      </c>
      <c r="E1057" t="s">
        <v>149</v>
      </c>
      <c r="F1057" t="s">
        <v>623</v>
      </c>
      <c r="G1057" s="82">
        <v>-301</v>
      </c>
      <c r="H1057" t="s">
        <v>179</v>
      </c>
      <c r="I1057" t="s">
        <v>537</v>
      </c>
      <c r="J1057" s="33"/>
      <c r="K1057" s="33">
        <f>표1[[#This Row],[날짜]]</f>
        <v>45688</v>
      </c>
      <c r="L1057" t="str" cm="1">
        <f t="array" ref="L10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7" t="str">
        <f t="shared" si="16"/>
        <v>내계좌이체</v>
      </c>
      <c r="N1057" t="str">
        <f>IF(COUNTIF(저축성자산, I1057) &gt; 0, 표1[[#This Row],[결제수단]], E1057)</f>
        <v>미분류</v>
      </c>
      <c r="O1057">
        <f>IF(OR(표1[[#This Row],[pv_대분류]]="수입", 표1[[#This Row],[pv_대분류]]="저축/투자"), 표1[[#This Row],[금액]], -표1[[#This Row],[금액]])</f>
        <v>301</v>
      </c>
    </row>
    <row r="1058" spans="1:15" hidden="1">
      <c r="A1058" s="33">
        <v>45688</v>
      </c>
      <c r="B1058" s="34">
        <v>0.51791666666666669</v>
      </c>
      <c r="C1058" t="s">
        <v>167</v>
      </c>
      <c r="D1058" t="s">
        <v>609</v>
      </c>
      <c r="E1058" t="s">
        <v>149</v>
      </c>
      <c r="F1058" t="s">
        <v>152</v>
      </c>
      <c r="G1058" s="82">
        <v>-1</v>
      </c>
      <c r="H1058" t="s">
        <v>179</v>
      </c>
      <c r="I1058" t="s">
        <v>532</v>
      </c>
      <c r="J1058" s="33"/>
      <c r="K1058" s="33">
        <f>표1[[#This Row],[날짜]]</f>
        <v>45688</v>
      </c>
      <c r="L1058" t="str" cm="1">
        <f t="array" ref="L10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8" t="str">
        <f t="shared" si="16"/>
        <v>내계좌이체</v>
      </c>
      <c r="N1058" t="str">
        <f>IF(COUNTIF(저축성자산, I1058) &gt; 0, 표1[[#This Row],[결제수단]], E1058)</f>
        <v>미분류</v>
      </c>
      <c r="O1058">
        <f>IF(OR(표1[[#This Row],[pv_대분류]]="수입", 표1[[#This Row],[pv_대분류]]="저축/투자"), 표1[[#This Row],[금액]], -표1[[#This Row],[금액]])</f>
        <v>1</v>
      </c>
    </row>
    <row r="1059" spans="1:15" hidden="1">
      <c r="A1059" s="33">
        <v>45688</v>
      </c>
      <c r="B1059" s="34">
        <v>0.61909722222222219</v>
      </c>
      <c r="C1059" t="s">
        <v>167</v>
      </c>
      <c r="D1059" t="s">
        <v>609</v>
      </c>
      <c r="E1059" t="s">
        <v>149</v>
      </c>
      <c r="F1059" t="s">
        <v>623</v>
      </c>
      <c r="G1059" s="82">
        <v>-401</v>
      </c>
      <c r="H1059" t="s">
        <v>179</v>
      </c>
      <c r="I1059" t="s">
        <v>537</v>
      </c>
      <c r="J1059" s="33"/>
      <c r="K1059" s="33">
        <f>표1[[#This Row],[날짜]]</f>
        <v>45688</v>
      </c>
      <c r="L1059" t="str" cm="1">
        <f t="array" ref="L10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59" t="str">
        <f t="shared" si="16"/>
        <v>내계좌이체</v>
      </c>
      <c r="N1059" t="str">
        <f>IF(COUNTIF(저축성자산, I1059) &gt; 0, 표1[[#This Row],[결제수단]], E1059)</f>
        <v>미분류</v>
      </c>
      <c r="O1059">
        <f>IF(OR(표1[[#This Row],[pv_대분류]]="수입", 표1[[#This Row],[pv_대분류]]="저축/투자"), 표1[[#This Row],[금액]], -표1[[#This Row],[금액]])</f>
        <v>401</v>
      </c>
    </row>
    <row r="1060" spans="1:15" hidden="1">
      <c r="A1060" s="33">
        <v>45688</v>
      </c>
      <c r="B1060" s="34">
        <v>0.71725694444444443</v>
      </c>
      <c r="C1060" t="s">
        <v>167</v>
      </c>
      <c r="D1060" t="s">
        <v>166</v>
      </c>
      <c r="E1060" t="s">
        <v>149</v>
      </c>
      <c r="F1060" t="s">
        <v>470</v>
      </c>
      <c r="G1060" s="82">
        <v>-150000</v>
      </c>
      <c r="H1060" t="s">
        <v>179</v>
      </c>
      <c r="I1060" t="s">
        <v>537</v>
      </c>
      <c r="J1060" s="33"/>
      <c r="K1060" s="33">
        <f>표1[[#This Row],[날짜]]</f>
        <v>45688</v>
      </c>
      <c r="L1060" t="str" cm="1">
        <f t="array" ref="L10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060" t="str">
        <f t="shared" si="16"/>
        <v>현금</v>
      </c>
      <c r="N1060" t="str">
        <f>IF(COUNTIF(저축성자산, I1060) &gt; 0, 표1[[#This Row],[결제수단]], E1060)</f>
        <v>미분류</v>
      </c>
      <c r="O1060">
        <f>IF(OR(표1[[#This Row],[pv_대분류]]="수입", 표1[[#This Row],[pv_대분류]]="저축/투자"), 표1[[#This Row],[금액]], -표1[[#This Row],[금액]])</f>
        <v>150000</v>
      </c>
    </row>
    <row r="1061" spans="1:15">
      <c r="A1061" s="33">
        <v>45688</v>
      </c>
      <c r="B1061" s="34">
        <v>0</v>
      </c>
      <c r="C1061" t="s">
        <v>165</v>
      </c>
      <c r="D1061" t="s">
        <v>156</v>
      </c>
      <c r="E1061" t="s">
        <v>39</v>
      </c>
      <c r="F1061" t="s">
        <v>453</v>
      </c>
      <c r="G1061" s="82">
        <v>0</v>
      </c>
      <c r="H1061" t="s">
        <v>179</v>
      </c>
      <c r="I1061" t="s">
        <v>222</v>
      </c>
      <c r="J1061" s="33"/>
      <c r="K1061" s="33">
        <f>표1[[#This Row],[날짜]]</f>
        <v>45688</v>
      </c>
      <c r="L1061" t="str" cm="1">
        <f t="array" ref="L10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61" t="str">
        <f t="shared" si="16"/>
        <v>금융</v>
      </c>
      <c r="N1061" t="str">
        <f>IF(COUNTIF(저축성자산, I1061) &gt; 0, 표1[[#This Row],[결제수단]], E1061)</f>
        <v>카드</v>
      </c>
      <c r="O1061">
        <f>IF(OR(표1[[#This Row],[pv_대분류]]="수입", 표1[[#This Row],[pv_대분류]]="저축/투자"), 표1[[#This Row],[금액]], -표1[[#This Row],[금액]])</f>
        <v>0</v>
      </c>
    </row>
    <row r="1062" spans="1:15">
      <c r="A1062" s="33">
        <v>45688</v>
      </c>
      <c r="B1062" s="34">
        <v>0.56402777777777779</v>
      </c>
      <c r="C1062" t="s">
        <v>165</v>
      </c>
      <c r="D1062" t="s">
        <v>553</v>
      </c>
      <c r="E1062" t="s">
        <v>612</v>
      </c>
      <c r="F1062" t="s">
        <v>5</v>
      </c>
      <c r="G1062" s="82">
        <v>-42400</v>
      </c>
      <c r="H1062" t="s">
        <v>179</v>
      </c>
      <c r="I1062" t="s">
        <v>222</v>
      </c>
      <c r="J1062" s="33"/>
      <c r="K1062" s="33">
        <f>표1[[#This Row],[날짜]]</f>
        <v>45688</v>
      </c>
      <c r="L1062" t="str" cm="1">
        <f t="array" ref="L10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62" t="str">
        <f t="shared" si="16"/>
        <v>온라인쇼핑</v>
      </c>
      <c r="N1062" t="str">
        <f>IF(COUNTIF(저축성자산, I1062) &gt; 0, 표1[[#This Row],[결제수단]], E1062)</f>
        <v>인터넷쇼핑</v>
      </c>
      <c r="O1062">
        <f>IF(OR(표1[[#This Row],[pv_대분류]]="수입", 표1[[#This Row],[pv_대분류]]="저축/투자"), 표1[[#This Row],[금액]], -표1[[#This Row],[금액]])</f>
        <v>42400</v>
      </c>
    </row>
    <row r="1063" spans="1:15">
      <c r="A1063" s="33">
        <v>45688</v>
      </c>
      <c r="B1063" s="34">
        <v>0.63856481481481486</v>
      </c>
      <c r="C1063" t="s">
        <v>165</v>
      </c>
      <c r="D1063" t="s">
        <v>146</v>
      </c>
      <c r="E1063" t="s">
        <v>595</v>
      </c>
      <c r="F1063" t="s">
        <v>613</v>
      </c>
      <c r="G1063" s="82">
        <v>-2800</v>
      </c>
      <c r="H1063" t="s">
        <v>179</v>
      </c>
      <c r="I1063" t="s">
        <v>419</v>
      </c>
      <c r="J1063" s="33"/>
      <c r="K1063" s="33">
        <f>표1[[#This Row],[날짜]]</f>
        <v>45688</v>
      </c>
      <c r="L1063" t="str" cm="1">
        <f t="array" ref="L10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63" t="str">
        <f t="shared" si="16"/>
        <v>교통</v>
      </c>
      <c r="N1063" t="str">
        <f>IF(COUNTIF(저축성자산, I1063) &gt; 0, 표1[[#This Row],[결제수단]], E1063)</f>
        <v>대중교통</v>
      </c>
      <c r="O1063">
        <f>IF(OR(표1[[#This Row],[pv_대분류]]="수입", 표1[[#This Row],[pv_대분류]]="저축/투자"), 표1[[#This Row],[금액]], -표1[[#This Row],[금액]])</f>
        <v>2800</v>
      </c>
    </row>
    <row r="1064" spans="1:15">
      <c r="A1064" s="33">
        <v>45688</v>
      </c>
      <c r="B1064" s="34">
        <v>0.63856481481481486</v>
      </c>
      <c r="C1064" t="s">
        <v>165</v>
      </c>
      <c r="D1064" t="s">
        <v>146</v>
      </c>
      <c r="E1064" t="s">
        <v>595</v>
      </c>
      <c r="F1064" t="s">
        <v>613</v>
      </c>
      <c r="G1064" s="82">
        <v>-40200</v>
      </c>
      <c r="H1064" t="s">
        <v>179</v>
      </c>
      <c r="I1064" t="s">
        <v>419</v>
      </c>
      <c r="J1064" s="33"/>
      <c r="K1064" s="33">
        <f>표1[[#This Row],[날짜]]</f>
        <v>45688</v>
      </c>
      <c r="L1064" t="str" cm="1">
        <f t="array" ref="L10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64" t="str">
        <f t="shared" si="16"/>
        <v>교통</v>
      </c>
      <c r="N1064" t="str">
        <f>IF(COUNTIF(저축성자산, I1064) &gt; 0, 표1[[#This Row],[결제수단]], E1064)</f>
        <v>대중교통</v>
      </c>
      <c r="O1064">
        <f>IF(OR(표1[[#This Row],[pv_대분류]]="수입", 표1[[#This Row],[pv_대분류]]="저축/투자"), 표1[[#This Row],[금액]], -표1[[#This Row],[금액]])</f>
        <v>40200</v>
      </c>
    </row>
    <row r="1065" spans="1:15">
      <c r="A1065" s="33">
        <v>45688</v>
      </c>
      <c r="B1065" s="34">
        <v>0.75869212962962962</v>
      </c>
      <c r="C1065" t="s">
        <v>165</v>
      </c>
      <c r="D1065" t="s">
        <v>148</v>
      </c>
      <c r="E1065" t="s">
        <v>27</v>
      </c>
      <c r="F1065" t="s">
        <v>233</v>
      </c>
      <c r="G1065" s="82">
        <v>-21666</v>
      </c>
      <c r="H1065" t="s">
        <v>179</v>
      </c>
      <c r="I1065" t="s">
        <v>222</v>
      </c>
      <c r="J1065" s="33"/>
      <c r="K1065" s="33">
        <f>표1[[#This Row],[날짜]]</f>
        <v>45688</v>
      </c>
      <c r="L1065" t="str" cm="1">
        <f t="array" ref="L10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65" t="str">
        <f t="shared" si="16"/>
        <v>식비</v>
      </c>
      <c r="N1065" t="str">
        <f>IF(COUNTIF(저축성자산, I1065) &gt; 0, 표1[[#This Row],[결제수단]], E1065)</f>
        <v>배달</v>
      </c>
      <c r="O1065">
        <f>IF(OR(표1[[#This Row],[pv_대분류]]="수입", 표1[[#This Row],[pv_대분류]]="저축/투자"), 표1[[#This Row],[금액]], -표1[[#This Row],[금액]])</f>
        <v>21666</v>
      </c>
    </row>
    <row r="1066" spans="1:15" hidden="1">
      <c r="A1066" s="33">
        <v>45687</v>
      </c>
      <c r="B1066" s="34">
        <v>0.62504629629629627</v>
      </c>
      <c r="C1066" t="s">
        <v>167</v>
      </c>
      <c r="D1066" t="s">
        <v>609</v>
      </c>
      <c r="E1066" t="s">
        <v>149</v>
      </c>
      <c r="F1066" t="s">
        <v>192</v>
      </c>
      <c r="G1066" s="82">
        <v>50000</v>
      </c>
      <c r="H1066" t="s">
        <v>179</v>
      </c>
      <c r="I1066" t="s">
        <v>537</v>
      </c>
      <c r="J1066" s="33"/>
      <c r="K1066" s="33">
        <f>표1[[#This Row],[날짜]]</f>
        <v>45687</v>
      </c>
      <c r="L1066" t="str" cm="1">
        <f t="array" ref="L10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66" t="str">
        <f t="shared" si="16"/>
        <v>내계좌이체</v>
      </c>
      <c r="N1066" t="str">
        <f>IF(COUNTIF(저축성자산, I1066) &gt; 0, 표1[[#This Row],[결제수단]], E1066)</f>
        <v>미분류</v>
      </c>
      <c r="O1066">
        <f>IF(OR(표1[[#This Row],[pv_대분류]]="수입", 표1[[#This Row],[pv_대분류]]="저축/투자"), 표1[[#This Row],[금액]], -표1[[#This Row],[금액]])</f>
        <v>-50000</v>
      </c>
    </row>
    <row r="1067" spans="1:15" hidden="1">
      <c r="A1067" s="33">
        <v>45687</v>
      </c>
      <c r="B1067" s="34">
        <v>0.62504629629629627</v>
      </c>
      <c r="C1067" t="s">
        <v>167</v>
      </c>
      <c r="D1067" t="s">
        <v>609</v>
      </c>
      <c r="E1067" t="s">
        <v>149</v>
      </c>
      <c r="F1067" t="s">
        <v>234</v>
      </c>
      <c r="G1067" s="82">
        <v>-50000</v>
      </c>
      <c r="H1067" t="s">
        <v>179</v>
      </c>
      <c r="I1067" t="s">
        <v>527</v>
      </c>
      <c r="J1067" s="33"/>
      <c r="K1067" s="33">
        <f>표1[[#This Row],[날짜]]</f>
        <v>45687</v>
      </c>
      <c r="L1067" t="str" cm="1">
        <f t="array" ref="L10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67" t="str">
        <f t="shared" si="16"/>
        <v>내계좌이체</v>
      </c>
      <c r="N1067" t="str">
        <f>IF(COUNTIF(저축성자산, I1067) &gt; 0, 표1[[#This Row],[결제수단]], E1067)</f>
        <v>미분류</v>
      </c>
      <c r="O1067">
        <f>IF(OR(표1[[#This Row],[pv_대분류]]="수입", 표1[[#This Row],[pv_대분류]]="저축/투자"), 표1[[#This Row],[금액]], -표1[[#This Row],[금액]])</f>
        <v>50000</v>
      </c>
    </row>
    <row r="1068" spans="1:15" hidden="1">
      <c r="A1068" s="33">
        <v>45687</v>
      </c>
      <c r="B1068" s="34">
        <v>0.62571759259259263</v>
      </c>
      <c r="C1068" t="s">
        <v>167</v>
      </c>
      <c r="D1068" t="s">
        <v>167</v>
      </c>
      <c r="E1068" t="s">
        <v>149</v>
      </c>
      <c r="F1068" t="s">
        <v>71</v>
      </c>
      <c r="G1068" s="82">
        <v>-50000</v>
      </c>
      <c r="H1068" t="s">
        <v>179</v>
      </c>
      <c r="I1068" t="s">
        <v>537</v>
      </c>
      <c r="J1068" s="33"/>
      <c r="K1068" s="33">
        <f>표1[[#This Row],[날짜]]</f>
        <v>45687</v>
      </c>
      <c r="L1068" t="str" cm="1">
        <f t="array" ref="L10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68" t="str">
        <f t="shared" si="16"/>
        <v>이체</v>
      </c>
      <c r="N1068" t="str">
        <f>IF(COUNTIF(저축성자산, I1068) &gt; 0, 표1[[#This Row],[결제수단]], E1068)</f>
        <v>미분류</v>
      </c>
      <c r="O1068">
        <f>IF(OR(표1[[#This Row],[pv_대분류]]="수입", 표1[[#This Row],[pv_대분류]]="저축/투자"), 표1[[#This Row],[금액]], -표1[[#This Row],[금액]])</f>
        <v>50000</v>
      </c>
    </row>
    <row r="1069" spans="1:15" hidden="1">
      <c r="A1069" s="33">
        <v>45687</v>
      </c>
      <c r="B1069" s="34">
        <v>0.69811342592592596</v>
      </c>
      <c r="C1069" t="s">
        <v>167</v>
      </c>
      <c r="D1069" t="s">
        <v>609</v>
      </c>
      <c r="E1069" t="s">
        <v>149</v>
      </c>
      <c r="F1069" t="s">
        <v>192</v>
      </c>
      <c r="G1069" s="82">
        <v>50000</v>
      </c>
      <c r="H1069" t="s">
        <v>179</v>
      </c>
      <c r="I1069" t="s">
        <v>537</v>
      </c>
      <c r="J1069" s="33"/>
      <c r="K1069" s="33">
        <f>표1[[#This Row],[날짜]]</f>
        <v>45687</v>
      </c>
      <c r="L1069" t="str" cm="1">
        <f t="array" ref="L10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69" t="str">
        <f t="shared" si="16"/>
        <v>내계좌이체</v>
      </c>
      <c r="N1069" t="str">
        <f>IF(COUNTIF(저축성자산, I1069) &gt; 0, 표1[[#This Row],[결제수단]], E1069)</f>
        <v>미분류</v>
      </c>
      <c r="O1069">
        <f>IF(OR(표1[[#This Row],[pv_대분류]]="수입", 표1[[#This Row],[pv_대분류]]="저축/투자"), 표1[[#This Row],[금액]], -표1[[#This Row],[금액]])</f>
        <v>-50000</v>
      </c>
    </row>
    <row r="1070" spans="1:15" hidden="1">
      <c r="A1070" s="33">
        <v>45687</v>
      </c>
      <c r="B1070" s="34">
        <v>0.69811342592592596</v>
      </c>
      <c r="C1070" t="s">
        <v>167</v>
      </c>
      <c r="D1070" t="s">
        <v>609</v>
      </c>
      <c r="E1070" t="s">
        <v>149</v>
      </c>
      <c r="F1070" t="s">
        <v>234</v>
      </c>
      <c r="G1070" s="82">
        <v>-50000</v>
      </c>
      <c r="H1070" t="s">
        <v>179</v>
      </c>
      <c r="I1070" t="s">
        <v>527</v>
      </c>
      <c r="J1070" s="33"/>
      <c r="K1070" s="33">
        <f>표1[[#This Row],[날짜]]</f>
        <v>45687</v>
      </c>
      <c r="L1070" t="str" cm="1">
        <f t="array" ref="L10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70" t="str">
        <f t="shared" si="16"/>
        <v>내계좌이체</v>
      </c>
      <c r="N1070" t="str">
        <f>IF(COUNTIF(저축성자산, I1070) &gt; 0, 표1[[#This Row],[결제수단]], E1070)</f>
        <v>미분류</v>
      </c>
      <c r="O1070">
        <f>IF(OR(표1[[#This Row],[pv_대분류]]="수입", 표1[[#This Row],[pv_대분류]]="저축/투자"), 표1[[#This Row],[금액]], -표1[[#This Row],[금액]])</f>
        <v>50000</v>
      </c>
    </row>
    <row r="1071" spans="1:15">
      <c r="A1071" s="33">
        <v>45687</v>
      </c>
      <c r="B1071" s="34">
        <v>0.59936342592592595</v>
      </c>
      <c r="C1071" t="s">
        <v>165</v>
      </c>
      <c r="D1071" t="s">
        <v>525</v>
      </c>
      <c r="E1071" t="s">
        <v>591</v>
      </c>
      <c r="F1071" t="s">
        <v>309</v>
      </c>
      <c r="G1071" s="82">
        <v>-6100</v>
      </c>
      <c r="H1071" t="s">
        <v>179</v>
      </c>
      <c r="I1071" t="s">
        <v>224</v>
      </c>
      <c r="J1071" s="33"/>
      <c r="K1071" s="33">
        <f>표1[[#This Row],[날짜]]</f>
        <v>45687</v>
      </c>
      <c r="L1071" t="str" cm="1">
        <f t="array" ref="L10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71" t="str">
        <f t="shared" si="16"/>
        <v>카페/간식</v>
      </c>
      <c r="N1071" t="str">
        <f>IF(COUNTIF(저축성자산, I1071) &gt; 0, 표1[[#This Row],[결제수단]], E1071)</f>
        <v>커피/음료</v>
      </c>
      <c r="O1071">
        <f>IF(OR(표1[[#This Row],[pv_대분류]]="수입", 표1[[#This Row],[pv_대분류]]="저축/투자"), 표1[[#This Row],[금액]], -표1[[#This Row],[금액]])</f>
        <v>6100</v>
      </c>
    </row>
    <row r="1072" spans="1:15" hidden="1">
      <c r="A1072" s="33">
        <v>45687</v>
      </c>
      <c r="B1072" s="34">
        <v>0.6307638888888889</v>
      </c>
      <c r="C1072" t="s">
        <v>163</v>
      </c>
      <c r="D1072" t="s">
        <v>149</v>
      </c>
      <c r="E1072" t="s">
        <v>149</v>
      </c>
      <c r="F1072" t="s">
        <v>590</v>
      </c>
      <c r="G1072" s="82">
        <v>35</v>
      </c>
      <c r="H1072" t="s">
        <v>179</v>
      </c>
      <c r="I1072" t="s">
        <v>537</v>
      </c>
      <c r="J1072" s="33"/>
      <c r="K1072" s="33">
        <f>표1[[#This Row],[날짜]]</f>
        <v>45687</v>
      </c>
      <c r="L1072" t="str" cm="1">
        <f t="array" ref="L10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72" t="str">
        <f t="shared" si="16"/>
        <v>미분류</v>
      </c>
      <c r="N1072" t="str">
        <f>IF(COUNTIF(저축성자산, I1072) &gt; 0, 표1[[#This Row],[결제수단]], E1072)</f>
        <v>미분류</v>
      </c>
      <c r="O1072">
        <f>IF(OR(표1[[#This Row],[pv_대분류]]="수입", 표1[[#This Row],[pv_대분류]]="저축/투자"), 표1[[#This Row],[금액]], -표1[[#This Row],[금액]])</f>
        <v>35</v>
      </c>
    </row>
    <row r="1073" spans="1:15">
      <c r="A1073" s="33">
        <v>45687</v>
      </c>
      <c r="B1073" s="34">
        <v>0.69863425925925926</v>
      </c>
      <c r="C1073" t="s">
        <v>165</v>
      </c>
      <c r="D1073" t="s">
        <v>156</v>
      </c>
      <c r="E1073" t="s">
        <v>713</v>
      </c>
      <c r="F1073" t="s">
        <v>315</v>
      </c>
      <c r="G1073" s="82">
        <v>-10410</v>
      </c>
      <c r="H1073" t="s">
        <v>179</v>
      </c>
      <c r="I1073" t="s">
        <v>537</v>
      </c>
      <c r="J1073" s="33"/>
      <c r="K1073" s="33">
        <f>표1[[#This Row],[날짜]]</f>
        <v>45687</v>
      </c>
      <c r="L1073" t="str" cm="1">
        <f t="array" ref="L10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73" t="str">
        <f t="shared" si="16"/>
        <v>금융</v>
      </c>
      <c r="N1073" t="str">
        <f>IF(COUNTIF(저축성자산, I1073) &gt; 0, 표1[[#This Row],[결제수단]], E1073)</f>
        <v>이자/대출</v>
      </c>
      <c r="O1073">
        <f>IF(OR(표1[[#This Row],[pv_대분류]]="수입", 표1[[#This Row],[pv_대분류]]="저축/투자"), 표1[[#This Row],[금액]], -표1[[#This Row],[금액]])</f>
        <v>10410</v>
      </c>
    </row>
    <row r="1074" spans="1:15">
      <c r="A1074" s="33">
        <v>45687</v>
      </c>
      <c r="B1074" s="34">
        <v>0.69921296296296298</v>
      </c>
      <c r="C1074" t="s">
        <v>165</v>
      </c>
      <c r="D1074" t="s">
        <v>549</v>
      </c>
      <c r="E1074" t="s">
        <v>8</v>
      </c>
      <c r="F1074" t="s">
        <v>248</v>
      </c>
      <c r="G1074" s="82">
        <v>-9900</v>
      </c>
      <c r="H1074" t="s">
        <v>179</v>
      </c>
      <c r="I1074" t="s">
        <v>224</v>
      </c>
      <c r="J1074" s="33"/>
      <c r="K1074" s="33">
        <f>표1[[#This Row],[날짜]]</f>
        <v>45687</v>
      </c>
      <c r="L1074" t="str" cm="1">
        <f t="array" ref="L10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74" t="str">
        <f t="shared" si="16"/>
        <v>주거/통신</v>
      </c>
      <c r="N1074" t="str">
        <f>IF(COUNTIF(저축성자산, I1074) &gt; 0, 표1[[#This Row],[결제수단]], E1074)</f>
        <v>가스비</v>
      </c>
      <c r="O1074">
        <f>IF(OR(표1[[#This Row],[pv_대분류]]="수입", 표1[[#This Row],[pv_대분류]]="저축/투자"), 표1[[#This Row],[금액]], -표1[[#This Row],[금액]])</f>
        <v>9900</v>
      </c>
    </row>
    <row r="1075" spans="1:15">
      <c r="A1075" s="33">
        <v>45686</v>
      </c>
      <c r="B1075" s="34">
        <v>0.43975694444444452</v>
      </c>
      <c r="C1075" t="s">
        <v>165</v>
      </c>
      <c r="D1075" t="s">
        <v>553</v>
      </c>
      <c r="E1075" t="s">
        <v>612</v>
      </c>
      <c r="F1075" t="s">
        <v>249</v>
      </c>
      <c r="G1075" s="82">
        <v>-29900</v>
      </c>
      <c r="H1075" t="s">
        <v>179</v>
      </c>
      <c r="I1075" t="s">
        <v>221</v>
      </c>
      <c r="J1075" s="33"/>
      <c r="K1075" s="33">
        <f>표1[[#This Row],[날짜]]</f>
        <v>45686</v>
      </c>
      <c r="L1075" t="str" cm="1">
        <f t="array" ref="L10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75" t="str">
        <f t="shared" si="16"/>
        <v>온라인쇼핑</v>
      </c>
      <c r="N1075" t="str">
        <f>IF(COUNTIF(저축성자산, I1075) &gt; 0, 표1[[#This Row],[결제수단]], E1075)</f>
        <v>인터넷쇼핑</v>
      </c>
      <c r="O1075">
        <f>IF(OR(표1[[#This Row],[pv_대분류]]="수입", 표1[[#This Row],[pv_대분류]]="저축/투자"), 표1[[#This Row],[금액]], -표1[[#This Row],[금액]])</f>
        <v>29900</v>
      </c>
    </row>
    <row r="1076" spans="1:15" hidden="1">
      <c r="A1076" s="33">
        <v>45685</v>
      </c>
      <c r="B1076" s="34">
        <v>5.2789351851851851E-2</v>
      </c>
      <c r="C1076" t="s">
        <v>167</v>
      </c>
      <c r="D1076" t="s">
        <v>609</v>
      </c>
      <c r="E1076" t="s">
        <v>149</v>
      </c>
      <c r="F1076" t="s">
        <v>192</v>
      </c>
      <c r="G1076" s="82">
        <v>1000000</v>
      </c>
      <c r="H1076" t="s">
        <v>179</v>
      </c>
      <c r="I1076" t="s">
        <v>537</v>
      </c>
      <c r="J1076" s="33"/>
      <c r="K1076" s="33">
        <f>표1[[#This Row],[날짜]]</f>
        <v>45685</v>
      </c>
      <c r="L1076" t="str" cm="1">
        <f t="array" ref="L10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76" t="str">
        <f t="shared" si="16"/>
        <v>내계좌이체</v>
      </c>
      <c r="N1076" t="str">
        <f>IF(COUNTIF(저축성자산, I1076) &gt; 0, 표1[[#This Row],[결제수단]], E1076)</f>
        <v>미분류</v>
      </c>
      <c r="O1076">
        <f>IF(OR(표1[[#This Row],[pv_대분류]]="수입", 표1[[#This Row],[pv_대분류]]="저축/투자"), 표1[[#This Row],[금액]], -표1[[#This Row],[금액]])</f>
        <v>-1000000</v>
      </c>
    </row>
    <row r="1077" spans="1:15" hidden="1">
      <c r="A1077" s="33">
        <v>45685</v>
      </c>
      <c r="B1077" s="34">
        <v>5.2789351851851851E-2</v>
      </c>
      <c r="C1077" t="s">
        <v>167</v>
      </c>
      <c r="D1077" t="s">
        <v>609</v>
      </c>
      <c r="E1077" t="s">
        <v>149</v>
      </c>
      <c r="F1077" t="s">
        <v>234</v>
      </c>
      <c r="G1077" s="82">
        <v>-1000000</v>
      </c>
      <c r="H1077" t="s">
        <v>179</v>
      </c>
      <c r="I1077" t="s">
        <v>527</v>
      </c>
      <c r="J1077" s="33"/>
      <c r="K1077" s="33">
        <f>표1[[#This Row],[날짜]]</f>
        <v>45685</v>
      </c>
      <c r="L1077" t="str" cm="1">
        <f t="array" ref="L10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77" t="str">
        <f t="shared" si="16"/>
        <v>내계좌이체</v>
      </c>
      <c r="N1077" t="str">
        <f>IF(COUNTIF(저축성자산, I1077) &gt; 0, 표1[[#This Row],[결제수단]], E1077)</f>
        <v>미분류</v>
      </c>
      <c r="O1077">
        <f>IF(OR(표1[[#This Row],[pv_대분류]]="수입", 표1[[#This Row],[pv_대분류]]="저축/투자"), 표1[[#This Row],[금액]], -표1[[#This Row],[금액]])</f>
        <v>1000000</v>
      </c>
    </row>
    <row r="1078" spans="1:15" hidden="1">
      <c r="A1078" s="33">
        <v>45685</v>
      </c>
      <c r="B1078" s="34">
        <v>5.4027777777777779E-2</v>
      </c>
      <c r="C1078" t="s">
        <v>167</v>
      </c>
      <c r="D1078" t="s">
        <v>609</v>
      </c>
      <c r="E1078" t="s">
        <v>149</v>
      </c>
      <c r="F1078" t="s">
        <v>623</v>
      </c>
      <c r="G1078" s="82">
        <v>-991577</v>
      </c>
      <c r="H1078" t="s">
        <v>179</v>
      </c>
      <c r="I1078" t="s">
        <v>537</v>
      </c>
      <c r="J1078" s="33"/>
      <c r="K1078" s="33">
        <f>표1[[#This Row],[날짜]]</f>
        <v>45685</v>
      </c>
      <c r="L1078" t="str" cm="1">
        <f t="array" ref="L10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78" t="str">
        <f t="shared" si="16"/>
        <v>내계좌이체</v>
      </c>
      <c r="N1078" t="str">
        <f>IF(COUNTIF(저축성자산, I1078) &gt; 0, 표1[[#This Row],[결제수단]], E1078)</f>
        <v>미분류</v>
      </c>
      <c r="O1078">
        <f>IF(OR(표1[[#This Row],[pv_대분류]]="수입", 표1[[#This Row],[pv_대분류]]="저축/투자"), 표1[[#This Row],[금액]], -표1[[#This Row],[금액]])</f>
        <v>991577</v>
      </c>
    </row>
    <row r="1079" spans="1:15" hidden="1">
      <c r="A1079" s="33">
        <v>45685</v>
      </c>
      <c r="B1079" s="34">
        <v>5.6250000000000001E-2</v>
      </c>
      <c r="C1079" t="s">
        <v>167</v>
      </c>
      <c r="D1079" t="s">
        <v>609</v>
      </c>
      <c r="E1079" t="s">
        <v>149</v>
      </c>
      <c r="F1079" t="s">
        <v>192</v>
      </c>
      <c r="G1079" s="82">
        <v>500000</v>
      </c>
      <c r="H1079" t="s">
        <v>179</v>
      </c>
      <c r="I1079" t="s">
        <v>537</v>
      </c>
      <c r="J1079" s="33"/>
      <c r="K1079" s="33">
        <f>표1[[#This Row],[날짜]]</f>
        <v>45685</v>
      </c>
      <c r="L1079" t="str" cm="1">
        <f t="array" ref="L10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79" t="str">
        <f t="shared" si="16"/>
        <v>내계좌이체</v>
      </c>
      <c r="N1079" t="str">
        <f>IF(COUNTIF(저축성자산, I1079) &gt; 0, 표1[[#This Row],[결제수단]], E1079)</f>
        <v>미분류</v>
      </c>
      <c r="O1079">
        <f>IF(OR(표1[[#This Row],[pv_대분류]]="수입", 표1[[#This Row],[pv_대분류]]="저축/투자"), 표1[[#This Row],[금액]], -표1[[#This Row],[금액]])</f>
        <v>-500000</v>
      </c>
    </row>
    <row r="1080" spans="1:15" hidden="1">
      <c r="A1080" s="33">
        <v>45685</v>
      </c>
      <c r="B1080" s="34">
        <v>5.6250000000000001E-2</v>
      </c>
      <c r="C1080" t="s">
        <v>167</v>
      </c>
      <c r="D1080" t="s">
        <v>609</v>
      </c>
      <c r="E1080" t="s">
        <v>149</v>
      </c>
      <c r="F1080" t="s">
        <v>234</v>
      </c>
      <c r="G1080" s="82">
        <v>-500000</v>
      </c>
      <c r="H1080" t="s">
        <v>179</v>
      </c>
      <c r="I1080" t="s">
        <v>527</v>
      </c>
      <c r="J1080" s="33"/>
      <c r="K1080" s="33">
        <f>표1[[#This Row],[날짜]]</f>
        <v>45685</v>
      </c>
      <c r="L1080" t="str" cm="1">
        <f t="array" ref="L10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0" t="str">
        <f t="shared" si="16"/>
        <v>내계좌이체</v>
      </c>
      <c r="N1080" t="str">
        <f>IF(COUNTIF(저축성자산, I1080) &gt; 0, 표1[[#This Row],[결제수단]], E1080)</f>
        <v>미분류</v>
      </c>
      <c r="O1080">
        <f>IF(OR(표1[[#This Row],[pv_대분류]]="수입", 표1[[#This Row],[pv_대분류]]="저축/투자"), 표1[[#This Row],[금액]], -표1[[#This Row],[금액]])</f>
        <v>500000</v>
      </c>
    </row>
    <row r="1081" spans="1:15" hidden="1">
      <c r="A1081" s="33">
        <v>45685</v>
      </c>
      <c r="B1081" s="34">
        <v>5.679398148148148E-2</v>
      </c>
      <c r="C1081" t="s">
        <v>167</v>
      </c>
      <c r="D1081" t="s">
        <v>609</v>
      </c>
      <c r="E1081" t="s">
        <v>149</v>
      </c>
      <c r="F1081" t="s">
        <v>623</v>
      </c>
      <c r="G1081" s="82">
        <v>-504926</v>
      </c>
      <c r="H1081" t="s">
        <v>179</v>
      </c>
      <c r="I1081" t="s">
        <v>537</v>
      </c>
      <c r="J1081" s="33"/>
      <c r="K1081" s="33">
        <f>표1[[#This Row],[날짜]]</f>
        <v>45685</v>
      </c>
      <c r="L1081" t="str" cm="1">
        <f t="array" ref="L10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1" t="str">
        <f t="shared" si="16"/>
        <v>내계좌이체</v>
      </c>
      <c r="N1081" t="str">
        <f>IF(COUNTIF(저축성자산, I1081) &gt; 0, 표1[[#This Row],[결제수단]], E1081)</f>
        <v>미분류</v>
      </c>
      <c r="O1081">
        <f>IF(OR(표1[[#This Row],[pv_대분류]]="수입", 표1[[#This Row],[pv_대분류]]="저축/투자"), 표1[[#This Row],[금액]], -표1[[#This Row],[금액]])</f>
        <v>504926</v>
      </c>
    </row>
    <row r="1082" spans="1:15" hidden="1">
      <c r="A1082" s="33">
        <v>45685</v>
      </c>
      <c r="B1082" s="34">
        <v>5.7569444444444437E-2</v>
      </c>
      <c r="C1082" t="s">
        <v>167</v>
      </c>
      <c r="D1082" t="s">
        <v>609</v>
      </c>
      <c r="E1082" t="s">
        <v>149</v>
      </c>
      <c r="F1082" t="s">
        <v>623</v>
      </c>
      <c r="G1082" s="82">
        <v>-9</v>
      </c>
      <c r="H1082" t="s">
        <v>179</v>
      </c>
      <c r="I1082" t="s">
        <v>537</v>
      </c>
      <c r="J1082" s="33"/>
      <c r="K1082" s="33">
        <f>표1[[#This Row],[날짜]]</f>
        <v>45685</v>
      </c>
      <c r="L1082" t="str" cm="1">
        <f t="array" ref="L10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2" t="str">
        <f t="shared" si="16"/>
        <v>내계좌이체</v>
      </c>
      <c r="N1082" t="str">
        <f>IF(COUNTIF(저축성자산, I1082) &gt; 0, 표1[[#This Row],[결제수단]], E1082)</f>
        <v>미분류</v>
      </c>
      <c r="O1082">
        <f>IF(OR(표1[[#This Row],[pv_대분류]]="수입", 표1[[#This Row],[pv_대분류]]="저축/투자"), 표1[[#This Row],[금액]], -표1[[#This Row],[금액]])</f>
        <v>9</v>
      </c>
    </row>
    <row r="1083" spans="1:15" hidden="1">
      <c r="A1083" s="33">
        <v>45684</v>
      </c>
      <c r="B1083" s="34">
        <v>0.7668518518518519</v>
      </c>
      <c r="C1083" t="s">
        <v>167</v>
      </c>
      <c r="D1083" t="s">
        <v>167</v>
      </c>
      <c r="E1083" t="s">
        <v>149</v>
      </c>
      <c r="F1083" t="s">
        <v>694</v>
      </c>
      <c r="G1083" s="82">
        <v>100000</v>
      </c>
      <c r="H1083" t="s">
        <v>179</v>
      </c>
      <c r="I1083" t="s">
        <v>554</v>
      </c>
      <c r="J1083" s="33"/>
      <c r="K1083" s="33">
        <f>표1[[#This Row],[날짜]]</f>
        <v>45684</v>
      </c>
      <c r="L1083" t="str" cm="1">
        <f t="array" ref="L10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3" t="str">
        <f t="shared" si="16"/>
        <v>이체</v>
      </c>
      <c r="N1083" t="str">
        <f>IF(COUNTIF(저축성자산, I1083) &gt; 0, 표1[[#This Row],[결제수단]], E1083)</f>
        <v>미분류</v>
      </c>
      <c r="O1083">
        <f>IF(OR(표1[[#This Row],[pv_대분류]]="수입", 표1[[#This Row],[pv_대분류]]="저축/투자"), 표1[[#This Row],[금액]], -표1[[#This Row],[금액]])</f>
        <v>-100000</v>
      </c>
    </row>
    <row r="1084" spans="1:15" hidden="1">
      <c r="A1084" s="33">
        <v>45684</v>
      </c>
      <c r="B1084" s="34">
        <v>0.76746527777777773</v>
      </c>
      <c r="C1084" t="s">
        <v>167</v>
      </c>
      <c r="D1084" t="s">
        <v>609</v>
      </c>
      <c r="E1084" t="s">
        <v>149</v>
      </c>
      <c r="F1084" t="s">
        <v>152</v>
      </c>
      <c r="G1084" s="82">
        <v>-100000</v>
      </c>
      <c r="H1084" t="s">
        <v>179</v>
      </c>
      <c r="I1084" t="s">
        <v>554</v>
      </c>
      <c r="J1084" s="33"/>
      <c r="K1084" s="33">
        <f>표1[[#This Row],[날짜]]</f>
        <v>45684</v>
      </c>
      <c r="L1084" t="str" cm="1">
        <f t="array" ref="L10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4" t="str">
        <f t="shared" si="16"/>
        <v>내계좌이체</v>
      </c>
      <c r="N1084" t="str">
        <f>IF(COUNTIF(저축성자산, I1084) &gt; 0, 표1[[#This Row],[결제수단]], E1084)</f>
        <v>미분류</v>
      </c>
      <c r="O1084">
        <f>IF(OR(표1[[#This Row],[pv_대분류]]="수입", 표1[[#This Row],[pv_대분류]]="저축/투자"), 표1[[#This Row],[금액]], -표1[[#This Row],[금액]])</f>
        <v>100000</v>
      </c>
    </row>
    <row r="1085" spans="1:15" hidden="1">
      <c r="A1085" s="33">
        <v>45684</v>
      </c>
      <c r="B1085" s="34">
        <v>0.76746527777777773</v>
      </c>
      <c r="C1085" t="s">
        <v>167</v>
      </c>
      <c r="D1085" t="s">
        <v>609</v>
      </c>
      <c r="E1085" t="s">
        <v>149</v>
      </c>
      <c r="F1085" t="s">
        <v>152</v>
      </c>
      <c r="G1085" s="82">
        <v>100000</v>
      </c>
      <c r="H1085" t="s">
        <v>179</v>
      </c>
      <c r="I1085" t="s">
        <v>537</v>
      </c>
      <c r="J1085" s="33"/>
      <c r="K1085" s="33">
        <f>표1[[#This Row],[날짜]]</f>
        <v>45684</v>
      </c>
      <c r="L1085" t="str" cm="1">
        <f t="array" ref="L10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5" t="str">
        <f t="shared" si="16"/>
        <v>내계좌이체</v>
      </c>
      <c r="N1085" t="str">
        <f>IF(COUNTIF(저축성자산, I1085) &gt; 0, 표1[[#This Row],[결제수단]], E1085)</f>
        <v>미분류</v>
      </c>
      <c r="O1085">
        <f>IF(OR(표1[[#This Row],[pv_대분류]]="수입", 표1[[#This Row],[pv_대분류]]="저축/투자"), 표1[[#This Row],[금액]], -표1[[#This Row],[금액]])</f>
        <v>-100000</v>
      </c>
    </row>
    <row r="1086" spans="1:15" hidden="1">
      <c r="A1086" s="33">
        <v>45684</v>
      </c>
      <c r="B1086" s="34">
        <v>0.83329861111111114</v>
      </c>
      <c r="C1086" t="s">
        <v>167</v>
      </c>
      <c r="D1086" t="s">
        <v>609</v>
      </c>
      <c r="E1086" t="s">
        <v>149</v>
      </c>
      <c r="F1086" t="s">
        <v>192</v>
      </c>
      <c r="G1086" s="82">
        <v>-100000</v>
      </c>
      <c r="H1086" t="s">
        <v>179</v>
      </c>
      <c r="I1086" t="s">
        <v>537</v>
      </c>
      <c r="J1086" s="33"/>
      <c r="K1086" s="33">
        <f>표1[[#This Row],[날짜]]</f>
        <v>45684</v>
      </c>
      <c r="L1086" t="str" cm="1">
        <f t="array" ref="L10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6" t="str">
        <f t="shared" si="16"/>
        <v>내계좌이체</v>
      </c>
      <c r="N1086" t="str">
        <f>IF(COUNTIF(저축성자산, I1086) &gt; 0, 표1[[#This Row],[결제수단]], E1086)</f>
        <v>미분류</v>
      </c>
      <c r="O1086">
        <f>IF(OR(표1[[#This Row],[pv_대분류]]="수입", 표1[[#This Row],[pv_대분류]]="저축/투자"), 표1[[#This Row],[금액]], -표1[[#This Row],[금액]])</f>
        <v>100000</v>
      </c>
    </row>
    <row r="1087" spans="1:15" hidden="1">
      <c r="A1087" s="33">
        <v>45684</v>
      </c>
      <c r="B1087" s="34">
        <v>0.83329861111111114</v>
      </c>
      <c r="C1087" t="s">
        <v>167</v>
      </c>
      <c r="D1087" t="s">
        <v>609</v>
      </c>
      <c r="E1087" t="s">
        <v>149</v>
      </c>
      <c r="F1087" t="s">
        <v>237</v>
      </c>
      <c r="G1087" s="82">
        <v>100000</v>
      </c>
      <c r="H1087" t="s">
        <v>179</v>
      </c>
      <c r="I1087" t="s">
        <v>527</v>
      </c>
      <c r="J1087" s="33"/>
      <c r="K1087" s="33">
        <f>표1[[#This Row],[날짜]]</f>
        <v>45684</v>
      </c>
      <c r="L1087" t="str" cm="1">
        <f t="array" ref="L10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7" t="str">
        <f t="shared" si="16"/>
        <v>내계좌이체</v>
      </c>
      <c r="N1087" t="str">
        <f>IF(COUNTIF(저축성자산, I1087) &gt; 0, 표1[[#This Row],[결제수단]], E1087)</f>
        <v>미분류</v>
      </c>
      <c r="O1087">
        <f>IF(OR(표1[[#This Row],[pv_대분류]]="수입", 표1[[#This Row],[pv_대분류]]="저축/투자"), 표1[[#This Row],[금액]], -표1[[#This Row],[금액]])</f>
        <v>-100000</v>
      </c>
    </row>
    <row r="1088" spans="1:15" hidden="1">
      <c r="A1088" s="33">
        <v>45684</v>
      </c>
      <c r="B1088" s="34">
        <v>0.83341435185185186</v>
      </c>
      <c r="C1088" t="s">
        <v>167</v>
      </c>
      <c r="D1088" t="s">
        <v>609</v>
      </c>
      <c r="E1088" t="s">
        <v>149</v>
      </c>
      <c r="F1088" t="s">
        <v>192</v>
      </c>
      <c r="G1088" s="82">
        <v>-50000</v>
      </c>
      <c r="H1088" t="s">
        <v>179</v>
      </c>
      <c r="I1088" t="s">
        <v>537</v>
      </c>
      <c r="J1088" s="33"/>
      <c r="K1088" s="33">
        <f>표1[[#This Row],[날짜]]</f>
        <v>45684</v>
      </c>
      <c r="L1088" t="str" cm="1">
        <f t="array" ref="L10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8" t="str">
        <f t="shared" si="16"/>
        <v>내계좌이체</v>
      </c>
      <c r="N1088" t="str">
        <f>IF(COUNTIF(저축성자산, I1088) &gt; 0, 표1[[#This Row],[결제수단]], E1088)</f>
        <v>미분류</v>
      </c>
      <c r="O1088">
        <f>IF(OR(표1[[#This Row],[pv_대분류]]="수입", 표1[[#This Row],[pv_대분류]]="저축/투자"), 표1[[#This Row],[금액]], -표1[[#This Row],[금액]])</f>
        <v>50000</v>
      </c>
    </row>
    <row r="1089" spans="1:15" hidden="1">
      <c r="A1089" s="33">
        <v>45684</v>
      </c>
      <c r="B1089" s="34">
        <v>0.83341435185185186</v>
      </c>
      <c r="C1089" t="s">
        <v>167</v>
      </c>
      <c r="D1089" t="s">
        <v>609</v>
      </c>
      <c r="E1089" t="s">
        <v>149</v>
      </c>
      <c r="F1089" t="s">
        <v>237</v>
      </c>
      <c r="G1089" s="82">
        <v>50000</v>
      </c>
      <c r="H1089" t="s">
        <v>179</v>
      </c>
      <c r="I1089" t="s">
        <v>527</v>
      </c>
      <c r="J1089" s="33"/>
      <c r="K1089" s="33">
        <f>표1[[#This Row],[날짜]]</f>
        <v>45684</v>
      </c>
      <c r="L1089" t="str" cm="1">
        <f t="array" ref="L10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89" t="str">
        <f t="shared" si="16"/>
        <v>내계좌이체</v>
      </c>
      <c r="N1089" t="str">
        <f>IF(COUNTIF(저축성자산, I1089) &gt; 0, 표1[[#This Row],[결제수단]], E1089)</f>
        <v>미분류</v>
      </c>
      <c r="O1089">
        <f>IF(OR(표1[[#This Row],[pv_대분류]]="수입", 표1[[#This Row],[pv_대분류]]="저축/투자"), 표1[[#This Row],[금액]], -표1[[#This Row],[금액]])</f>
        <v>-50000</v>
      </c>
    </row>
    <row r="1090" spans="1:15" hidden="1">
      <c r="A1090" s="33">
        <v>45684</v>
      </c>
      <c r="B1090" s="34">
        <v>0.83354166666666663</v>
      </c>
      <c r="C1090" t="s">
        <v>167</v>
      </c>
      <c r="D1090" t="s">
        <v>609</v>
      </c>
      <c r="E1090" t="s">
        <v>149</v>
      </c>
      <c r="F1090" t="s">
        <v>192</v>
      </c>
      <c r="G1090" s="82">
        <v>1052</v>
      </c>
      <c r="H1090" t="s">
        <v>179</v>
      </c>
      <c r="I1090" t="s">
        <v>537</v>
      </c>
      <c r="J1090" s="33"/>
      <c r="K1090" s="33">
        <f>표1[[#This Row],[날짜]]</f>
        <v>45684</v>
      </c>
      <c r="L1090" t="str" cm="1">
        <f t="array" ref="L10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90" t="str">
        <f t="shared" ref="M1090:M1153" si="17">IF(COUNTIF(저축성자산, I1090) &gt; 0, "저축성자산", D1090)</f>
        <v>내계좌이체</v>
      </c>
      <c r="N1090" t="str">
        <f>IF(COUNTIF(저축성자산, I1090) &gt; 0, 표1[[#This Row],[결제수단]], E1090)</f>
        <v>미분류</v>
      </c>
      <c r="O1090">
        <f>IF(OR(표1[[#This Row],[pv_대분류]]="수입", 표1[[#This Row],[pv_대분류]]="저축/투자"), 표1[[#This Row],[금액]], -표1[[#This Row],[금액]])</f>
        <v>-1052</v>
      </c>
    </row>
    <row r="1091" spans="1:15" hidden="1">
      <c r="A1091" s="33">
        <v>45684</v>
      </c>
      <c r="B1091" s="34">
        <v>0.83354166666666663</v>
      </c>
      <c r="C1091" t="s">
        <v>167</v>
      </c>
      <c r="D1091" t="s">
        <v>609</v>
      </c>
      <c r="E1091" t="s">
        <v>149</v>
      </c>
      <c r="F1091" t="s">
        <v>234</v>
      </c>
      <c r="G1091" s="82">
        <v>-1052</v>
      </c>
      <c r="H1091" t="s">
        <v>179</v>
      </c>
      <c r="I1091" t="s">
        <v>527</v>
      </c>
      <c r="J1091" s="33"/>
      <c r="K1091" s="33">
        <f>표1[[#This Row],[날짜]]</f>
        <v>45684</v>
      </c>
      <c r="L1091" t="str" cm="1">
        <f t="array" ref="L10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91" t="str">
        <f t="shared" si="17"/>
        <v>내계좌이체</v>
      </c>
      <c r="N1091" t="str">
        <f>IF(COUNTIF(저축성자산, I1091) &gt; 0, 표1[[#This Row],[결제수단]], E1091)</f>
        <v>미분류</v>
      </c>
      <c r="O1091">
        <f>IF(OR(표1[[#This Row],[pv_대분류]]="수입", 표1[[#This Row],[pv_대분류]]="저축/투자"), 표1[[#This Row],[금액]], -표1[[#This Row],[금액]])</f>
        <v>1052</v>
      </c>
    </row>
    <row r="1092" spans="1:15" hidden="1">
      <c r="A1092" s="33">
        <v>45684</v>
      </c>
      <c r="B1092" s="34">
        <v>0.35586805555555562</v>
      </c>
      <c r="C1092" t="s">
        <v>163</v>
      </c>
      <c r="D1092" t="s">
        <v>510</v>
      </c>
      <c r="E1092" t="s">
        <v>149</v>
      </c>
      <c r="F1092" t="s">
        <v>240</v>
      </c>
      <c r="G1092" s="82">
        <v>500</v>
      </c>
      <c r="H1092" t="s">
        <v>179</v>
      </c>
      <c r="I1092" t="s">
        <v>537</v>
      </c>
      <c r="J1092" s="33"/>
      <c r="K1092" s="33">
        <f>표1[[#This Row],[날짜]]</f>
        <v>45684</v>
      </c>
      <c r="L1092" t="str" cm="1">
        <f t="array" ref="L10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92" t="str">
        <f t="shared" si="17"/>
        <v>금융수입</v>
      </c>
      <c r="N1092" t="str">
        <f>IF(COUNTIF(저축성자산, I1092) &gt; 0, 표1[[#This Row],[결제수단]], E1092)</f>
        <v>미분류</v>
      </c>
      <c r="O1092">
        <f>IF(OR(표1[[#This Row],[pv_대분류]]="수입", 표1[[#This Row],[pv_대분류]]="저축/투자"), 표1[[#This Row],[금액]], -표1[[#This Row],[금액]])</f>
        <v>500</v>
      </c>
    </row>
    <row r="1093" spans="1:15">
      <c r="A1093" s="33">
        <v>45684</v>
      </c>
      <c r="B1093" s="34">
        <v>0.58041666666666669</v>
      </c>
      <c r="C1093" t="s">
        <v>165</v>
      </c>
      <c r="D1093" t="s">
        <v>525</v>
      </c>
      <c r="E1093" t="s">
        <v>591</v>
      </c>
      <c r="F1093" t="s">
        <v>436</v>
      </c>
      <c r="G1093" s="82">
        <v>-6100</v>
      </c>
      <c r="H1093" t="s">
        <v>179</v>
      </c>
      <c r="I1093" t="s">
        <v>222</v>
      </c>
      <c r="J1093" s="33"/>
      <c r="K1093" s="33">
        <f>표1[[#This Row],[날짜]]</f>
        <v>45684</v>
      </c>
      <c r="L1093" t="str" cm="1">
        <f t="array" ref="L10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093" t="str">
        <f t="shared" si="17"/>
        <v>카페/간식</v>
      </c>
      <c r="N1093" t="str">
        <f>IF(COUNTIF(저축성자산, I1093) &gt; 0, 표1[[#This Row],[결제수단]], E1093)</f>
        <v>커피/음료</v>
      </c>
      <c r="O1093">
        <f>IF(OR(표1[[#This Row],[pv_대분류]]="수입", 표1[[#This Row],[pv_대분류]]="저축/투자"), 표1[[#This Row],[금액]], -표1[[#This Row],[금액]])</f>
        <v>6100</v>
      </c>
    </row>
    <row r="1094" spans="1:15" hidden="1">
      <c r="A1094" s="33">
        <v>45684</v>
      </c>
      <c r="B1094" s="34">
        <v>0.83315972222222223</v>
      </c>
      <c r="C1094" t="s">
        <v>163</v>
      </c>
      <c r="D1094" t="s">
        <v>161</v>
      </c>
      <c r="E1094" t="s">
        <v>149</v>
      </c>
      <c r="F1094" t="s">
        <v>617</v>
      </c>
      <c r="G1094" s="82">
        <v>12</v>
      </c>
      <c r="H1094" t="s">
        <v>179</v>
      </c>
      <c r="I1094" t="s">
        <v>537</v>
      </c>
      <c r="J1094" s="33"/>
      <c r="K1094" s="33">
        <f>표1[[#This Row],[날짜]]</f>
        <v>45684</v>
      </c>
      <c r="L1094" t="str" cm="1">
        <f t="array" ref="L10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94" t="str">
        <f t="shared" si="17"/>
        <v>앱테크</v>
      </c>
      <c r="N1094" t="str">
        <f>IF(COUNTIF(저축성자산, I1094) &gt; 0, 표1[[#This Row],[결제수단]], E1094)</f>
        <v>미분류</v>
      </c>
      <c r="O1094">
        <f>IF(OR(표1[[#This Row],[pv_대분류]]="수입", 표1[[#This Row],[pv_대분류]]="저축/투자"), 표1[[#This Row],[금액]], -표1[[#This Row],[금액]])</f>
        <v>12</v>
      </c>
    </row>
    <row r="1095" spans="1:15" hidden="1">
      <c r="A1095" s="33">
        <v>45682</v>
      </c>
      <c r="B1095" s="34">
        <v>8.8692129629629635E-2</v>
      </c>
      <c r="C1095" t="s">
        <v>167</v>
      </c>
      <c r="D1095" t="s">
        <v>2</v>
      </c>
      <c r="E1095" t="s">
        <v>149</v>
      </c>
      <c r="F1095" t="s">
        <v>644</v>
      </c>
      <c r="G1095" s="82">
        <v>0</v>
      </c>
      <c r="H1095" t="s">
        <v>179</v>
      </c>
      <c r="I1095" t="s">
        <v>550</v>
      </c>
      <c r="J1095" s="33"/>
      <c r="K1095" s="33">
        <f>표1[[#This Row],[날짜]]</f>
        <v>45682</v>
      </c>
      <c r="L1095" t="str" cm="1">
        <f t="array" ref="L10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095" t="str">
        <f t="shared" si="17"/>
        <v>저축</v>
      </c>
      <c r="N1095" t="str">
        <f>IF(COUNTIF(저축성자산, I1095) &gt; 0, 표1[[#This Row],[결제수단]], E1095)</f>
        <v>미분류</v>
      </c>
      <c r="O1095">
        <f>IF(OR(표1[[#This Row],[pv_대분류]]="수입", 표1[[#This Row],[pv_대분류]]="저축/투자"), 표1[[#This Row],[금액]], -표1[[#This Row],[금액]])</f>
        <v>0</v>
      </c>
    </row>
    <row r="1096" spans="1:15" hidden="1">
      <c r="A1096" s="33">
        <v>45682</v>
      </c>
      <c r="B1096" s="34">
        <v>8.2858796296296292E-2</v>
      </c>
      <c r="C1096" t="s">
        <v>163</v>
      </c>
      <c r="D1096" t="s">
        <v>510</v>
      </c>
      <c r="E1096" t="s">
        <v>149</v>
      </c>
      <c r="F1096" t="s">
        <v>608</v>
      </c>
      <c r="G1096" s="82">
        <v>1052</v>
      </c>
      <c r="H1096" t="s">
        <v>179</v>
      </c>
      <c r="I1096" t="s">
        <v>527</v>
      </c>
      <c r="J1096" s="33"/>
      <c r="K1096" s="33">
        <f>표1[[#This Row],[날짜]]</f>
        <v>45682</v>
      </c>
      <c r="L1096" t="str" cm="1">
        <f t="array" ref="L10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96" t="str">
        <f t="shared" si="17"/>
        <v>금융수입</v>
      </c>
      <c r="N1096" t="str">
        <f>IF(COUNTIF(저축성자산, I1096) &gt; 0, 표1[[#This Row],[결제수단]], E1096)</f>
        <v>미분류</v>
      </c>
      <c r="O1096">
        <f>IF(OR(표1[[#This Row],[pv_대분류]]="수입", 표1[[#This Row],[pv_대분류]]="저축/투자"), 표1[[#This Row],[금액]], -표1[[#This Row],[금액]])</f>
        <v>1052</v>
      </c>
    </row>
    <row r="1097" spans="1:15" hidden="1">
      <c r="A1097" s="33">
        <v>45682</v>
      </c>
      <c r="B1097" s="34">
        <v>9.2974537037037036E-2</v>
      </c>
      <c r="C1097" t="s">
        <v>163</v>
      </c>
      <c r="D1097" t="s">
        <v>510</v>
      </c>
      <c r="E1097" t="s">
        <v>149</v>
      </c>
      <c r="F1097" t="s">
        <v>690</v>
      </c>
      <c r="G1097" s="82">
        <v>0</v>
      </c>
      <c r="H1097" t="s">
        <v>179</v>
      </c>
      <c r="I1097" t="s">
        <v>168</v>
      </c>
      <c r="J1097" s="33"/>
      <c r="K1097" s="33">
        <f>표1[[#This Row],[날짜]]</f>
        <v>45682</v>
      </c>
      <c r="L1097" t="str" cm="1">
        <f t="array" ref="L10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97" t="str">
        <f t="shared" si="17"/>
        <v>금융수입</v>
      </c>
      <c r="N1097" t="str">
        <f>IF(COUNTIF(저축성자산, I1097) &gt; 0, 표1[[#This Row],[결제수단]], E1097)</f>
        <v>미분류</v>
      </c>
      <c r="O1097">
        <f>IF(OR(표1[[#This Row],[pv_대분류]]="수입", 표1[[#This Row],[pv_대분류]]="저축/투자"), 표1[[#This Row],[금액]], -표1[[#This Row],[금액]])</f>
        <v>0</v>
      </c>
    </row>
    <row r="1098" spans="1:15" hidden="1">
      <c r="A1098" s="33">
        <v>45682</v>
      </c>
      <c r="B1098" s="34">
        <v>0.14361111111111111</v>
      </c>
      <c r="C1098" t="s">
        <v>163</v>
      </c>
      <c r="D1098" t="s">
        <v>510</v>
      </c>
      <c r="E1098" t="s">
        <v>149</v>
      </c>
      <c r="F1098" t="s">
        <v>243</v>
      </c>
      <c r="G1098" s="82">
        <v>0</v>
      </c>
      <c r="H1098" t="s">
        <v>179</v>
      </c>
      <c r="I1098" t="s">
        <v>554</v>
      </c>
      <c r="J1098" s="33"/>
      <c r="K1098" s="33">
        <f>표1[[#This Row],[날짜]]</f>
        <v>45682</v>
      </c>
      <c r="L1098" t="str" cm="1">
        <f t="array" ref="L10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98" t="str">
        <f t="shared" si="17"/>
        <v>금융수입</v>
      </c>
      <c r="N1098" t="str">
        <f>IF(COUNTIF(저축성자산, I1098) &gt; 0, 표1[[#This Row],[결제수단]], E1098)</f>
        <v>미분류</v>
      </c>
      <c r="O1098">
        <f>IF(OR(표1[[#This Row],[pv_대분류]]="수입", 표1[[#This Row],[pv_대분류]]="저축/투자"), 표1[[#This Row],[금액]], -표1[[#This Row],[금액]])</f>
        <v>0</v>
      </c>
    </row>
    <row r="1099" spans="1:15" hidden="1">
      <c r="A1099" s="33">
        <v>45682</v>
      </c>
      <c r="B1099" s="34">
        <v>0.21098379629629629</v>
      </c>
      <c r="C1099" t="s">
        <v>163</v>
      </c>
      <c r="D1099" t="s">
        <v>510</v>
      </c>
      <c r="E1099" t="s">
        <v>149</v>
      </c>
      <c r="F1099" t="s">
        <v>243</v>
      </c>
      <c r="G1099" s="82">
        <v>0</v>
      </c>
      <c r="H1099" t="s">
        <v>179</v>
      </c>
      <c r="I1099" t="s">
        <v>554</v>
      </c>
      <c r="J1099" s="33"/>
      <c r="K1099" s="33">
        <f>표1[[#This Row],[날짜]]</f>
        <v>45682</v>
      </c>
      <c r="L1099" t="str" cm="1">
        <f t="array" ref="L10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099" t="str">
        <f t="shared" si="17"/>
        <v>금융수입</v>
      </c>
      <c r="N1099" t="str">
        <f>IF(COUNTIF(저축성자산, I1099) &gt; 0, 표1[[#This Row],[결제수단]], E1099)</f>
        <v>미분류</v>
      </c>
      <c r="O1099">
        <f>IF(OR(표1[[#This Row],[pv_대분류]]="수입", 표1[[#This Row],[pv_대분류]]="저축/투자"), 표1[[#This Row],[금액]], -표1[[#This Row],[금액]])</f>
        <v>0</v>
      </c>
    </row>
    <row r="1100" spans="1:15" hidden="1">
      <c r="A1100" s="33">
        <v>45682</v>
      </c>
      <c r="B1100" s="34">
        <v>0.2240625</v>
      </c>
      <c r="C1100" t="s">
        <v>163</v>
      </c>
      <c r="D1100" t="s">
        <v>510</v>
      </c>
      <c r="E1100" t="s">
        <v>149</v>
      </c>
      <c r="F1100" t="s">
        <v>243</v>
      </c>
      <c r="G1100" s="82">
        <v>8</v>
      </c>
      <c r="H1100" t="s">
        <v>179</v>
      </c>
      <c r="I1100" t="s">
        <v>554</v>
      </c>
      <c r="J1100" s="33"/>
      <c r="K1100" s="33">
        <f>표1[[#This Row],[날짜]]</f>
        <v>45682</v>
      </c>
      <c r="L1100" t="str" cm="1">
        <f t="array" ref="L11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00" t="str">
        <f t="shared" si="17"/>
        <v>금융수입</v>
      </c>
      <c r="N1100" t="str">
        <f>IF(COUNTIF(저축성자산, I1100) &gt; 0, 표1[[#This Row],[결제수단]], E1100)</f>
        <v>미분류</v>
      </c>
      <c r="O1100">
        <f>IF(OR(표1[[#This Row],[pv_대분류]]="수입", 표1[[#This Row],[pv_대분류]]="저축/투자"), 표1[[#This Row],[금액]], -표1[[#This Row],[금액]])</f>
        <v>8</v>
      </c>
    </row>
    <row r="1101" spans="1:15">
      <c r="A1101" s="33">
        <v>45682</v>
      </c>
      <c r="B1101" s="34">
        <v>0.55385416666666665</v>
      </c>
      <c r="C1101" t="s">
        <v>165</v>
      </c>
      <c r="D1101" t="s">
        <v>525</v>
      </c>
      <c r="E1101" t="s">
        <v>591</v>
      </c>
      <c r="F1101" t="s">
        <v>309</v>
      </c>
      <c r="G1101" s="82">
        <v>-10800</v>
      </c>
      <c r="H1101" t="s">
        <v>179</v>
      </c>
      <c r="I1101" t="s">
        <v>224</v>
      </c>
      <c r="J1101" s="33"/>
      <c r="K1101" s="33">
        <f>표1[[#This Row],[날짜]]</f>
        <v>45682</v>
      </c>
      <c r="L1101" t="str" cm="1">
        <f t="array" ref="L11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01" t="str">
        <f t="shared" si="17"/>
        <v>카페/간식</v>
      </c>
      <c r="N1101" t="str">
        <f>IF(COUNTIF(저축성자산, I1101) &gt; 0, 표1[[#This Row],[결제수단]], E1101)</f>
        <v>커피/음료</v>
      </c>
      <c r="O1101">
        <f>IF(OR(표1[[#This Row],[pv_대분류]]="수입", 표1[[#This Row],[pv_대분류]]="저축/투자"), 표1[[#This Row],[금액]], -표1[[#This Row],[금액]])</f>
        <v>10800</v>
      </c>
    </row>
    <row r="1102" spans="1:15">
      <c r="A1102" s="33">
        <v>45682</v>
      </c>
      <c r="B1102" s="34">
        <v>0.92637731481481478</v>
      </c>
      <c r="C1102" t="s">
        <v>165</v>
      </c>
      <c r="D1102" t="s">
        <v>542</v>
      </c>
      <c r="E1102" t="s">
        <v>56</v>
      </c>
      <c r="F1102" t="s">
        <v>698</v>
      </c>
      <c r="G1102" s="82">
        <v>-113333</v>
      </c>
      <c r="H1102" t="s">
        <v>179</v>
      </c>
      <c r="I1102" t="s">
        <v>222</v>
      </c>
      <c r="J1102" s="33"/>
      <c r="K1102" s="33">
        <f>표1[[#This Row],[날짜]]</f>
        <v>45682</v>
      </c>
      <c r="L1102" t="str" cm="1">
        <f t="array" ref="L11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02" t="str">
        <f t="shared" si="17"/>
        <v>의료/건강</v>
      </c>
      <c r="N1102" t="str">
        <f>IF(COUNTIF(저축성자산, I1102) &gt; 0, 표1[[#This Row],[결제수단]], E1102)</f>
        <v>운동</v>
      </c>
      <c r="O1102">
        <f>IF(OR(표1[[#This Row],[pv_대분류]]="수입", 표1[[#This Row],[pv_대분류]]="저축/투자"), 표1[[#This Row],[금액]], -표1[[#This Row],[금액]])</f>
        <v>113333</v>
      </c>
    </row>
    <row r="1103" spans="1:15" hidden="1">
      <c r="A1103" s="33">
        <v>45681</v>
      </c>
      <c r="B1103" s="34">
        <v>0.71369212962962958</v>
      </c>
      <c r="C1103" t="s">
        <v>167</v>
      </c>
      <c r="D1103" t="s">
        <v>609</v>
      </c>
      <c r="E1103" t="s">
        <v>149</v>
      </c>
      <c r="F1103" t="s">
        <v>593</v>
      </c>
      <c r="G1103" s="82">
        <v>-100640</v>
      </c>
      <c r="H1103" t="s">
        <v>179</v>
      </c>
      <c r="I1103" t="s">
        <v>195</v>
      </c>
      <c r="J1103" s="33"/>
      <c r="K1103" s="33">
        <f>표1[[#This Row],[날짜]]</f>
        <v>45681</v>
      </c>
      <c r="L1103" t="str" cm="1">
        <f t="array" ref="L11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03" t="str">
        <f t="shared" si="17"/>
        <v>내계좌이체</v>
      </c>
      <c r="N1103" t="str">
        <f>IF(COUNTIF(저축성자산, I1103) &gt; 0, 표1[[#This Row],[결제수단]], E1103)</f>
        <v>미분류</v>
      </c>
      <c r="O1103">
        <f>IF(OR(표1[[#This Row],[pv_대분류]]="수입", 표1[[#This Row],[pv_대분류]]="저축/투자"), 표1[[#This Row],[금액]], -표1[[#This Row],[금액]])</f>
        <v>100640</v>
      </c>
    </row>
    <row r="1104" spans="1:15" hidden="1">
      <c r="A1104" s="33">
        <v>45681</v>
      </c>
      <c r="B1104" s="34">
        <v>0.71369212962962958</v>
      </c>
      <c r="C1104" t="s">
        <v>167</v>
      </c>
      <c r="D1104" t="s">
        <v>609</v>
      </c>
      <c r="E1104" t="s">
        <v>149</v>
      </c>
      <c r="F1104" t="s">
        <v>152</v>
      </c>
      <c r="G1104" s="82">
        <v>100640</v>
      </c>
      <c r="H1104" t="s">
        <v>179</v>
      </c>
      <c r="I1104" t="s">
        <v>537</v>
      </c>
      <c r="J1104" s="33"/>
      <c r="K1104" s="33">
        <f>표1[[#This Row],[날짜]]</f>
        <v>45681</v>
      </c>
      <c r="L1104" t="str" cm="1">
        <f t="array" ref="L11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04" t="str">
        <f t="shared" si="17"/>
        <v>내계좌이체</v>
      </c>
      <c r="N1104" t="str">
        <f>IF(COUNTIF(저축성자산, I1104) &gt; 0, 표1[[#This Row],[결제수단]], E1104)</f>
        <v>미분류</v>
      </c>
      <c r="O1104">
        <f>IF(OR(표1[[#This Row],[pv_대분류]]="수입", 표1[[#This Row],[pv_대분류]]="저축/투자"), 표1[[#This Row],[금액]], -표1[[#This Row],[금액]])</f>
        <v>-100640</v>
      </c>
    </row>
    <row r="1105" spans="1:15">
      <c r="A1105" s="33">
        <v>45681</v>
      </c>
      <c r="B1105" s="34">
        <v>0.71218749999999997</v>
      </c>
      <c r="C1105" t="s">
        <v>165</v>
      </c>
      <c r="D1105" t="s">
        <v>525</v>
      </c>
      <c r="E1105" t="s">
        <v>591</v>
      </c>
      <c r="F1105" t="s">
        <v>687</v>
      </c>
      <c r="G1105" s="82">
        <v>-10100</v>
      </c>
      <c r="H1105" t="s">
        <v>179</v>
      </c>
      <c r="I1105" t="s">
        <v>537</v>
      </c>
      <c r="J1105" s="33"/>
      <c r="K1105" s="33">
        <f>표1[[#This Row],[날짜]]</f>
        <v>45681</v>
      </c>
      <c r="L1105" t="str" cm="1">
        <f t="array" ref="L11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05" t="str">
        <f t="shared" si="17"/>
        <v>카페/간식</v>
      </c>
      <c r="N1105" t="str">
        <f>IF(COUNTIF(저축성자산, I1105) &gt; 0, 표1[[#This Row],[결제수단]], E1105)</f>
        <v>커피/음료</v>
      </c>
      <c r="O1105">
        <f>IF(OR(표1[[#This Row],[pv_대분류]]="수입", 표1[[#This Row],[pv_대분류]]="저축/투자"), 표1[[#This Row],[금액]], -표1[[#This Row],[금액]])</f>
        <v>10100</v>
      </c>
    </row>
    <row r="1106" spans="1:15" hidden="1">
      <c r="A1106" s="33">
        <v>45680</v>
      </c>
      <c r="B1106" s="34">
        <v>0.70421296296296299</v>
      </c>
      <c r="C1106" t="s">
        <v>167</v>
      </c>
      <c r="D1106" t="s">
        <v>23</v>
      </c>
      <c r="E1106" t="s">
        <v>149</v>
      </c>
      <c r="F1106" t="s">
        <v>683</v>
      </c>
      <c r="G1106" s="82">
        <v>100000</v>
      </c>
      <c r="H1106" t="s">
        <v>179</v>
      </c>
      <c r="I1106" t="s">
        <v>195</v>
      </c>
      <c r="J1106" s="33"/>
      <c r="K1106" s="33">
        <f>표1[[#This Row],[날짜]]</f>
        <v>45680</v>
      </c>
      <c r="L1106" t="str" cm="1">
        <f t="array" ref="L11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06" t="str">
        <f t="shared" si="17"/>
        <v>투자</v>
      </c>
      <c r="N1106" t="str">
        <f>IF(COUNTIF(저축성자산, I1106) &gt; 0, 표1[[#This Row],[결제수단]], E1106)</f>
        <v>미분류</v>
      </c>
      <c r="O1106">
        <f>IF(OR(표1[[#This Row],[pv_대분류]]="수입", 표1[[#This Row],[pv_대분류]]="저축/투자"), 표1[[#This Row],[금액]], -표1[[#This Row],[금액]])</f>
        <v>-100000</v>
      </c>
    </row>
    <row r="1107" spans="1:15">
      <c r="A1107" s="33">
        <v>45680</v>
      </c>
      <c r="B1107" s="34">
        <v>0.60454861111111113</v>
      </c>
      <c r="C1107" t="s">
        <v>165</v>
      </c>
      <c r="D1107" t="s">
        <v>553</v>
      </c>
      <c r="E1107" t="s">
        <v>612</v>
      </c>
      <c r="F1107" t="s">
        <v>5</v>
      </c>
      <c r="G1107" s="82">
        <v>-17920</v>
      </c>
      <c r="H1107" t="s">
        <v>179</v>
      </c>
      <c r="I1107" t="s">
        <v>222</v>
      </c>
      <c r="J1107" s="33"/>
      <c r="K1107" s="33">
        <f>표1[[#This Row],[날짜]]</f>
        <v>45680</v>
      </c>
      <c r="L1107" t="str" cm="1">
        <f t="array" ref="L11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07" t="str">
        <f t="shared" si="17"/>
        <v>온라인쇼핑</v>
      </c>
      <c r="N1107" t="str">
        <f>IF(COUNTIF(저축성자산, I1107) &gt; 0, 표1[[#This Row],[결제수단]], E1107)</f>
        <v>인터넷쇼핑</v>
      </c>
      <c r="O1107">
        <f>IF(OR(표1[[#This Row],[pv_대분류]]="수입", 표1[[#This Row],[pv_대분류]]="저축/투자"), 표1[[#This Row],[금액]], -표1[[#This Row],[금액]])</f>
        <v>17920</v>
      </c>
    </row>
    <row r="1108" spans="1:15" hidden="1">
      <c r="A1108" s="33">
        <v>45679</v>
      </c>
      <c r="B1108" s="34">
        <v>0.94888888888888889</v>
      </c>
      <c r="C1108" t="s">
        <v>167</v>
      </c>
      <c r="D1108" t="s">
        <v>609</v>
      </c>
      <c r="E1108" t="s">
        <v>149</v>
      </c>
      <c r="F1108" t="s">
        <v>192</v>
      </c>
      <c r="G1108" s="82">
        <v>50000</v>
      </c>
      <c r="H1108" t="s">
        <v>179</v>
      </c>
      <c r="I1108" t="s">
        <v>537</v>
      </c>
      <c r="J1108" s="33"/>
      <c r="K1108" s="33">
        <f>표1[[#This Row],[날짜]]</f>
        <v>45679</v>
      </c>
      <c r="L1108" t="str" cm="1">
        <f t="array" ref="L11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08" t="str">
        <f t="shared" si="17"/>
        <v>내계좌이체</v>
      </c>
      <c r="N1108" t="str">
        <f>IF(COUNTIF(저축성자산, I1108) &gt; 0, 표1[[#This Row],[결제수단]], E1108)</f>
        <v>미분류</v>
      </c>
      <c r="O1108">
        <f>IF(OR(표1[[#This Row],[pv_대분류]]="수입", 표1[[#This Row],[pv_대분류]]="저축/투자"), 표1[[#This Row],[금액]], -표1[[#This Row],[금액]])</f>
        <v>-50000</v>
      </c>
    </row>
    <row r="1109" spans="1:15" hidden="1">
      <c r="A1109" s="33">
        <v>45679</v>
      </c>
      <c r="B1109" s="34">
        <v>0.94888888888888889</v>
      </c>
      <c r="C1109" t="s">
        <v>167</v>
      </c>
      <c r="D1109" t="s">
        <v>609</v>
      </c>
      <c r="E1109" t="s">
        <v>149</v>
      </c>
      <c r="F1109" t="s">
        <v>234</v>
      </c>
      <c r="G1109" s="82">
        <v>-50000</v>
      </c>
      <c r="H1109" t="s">
        <v>179</v>
      </c>
      <c r="I1109" t="s">
        <v>527</v>
      </c>
      <c r="J1109" s="33"/>
      <c r="K1109" s="33">
        <f>표1[[#This Row],[날짜]]</f>
        <v>45679</v>
      </c>
      <c r="L1109" t="str" cm="1">
        <f t="array" ref="L11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09" t="str">
        <f t="shared" si="17"/>
        <v>내계좌이체</v>
      </c>
      <c r="N1109" t="str">
        <f>IF(COUNTIF(저축성자산, I1109) &gt; 0, 표1[[#This Row],[결제수단]], E1109)</f>
        <v>미분류</v>
      </c>
      <c r="O1109">
        <f>IF(OR(표1[[#This Row],[pv_대분류]]="수입", 표1[[#This Row],[pv_대분류]]="저축/투자"), 표1[[#This Row],[금액]], -표1[[#This Row],[금액]])</f>
        <v>50000</v>
      </c>
    </row>
    <row r="1110" spans="1:15" hidden="1">
      <c r="A1110" s="33">
        <v>45679</v>
      </c>
      <c r="B1110" s="34">
        <v>0.94914351851851853</v>
      </c>
      <c r="C1110" t="s">
        <v>167</v>
      </c>
      <c r="D1110" t="s">
        <v>167</v>
      </c>
      <c r="E1110" t="s">
        <v>149</v>
      </c>
      <c r="F1110" t="s">
        <v>54</v>
      </c>
      <c r="G1110" s="82">
        <v>-50000</v>
      </c>
      <c r="H1110" t="s">
        <v>179</v>
      </c>
      <c r="I1110" t="s">
        <v>537</v>
      </c>
      <c r="J1110" s="33"/>
      <c r="K1110" s="33">
        <f>표1[[#This Row],[날짜]]</f>
        <v>45679</v>
      </c>
      <c r="L1110" t="str" cm="1">
        <f t="array" ref="L11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10" t="str">
        <f t="shared" si="17"/>
        <v>이체</v>
      </c>
      <c r="N1110" t="str">
        <f>IF(COUNTIF(저축성자산, I1110) &gt; 0, 표1[[#This Row],[결제수단]], E1110)</f>
        <v>미분류</v>
      </c>
      <c r="O1110">
        <f>IF(OR(표1[[#This Row],[pv_대분류]]="수입", 표1[[#This Row],[pv_대분류]]="저축/투자"), 표1[[#This Row],[금액]], -표1[[#This Row],[금액]])</f>
        <v>50000</v>
      </c>
    </row>
    <row r="1111" spans="1:15" hidden="1">
      <c r="A1111" s="33">
        <v>45679</v>
      </c>
      <c r="B1111" s="34">
        <v>0.53312499999999996</v>
      </c>
      <c r="C1111" t="s">
        <v>163</v>
      </c>
      <c r="D1111" t="s">
        <v>149</v>
      </c>
      <c r="E1111" t="s">
        <v>149</v>
      </c>
      <c r="F1111" t="s">
        <v>590</v>
      </c>
      <c r="G1111" s="82">
        <v>23</v>
      </c>
      <c r="H1111" t="s">
        <v>179</v>
      </c>
      <c r="I1111" t="s">
        <v>537</v>
      </c>
      <c r="J1111" s="33"/>
      <c r="K1111" s="33">
        <f>표1[[#This Row],[날짜]]</f>
        <v>45679</v>
      </c>
      <c r="L1111" t="str" cm="1">
        <f t="array" ref="L11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11" t="str">
        <f t="shared" si="17"/>
        <v>미분류</v>
      </c>
      <c r="N1111" t="str">
        <f>IF(COUNTIF(저축성자산, I1111) &gt; 0, 표1[[#This Row],[결제수단]], E1111)</f>
        <v>미분류</v>
      </c>
      <c r="O1111">
        <f>IF(OR(표1[[#This Row],[pv_대분류]]="수입", 표1[[#This Row],[pv_대분류]]="저축/투자"), 표1[[#This Row],[금액]], -표1[[#This Row],[금액]])</f>
        <v>23</v>
      </c>
    </row>
    <row r="1112" spans="1:15">
      <c r="A1112" s="33">
        <v>45679</v>
      </c>
      <c r="B1112" s="34">
        <v>0.69348379629629631</v>
      </c>
      <c r="C1112" t="s">
        <v>165</v>
      </c>
      <c r="D1112" t="s">
        <v>525</v>
      </c>
      <c r="E1112" t="s">
        <v>591</v>
      </c>
      <c r="F1112" t="s">
        <v>436</v>
      </c>
      <c r="G1112" s="82">
        <v>-4900</v>
      </c>
      <c r="H1112" t="s">
        <v>179</v>
      </c>
      <c r="I1112" t="s">
        <v>222</v>
      </c>
      <c r="J1112" s="33"/>
      <c r="K1112" s="33">
        <f>표1[[#This Row],[날짜]]</f>
        <v>45679</v>
      </c>
      <c r="L1112" t="str" cm="1">
        <f t="array" ref="L11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12" t="str">
        <f t="shared" si="17"/>
        <v>카페/간식</v>
      </c>
      <c r="N1112" t="str">
        <f>IF(COUNTIF(저축성자산, I1112) &gt; 0, 표1[[#This Row],[결제수단]], E1112)</f>
        <v>커피/음료</v>
      </c>
      <c r="O1112">
        <f>IF(OR(표1[[#This Row],[pv_대분류]]="수입", 표1[[#This Row],[pv_대분류]]="저축/투자"), 표1[[#This Row],[금액]], -표1[[#This Row],[금액]])</f>
        <v>4900</v>
      </c>
    </row>
    <row r="1113" spans="1:15" hidden="1">
      <c r="A1113" s="33">
        <v>45678</v>
      </c>
      <c r="B1113" s="34">
        <v>0.94642361111111106</v>
      </c>
      <c r="C1113" t="s">
        <v>167</v>
      </c>
      <c r="D1113" t="s">
        <v>609</v>
      </c>
      <c r="E1113" t="s">
        <v>149</v>
      </c>
      <c r="F1113" t="s">
        <v>192</v>
      </c>
      <c r="G1113" s="82">
        <v>100000</v>
      </c>
      <c r="H1113" t="s">
        <v>179</v>
      </c>
      <c r="I1113" t="s">
        <v>537</v>
      </c>
      <c r="J1113" s="33"/>
      <c r="K1113" s="33">
        <f>표1[[#This Row],[날짜]]</f>
        <v>45678</v>
      </c>
      <c r="L1113" t="str" cm="1">
        <f t="array" ref="L11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13" t="str">
        <f t="shared" si="17"/>
        <v>내계좌이체</v>
      </c>
      <c r="N1113" t="str">
        <f>IF(COUNTIF(저축성자산, I1113) &gt; 0, 표1[[#This Row],[결제수단]], E1113)</f>
        <v>미분류</v>
      </c>
      <c r="O1113">
        <f>IF(OR(표1[[#This Row],[pv_대분류]]="수입", 표1[[#This Row],[pv_대분류]]="저축/투자"), 표1[[#This Row],[금액]], -표1[[#This Row],[금액]])</f>
        <v>-100000</v>
      </c>
    </row>
    <row r="1114" spans="1:15" hidden="1">
      <c r="A1114" s="33">
        <v>45678</v>
      </c>
      <c r="B1114" s="34">
        <v>0.94642361111111106</v>
      </c>
      <c r="C1114" t="s">
        <v>167</v>
      </c>
      <c r="D1114" t="s">
        <v>609</v>
      </c>
      <c r="E1114" t="s">
        <v>149</v>
      </c>
      <c r="F1114" t="s">
        <v>234</v>
      </c>
      <c r="G1114" s="82">
        <v>-100000</v>
      </c>
      <c r="H1114" t="s">
        <v>179</v>
      </c>
      <c r="I1114" t="s">
        <v>527</v>
      </c>
      <c r="J1114" s="33"/>
      <c r="K1114" s="33">
        <f>표1[[#This Row],[날짜]]</f>
        <v>45678</v>
      </c>
      <c r="L1114" t="str" cm="1">
        <f t="array" ref="L11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14" t="str">
        <f t="shared" si="17"/>
        <v>내계좌이체</v>
      </c>
      <c r="N1114" t="str">
        <f>IF(COUNTIF(저축성자산, I1114) &gt; 0, 표1[[#This Row],[결제수단]], E1114)</f>
        <v>미분류</v>
      </c>
      <c r="O1114">
        <f>IF(OR(표1[[#This Row],[pv_대분류]]="수입", 표1[[#This Row],[pv_대분류]]="저축/투자"), 표1[[#This Row],[금액]], -표1[[#This Row],[금액]])</f>
        <v>100000</v>
      </c>
    </row>
    <row r="1115" spans="1:15" hidden="1">
      <c r="A1115" s="33">
        <v>45678</v>
      </c>
      <c r="B1115" s="34">
        <v>0.94693287037037033</v>
      </c>
      <c r="C1115" t="s">
        <v>167</v>
      </c>
      <c r="D1115" t="s">
        <v>167</v>
      </c>
      <c r="E1115" t="s">
        <v>149</v>
      </c>
      <c r="F1115" t="s">
        <v>54</v>
      </c>
      <c r="G1115" s="82">
        <v>-100000</v>
      </c>
      <c r="H1115" t="s">
        <v>179</v>
      </c>
      <c r="I1115" t="s">
        <v>537</v>
      </c>
      <c r="J1115" s="33"/>
      <c r="K1115" s="33">
        <f>표1[[#This Row],[날짜]]</f>
        <v>45678</v>
      </c>
      <c r="L1115" t="str" cm="1">
        <f t="array" ref="L11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15" t="str">
        <f t="shared" si="17"/>
        <v>이체</v>
      </c>
      <c r="N1115" t="str">
        <f>IF(COUNTIF(저축성자산, I1115) &gt; 0, 표1[[#This Row],[결제수단]], E1115)</f>
        <v>미분류</v>
      </c>
      <c r="O1115">
        <f>IF(OR(표1[[#This Row],[pv_대분류]]="수입", 표1[[#This Row],[pv_대분류]]="저축/투자"), 표1[[#This Row],[금액]], -표1[[#This Row],[금액]])</f>
        <v>100000</v>
      </c>
    </row>
    <row r="1116" spans="1:15">
      <c r="A1116" s="33">
        <v>45678</v>
      </c>
      <c r="B1116" s="34">
        <v>2.0625000000000001E-2</v>
      </c>
      <c r="C1116" t="s">
        <v>165</v>
      </c>
      <c r="D1116" t="s">
        <v>146</v>
      </c>
      <c r="E1116" t="s">
        <v>595</v>
      </c>
      <c r="F1116" t="s">
        <v>292</v>
      </c>
      <c r="G1116" s="82">
        <v>-18900</v>
      </c>
      <c r="H1116" t="s">
        <v>179</v>
      </c>
      <c r="I1116" t="s">
        <v>224</v>
      </c>
      <c r="J1116" s="33"/>
      <c r="K1116" s="33">
        <f>표1[[#This Row],[날짜]]</f>
        <v>45678</v>
      </c>
      <c r="L1116" t="str" cm="1">
        <f t="array" ref="L11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16" t="str">
        <f t="shared" si="17"/>
        <v>교통</v>
      </c>
      <c r="N1116" t="str">
        <f>IF(COUNTIF(저축성자산, I1116) &gt; 0, 표1[[#This Row],[결제수단]], E1116)</f>
        <v>대중교통</v>
      </c>
      <c r="O1116">
        <f>IF(OR(표1[[#This Row],[pv_대분류]]="수입", 표1[[#This Row],[pv_대분류]]="저축/투자"), 표1[[#This Row],[금액]], -표1[[#This Row],[금액]])</f>
        <v>18900</v>
      </c>
    </row>
    <row r="1117" spans="1:15">
      <c r="A1117" s="33">
        <v>45678</v>
      </c>
      <c r="B1117" s="34">
        <v>0.57502314814814814</v>
      </c>
      <c r="C1117" t="s">
        <v>165</v>
      </c>
      <c r="D1117" t="s">
        <v>148</v>
      </c>
      <c r="E1117" t="s">
        <v>86</v>
      </c>
      <c r="F1117" t="s">
        <v>306</v>
      </c>
      <c r="G1117" s="82">
        <v>-20000</v>
      </c>
      <c r="H1117" t="s">
        <v>179</v>
      </c>
      <c r="I1117" t="s">
        <v>222</v>
      </c>
      <c r="J1117" s="33"/>
      <c r="K1117" s="33">
        <f>표1[[#This Row],[날짜]]</f>
        <v>45678</v>
      </c>
      <c r="L1117" t="str" cm="1">
        <f t="array" ref="L11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17" t="str">
        <f t="shared" si="17"/>
        <v>식비</v>
      </c>
      <c r="N1117" t="str">
        <f>IF(COUNTIF(저축성자산, I1117) &gt; 0, 표1[[#This Row],[결제수단]], E1117)</f>
        <v>일식</v>
      </c>
      <c r="O1117">
        <f>IF(OR(표1[[#This Row],[pv_대분류]]="수입", 표1[[#This Row],[pv_대분류]]="저축/투자"), 표1[[#This Row],[금액]], -표1[[#This Row],[금액]])</f>
        <v>20000</v>
      </c>
    </row>
    <row r="1118" spans="1:15">
      <c r="A1118" s="33">
        <v>45678</v>
      </c>
      <c r="B1118" s="34">
        <v>0.70405092592592589</v>
      </c>
      <c r="C1118" t="s">
        <v>165</v>
      </c>
      <c r="D1118" t="s">
        <v>146</v>
      </c>
      <c r="E1118" t="s">
        <v>595</v>
      </c>
      <c r="F1118" t="s">
        <v>464</v>
      </c>
      <c r="G1118" s="82">
        <v>-12900</v>
      </c>
      <c r="H1118" t="s">
        <v>179</v>
      </c>
      <c r="I1118" t="s">
        <v>222</v>
      </c>
      <c r="J1118" s="33"/>
      <c r="K1118" s="33">
        <f>표1[[#This Row],[날짜]]</f>
        <v>45678</v>
      </c>
      <c r="L1118" t="str" cm="1">
        <f t="array" ref="L11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18" t="str">
        <f t="shared" si="17"/>
        <v>교통</v>
      </c>
      <c r="N1118" t="str">
        <f>IF(COUNTIF(저축성자산, I1118) &gt; 0, 표1[[#This Row],[결제수단]], E1118)</f>
        <v>대중교통</v>
      </c>
      <c r="O1118">
        <f>IF(OR(표1[[#This Row],[pv_대분류]]="수입", 표1[[#This Row],[pv_대분류]]="저축/투자"), 표1[[#This Row],[금액]], -표1[[#This Row],[금액]])</f>
        <v>12900</v>
      </c>
    </row>
    <row r="1119" spans="1:15">
      <c r="A1119" s="33">
        <v>45678</v>
      </c>
      <c r="B1119" s="34">
        <v>0.70540509259259254</v>
      </c>
      <c r="C1119" t="s">
        <v>165</v>
      </c>
      <c r="D1119" t="s">
        <v>525</v>
      </c>
      <c r="E1119" t="s">
        <v>591</v>
      </c>
      <c r="F1119" t="s">
        <v>228</v>
      </c>
      <c r="G1119" s="82">
        <v>-2000</v>
      </c>
      <c r="H1119" t="s">
        <v>179</v>
      </c>
      <c r="I1119" t="s">
        <v>222</v>
      </c>
      <c r="J1119" s="33"/>
      <c r="K1119" s="33">
        <f>표1[[#This Row],[날짜]]</f>
        <v>45678</v>
      </c>
      <c r="L1119" t="str" cm="1">
        <f t="array" ref="L11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19" t="str">
        <f t="shared" si="17"/>
        <v>카페/간식</v>
      </c>
      <c r="N1119" t="str">
        <f>IF(COUNTIF(저축성자산, I1119) &gt; 0, 표1[[#This Row],[결제수단]], E1119)</f>
        <v>커피/음료</v>
      </c>
      <c r="O1119">
        <f>IF(OR(표1[[#This Row],[pv_대분류]]="수입", 표1[[#This Row],[pv_대분류]]="저축/투자"), 표1[[#This Row],[금액]], -표1[[#This Row],[금액]])</f>
        <v>2000</v>
      </c>
    </row>
    <row r="1120" spans="1:15">
      <c r="A1120" s="33">
        <v>45678</v>
      </c>
      <c r="B1120" s="34">
        <v>0.77861111111111114</v>
      </c>
      <c r="C1120" t="s">
        <v>165</v>
      </c>
      <c r="D1120" t="s">
        <v>156</v>
      </c>
      <c r="E1120" t="s">
        <v>26</v>
      </c>
      <c r="F1120" t="s">
        <v>313</v>
      </c>
      <c r="G1120" s="82">
        <v>-100590</v>
      </c>
      <c r="H1120" t="s">
        <v>179</v>
      </c>
      <c r="I1120" t="s">
        <v>195</v>
      </c>
      <c r="J1120" s="33"/>
      <c r="K1120" s="33">
        <f>표1[[#This Row],[날짜]]</f>
        <v>45678</v>
      </c>
      <c r="L1120" t="str" cm="1">
        <f t="array" ref="L11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20" t="str">
        <f t="shared" si="17"/>
        <v>금융</v>
      </c>
      <c r="N1120" t="str">
        <f>IF(COUNTIF(저축성자산, I1120) &gt; 0, 표1[[#This Row],[결제수단]], E1120)</f>
        <v>보험</v>
      </c>
      <c r="O1120">
        <f>IF(OR(표1[[#This Row],[pv_대분류]]="수입", 표1[[#This Row],[pv_대분류]]="저축/투자"), 표1[[#This Row],[금액]], -표1[[#This Row],[금액]])</f>
        <v>100590</v>
      </c>
    </row>
    <row r="1121" spans="1:15">
      <c r="A1121" s="33">
        <v>45678</v>
      </c>
      <c r="B1121" s="34">
        <v>0.77861111111111114</v>
      </c>
      <c r="C1121" t="s">
        <v>165</v>
      </c>
      <c r="D1121" t="s">
        <v>156</v>
      </c>
      <c r="E1121" t="s">
        <v>26</v>
      </c>
      <c r="F1121" t="s">
        <v>313</v>
      </c>
      <c r="G1121" s="82">
        <v>-3770</v>
      </c>
      <c r="H1121" t="s">
        <v>179</v>
      </c>
      <c r="I1121" t="s">
        <v>195</v>
      </c>
      <c r="J1121" s="33"/>
      <c r="K1121" s="33">
        <f>표1[[#This Row],[날짜]]</f>
        <v>45678</v>
      </c>
      <c r="L1121" t="str" cm="1">
        <f t="array" ref="L11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21" t="str">
        <f t="shared" si="17"/>
        <v>금융</v>
      </c>
      <c r="N1121" t="str">
        <f>IF(COUNTIF(저축성자산, I1121) &gt; 0, 표1[[#This Row],[결제수단]], E1121)</f>
        <v>보험</v>
      </c>
      <c r="O1121">
        <f>IF(OR(표1[[#This Row],[pv_대분류]]="수입", 표1[[#This Row],[pv_대분류]]="저축/투자"), 표1[[#This Row],[금액]], -표1[[#This Row],[금액]])</f>
        <v>3770</v>
      </c>
    </row>
    <row r="1122" spans="1:15">
      <c r="A1122" s="33">
        <v>45677</v>
      </c>
      <c r="B1122" s="34">
        <v>0.70929398148148148</v>
      </c>
      <c r="C1122" t="s">
        <v>165</v>
      </c>
      <c r="D1122" t="s">
        <v>549</v>
      </c>
      <c r="E1122" t="s">
        <v>11</v>
      </c>
      <c r="F1122" t="s">
        <v>425</v>
      </c>
      <c r="G1122" s="82">
        <v>-8870</v>
      </c>
      <c r="H1122" t="s">
        <v>179</v>
      </c>
      <c r="I1122" t="s">
        <v>537</v>
      </c>
      <c r="J1122" s="33"/>
      <c r="K1122" s="33">
        <f>표1[[#This Row],[날짜]]</f>
        <v>45677</v>
      </c>
      <c r="L1122" t="str" cm="1">
        <f t="array" ref="L11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22" t="str">
        <f t="shared" si="17"/>
        <v>주거/통신</v>
      </c>
      <c r="N1122" t="str">
        <f>IF(COUNTIF(저축성자산, I1122) &gt; 0, 표1[[#This Row],[결제수단]], E1122)</f>
        <v>휴대폰</v>
      </c>
      <c r="O1122">
        <f>IF(OR(표1[[#This Row],[pv_대분류]]="수입", 표1[[#This Row],[pv_대분류]]="저축/투자"), 표1[[#This Row],[금액]], -표1[[#This Row],[금액]])</f>
        <v>8870</v>
      </c>
    </row>
    <row r="1123" spans="1:15" hidden="1">
      <c r="A1123" s="33">
        <v>45677</v>
      </c>
      <c r="B1123" s="34">
        <v>0.76636574074074071</v>
      </c>
      <c r="C1123" t="s">
        <v>163</v>
      </c>
      <c r="D1123" t="s">
        <v>149</v>
      </c>
      <c r="E1123" t="s">
        <v>149</v>
      </c>
      <c r="F1123" t="s">
        <v>590</v>
      </c>
      <c r="G1123" s="82">
        <v>8</v>
      </c>
      <c r="H1123" t="s">
        <v>179</v>
      </c>
      <c r="I1123" t="s">
        <v>537</v>
      </c>
      <c r="J1123" s="33"/>
      <c r="K1123" s="33">
        <f>표1[[#This Row],[날짜]]</f>
        <v>45677</v>
      </c>
      <c r="L1123" t="str" cm="1">
        <f t="array" ref="L11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23" t="str">
        <f t="shared" si="17"/>
        <v>미분류</v>
      </c>
      <c r="N1123" t="str">
        <f>IF(COUNTIF(저축성자산, I1123) &gt; 0, 표1[[#This Row],[결제수단]], E1123)</f>
        <v>미분류</v>
      </c>
      <c r="O1123">
        <f>IF(OR(표1[[#This Row],[pv_대분류]]="수입", 표1[[#This Row],[pv_대분류]]="저축/투자"), 표1[[#This Row],[금액]], -표1[[#This Row],[금액]])</f>
        <v>8</v>
      </c>
    </row>
    <row r="1124" spans="1:15">
      <c r="A1124" s="33">
        <v>45677</v>
      </c>
      <c r="B1124" s="34">
        <v>0.7982407407407407</v>
      </c>
      <c r="C1124" t="s">
        <v>165</v>
      </c>
      <c r="D1124" t="s">
        <v>156</v>
      </c>
      <c r="E1124" t="s">
        <v>26</v>
      </c>
      <c r="F1124" t="s">
        <v>319</v>
      </c>
      <c r="G1124" s="82">
        <v>-204400</v>
      </c>
      <c r="H1124" t="s">
        <v>179</v>
      </c>
      <c r="I1124" t="s">
        <v>211</v>
      </c>
      <c r="J1124" s="33"/>
      <c r="K1124" s="33">
        <f>표1[[#This Row],[날짜]]</f>
        <v>45677</v>
      </c>
      <c r="L1124" t="str" cm="1">
        <f t="array" ref="L11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24" t="str">
        <f t="shared" si="17"/>
        <v>금융</v>
      </c>
      <c r="N1124" t="str">
        <f>IF(COUNTIF(저축성자산, I1124) &gt; 0, 표1[[#This Row],[결제수단]], E1124)</f>
        <v>보험</v>
      </c>
      <c r="O1124">
        <f>IF(OR(표1[[#This Row],[pv_대분류]]="수입", 표1[[#This Row],[pv_대분류]]="저축/투자"), 표1[[#This Row],[금액]], -표1[[#This Row],[금액]])</f>
        <v>204400</v>
      </c>
    </row>
    <row r="1125" spans="1:15">
      <c r="A1125" s="33">
        <v>45677</v>
      </c>
      <c r="B1125" s="34">
        <v>0.99305555555555558</v>
      </c>
      <c r="C1125" t="s">
        <v>165</v>
      </c>
      <c r="D1125" t="s">
        <v>553</v>
      </c>
      <c r="E1125" t="s">
        <v>612</v>
      </c>
      <c r="F1125" t="s">
        <v>423</v>
      </c>
      <c r="G1125" s="82">
        <v>-37800</v>
      </c>
      <c r="H1125" t="s">
        <v>179</v>
      </c>
      <c r="I1125" t="s">
        <v>222</v>
      </c>
      <c r="J1125" s="33"/>
      <c r="K1125" s="33">
        <f>표1[[#This Row],[날짜]]</f>
        <v>45677</v>
      </c>
      <c r="L1125" t="str" cm="1">
        <f t="array" ref="L11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25" t="str">
        <f t="shared" si="17"/>
        <v>온라인쇼핑</v>
      </c>
      <c r="N1125" t="str">
        <f>IF(COUNTIF(저축성자산, I1125) &gt; 0, 표1[[#This Row],[결제수단]], E1125)</f>
        <v>인터넷쇼핑</v>
      </c>
      <c r="O1125">
        <f>IF(OR(표1[[#This Row],[pv_대분류]]="수입", 표1[[#This Row],[pv_대분류]]="저축/투자"), 표1[[#This Row],[금액]], -표1[[#This Row],[금액]])</f>
        <v>37800</v>
      </c>
    </row>
    <row r="1126" spans="1:15">
      <c r="A1126" s="33">
        <v>45676</v>
      </c>
      <c r="B1126" s="34">
        <v>8.4120370370370373E-2</v>
      </c>
      <c r="C1126" t="s">
        <v>165</v>
      </c>
      <c r="D1126" t="s">
        <v>553</v>
      </c>
      <c r="E1126" t="s">
        <v>622</v>
      </c>
      <c r="F1126" t="s">
        <v>438</v>
      </c>
      <c r="G1126" s="82">
        <v>-17000</v>
      </c>
      <c r="H1126" t="s">
        <v>179</v>
      </c>
      <c r="I1126" t="s">
        <v>222</v>
      </c>
      <c r="J1126" s="33"/>
      <c r="K1126" s="33">
        <f>표1[[#This Row],[날짜]]</f>
        <v>45676</v>
      </c>
      <c r="L1126" t="str" cm="1">
        <f t="array" ref="L11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26" t="str">
        <f t="shared" si="17"/>
        <v>온라인쇼핑</v>
      </c>
      <c r="N1126" t="str">
        <f>IF(COUNTIF(저축성자산, I1126) &gt; 0, 표1[[#This Row],[결제수단]], E1126)</f>
        <v>서비스구독</v>
      </c>
      <c r="O1126">
        <f>IF(OR(표1[[#This Row],[pv_대분류]]="수입", 표1[[#This Row],[pv_대분류]]="저축/투자"), 표1[[#This Row],[금액]], -표1[[#This Row],[금액]])</f>
        <v>17000</v>
      </c>
    </row>
    <row r="1127" spans="1:15" hidden="1">
      <c r="A1127" s="33">
        <v>45676</v>
      </c>
      <c r="B1127" s="34">
        <v>0.35509259259259263</v>
      </c>
      <c r="C1127" t="s">
        <v>163</v>
      </c>
      <c r="D1127" t="s">
        <v>510</v>
      </c>
      <c r="E1127" t="s">
        <v>149</v>
      </c>
      <c r="F1127" t="s">
        <v>240</v>
      </c>
      <c r="G1127" s="82">
        <v>500</v>
      </c>
      <c r="H1127" t="s">
        <v>179</v>
      </c>
      <c r="I1127" t="s">
        <v>537</v>
      </c>
      <c r="J1127" s="33"/>
      <c r="K1127" s="33">
        <f>표1[[#This Row],[날짜]]</f>
        <v>45676</v>
      </c>
      <c r="L1127" t="str" cm="1">
        <f t="array" ref="L11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27" t="str">
        <f t="shared" si="17"/>
        <v>금융수입</v>
      </c>
      <c r="N1127" t="str">
        <f>IF(COUNTIF(저축성자산, I1127) &gt; 0, 표1[[#This Row],[결제수단]], E1127)</f>
        <v>미분류</v>
      </c>
      <c r="O1127">
        <f>IF(OR(표1[[#This Row],[pv_대분류]]="수입", 표1[[#This Row],[pv_대분류]]="저축/투자"), 표1[[#This Row],[금액]], -표1[[#This Row],[금액]])</f>
        <v>500</v>
      </c>
    </row>
    <row r="1128" spans="1:15" hidden="1">
      <c r="A1128" s="33">
        <v>45675</v>
      </c>
      <c r="B1128" s="34">
        <v>0.37100694444444438</v>
      </c>
      <c r="C1128" t="s">
        <v>167</v>
      </c>
      <c r="D1128" t="s">
        <v>609</v>
      </c>
      <c r="E1128" t="s">
        <v>149</v>
      </c>
      <c r="F1128" t="s">
        <v>192</v>
      </c>
      <c r="G1128" s="82">
        <v>-7870</v>
      </c>
      <c r="H1128" t="s">
        <v>179</v>
      </c>
      <c r="I1128" t="s">
        <v>537</v>
      </c>
      <c r="J1128" s="33"/>
      <c r="K1128" s="33">
        <f>표1[[#This Row],[날짜]]</f>
        <v>45675</v>
      </c>
      <c r="L1128" t="str" cm="1">
        <f t="array" ref="L11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28" t="str">
        <f t="shared" si="17"/>
        <v>내계좌이체</v>
      </c>
      <c r="N1128" t="str">
        <f>IF(COUNTIF(저축성자산, I1128) &gt; 0, 표1[[#This Row],[결제수단]], E1128)</f>
        <v>미분류</v>
      </c>
      <c r="O1128">
        <f>IF(OR(표1[[#This Row],[pv_대분류]]="수입", 표1[[#This Row],[pv_대분류]]="저축/투자"), 표1[[#This Row],[금액]], -표1[[#This Row],[금액]])</f>
        <v>7870</v>
      </c>
    </row>
    <row r="1129" spans="1:15" hidden="1">
      <c r="A1129" s="33">
        <v>45675</v>
      </c>
      <c r="B1129" s="34">
        <v>0.37100694444444438</v>
      </c>
      <c r="C1129" t="s">
        <v>167</v>
      </c>
      <c r="D1129" t="s">
        <v>609</v>
      </c>
      <c r="E1129" t="s">
        <v>149</v>
      </c>
      <c r="F1129" t="s">
        <v>237</v>
      </c>
      <c r="G1129" s="82">
        <v>7870</v>
      </c>
      <c r="H1129" t="s">
        <v>179</v>
      </c>
      <c r="I1129" t="s">
        <v>527</v>
      </c>
      <c r="J1129" s="33"/>
      <c r="K1129" s="33">
        <f>표1[[#This Row],[날짜]]</f>
        <v>45675</v>
      </c>
      <c r="L1129" t="str" cm="1">
        <f t="array" ref="L11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29" t="str">
        <f t="shared" si="17"/>
        <v>내계좌이체</v>
      </c>
      <c r="N1129" t="str">
        <f>IF(COUNTIF(저축성자산, I1129) &gt; 0, 표1[[#This Row],[결제수단]], E1129)</f>
        <v>미분류</v>
      </c>
      <c r="O1129">
        <f>IF(OR(표1[[#This Row],[pv_대분류]]="수입", 표1[[#This Row],[pv_대분류]]="저축/투자"), 표1[[#This Row],[금액]], -표1[[#This Row],[금액]])</f>
        <v>-7870</v>
      </c>
    </row>
    <row r="1130" spans="1:15" hidden="1">
      <c r="A1130" s="33">
        <v>45675</v>
      </c>
      <c r="B1130" s="34">
        <v>0.37112268518518521</v>
      </c>
      <c r="C1130" t="s">
        <v>167</v>
      </c>
      <c r="D1130" t="s">
        <v>609</v>
      </c>
      <c r="E1130" t="s">
        <v>149</v>
      </c>
      <c r="F1130" t="s">
        <v>192</v>
      </c>
      <c r="G1130" s="82">
        <v>3818</v>
      </c>
      <c r="H1130" t="s">
        <v>179</v>
      </c>
      <c r="I1130" t="s">
        <v>537</v>
      </c>
      <c r="J1130" s="33"/>
      <c r="K1130" s="33">
        <f>표1[[#This Row],[날짜]]</f>
        <v>45675</v>
      </c>
      <c r="L1130" t="str" cm="1">
        <f t="array" ref="L11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30" t="str">
        <f t="shared" si="17"/>
        <v>내계좌이체</v>
      </c>
      <c r="N1130" t="str">
        <f>IF(COUNTIF(저축성자산, I1130) &gt; 0, 표1[[#This Row],[결제수단]], E1130)</f>
        <v>미분류</v>
      </c>
      <c r="O1130">
        <f>IF(OR(표1[[#This Row],[pv_대분류]]="수입", 표1[[#This Row],[pv_대분류]]="저축/투자"), 표1[[#This Row],[금액]], -표1[[#This Row],[금액]])</f>
        <v>-3818</v>
      </c>
    </row>
    <row r="1131" spans="1:15" hidden="1">
      <c r="A1131" s="33">
        <v>45675</v>
      </c>
      <c r="B1131" s="34">
        <v>0.37112268518518521</v>
      </c>
      <c r="C1131" t="s">
        <v>167</v>
      </c>
      <c r="D1131" t="s">
        <v>609</v>
      </c>
      <c r="E1131" t="s">
        <v>149</v>
      </c>
      <c r="F1131" t="s">
        <v>234</v>
      </c>
      <c r="G1131" s="82">
        <v>-3818</v>
      </c>
      <c r="H1131" t="s">
        <v>179</v>
      </c>
      <c r="I1131" t="s">
        <v>527</v>
      </c>
      <c r="J1131" s="33"/>
      <c r="K1131" s="33">
        <f>표1[[#This Row],[날짜]]</f>
        <v>45675</v>
      </c>
      <c r="L1131" t="str" cm="1">
        <f t="array" ref="L11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31" t="str">
        <f t="shared" si="17"/>
        <v>내계좌이체</v>
      </c>
      <c r="N1131" t="str">
        <f>IF(COUNTIF(저축성자산, I1131) &gt; 0, 표1[[#This Row],[결제수단]], E1131)</f>
        <v>미분류</v>
      </c>
      <c r="O1131">
        <f>IF(OR(표1[[#This Row],[pv_대분류]]="수입", 표1[[#This Row],[pv_대분류]]="저축/투자"), 표1[[#This Row],[금액]], -표1[[#This Row],[금액]])</f>
        <v>3818</v>
      </c>
    </row>
    <row r="1132" spans="1:15" hidden="1">
      <c r="A1132" s="33">
        <v>45675</v>
      </c>
      <c r="B1132" s="34">
        <v>0.44253472222222218</v>
      </c>
      <c r="C1132" t="s">
        <v>167</v>
      </c>
      <c r="D1132" t="s">
        <v>167</v>
      </c>
      <c r="E1132" t="s">
        <v>149</v>
      </c>
      <c r="F1132" t="s">
        <v>61</v>
      </c>
      <c r="G1132" s="82">
        <v>130000</v>
      </c>
      <c r="H1132" t="s">
        <v>179</v>
      </c>
      <c r="I1132" t="s">
        <v>537</v>
      </c>
      <c r="J1132" s="33"/>
      <c r="K1132" s="33">
        <f>표1[[#This Row],[날짜]]</f>
        <v>45675</v>
      </c>
      <c r="L1132" t="str" cm="1">
        <f t="array" ref="L11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32" t="str">
        <f t="shared" si="17"/>
        <v>이체</v>
      </c>
      <c r="N1132" t="str">
        <f>IF(COUNTIF(저축성자산, I1132) &gt; 0, 표1[[#This Row],[결제수단]], E1132)</f>
        <v>미분류</v>
      </c>
      <c r="O1132">
        <f>IF(OR(표1[[#This Row],[pv_대분류]]="수입", 표1[[#This Row],[pv_대분류]]="저축/투자"), 표1[[#This Row],[금액]], -표1[[#This Row],[금액]])</f>
        <v>-130000</v>
      </c>
    </row>
    <row r="1133" spans="1:15" hidden="1">
      <c r="A1133" s="33">
        <v>45675</v>
      </c>
      <c r="B1133" s="34">
        <v>0.37079861111111112</v>
      </c>
      <c r="C1133" t="s">
        <v>163</v>
      </c>
      <c r="D1133" t="s">
        <v>510</v>
      </c>
      <c r="E1133" t="s">
        <v>149</v>
      </c>
      <c r="F1133" t="s">
        <v>608</v>
      </c>
      <c r="G1133" s="82">
        <v>1238</v>
      </c>
      <c r="H1133" t="s">
        <v>179</v>
      </c>
      <c r="I1133" t="s">
        <v>527</v>
      </c>
      <c r="J1133" s="33"/>
      <c r="K1133" s="33">
        <f>표1[[#This Row],[날짜]]</f>
        <v>45675</v>
      </c>
      <c r="L1133" t="str" cm="1">
        <f t="array" ref="L11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33" t="str">
        <f t="shared" si="17"/>
        <v>금융수입</v>
      </c>
      <c r="N1133" t="str">
        <f>IF(COUNTIF(저축성자산, I1133) &gt; 0, 표1[[#This Row],[결제수단]], E1133)</f>
        <v>미분류</v>
      </c>
      <c r="O1133">
        <f>IF(OR(표1[[#This Row],[pv_대분류]]="수입", 표1[[#This Row],[pv_대분류]]="저축/투자"), 표1[[#This Row],[금액]], -표1[[#This Row],[금액]])</f>
        <v>1238</v>
      </c>
    </row>
    <row r="1134" spans="1:15">
      <c r="A1134" s="33">
        <v>45675</v>
      </c>
      <c r="B1134" s="34">
        <v>0.40663194444444439</v>
      </c>
      <c r="C1134" t="s">
        <v>165</v>
      </c>
      <c r="D1134" t="s">
        <v>160</v>
      </c>
      <c r="E1134" t="s">
        <v>662</v>
      </c>
      <c r="F1134" t="s">
        <v>669</v>
      </c>
      <c r="G1134" s="82">
        <v>-100600</v>
      </c>
      <c r="H1134" t="s">
        <v>179</v>
      </c>
      <c r="I1134" t="s">
        <v>222</v>
      </c>
      <c r="J1134" s="33"/>
      <c r="K1134" s="33">
        <f>표1[[#This Row],[날짜]]</f>
        <v>45675</v>
      </c>
      <c r="L1134" t="str" cm="1">
        <f t="array" ref="L11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34" t="str">
        <f t="shared" si="17"/>
        <v>생활</v>
      </c>
      <c r="N1134" t="str">
        <f>IF(COUNTIF(저축성자산, I1134) &gt; 0, 표1[[#This Row],[결제수단]], E1134)</f>
        <v>가구/가전</v>
      </c>
      <c r="O1134">
        <f>IF(OR(표1[[#This Row],[pv_대분류]]="수입", 표1[[#This Row],[pv_대분류]]="저축/투자"), 표1[[#This Row],[금액]], -표1[[#This Row],[금액]])</f>
        <v>100600</v>
      </c>
    </row>
    <row r="1135" spans="1:15">
      <c r="A1135" s="33">
        <v>45675</v>
      </c>
      <c r="B1135" s="34">
        <v>0.41215277777777781</v>
      </c>
      <c r="C1135" t="s">
        <v>165</v>
      </c>
      <c r="D1135" t="s">
        <v>542</v>
      </c>
      <c r="E1135" t="s">
        <v>696</v>
      </c>
      <c r="F1135" t="s">
        <v>704</v>
      </c>
      <c r="G1135" s="82">
        <v>-6800</v>
      </c>
      <c r="H1135" t="s">
        <v>179</v>
      </c>
      <c r="I1135" t="s">
        <v>224</v>
      </c>
      <c r="J1135" s="33"/>
      <c r="K1135" s="33">
        <f>표1[[#This Row],[날짜]]</f>
        <v>45675</v>
      </c>
      <c r="L1135" t="str" cm="1">
        <f t="array" ref="L11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35" t="str">
        <f t="shared" si="17"/>
        <v>의료/건강</v>
      </c>
      <c r="N1135" t="str">
        <f>IF(COUNTIF(저축성자산, I1135) &gt; 0, 표1[[#This Row],[결제수단]], E1135)</f>
        <v>내과/가정의학</v>
      </c>
      <c r="O1135">
        <f>IF(OR(표1[[#This Row],[pv_대분류]]="수입", 표1[[#This Row],[pv_대분류]]="저축/투자"), 표1[[#This Row],[금액]], -표1[[#This Row],[금액]])</f>
        <v>6800</v>
      </c>
    </row>
    <row r="1136" spans="1:15">
      <c r="A1136" s="33">
        <v>45675</v>
      </c>
      <c r="B1136" s="34">
        <v>0.41538194444444437</v>
      </c>
      <c r="C1136" t="s">
        <v>165</v>
      </c>
      <c r="D1136" t="s">
        <v>542</v>
      </c>
      <c r="E1136" t="s">
        <v>50</v>
      </c>
      <c r="F1136" t="s">
        <v>695</v>
      </c>
      <c r="G1136" s="82">
        <v>-5100</v>
      </c>
      <c r="H1136" t="s">
        <v>179</v>
      </c>
      <c r="I1136" t="s">
        <v>224</v>
      </c>
      <c r="J1136" s="33"/>
      <c r="K1136" s="33">
        <f>표1[[#This Row],[날짜]]</f>
        <v>45675</v>
      </c>
      <c r="L1136" t="str" cm="1">
        <f t="array" ref="L11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36" t="str">
        <f t="shared" si="17"/>
        <v>의료/건강</v>
      </c>
      <c r="N1136" t="str">
        <f>IF(COUNTIF(저축성자산, I1136) &gt; 0, 표1[[#This Row],[결제수단]], E1136)</f>
        <v>약국</v>
      </c>
      <c r="O1136">
        <f>IF(OR(표1[[#This Row],[pv_대분류]]="수입", 표1[[#This Row],[pv_대분류]]="저축/투자"), 표1[[#This Row],[금액]], -표1[[#This Row],[금액]])</f>
        <v>5100</v>
      </c>
    </row>
    <row r="1137" spans="1:15">
      <c r="A1137" s="33">
        <v>45675</v>
      </c>
      <c r="B1137" s="34">
        <v>0.4394675925925926</v>
      </c>
      <c r="C1137" t="s">
        <v>165</v>
      </c>
      <c r="D1137" t="s">
        <v>553</v>
      </c>
      <c r="E1137" t="s">
        <v>612</v>
      </c>
      <c r="F1137" t="s">
        <v>323</v>
      </c>
      <c r="G1137" s="82">
        <v>-128030</v>
      </c>
      <c r="H1137" t="s">
        <v>179</v>
      </c>
      <c r="I1137" t="s">
        <v>224</v>
      </c>
      <c r="J1137" s="33"/>
      <c r="K1137" s="33">
        <f>표1[[#This Row],[날짜]]</f>
        <v>45675</v>
      </c>
      <c r="L1137" t="str" cm="1">
        <f t="array" ref="L11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37" t="str">
        <f t="shared" si="17"/>
        <v>온라인쇼핑</v>
      </c>
      <c r="N1137" t="str">
        <f>IF(COUNTIF(저축성자산, I1137) &gt; 0, 표1[[#This Row],[결제수단]], E1137)</f>
        <v>인터넷쇼핑</v>
      </c>
      <c r="O1137">
        <f>IF(OR(표1[[#This Row],[pv_대분류]]="수입", 표1[[#This Row],[pv_대분류]]="저축/투자"), 표1[[#This Row],[금액]], -표1[[#This Row],[금액]])</f>
        <v>128030</v>
      </c>
    </row>
    <row r="1138" spans="1:15">
      <c r="A1138" s="33">
        <v>45675</v>
      </c>
      <c r="B1138" s="34">
        <v>0.88217592592592597</v>
      </c>
      <c r="C1138" t="s">
        <v>165</v>
      </c>
      <c r="D1138" t="s">
        <v>553</v>
      </c>
      <c r="E1138" t="s">
        <v>612</v>
      </c>
      <c r="F1138" t="s">
        <v>5</v>
      </c>
      <c r="G1138" s="82">
        <v>-26796</v>
      </c>
      <c r="H1138" t="s">
        <v>179</v>
      </c>
      <c r="I1138" t="s">
        <v>222</v>
      </c>
      <c r="J1138" s="33"/>
      <c r="K1138" s="33">
        <f>표1[[#This Row],[날짜]]</f>
        <v>45675</v>
      </c>
      <c r="L1138" t="str" cm="1">
        <f t="array" ref="L11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38" t="str">
        <f t="shared" si="17"/>
        <v>온라인쇼핑</v>
      </c>
      <c r="N1138" t="str">
        <f>IF(COUNTIF(저축성자산, I1138) &gt; 0, 표1[[#This Row],[결제수단]], E1138)</f>
        <v>인터넷쇼핑</v>
      </c>
      <c r="O1138">
        <f>IF(OR(표1[[#This Row],[pv_대분류]]="수입", 표1[[#This Row],[pv_대분류]]="저축/투자"), 표1[[#This Row],[금액]], -표1[[#This Row],[금액]])</f>
        <v>26796</v>
      </c>
    </row>
    <row r="1139" spans="1:15" hidden="1">
      <c r="A1139" s="33">
        <v>45674</v>
      </c>
      <c r="B1139" s="34">
        <v>0.40628472222222223</v>
      </c>
      <c r="C1139" t="s">
        <v>167</v>
      </c>
      <c r="D1139" t="s">
        <v>167</v>
      </c>
      <c r="E1139" t="s">
        <v>149</v>
      </c>
      <c r="F1139" t="s">
        <v>702</v>
      </c>
      <c r="G1139" s="82">
        <v>-1000000</v>
      </c>
      <c r="H1139" t="s">
        <v>179</v>
      </c>
      <c r="I1139" t="s">
        <v>211</v>
      </c>
      <c r="J1139" s="33"/>
      <c r="K1139" s="33">
        <f>표1[[#This Row],[날짜]]</f>
        <v>45674</v>
      </c>
      <c r="L1139" t="str" cm="1">
        <f t="array" ref="L11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39" t="str">
        <f t="shared" si="17"/>
        <v>이체</v>
      </c>
      <c r="N1139" t="str">
        <f>IF(COUNTIF(저축성자산, I1139) &gt; 0, 표1[[#This Row],[결제수단]], E1139)</f>
        <v>미분류</v>
      </c>
      <c r="O1139">
        <f>IF(OR(표1[[#This Row],[pv_대분류]]="수입", 표1[[#This Row],[pv_대분류]]="저축/투자"), 표1[[#This Row],[금액]], -표1[[#This Row],[금액]])</f>
        <v>1000000</v>
      </c>
    </row>
    <row r="1140" spans="1:15" hidden="1">
      <c r="A1140" s="33">
        <v>45674</v>
      </c>
      <c r="B1140" s="34">
        <v>0.42363425925925918</v>
      </c>
      <c r="C1140" t="s">
        <v>167</v>
      </c>
      <c r="D1140" t="s">
        <v>609</v>
      </c>
      <c r="E1140" t="s">
        <v>149</v>
      </c>
      <c r="F1140" t="s">
        <v>593</v>
      </c>
      <c r="G1140" s="82">
        <v>-510000</v>
      </c>
      <c r="H1140" t="s">
        <v>179</v>
      </c>
      <c r="I1140" t="s">
        <v>211</v>
      </c>
      <c r="J1140" s="33"/>
      <c r="K1140" s="33">
        <f>표1[[#This Row],[날짜]]</f>
        <v>45674</v>
      </c>
      <c r="L1140" t="str" cm="1">
        <f t="array" ref="L11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0" t="str">
        <f t="shared" si="17"/>
        <v>내계좌이체</v>
      </c>
      <c r="N1140" t="str">
        <f>IF(COUNTIF(저축성자산, I1140) &gt; 0, 표1[[#This Row],[결제수단]], E1140)</f>
        <v>미분류</v>
      </c>
      <c r="O1140">
        <f>IF(OR(표1[[#This Row],[pv_대분류]]="수입", 표1[[#This Row],[pv_대분류]]="저축/투자"), 표1[[#This Row],[금액]], -표1[[#This Row],[금액]])</f>
        <v>510000</v>
      </c>
    </row>
    <row r="1141" spans="1:15" hidden="1">
      <c r="A1141" s="33">
        <v>45674</v>
      </c>
      <c r="B1141" s="34">
        <v>0.42364583333333328</v>
      </c>
      <c r="C1141" t="s">
        <v>167</v>
      </c>
      <c r="D1141" t="s">
        <v>609</v>
      </c>
      <c r="E1141" t="s">
        <v>149</v>
      </c>
      <c r="F1141" t="s">
        <v>152</v>
      </c>
      <c r="G1141" s="82">
        <v>510000</v>
      </c>
      <c r="H1141" t="s">
        <v>179</v>
      </c>
      <c r="I1141" t="s">
        <v>537</v>
      </c>
      <c r="J1141" s="33"/>
      <c r="K1141" s="33">
        <f>표1[[#This Row],[날짜]]</f>
        <v>45674</v>
      </c>
      <c r="L1141" t="str" cm="1">
        <f t="array" ref="L11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1" t="str">
        <f t="shared" si="17"/>
        <v>내계좌이체</v>
      </c>
      <c r="N1141" t="str">
        <f>IF(COUNTIF(저축성자산, I1141) &gt; 0, 표1[[#This Row],[결제수단]], E1141)</f>
        <v>미분류</v>
      </c>
      <c r="O1141">
        <f>IF(OR(표1[[#This Row],[pv_대분류]]="수입", 표1[[#This Row],[pv_대분류]]="저축/투자"), 표1[[#This Row],[금액]], -표1[[#This Row],[금액]])</f>
        <v>-510000</v>
      </c>
    </row>
    <row r="1142" spans="1:15" hidden="1">
      <c r="A1142" s="33">
        <v>45674</v>
      </c>
      <c r="B1142" s="34">
        <v>0.4251388888888889</v>
      </c>
      <c r="C1142" t="s">
        <v>167</v>
      </c>
      <c r="D1142" t="s">
        <v>609</v>
      </c>
      <c r="E1142" t="s">
        <v>149</v>
      </c>
      <c r="F1142" t="s">
        <v>593</v>
      </c>
      <c r="G1142" s="82">
        <v>-300000</v>
      </c>
      <c r="H1142" t="s">
        <v>179</v>
      </c>
      <c r="I1142" t="s">
        <v>211</v>
      </c>
      <c r="J1142" s="33"/>
      <c r="K1142" s="33">
        <f>표1[[#This Row],[날짜]]</f>
        <v>45674</v>
      </c>
      <c r="L1142" t="str" cm="1">
        <f t="array" ref="L11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2" t="str">
        <f t="shared" si="17"/>
        <v>내계좌이체</v>
      </c>
      <c r="N1142" t="str">
        <f>IF(COUNTIF(저축성자산, I1142) &gt; 0, 표1[[#This Row],[결제수단]], E1142)</f>
        <v>미분류</v>
      </c>
      <c r="O1142">
        <f>IF(OR(표1[[#This Row],[pv_대분류]]="수입", 표1[[#This Row],[pv_대분류]]="저축/투자"), 표1[[#This Row],[금액]], -표1[[#This Row],[금액]])</f>
        <v>300000</v>
      </c>
    </row>
    <row r="1143" spans="1:15" hidden="1">
      <c r="A1143" s="33">
        <v>45674</v>
      </c>
      <c r="B1143" s="34">
        <v>0.42574074074074081</v>
      </c>
      <c r="C1143" t="s">
        <v>167</v>
      </c>
      <c r="D1143" t="s">
        <v>609</v>
      </c>
      <c r="E1143" t="s">
        <v>149</v>
      </c>
      <c r="F1143" t="s">
        <v>593</v>
      </c>
      <c r="G1143" s="82">
        <v>-300000</v>
      </c>
      <c r="H1143" t="s">
        <v>179</v>
      </c>
      <c r="I1143" t="s">
        <v>211</v>
      </c>
      <c r="J1143" s="33"/>
      <c r="K1143" s="33">
        <f>표1[[#This Row],[날짜]]</f>
        <v>45674</v>
      </c>
      <c r="L1143" t="str" cm="1">
        <f t="array" ref="L11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3" t="str">
        <f t="shared" si="17"/>
        <v>내계좌이체</v>
      </c>
      <c r="N1143" t="str">
        <f>IF(COUNTIF(저축성자산, I1143) &gt; 0, 표1[[#This Row],[결제수단]], E1143)</f>
        <v>미분류</v>
      </c>
      <c r="O1143">
        <f>IF(OR(표1[[#This Row],[pv_대분류]]="수입", 표1[[#This Row],[pv_대분류]]="저축/투자"), 표1[[#This Row],[금액]], -표1[[#This Row],[금액]])</f>
        <v>300000</v>
      </c>
    </row>
    <row r="1144" spans="1:15" hidden="1">
      <c r="A1144" s="33">
        <v>45674</v>
      </c>
      <c r="B1144" s="34">
        <v>0.42591435185185178</v>
      </c>
      <c r="C1144" t="s">
        <v>167</v>
      </c>
      <c r="D1144" t="s">
        <v>609</v>
      </c>
      <c r="E1144" t="s">
        <v>149</v>
      </c>
      <c r="F1144" t="s">
        <v>593</v>
      </c>
      <c r="G1144" s="82">
        <v>-250000</v>
      </c>
      <c r="H1144" t="s">
        <v>179</v>
      </c>
      <c r="I1144" t="s">
        <v>211</v>
      </c>
      <c r="J1144" s="33"/>
      <c r="K1144" s="33">
        <f>표1[[#This Row],[날짜]]</f>
        <v>45674</v>
      </c>
      <c r="L1144" t="str" cm="1">
        <f t="array" ref="L11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4" t="str">
        <f t="shared" si="17"/>
        <v>내계좌이체</v>
      </c>
      <c r="N1144" t="str">
        <f>IF(COUNTIF(저축성자산, I1144) &gt; 0, 표1[[#This Row],[결제수단]], E1144)</f>
        <v>미분류</v>
      </c>
      <c r="O1144">
        <f>IF(OR(표1[[#This Row],[pv_대분류]]="수입", 표1[[#This Row],[pv_대분류]]="저축/투자"), 표1[[#This Row],[금액]], -표1[[#This Row],[금액]])</f>
        <v>250000</v>
      </c>
    </row>
    <row r="1145" spans="1:15" hidden="1">
      <c r="A1145" s="33">
        <v>45674</v>
      </c>
      <c r="B1145" s="34">
        <v>0.71085648148148151</v>
      </c>
      <c r="C1145" t="s">
        <v>167</v>
      </c>
      <c r="D1145" t="s">
        <v>635</v>
      </c>
      <c r="E1145" t="s">
        <v>149</v>
      </c>
      <c r="F1145" t="s">
        <v>697</v>
      </c>
      <c r="G1145" s="82">
        <v>-509200</v>
      </c>
      <c r="H1145" t="s">
        <v>179</v>
      </c>
      <c r="I1145" t="s">
        <v>537</v>
      </c>
      <c r="J1145" s="33"/>
      <c r="K1145" s="33">
        <f>표1[[#This Row],[날짜]]</f>
        <v>45674</v>
      </c>
      <c r="L1145" t="str" cm="1">
        <f t="array" ref="L11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5" t="str">
        <f t="shared" si="17"/>
        <v>카드대금</v>
      </c>
      <c r="N1145" t="str">
        <f>IF(COUNTIF(저축성자산, I1145) &gt; 0, 표1[[#This Row],[결제수단]], E1145)</f>
        <v>미분류</v>
      </c>
      <c r="O1145">
        <f>IF(OR(표1[[#This Row],[pv_대분류]]="수입", 표1[[#This Row],[pv_대분류]]="저축/투자"), 표1[[#This Row],[금액]], -표1[[#This Row],[금액]])</f>
        <v>509200</v>
      </c>
    </row>
    <row r="1146" spans="1:15" hidden="1">
      <c r="A1146" s="33">
        <v>45674</v>
      </c>
      <c r="B1146" s="34">
        <v>0.75739583333333338</v>
      </c>
      <c r="C1146" t="s">
        <v>167</v>
      </c>
      <c r="D1146" t="s">
        <v>609</v>
      </c>
      <c r="E1146" t="s">
        <v>149</v>
      </c>
      <c r="F1146" t="s">
        <v>628</v>
      </c>
      <c r="G1146" s="82">
        <v>700000</v>
      </c>
      <c r="H1146" t="s">
        <v>179</v>
      </c>
      <c r="I1146" t="s">
        <v>209</v>
      </c>
      <c r="J1146" s="33"/>
      <c r="K1146" s="33">
        <f>표1[[#This Row],[날짜]]</f>
        <v>45674</v>
      </c>
      <c r="L1146" t="str" cm="1">
        <f t="array" ref="L11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146" t="str">
        <f t="shared" si="17"/>
        <v>저축성자산</v>
      </c>
      <c r="N1146" t="str">
        <f>IF(COUNTIF(저축성자산, I1146) &gt; 0, 표1[[#This Row],[결제수단]], E1146)</f>
        <v>NH청년도약계좌</v>
      </c>
      <c r="O1146">
        <f>IF(OR(표1[[#This Row],[pv_대분류]]="수입", 표1[[#This Row],[pv_대분류]]="저축/투자"), 표1[[#This Row],[금액]], -표1[[#This Row],[금액]])</f>
        <v>700000</v>
      </c>
    </row>
    <row r="1147" spans="1:15" hidden="1">
      <c r="A1147" s="33">
        <v>45674</v>
      </c>
      <c r="B1147" s="34">
        <v>0.75739583333333338</v>
      </c>
      <c r="C1147" t="s">
        <v>167</v>
      </c>
      <c r="D1147" t="s">
        <v>609</v>
      </c>
      <c r="E1147" t="s">
        <v>149</v>
      </c>
      <c r="F1147" t="s">
        <v>322</v>
      </c>
      <c r="G1147" s="82">
        <v>-700000</v>
      </c>
      <c r="H1147" t="s">
        <v>179</v>
      </c>
      <c r="I1147" t="s">
        <v>211</v>
      </c>
      <c r="J1147" s="33"/>
      <c r="K1147" s="33">
        <f>표1[[#This Row],[날짜]]</f>
        <v>45674</v>
      </c>
      <c r="L1147" t="str" cm="1">
        <f t="array" ref="L11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7" t="str">
        <f t="shared" si="17"/>
        <v>내계좌이체</v>
      </c>
      <c r="N1147" t="str">
        <f>IF(COUNTIF(저축성자산, I1147) &gt; 0, 표1[[#This Row],[결제수단]], E1147)</f>
        <v>미분류</v>
      </c>
      <c r="O1147">
        <f>IF(OR(표1[[#This Row],[pv_대분류]]="수입", 표1[[#This Row],[pv_대분류]]="저축/투자"), 표1[[#This Row],[금액]], -표1[[#This Row],[금액]])</f>
        <v>700000</v>
      </c>
    </row>
    <row r="1148" spans="1:15" hidden="1">
      <c r="A1148" s="33">
        <v>45674</v>
      </c>
      <c r="B1148" s="34">
        <v>0.8716666666666667</v>
      </c>
      <c r="C1148" t="s">
        <v>167</v>
      </c>
      <c r="D1148" t="s">
        <v>609</v>
      </c>
      <c r="E1148" t="s">
        <v>149</v>
      </c>
      <c r="F1148" t="s">
        <v>593</v>
      </c>
      <c r="G1148" s="82">
        <v>-205000</v>
      </c>
      <c r="H1148" t="s">
        <v>179</v>
      </c>
      <c r="I1148" t="s">
        <v>211</v>
      </c>
      <c r="J1148" s="33"/>
      <c r="K1148" s="33">
        <f>표1[[#This Row],[날짜]]</f>
        <v>45674</v>
      </c>
      <c r="L1148" t="str" cm="1">
        <f t="array" ref="L11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8" t="str">
        <f t="shared" si="17"/>
        <v>내계좌이체</v>
      </c>
      <c r="N1148" t="str">
        <f>IF(COUNTIF(저축성자산, I1148) &gt; 0, 표1[[#This Row],[결제수단]], E1148)</f>
        <v>미분류</v>
      </c>
      <c r="O1148">
        <f>IF(OR(표1[[#This Row],[pv_대분류]]="수입", 표1[[#This Row],[pv_대분류]]="저축/투자"), 표1[[#This Row],[금액]], -표1[[#This Row],[금액]])</f>
        <v>205000</v>
      </c>
    </row>
    <row r="1149" spans="1:15" hidden="1">
      <c r="A1149" s="33">
        <v>45674</v>
      </c>
      <c r="B1149" s="34">
        <v>0.87167824074074074</v>
      </c>
      <c r="C1149" t="s">
        <v>167</v>
      </c>
      <c r="D1149" t="s">
        <v>609</v>
      </c>
      <c r="E1149" t="s">
        <v>149</v>
      </c>
      <c r="F1149" t="s">
        <v>152</v>
      </c>
      <c r="G1149" s="82">
        <v>205000</v>
      </c>
      <c r="H1149" t="s">
        <v>179</v>
      </c>
      <c r="I1149" t="s">
        <v>195</v>
      </c>
      <c r="J1149" s="33"/>
      <c r="K1149" s="33">
        <f>표1[[#This Row],[날짜]]</f>
        <v>45674</v>
      </c>
      <c r="L1149" t="str" cm="1">
        <f t="array" ref="L11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49" t="str">
        <f t="shared" si="17"/>
        <v>내계좌이체</v>
      </c>
      <c r="N1149" t="str">
        <f>IF(COUNTIF(저축성자산, I1149) &gt; 0, 표1[[#This Row],[결제수단]], E1149)</f>
        <v>미분류</v>
      </c>
      <c r="O1149">
        <f>IF(OR(표1[[#This Row],[pv_대분류]]="수입", 표1[[#This Row],[pv_대분류]]="저축/투자"), 표1[[#This Row],[금액]], -표1[[#This Row],[금액]])</f>
        <v>-205000</v>
      </c>
    </row>
    <row r="1150" spans="1:15" hidden="1">
      <c r="A1150" s="33">
        <v>45674</v>
      </c>
      <c r="B1150" s="34">
        <v>0.8722685185185185</v>
      </c>
      <c r="C1150" t="s">
        <v>167</v>
      </c>
      <c r="D1150" t="s">
        <v>609</v>
      </c>
      <c r="E1150" t="s">
        <v>149</v>
      </c>
      <c r="F1150" t="s">
        <v>593</v>
      </c>
      <c r="G1150" s="82">
        <v>-150000</v>
      </c>
      <c r="H1150" t="s">
        <v>179</v>
      </c>
      <c r="I1150" t="s">
        <v>211</v>
      </c>
      <c r="J1150" s="33"/>
      <c r="K1150" s="33">
        <f>표1[[#This Row],[날짜]]</f>
        <v>45674</v>
      </c>
      <c r="L1150" t="str" cm="1">
        <f t="array" ref="L11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0" t="str">
        <f t="shared" si="17"/>
        <v>내계좌이체</v>
      </c>
      <c r="N1150" t="str">
        <f>IF(COUNTIF(저축성자산, I1150) &gt; 0, 표1[[#This Row],[결제수단]], E1150)</f>
        <v>미분류</v>
      </c>
      <c r="O1150">
        <f>IF(OR(표1[[#This Row],[pv_대분류]]="수입", 표1[[#This Row],[pv_대분류]]="저축/투자"), 표1[[#This Row],[금액]], -표1[[#This Row],[금액]])</f>
        <v>150000</v>
      </c>
    </row>
    <row r="1151" spans="1:15" hidden="1">
      <c r="A1151" s="33">
        <v>45674</v>
      </c>
      <c r="B1151" s="34">
        <v>0.8722685185185185</v>
      </c>
      <c r="C1151" t="s">
        <v>167</v>
      </c>
      <c r="D1151" t="s">
        <v>609</v>
      </c>
      <c r="E1151" t="s">
        <v>149</v>
      </c>
      <c r="F1151" t="s">
        <v>152</v>
      </c>
      <c r="G1151" s="82">
        <v>150000</v>
      </c>
      <c r="H1151" t="s">
        <v>179</v>
      </c>
      <c r="I1151" t="s">
        <v>537</v>
      </c>
      <c r="J1151" s="33"/>
      <c r="K1151" s="33">
        <f>표1[[#This Row],[날짜]]</f>
        <v>45674</v>
      </c>
      <c r="L1151" t="str" cm="1">
        <f t="array" ref="L11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1" t="str">
        <f t="shared" si="17"/>
        <v>내계좌이체</v>
      </c>
      <c r="N1151" t="str">
        <f>IF(COUNTIF(저축성자산, I1151) &gt; 0, 표1[[#This Row],[결제수단]], E1151)</f>
        <v>미분류</v>
      </c>
      <c r="O1151">
        <f>IF(OR(표1[[#This Row],[pv_대분류]]="수입", 표1[[#This Row],[pv_대분류]]="저축/투자"), 표1[[#This Row],[금액]], -표1[[#This Row],[금액]])</f>
        <v>-150000</v>
      </c>
    </row>
    <row r="1152" spans="1:15" hidden="1">
      <c r="A1152" s="33">
        <v>45674</v>
      </c>
      <c r="B1152" s="34">
        <v>0.87407407407407411</v>
      </c>
      <c r="C1152" t="s">
        <v>167</v>
      </c>
      <c r="D1152" t="s">
        <v>609</v>
      </c>
      <c r="E1152" t="s">
        <v>149</v>
      </c>
      <c r="F1152" t="s">
        <v>593</v>
      </c>
      <c r="G1152" s="82">
        <v>-1594710</v>
      </c>
      <c r="H1152" t="s">
        <v>179</v>
      </c>
      <c r="I1152" t="s">
        <v>211</v>
      </c>
      <c r="J1152" s="33"/>
      <c r="K1152" s="33">
        <f>표1[[#This Row],[날짜]]</f>
        <v>45674</v>
      </c>
      <c r="L1152" t="str" cm="1">
        <f t="array" ref="L11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2" t="str">
        <f t="shared" si="17"/>
        <v>내계좌이체</v>
      </c>
      <c r="N1152" t="str">
        <f>IF(COUNTIF(저축성자산, I1152) &gt; 0, 표1[[#This Row],[결제수단]], E1152)</f>
        <v>미분류</v>
      </c>
      <c r="O1152">
        <f>IF(OR(표1[[#This Row],[pv_대분류]]="수입", 표1[[#This Row],[pv_대분류]]="저축/투자"), 표1[[#This Row],[금액]], -표1[[#This Row],[금액]])</f>
        <v>1594710</v>
      </c>
    </row>
    <row r="1153" spans="1:15" hidden="1">
      <c r="A1153" s="33">
        <v>45674</v>
      </c>
      <c r="B1153" s="34">
        <v>0.87408564814814815</v>
      </c>
      <c r="C1153" t="s">
        <v>167</v>
      </c>
      <c r="D1153" t="s">
        <v>609</v>
      </c>
      <c r="E1153" t="s">
        <v>149</v>
      </c>
      <c r="F1153" t="s">
        <v>152</v>
      </c>
      <c r="G1153" s="82">
        <v>1594710</v>
      </c>
      <c r="H1153" t="s">
        <v>179</v>
      </c>
      <c r="I1153" t="s">
        <v>537</v>
      </c>
      <c r="J1153" s="33"/>
      <c r="K1153" s="33">
        <f>표1[[#This Row],[날짜]]</f>
        <v>45674</v>
      </c>
      <c r="L1153" t="str" cm="1">
        <f t="array" ref="L11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3" t="str">
        <f t="shared" si="17"/>
        <v>내계좌이체</v>
      </c>
      <c r="N1153" t="str">
        <f>IF(COUNTIF(저축성자산, I1153) &gt; 0, 표1[[#This Row],[결제수단]], E1153)</f>
        <v>미분류</v>
      </c>
      <c r="O1153">
        <f>IF(OR(표1[[#This Row],[pv_대분류]]="수입", 표1[[#This Row],[pv_대분류]]="저축/투자"), 표1[[#This Row],[금액]], -표1[[#This Row],[금액]])</f>
        <v>-1594710</v>
      </c>
    </row>
    <row r="1154" spans="1:15" hidden="1">
      <c r="A1154" s="33">
        <v>45674</v>
      </c>
      <c r="B1154" s="34">
        <v>0.87526620370370367</v>
      </c>
      <c r="C1154" t="s">
        <v>167</v>
      </c>
      <c r="D1154" t="s">
        <v>609</v>
      </c>
      <c r="E1154" t="s">
        <v>149</v>
      </c>
      <c r="F1154" t="s">
        <v>192</v>
      </c>
      <c r="G1154" s="82">
        <v>-1594710</v>
      </c>
      <c r="H1154" t="s">
        <v>179</v>
      </c>
      <c r="I1154" t="s">
        <v>537</v>
      </c>
      <c r="J1154" s="33"/>
      <c r="K1154" s="33">
        <f>표1[[#This Row],[날짜]]</f>
        <v>45674</v>
      </c>
      <c r="L1154" t="str" cm="1">
        <f t="array" ref="L11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4" t="str">
        <f t="shared" ref="M1154:M1217" si="18">IF(COUNTIF(저축성자산, I1154) &gt; 0, "저축성자산", D1154)</f>
        <v>내계좌이체</v>
      </c>
      <c r="N1154" t="str">
        <f>IF(COUNTIF(저축성자산, I1154) &gt; 0, 표1[[#This Row],[결제수단]], E1154)</f>
        <v>미분류</v>
      </c>
      <c r="O1154">
        <f>IF(OR(표1[[#This Row],[pv_대분류]]="수입", 표1[[#This Row],[pv_대분류]]="저축/투자"), 표1[[#This Row],[금액]], -표1[[#This Row],[금액]])</f>
        <v>1594710</v>
      </c>
    </row>
    <row r="1155" spans="1:15" hidden="1">
      <c r="A1155" s="33">
        <v>45674</v>
      </c>
      <c r="B1155" s="34">
        <v>0.87526620370370367</v>
      </c>
      <c r="C1155" t="s">
        <v>167</v>
      </c>
      <c r="D1155" t="s">
        <v>609</v>
      </c>
      <c r="E1155" t="s">
        <v>149</v>
      </c>
      <c r="F1155" t="s">
        <v>237</v>
      </c>
      <c r="G1155" s="82">
        <v>1594710</v>
      </c>
      <c r="H1155" t="s">
        <v>179</v>
      </c>
      <c r="I1155" t="s">
        <v>527</v>
      </c>
      <c r="J1155" s="33"/>
      <c r="K1155" s="33">
        <f>표1[[#This Row],[날짜]]</f>
        <v>45674</v>
      </c>
      <c r="L1155" t="str" cm="1">
        <f t="array" ref="L11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55" t="str">
        <f t="shared" si="18"/>
        <v>내계좌이체</v>
      </c>
      <c r="N1155" t="str">
        <f>IF(COUNTIF(저축성자산, I1155) &gt; 0, 표1[[#This Row],[결제수단]], E1155)</f>
        <v>미분류</v>
      </c>
      <c r="O1155">
        <f>IF(OR(표1[[#This Row],[pv_대분류]]="수입", 표1[[#This Row],[pv_대분류]]="저축/투자"), 표1[[#This Row],[금액]], -표1[[#This Row],[금액]])</f>
        <v>-1594710</v>
      </c>
    </row>
    <row r="1156" spans="1:15">
      <c r="A1156" s="33">
        <v>45674</v>
      </c>
      <c r="B1156" s="34">
        <v>0.3676388888888889</v>
      </c>
      <c r="C1156" t="s">
        <v>165</v>
      </c>
      <c r="D1156" t="s">
        <v>146</v>
      </c>
      <c r="E1156" t="s">
        <v>595</v>
      </c>
      <c r="F1156" t="s">
        <v>292</v>
      </c>
      <c r="G1156" s="82">
        <v>-13300</v>
      </c>
      <c r="H1156" t="s">
        <v>179</v>
      </c>
      <c r="I1156" t="s">
        <v>224</v>
      </c>
      <c r="J1156" s="33"/>
      <c r="K1156" s="33">
        <f>표1[[#This Row],[날짜]]</f>
        <v>45674</v>
      </c>
      <c r="L1156" t="str" cm="1">
        <f t="array" ref="L11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56" t="str">
        <f t="shared" si="18"/>
        <v>교통</v>
      </c>
      <c r="N1156" t="str">
        <f>IF(COUNTIF(저축성자산, I1156) &gt; 0, 표1[[#This Row],[결제수단]], E1156)</f>
        <v>대중교통</v>
      </c>
      <c r="O1156">
        <f>IF(OR(표1[[#This Row],[pv_대분류]]="수입", 표1[[#This Row],[pv_대분류]]="저축/투자"), 표1[[#This Row],[금액]], -표1[[#This Row],[금액]])</f>
        <v>13300</v>
      </c>
    </row>
    <row r="1157" spans="1:15" hidden="1">
      <c r="A1157" s="33">
        <v>45674</v>
      </c>
      <c r="B1157" s="34">
        <v>0.39043981481481482</v>
      </c>
      <c r="C1157" t="s">
        <v>163</v>
      </c>
      <c r="D1157" t="s">
        <v>505</v>
      </c>
      <c r="E1157" t="s">
        <v>149</v>
      </c>
      <c r="F1157" t="s">
        <v>653</v>
      </c>
      <c r="G1157" s="82">
        <v>5214110</v>
      </c>
      <c r="H1157" t="s">
        <v>179</v>
      </c>
      <c r="I1157" t="s">
        <v>211</v>
      </c>
      <c r="J1157" s="33"/>
      <c r="K1157" s="33">
        <f>표1[[#This Row],[날짜]]</f>
        <v>45674</v>
      </c>
      <c r="L1157" t="str" cm="1">
        <f t="array" ref="L11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57" t="str">
        <f t="shared" si="18"/>
        <v>기타수입</v>
      </c>
      <c r="N1157" t="str">
        <f>IF(COUNTIF(저축성자산, I1157) &gt; 0, 표1[[#This Row],[결제수단]], E1157)</f>
        <v>미분류</v>
      </c>
      <c r="O1157">
        <f>IF(OR(표1[[#This Row],[pv_대분류]]="수입", 표1[[#This Row],[pv_대분류]]="저축/투자"), 표1[[#This Row],[금액]], -표1[[#This Row],[금액]])</f>
        <v>5214110</v>
      </c>
    </row>
    <row r="1158" spans="1:15" hidden="1">
      <c r="A1158" s="33">
        <v>45674</v>
      </c>
      <c r="B1158" s="34">
        <v>0.43081018518518521</v>
      </c>
      <c r="C1158" t="s">
        <v>163</v>
      </c>
      <c r="D1158" t="s">
        <v>161</v>
      </c>
      <c r="E1158" t="s">
        <v>149</v>
      </c>
      <c r="F1158" t="s">
        <v>617</v>
      </c>
      <c r="G1158" s="82">
        <v>21</v>
      </c>
      <c r="H1158" t="s">
        <v>179</v>
      </c>
      <c r="I1158" t="s">
        <v>537</v>
      </c>
      <c r="J1158" s="33"/>
      <c r="K1158" s="33">
        <f>표1[[#This Row],[날짜]]</f>
        <v>45674</v>
      </c>
      <c r="L1158" t="str" cm="1">
        <f t="array" ref="L11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58" t="str">
        <f t="shared" si="18"/>
        <v>앱테크</v>
      </c>
      <c r="N1158" t="str">
        <f>IF(COUNTIF(저축성자산, I1158) &gt; 0, 표1[[#This Row],[결제수단]], E1158)</f>
        <v>미분류</v>
      </c>
      <c r="O1158">
        <f>IF(OR(표1[[#This Row],[pv_대분류]]="수입", 표1[[#This Row],[pv_대분류]]="저축/투자"), 표1[[#This Row],[금액]], -표1[[#This Row],[금액]])</f>
        <v>21</v>
      </c>
    </row>
    <row r="1159" spans="1:15">
      <c r="A1159" s="33">
        <v>45674</v>
      </c>
      <c r="B1159" s="34">
        <v>0.61241898148148144</v>
      </c>
      <c r="C1159" t="s">
        <v>165</v>
      </c>
      <c r="D1159" t="s">
        <v>148</v>
      </c>
      <c r="E1159" t="s">
        <v>69</v>
      </c>
      <c r="F1159" t="s">
        <v>686</v>
      </c>
      <c r="G1159" s="82">
        <v>-42000</v>
      </c>
      <c r="H1159" t="s">
        <v>179</v>
      </c>
      <c r="I1159" t="s">
        <v>222</v>
      </c>
      <c r="J1159" s="33"/>
      <c r="K1159" s="33">
        <f>표1[[#This Row],[날짜]]</f>
        <v>45674</v>
      </c>
      <c r="L1159" t="str" cm="1">
        <f t="array" ref="L11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59" t="str">
        <f t="shared" si="18"/>
        <v>식비</v>
      </c>
      <c r="N1159" t="str">
        <f>IF(COUNTIF(저축성자산, I1159) &gt; 0, 표1[[#This Row],[결제수단]], E1159)</f>
        <v>중식</v>
      </c>
      <c r="O1159">
        <f>IF(OR(표1[[#This Row],[pv_대분류]]="수입", 표1[[#This Row],[pv_대분류]]="저축/투자"), 표1[[#This Row],[금액]], -표1[[#This Row],[금액]])</f>
        <v>42000</v>
      </c>
    </row>
    <row r="1160" spans="1:15">
      <c r="A1160" s="33">
        <v>45674</v>
      </c>
      <c r="B1160" s="34">
        <v>0.62424768518518514</v>
      </c>
      <c r="C1160" t="s">
        <v>165</v>
      </c>
      <c r="D1160" t="s">
        <v>525</v>
      </c>
      <c r="E1160" t="s">
        <v>591</v>
      </c>
      <c r="F1160" t="s">
        <v>309</v>
      </c>
      <c r="G1160" s="82">
        <v>-6600</v>
      </c>
      <c r="H1160" t="s">
        <v>179</v>
      </c>
      <c r="I1160" t="s">
        <v>224</v>
      </c>
      <c r="J1160" s="33"/>
      <c r="K1160" s="33">
        <f>표1[[#This Row],[날짜]]</f>
        <v>45674</v>
      </c>
      <c r="L1160" t="str" cm="1">
        <f t="array" ref="L11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0" t="str">
        <f t="shared" si="18"/>
        <v>카페/간식</v>
      </c>
      <c r="N1160" t="str">
        <f>IF(COUNTIF(저축성자산, I1160) &gt; 0, 표1[[#This Row],[결제수단]], E1160)</f>
        <v>커피/음료</v>
      </c>
      <c r="O1160">
        <f>IF(OR(표1[[#This Row],[pv_대분류]]="수입", 표1[[#This Row],[pv_대분류]]="저축/투자"), 표1[[#This Row],[금액]], -표1[[#This Row],[금액]])</f>
        <v>6600</v>
      </c>
    </row>
    <row r="1161" spans="1:15">
      <c r="A1161" s="33">
        <v>45674</v>
      </c>
      <c r="B1161" s="34">
        <v>0.86199074074074078</v>
      </c>
      <c r="C1161" t="s">
        <v>165</v>
      </c>
      <c r="D1161" t="s">
        <v>148</v>
      </c>
      <c r="E1161" t="s">
        <v>598</v>
      </c>
      <c r="F1161" t="s">
        <v>321</v>
      </c>
      <c r="G1161" s="82">
        <v>-8800</v>
      </c>
      <c r="H1161" t="s">
        <v>179</v>
      </c>
      <c r="I1161" t="s">
        <v>222</v>
      </c>
      <c r="J1161" s="33"/>
      <c r="K1161" s="33">
        <f>표1[[#This Row],[날짜]]</f>
        <v>45674</v>
      </c>
      <c r="L1161" t="str" cm="1">
        <f t="array" ref="L11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1" t="str">
        <f t="shared" si="18"/>
        <v>식비</v>
      </c>
      <c r="N1161" t="str">
        <f>IF(COUNTIF(저축성자산, I1161) &gt; 0, 표1[[#This Row],[결제수단]], E1161)</f>
        <v>패스트푸드</v>
      </c>
      <c r="O1161">
        <f>IF(OR(표1[[#This Row],[pv_대분류]]="수입", 표1[[#This Row],[pv_대분류]]="저축/투자"), 표1[[#This Row],[금액]], -표1[[#This Row],[금액]])</f>
        <v>8800</v>
      </c>
    </row>
    <row r="1162" spans="1:15" hidden="1">
      <c r="A1162" s="33">
        <v>45674</v>
      </c>
      <c r="B1162" s="34">
        <v>0.86997685185185181</v>
      </c>
      <c r="C1162" t="s">
        <v>163</v>
      </c>
      <c r="D1162" t="s">
        <v>149</v>
      </c>
      <c r="E1162" t="s">
        <v>149</v>
      </c>
      <c r="F1162" t="s">
        <v>590</v>
      </c>
      <c r="G1162" s="82">
        <v>16</v>
      </c>
      <c r="H1162" t="s">
        <v>179</v>
      </c>
      <c r="I1162" t="s">
        <v>537</v>
      </c>
      <c r="J1162" s="33"/>
      <c r="K1162" s="33">
        <f>표1[[#This Row],[날짜]]</f>
        <v>45674</v>
      </c>
      <c r="L1162" t="str" cm="1">
        <f t="array" ref="L11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62" t="str">
        <f t="shared" si="18"/>
        <v>미분류</v>
      </c>
      <c r="N1162" t="str">
        <f>IF(COUNTIF(저축성자산, I1162) &gt; 0, 표1[[#This Row],[결제수단]], E1162)</f>
        <v>미분류</v>
      </c>
      <c r="O1162">
        <f>IF(OR(표1[[#This Row],[pv_대분류]]="수입", 표1[[#This Row],[pv_대분류]]="저축/투자"), 표1[[#This Row],[금액]], -표1[[#This Row],[금액]])</f>
        <v>16</v>
      </c>
    </row>
    <row r="1163" spans="1:15" hidden="1">
      <c r="A1163" s="33">
        <v>45674</v>
      </c>
      <c r="B1163" s="34">
        <v>0.87538194444444439</v>
      </c>
      <c r="C1163" t="s">
        <v>163</v>
      </c>
      <c r="D1163" t="s">
        <v>161</v>
      </c>
      <c r="E1163" t="s">
        <v>149</v>
      </c>
      <c r="F1163" t="s">
        <v>617</v>
      </c>
      <c r="G1163" s="82">
        <v>21</v>
      </c>
      <c r="H1163" t="s">
        <v>179</v>
      </c>
      <c r="I1163" t="s">
        <v>537</v>
      </c>
      <c r="J1163" s="33"/>
      <c r="K1163" s="33">
        <f>표1[[#This Row],[날짜]]</f>
        <v>45674</v>
      </c>
      <c r="L1163" t="str" cm="1">
        <f t="array" ref="L11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63" t="str">
        <f t="shared" si="18"/>
        <v>앱테크</v>
      </c>
      <c r="N1163" t="str">
        <f>IF(COUNTIF(저축성자산, I1163) &gt; 0, 표1[[#This Row],[결제수단]], E1163)</f>
        <v>미분류</v>
      </c>
      <c r="O1163">
        <f>IF(OR(표1[[#This Row],[pv_대분류]]="수입", 표1[[#This Row],[pv_대분류]]="저축/투자"), 표1[[#This Row],[금액]], -표1[[#This Row],[금액]])</f>
        <v>21</v>
      </c>
    </row>
    <row r="1164" spans="1:15">
      <c r="A1164" s="33">
        <v>45674</v>
      </c>
      <c r="B1164" s="34">
        <v>0.88392361111111106</v>
      </c>
      <c r="C1164" t="s">
        <v>165</v>
      </c>
      <c r="D1164" t="s">
        <v>146</v>
      </c>
      <c r="E1164" t="s">
        <v>661</v>
      </c>
      <c r="F1164" t="s">
        <v>437</v>
      </c>
      <c r="G1164" s="82">
        <v>-13300</v>
      </c>
      <c r="H1164" t="s">
        <v>179</v>
      </c>
      <c r="I1164" t="s">
        <v>222</v>
      </c>
      <c r="J1164" s="33"/>
      <c r="K1164" s="33">
        <f>표1[[#This Row],[날짜]]</f>
        <v>45674</v>
      </c>
      <c r="L1164" t="str" cm="1">
        <f t="array" ref="L11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4" t="str">
        <f t="shared" si="18"/>
        <v>교통</v>
      </c>
      <c r="N1164" t="str">
        <f>IF(COUNTIF(저축성자산, I1164) &gt; 0, 표1[[#This Row],[결제수단]], E1164)</f>
        <v>시외버스</v>
      </c>
      <c r="O1164">
        <f>IF(OR(표1[[#This Row],[pv_대분류]]="수입", 표1[[#This Row],[pv_대분류]]="저축/투자"), 표1[[#This Row],[금액]], -표1[[#This Row],[금액]])</f>
        <v>13300</v>
      </c>
    </row>
    <row r="1165" spans="1:15" hidden="1">
      <c r="A1165" s="33">
        <v>45673</v>
      </c>
      <c r="B1165" s="34">
        <v>0.47269675925925919</v>
      </c>
      <c r="C1165" t="s">
        <v>167</v>
      </c>
      <c r="D1165" t="s">
        <v>609</v>
      </c>
      <c r="E1165" t="s">
        <v>149</v>
      </c>
      <c r="F1165" t="s">
        <v>152</v>
      </c>
      <c r="G1165" s="82">
        <v>15752</v>
      </c>
      <c r="H1165" t="s">
        <v>179</v>
      </c>
      <c r="I1165" t="s">
        <v>537</v>
      </c>
      <c r="J1165" s="33"/>
      <c r="K1165" s="33">
        <f>표1[[#This Row],[날짜]]</f>
        <v>45673</v>
      </c>
      <c r="L1165" t="str" cm="1">
        <f t="array" ref="L11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65" t="str">
        <f t="shared" si="18"/>
        <v>내계좌이체</v>
      </c>
      <c r="N1165" t="str">
        <f>IF(COUNTIF(저축성자산, I1165) &gt; 0, 표1[[#This Row],[결제수단]], E1165)</f>
        <v>미분류</v>
      </c>
      <c r="O1165">
        <f>IF(OR(표1[[#This Row],[pv_대분류]]="수입", 표1[[#This Row],[pv_대분류]]="저축/투자"), 표1[[#This Row],[금액]], -표1[[#This Row],[금액]])</f>
        <v>-15752</v>
      </c>
    </row>
    <row r="1166" spans="1:15">
      <c r="A1166" s="33">
        <v>45673</v>
      </c>
      <c r="B1166" s="34">
        <v>6.9016203703703705E-2</v>
      </c>
      <c r="C1166" t="s">
        <v>165</v>
      </c>
      <c r="D1166" t="s">
        <v>146</v>
      </c>
      <c r="E1166" t="s">
        <v>595</v>
      </c>
      <c r="F1166" t="s">
        <v>292</v>
      </c>
      <c r="G1166" s="82">
        <v>-18900</v>
      </c>
      <c r="H1166" t="s">
        <v>179</v>
      </c>
      <c r="I1166" t="s">
        <v>224</v>
      </c>
      <c r="J1166" s="33"/>
      <c r="K1166" s="33">
        <f>표1[[#This Row],[날짜]]</f>
        <v>45673</v>
      </c>
      <c r="L1166" t="str" cm="1">
        <f t="array" ref="L11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6" t="str">
        <f t="shared" si="18"/>
        <v>교통</v>
      </c>
      <c r="N1166" t="str">
        <f>IF(COUNTIF(저축성자산, I1166) &gt; 0, 표1[[#This Row],[결제수단]], E1166)</f>
        <v>대중교통</v>
      </c>
      <c r="O1166">
        <f>IF(OR(표1[[#This Row],[pv_대분류]]="수입", 표1[[#This Row],[pv_대분류]]="저축/투자"), 표1[[#This Row],[금액]], -표1[[#This Row],[금액]])</f>
        <v>18900</v>
      </c>
    </row>
    <row r="1167" spans="1:15">
      <c r="A1167" s="33">
        <v>45673</v>
      </c>
      <c r="B1167" s="34">
        <v>0.46800925925925918</v>
      </c>
      <c r="C1167" t="s">
        <v>165</v>
      </c>
      <c r="D1167" t="s">
        <v>553</v>
      </c>
      <c r="E1167" t="s">
        <v>616</v>
      </c>
      <c r="F1167" t="s">
        <v>589</v>
      </c>
      <c r="G1167" s="82">
        <v>-10000</v>
      </c>
      <c r="H1167" t="s">
        <v>179</v>
      </c>
      <c r="I1167" t="s">
        <v>537</v>
      </c>
      <c r="J1167" s="33"/>
      <c r="K1167" s="33">
        <f>표1[[#This Row],[날짜]]</f>
        <v>45673</v>
      </c>
      <c r="L1167" t="str" cm="1">
        <f t="array" ref="L11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7" t="str">
        <f t="shared" si="18"/>
        <v>온라인쇼핑</v>
      </c>
      <c r="N1167" t="str">
        <f>IF(COUNTIF(저축성자산, I1167) &gt; 0, 표1[[#This Row],[결제수단]], E1167)</f>
        <v>결제/충전</v>
      </c>
      <c r="O1167">
        <f>IF(OR(표1[[#This Row],[pv_대분류]]="수입", 표1[[#This Row],[pv_대분류]]="저축/투자"), 표1[[#This Row],[금액]], -표1[[#This Row],[금액]])</f>
        <v>10000</v>
      </c>
    </row>
    <row r="1168" spans="1:15">
      <c r="A1168" s="33">
        <v>45673</v>
      </c>
      <c r="B1168" s="34">
        <v>0.46839120370370368</v>
      </c>
      <c r="C1168" t="s">
        <v>165</v>
      </c>
      <c r="D1168" t="s">
        <v>553</v>
      </c>
      <c r="E1168" t="s">
        <v>616</v>
      </c>
      <c r="F1168" t="s">
        <v>589</v>
      </c>
      <c r="G1168" s="82">
        <v>-10000</v>
      </c>
      <c r="H1168" t="s">
        <v>179</v>
      </c>
      <c r="I1168" t="s">
        <v>537</v>
      </c>
      <c r="J1168" s="33"/>
      <c r="K1168" s="33">
        <f>표1[[#This Row],[날짜]]</f>
        <v>45673</v>
      </c>
      <c r="L1168" t="str" cm="1">
        <f t="array" ref="L11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8" t="str">
        <f t="shared" si="18"/>
        <v>온라인쇼핑</v>
      </c>
      <c r="N1168" t="str">
        <f>IF(COUNTIF(저축성자산, I1168) &gt; 0, 표1[[#This Row],[결제수단]], E1168)</f>
        <v>결제/충전</v>
      </c>
      <c r="O1168">
        <f>IF(OR(표1[[#This Row],[pv_대분류]]="수입", 표1[[#This Row],[pv_대분류]]="저축/투자"), 표1[[#This Row],[금액]], -표1[[#This Row],[금액]])</f>
        <v>10000</v>
      </c>
    </row>
    <row r="1169" spans="1:15">
      <c r="A1169" s="33">
        <v>45673</v>
      </c>
      <c r="B1169" s="34">
        <v>0.47359953703703711</v>
      </c>
      <c r="C1169" t="s">
        <v>165</v>
      </c>
      <c r="D1169" t="s">
        <v>553</v>
      </c>
      <c r="E1169" t="s">
        <v>616</v>
      </c>
      <c r="F1169" t="s">
        <v>589</v>
      </c>
      <c r="G1169" s="82">
        <v>-10000</v>
      </c>
      <c r="H1169" t="s">
        <v>179</v>
      </c>
      <c r="I1169" t="s">
        <v>537</v>
      </c>
      <c r="J1169" s="33"/>
      <c r="K1169" s="33">
        <f>표1[[#This Row],[날짜]]</f>
        <v>45673</v>
      </c>
      <c r="L1169" t="str" cm="1">
        <f t="array" ref="L11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69" t="str">
        <f t="shared" si="18"/>
        <v>온라인쇼핑</v>
      </c>
      <c r="N1169" t="str">
        <f>IF(COUNTIF(저축성자산, I1169) &gt; 0, 표1[[#This Row],[결제수단]], E1169)</f>
        <v>결제/충전</v>
      </c>
      <c r="O1169">
        <f>IF(OR(표1[[#This Row],[pv_대분류]]="수입", 표1[[#This Row],[pv_대분류]]="저축/투자"), 표1[[#This Row],[금액]], -표1[[#This Row],[금액]])</f>
        <v>10000</v>
      </c>
    </row>
    <row r="1170" spans="1:15">
      <c r="A1170" s="33">
        <v>45673</v>
      </c>
      <c r="B1170" s="34">
        <v>0.6194560185185185</v>
      </c>
      <c r="C1170" t="s">
        <v>165</v>
      </c>
      <c r="D1170" t="s">
        <v>148</v>
      </c>
      <c r="E1170" t="s">
        <v>86</v>
      </c>
      <c r="F1170" t="s">
        <v>306</v>
      </c>
      <c r="G1170" s="82">
        <v>-32666</v>
      </c>
      <c r="H1170" t="s">
        <v>179</v>
      </c>
      <c r="I1170" t="s">
        <v>222</v>
      </c>
      <c r="J1170" s="33"/>
      <c r="K1170" s="33">
        <f>표1[[#This Row],[날짜]]</f>
        <v>45673</v>
      </c>
      <c r="L1170" t="str" cm="1">
        <f t="array" ref="L11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70" t="str">
        <f t="shared" si="18"/>
        <v>식비</v>
      </c>
      <c r="N1170" t="str">
        <f>IF(COUNTIF(저축성자산, I1170) &gt; 0, 표1[[#This Row],[결제수단]], E1170)</f>
        <v>일식</v>
      </c>
      <c r="O1170">
        <f>IF(OR(표1[[#This Row],[pv_대분류]]="수입", 표1[[#This Row],[pv_대분류]]="저축/투자"), 표1[[#This Row],[금액]], -표1[[#This Row],[금액]])</f>
        <v>32666</v>
      </c>
    </row>
    <row r="1171" spans="1:15" hidden="1">
      <c r="A1171" s="33">
        <v>45673</v>
      </c>
      <c r="B1171" s="34">
        <v>0.69539351851851849</v>
      </c>
      <c r="C1171" t="s">
        <v>163</v>
      </c>
      <c r="D1171" t="s">
        <v>161</v>
      </c>
      <c r="E1171" t="s">
        <v>149</v>
      </c>
      <c r="F1171" t="s">
        <v>617</v>
      </c>
      <c r="G1171" s="82">
        <v>21</v>
      </c>
      <c r="H1171" t="s">
        <v>179</v>
      </c>
      <c r="I1171" t="s">
        <v>537</v>
      </c>
      <c r="J1171" s="33"/>
      <c r="K1171" s="33">
        <f>표1[[#This Row],[날짜]]</f>
        <v>45673</v>
      </c>
      <c r="L1171" t="str" cm="1">
        <f t="array" ref="L11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71" t="str">
        <f t="shared" si="18"/>
        <v>앱테크</v>
      </c>
      <c r="N1171" t="str">
        <f>IF(COUNTIF(저축성자산, I1171) &gt; 0, 표1[[#This Row],[결제수단]], E1171)</f>
        <v>미분류</v>
      </c>
      <c r="O1171">
        <f>IF(OR(표1[[#This Row],[pv_대분류]]="수입", 표1[[#This Row],[pv_대분류]]="저축/투자"), 표1[[#This Row],[금액]], -표1[[#This Row],[금액]])</f>
        <v>21</v>
      </c>
    </row>
    <row r="1172" spans="1:15" hidden="1">
      <c r="A1172" s="33">
        <v>45673</v>
      </c>
      <c r="B1172" s="34">
        <v>0.69543981481481476</v>
      </c>
      <c r="C1172" t="s">
        <v>163</v>
      </c>
      <c r="D1172" t="s">
        <v>149</v>
      </c>
      <c r="E1172" t="s">
        <v>149</v>
      </c>
      <c r="F1172" t="s">
        <v>590</v>
      </c>
      <c r="G1172" s="82">
        <v>5</v>
      </c>
      <c r="H1172" t="s">
        <v>179</v>
      </c>
      <c r="I1172" t="s">
        <v>537</v>
      </c>
      <c r="J1172" s="33"/>
      <c r="K1172" s="33">
        <f>표1[[#This Row],[날짜]]</f>
        <v>45673</v>
      </c>
      <c r="L1172" t="str" cm="1">
        <f t="array" ref="L11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72" t="str">
        <f t="shared" si="18"/>
        <v>미분류</v>
      </c>
      <c r="N1172" t="str">
        <f>IF(COUNTIF(저축성자산, I1172) &gt; 0, 표1[[#This Row],[결제수단]], E1172)</f>
        <v>미분류</v>
      </c>
      <c r="O1172">
        <f>IF(OR(표1[[#This Row],[pv_대분류]]="수입", 표1[[#This Row],[pv_대분류]]="저축/투자"), 표1[[#This Row],[금액]], -표1[[#This Row],[금액]])</f>
        <v>5</v>
      </c>
    </row>
    <row r="1173" spans="1:15" hidden="1">
      <c r="A1173" s="33">
        <v>45673</v>
      </c>
      <c r="B1173" s="34">
        <v>0.69546296296296295</v>
      </c>
      <c r="C1173" t="s">
        <v>163</v>
      </c>
      <c r="D1173" t="s">
        <v>149</v>
      </c>
      <c r="E1173" t="s">
        <v>149</v>
      </c>
      <c r="F1173" t="s">
        <v>590</v>
      </c>
      <c r="G1173" s="82">
        <v>12</v>
      </c>
      <c r="H1173" t="s">
        <v>179</v>
      </c>
      <c r="I1173" t="s">
        <v>537</v>
      </c>
      <c r="J1173" s="33"/>
      <c r="K1173" s="33">
        <f>표1[[#This Row],[날짜]]</f>
        <v>45673</v>
      </c>
      <c r="L1173" t="str" cm="1">
        <f t="array" ref="L11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73" t="str">
        <f t="shared" si="18"/>
        <v>미분류</v>
      </c>
      <c r="N1173" t="str">
        <f>IF(COUNTIF(저축성자산, I1173) &gt; 0, 표1[[#This Row],[결제수단]], E1173)</f>
        <v>미분류</v>
      </c>
      <c r="O1173">
        <f>IF(OR(표1[[#This Row],[pv_대분류]]="수입", 표1[[#This Row],[pv_대분류]]="저축/투자"), 표1[[#This Row],[금액]], -표1[[#This Row],[금액]])</f>
        <v>12</v>
      </c>
    </row>
    <row r="1174" spans="1:15">
      <c r="A1174" s="33">
        <v>45673</v>
      </c>
      <c r="B1174" s="34">
        <v>0.71317129629629628</v>
      </c>
      <c r="C1174" t="s">
        <v>165</v>
      </c>
      <c r="D1174" t="s">
        <v>146</v>
      </c>
      <c r="E1174" t="s">
        <v>595</v>
      </c>
      <c r="F1174" t="s">
        <v>464</v>
      </c>
      <c r="G1174" s="82">
        <v>-18900</v>
      </c>
      <c r="H1174" t="s">
        <v>179</v>
      </c>
      <c r="I1174" t="s">
        <v>222</v>
      </c>
      <c r="J1174" s="33"/>
      <c r="K1174" s="33">
        <f>표1[[#This Row],[날짜]]</f>
        <v>45673</v>
      </c>
      <c r="L1174" t="str" cm="1">
        <f t="array" ref="L11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74" t="str">
        <f t="shared" si="18"/>
        <v>교통</v>
      </c>
      <c r="N1174" t="str">
        <f>IF(COUNTIF(저축성자산, I1174) &gt; 0, 표1[[#This Row],[결제수단]], E1174)</f>
        <v>대중교통</v>
      </c>
      <c r="O1174">
        <f>IF(OR(표1[[#This Row],[pv_대분류]]="수입", 표1[[#This Row],[pv_대분류]]="저축/투자"), 표1[[#This Row],[금액]], -표1[[#This Row],[금액]])</f>
        <v>18900</v>
      </c>
    </row>
    <row r="1175" spans="1:15" hidden="1">
      <c r="A1175" s="33">
        <v>45672</v>
      </c>
      <c r="B1175" s="34">
        <v>0.78040509259259261</v>
      </c>
      <c r="C1175" t="s">
        <v>167</v>
      </c>
      <c r="D1175" t="s">
        <v>609</v>
      </c>
      <c r="E1175" t="s">
        <v>149</v>
      </c>
      <c r="F1175" t="s">
        <v>192</v>
      </c>
      <c r="G1175" s="82">
        <v>100000</v>
      </c>
      <c r="H1175" t="s">
        <v>179</v>
      </c>
      <c r="I1175" t="s">
        <v>537</v>
      </c>
      <c r="J1175" s="33"/>
      <c r="K1175" s="33">
        <f>표1[[#This Row],[날짜]]</f>
        <v>45672</v>
      </c>
      <c r="L1175" t="str" cm="1">
        <f t="array" ref="L11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75" t="str">
        <f t="shared" si="18"/>
        <v>내계좌이체</v>
      </c>
      <c r="N1175" t="str">
        <f>IF(COUNTIF(저축성자산, I1175) &gt; 0, 표1[[#This Row],[결제수단]], E1175)</f>
        <v>미분류</v>
      </c>
      <c r="O1175">
        <f>IF(OR(표1[[#This Row],[pv_대분류]]="수입", 표1[[#This Row],[pv_대분류]]="저축/투자"), 표1[[#This Row],[금액]], -표1[[#This Row],[금액]])</f>
        <v>-100000</v>
      </c>
    </row>
    <row r="1176" spans="1:15" hidden="1">
      <c r="A1176" s="33">
        <v>45672</v>
      </c>
      <c r="B1176" s="34">
        <v>0.78040509259259261</v>
      </c>
      <c r="C1176" t="s">
        <v>167</v>
      </c>
      <c r="D1176" t="s">
        <v>609</v>
      </c>
      <c r="E1176" t="s">
        <v>149</v>
      </c>
      <c r="F1176" t="s">
        <v>234</v>
      </c>
      <c r="G1176" s="82">
        <v>-100000</v>
      </c>
      <c r="H1176" t="s">
        <v>179</v>
      </c>
      <c r="I1176" t="s">
        <v>527</v>
      </c>
      <c r="J1176" s="33"/>
      <c r="K1176" s="33">
        <f>표1[[#This Row],[날짜]]</f>
        <v>45672</v>
      </c>
      <c r="L1176" t="str" cm="1">
        <f t="array" ref="L11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76" t="str">
        <f t="shared" si="18"/>
        <v>내계좌이체</v>
      </c>
      <c r="N1176" t="str">
        <f>IF(COUNTIF(저축성자산, I1176) &gt; 0, 표1[[#This Row],[결제수단]], E1176)</f>
        <v>미분류</v>
      </c>
      <c r="O1176">
        <f>IF(OR(표1[[#This Row],[pv_대분류]]="수입", 표1[[#This Row],[pv_대분류]]="저축/투자"), 표1[[#This Row],[금액]], -표1[[#This Row],[금액]])</f>
        <v>100000</v>
      </c>
    </row>
    <row r="1177" spans="1:15">
      <c r="A1177" s="33">
        <v>45672</v>
      </c>
      <c r="B1177" s="34">
        <v>0</v>
      </c>
      <c r="C1177" t="s">
        <v>165</v>
      </c>
      <c r="D1177" t="s">
        <v>146</v>
      </c>
      <c r="E1177" t="s">
        <v>595</v>
      </c>
      <c r="F1177" t="s">
        <v>613</v>
      </c>
      <c r="G1177" s="82">
        <v>-1400</v>
      </c>
      <c r="H1177" t="s">
        <v>179</v>
      </c>
      <c r="I1177" t="s">
        <v>224</v>
      </c>
      <c r="J1177" s="33"/>
      <c r="K1177" s="33">
        <f>표1[[#This Row],[날짜]]</f>
        <v>45672</v>
      </c>
      <c r="L1177" t="str" cm="1">
        <f t="array" ref="L11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77" t="str">
        <f t="shared" si="18"/>
        <v>교통</v>
      </c>
      <c r="N1177" t="str">
        <f>IF(COUNTIF(저축성자산, I1177) &gt; 0, 표1[[#This Row],[결제수단]], E1177)</f>
        <v>대중교통</v>
      </c>
      <c r="O1177">
        <f>IF(OR(표1[[#This Row],[pv_대분류]]="수입", 표1[[#This Row],[pv_대분류]]="저축/투자"), 표1[[#This Row],[금액]], -표1[[#This Row],[금액]])</f>
        <v>1400</v>
      </c>
    </row>
    <row r="1178" spans="1:15">
      <c r="A1178" s="33">
        <v>45672</v>
      </c>
      <c r="B1178" s="34">
        <v>0</v>
      </c>
      <c r="C1178" t="s">
        <v>165</v>
      </c>
      <c r="D1178" t="s">
        <v>146</v>
      </c>
      <c r="E1178" t="s">
        <v>595</v>
      </c>
      <c r="F1178" t="s">
        <v>613</v>
      </c>
      <c r="G1178" s="82">
        <v>-31800</v>
      </c>
      <c r="H1178" t="s">
        <v>179</v>
      </c>
      <c r="I1178" t="s">
        <v>224</v>
      </c>
      <c r="J1178" s="33"/>
      <c r="K1178" s="33">
        <f>표1[[#This Row],[날짜]]</f>
        <v>45672</v>
      </c>
      <c r="L1178" t="str" cm="1">
        <f t="array" ref="L11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78" t="str">
        <f t="shared" si="18"/>
        <v>교통</v>
      </c>
      <c r="N1178" t="str">
        <f>IF(COUNTIF(저축성자산, I1178) &gt; 0, 표1[[#This Row],[결제수단]], E1178)</f>
        <v>대중교통</v>
      </c>
      <c r="O1178">
        <f>IF(OR(표1[[#This Row],[pv_대분류]]="수입", 표1[[#This Row],[pv_대분류]]="저축/투자"), 표1[[#This Row],[금액]], -표1[[#This Row],[금액]])</f>
        <v>31800</v>
      </c>
    </row>
    <row r="1179" spans="1:15" hidden="1">
      <c r="A1179" s="33">
        <v>45672</v>
      </c>
      <c r="B1179" s="34">
        <v>0.38843749999999999</v>
      </c>
      <c r="C1179" t="s">
        <v>163</v>
      </c>
      <c r="D1179" t="s">
        <v>505</v>
      </c>
      <c r="E1179" t="s">
        <v>149</v>
      </c>
      <c r="F1179" t="s">
        <v>431</v>
      </c>
      <c r="G1179" s="82">
        <v>9510</v>
      </c>
      <c r="H1179" t="s">
        <v>179</v>
      </c>
      <c r="I1179" t="s">
        <v>537</v>
      </c>
      <c r="J1179" s="33"/>
      <c r="K1179" s="33">
        <f>표1[[#This Row],[날짜]]</f>
        <v>45672</v>
      </c>
      <c r="L1179" t="str" cm="1">
        <f t="array" ref="L11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79" t="str">
        <f t="shared" si="18"/>
        <v>기타수입</v>
      </c>
      <c r="N1179" t="str">
        <f>IF(COUNTIF(저축성자산, I1179) &gt; 0, 표1[[#This Row],[결제수단]], E1179)</f>
        <v>미분류</v>
      </c>
      <c r="O1179">
        <f>IF(OR(표1[[#This Row],[pv_대분류]]="수입", 표1[[#This Row],[pv_대분류]]="저축/투자"), 표1[[#This Row],[금액]], -표1[[#This Row],[금액]])</f>
        <v>9510</v>
      </c>
    </row>
    <row r="1180" spans="1:15">
      <c r="A1180" s="33">
        <v>45672</v>
      </c>
      <c r="B1180" s="34">
        <v>0.44137731481481479</v>
      </c>
      <c r="C1180" t="s">
        <v>165</v>
      </c>
      <c r="D1180" t="s">
        <v>146</v>
      </c>
      <c r="E1180" t="s">
        <v>595</v>
      </c>
      <c r="F1180" t="s">
        <v>639</v>
      </c>
      <c r="G1180" s="82">
        <v>-33200</v>
      </c>
      <c r="H1180" t="s">
        <v>179</v>
      </c>
      <c r="I1180" t="s">
        <v>537</v>
      </c>
      <c r="J1180" s="33"/>
      <c r="K1180" s="33">
        <f>표1[[#This Row],[날짜]]</f>
        <v>45672</v>
      </c>
      <c r="L1180" t="str" cm="1">
        <f t="array" ref="L11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80" t="str">
        <f t="shared" si="18"/>
        <v>교통</v>
      </c>
      <c r="N1180" t="str">
        <f>IF(COUNTIF(저축성자산, I1180) &gt; 0, 표1[[#This Row],[결제수단]], E1180)</f>
        <v>대중교통</v>
      </c>
      <c r="O1180">
        <f>IF(OR(표1[[#This Row],[pv_대분류]]="수입", 표1[[#This Row],[pv_대분류]]="저축/투자"), 표1[[#This Row],[금액]], -표1[[#This Row],[금액]])</f>
        <v>33200</v>
      </c>
    </row>
    <row r="1181" spans="1:15">
      <c r="A1181" s="33">
        <v>45672</v>
      </c>
      <c r="B1181" s="34">
        <v>0.70986111111111116</v>
      </c>
      <c r="C1181" t="s">
        <v>165</v>
      </c>
      <c r="D1181" t="s">
        <v>549</v>
      </c>
      <c r="E1181" t="s">
        <v>11</v>
      </c>
      <c r="F1181" t="s">
        <v>425</v>
      </c>
      <c r="G1181" s="82">
        <v>-27542</v>
      </c>
      <c r="H1181" t="s">
        <v>179</v>
      </c>
      <c r="I1181" t="s">
        <v>537</v>
      </c>
      <c r="J1181" s="33"/>
      <c r="K1181" s="33">
        <f>표1[[#This Row],[날짜]]</f>
        <v>45672</v>
      </c>
      <c r="L1181" t="str" cm="1">
        <f t="array" ref="L11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81" t="str">
        <f t="shared" si="18"/>
        <v>주거/통신</v>
      </c>
      <c r="N1181" t="str">
        <f>IF(COUNTIF(저축성자산, I1181) &gt; 0, 표1[[#This Row],[결제수단]], E1181)</f>
        <v>휴대폰</v>
      </c>
      <c r="O1181">
        <f>IF(OR(표1[[#This Row],[pv_대분류]]="수입", 표1[[#This Row],[pv_대분류]]="저축/투자"), 표1[[#This Row],[금액]], -표1[[#This Row],[금액]])</f>
        <v>27542</v>
      </c>
    </row>
    <row r="1182" spans="1:15">
      <c r="A1182" s="33">
        <v>45672</v>
      </c>
      <c r="B1182" s="34">
        <v>0.77848379629629627</v>
      </c>
      <c r="C1182" t="s">
        <v>165</v>
      </c>
      <c r="D1182" t="s">
        <v>160</v>
      </c>
      <c r="E1182" t="s">
        <v>15</v>
      </c>
      <c r="F1182" t="s">
        <v>223</v>
      </c>
      <c r="G1182" s="82">
        <v>-86666</v>
      </c>
      <c r="H1182" t="s">
        <v>179</v>
      </c>
      <c r="I1182" t="s">
        <v>222</v>
      </c>
      <c r="J1182" s="33"/>
      <c r="K1182" s="33">
        <f>표1[[#This Row],[날짜]]</f>
        <v>45672</v>
      </c>
      <c r="L1182" t="str" cm="1">
        <f t="array" ref="L11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82" t="str">
        <f t="shared" si="18"/>
        <v>생활</v>
      </c>
      <c r="N1182" t="str">
        <f>IF(COUNTIF(저축성자산, I1182) &gt; 0, 표1[[#This Row],[결제수단]], E1182)</f>
        <v>생필품</v>
      </c>
      <c r="O1182">
        <f>IF(OR(표1[[#This Row],[pv_대분류]]="수입", 표1[[#This Row],[pv_대분류]]="저축/투자"), 표1[[#This Row],[금액]], -표1[[#This Row],[금액]])</f>
        <v>86666</v>
      </c>
    </row>
    <row r="1183" spans="1:15" hidden="1">
      <c r="A1183" s="33">
        <v>45672</v>
      </c>
      <c r="B1183" s="34">
        <v>0.78722222222222227</v>
      </c>
      <c r="C1183" t="s">
        <v>163</v>
      </c>
      <c r="D1183" t="s">
        <v>149</v>
      </c>
      <c r="E1183" t="s">
        <v>149</v>
      </c>
      <c r="F1183" t="s">
        <v>590</v>
      </c>
      <c r="G1183" s="82">
        <v>22</v>
      </c>
      <c r="H1183" t="s">
        <v>179</v>
      </c>
      <c r="I1183" t="s">
        <v>537</v>
      </c>
      <c r="J1183" s="33"/>
      <c r="K1183" s="33">
        <f>표1[[#This Row],[날짜]]</f>
        <v>45672</v>
      </c>
      <c r="L1183" t="str" cm="1">
        <f t="array" ref="L11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183" t="str">
        <f t="shared" si="18"/>
        <v>미분류</v>
      </c>
      <c r="N1183" t="str">
        <f>IF(COUNTIF(저축성자산, I1183) &gt; 0, 표1[[#This Row],[결제수단]], E1183)</f>
        <v>미분류</v>
      </c>
      <c r="O1183">
        <f>IF(OR(표1[[#This Row],[pv_대분류]]="수입", 표1[[#This Row],[pv_대분류]]="저축/투자"), 표1[[#This Row],[금액]], -표1[[#This Row],[금액]])</f>
        <v>22</v>
      </c>
    </row>
    <row r="1184" spans="1:15">
      <c r="A1184" s="33">
        <v>45672</v>
      </c>
      <c r="B1184" s="34">
        <v>0.80435185185185187</v>
      </c>
      <c r="C1184" t="s">
        <v>165</v>
      </c>
      <c r="D1184" t="s">
        <v>148</v>
      </c>
      <c r="E1184" t="s">
        <v>85</v>
      </c>
      <c r="F1184" t="s">
        <v>302</v>
      </c>
      <c r="G1184" s="82">
        <v>-34066</v>
      </c>
      <c r="H1184" t="s">
        <v>179</v>
      </c>
      <c r="I1184" t="s">
        <v>222</v>
      </c>
      <c r="J1184" s="33"/>
      <c r="K1184" s="33">
        <f>표1[[#This Row],[날짜]]</f>
        <v>45672</v>
      </c>
      <c r="L1184" t="str" cm="1">
        <f t="array" ref="L11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84" t="str">
        <f t="shared" si="18"/>
        <v>식비</v>
      </c>
      <c r="N1184" t="str">
        <f>IF(COUNTIF(저축성자산, I1184) &gt; 0, 표1[[#This Row],[결제수단]], E1184)</f>
        <v>고기</v>
      </c>
      <c r="O1184">
        <f>IF(OR(표1[[#This Row],[pv_대분류]]="수입", 표1[[#This Row],[pv_대분류]]="저축/투자"), 표1[[#This Row],[금액]], -표1[[#This Row],[금액]])</f>
        <v>34066</v>
      </c>
    </row>
    <row r="1185" spans="1:15">
      <c r="A1185" s="33">
        <v>45671</v>
      </c>
      <c r="B1185" s="34">
        <v>0.74591435185185184</v>
      </c>
      <c r="C1185" t="s">
        <v>165</v>
      </c>
      <c r="D1185" t="s">
        <v>146</v>
      </c>
      <c r="E1185" t="s">
        <v>595</v>
      </c>
      <c r="F1185" t="s">
        <v>464</v>
      </c>
      <c r="G1185" s="82">
        <v>-18900</v>
      </c>
      <c r="H1185" t="s">
        <v>179</v>
      </c>
      <c r="I1185" t="s">
        <v>222</v>
      </c>
      <c r="J1185" s="33"/>
      <c r="K1185" s="33">
        <f>표1[[#This Row],[날짜]]</f>
        <v>45671</v>
      </c>
      <c r="L1185" t="str" cm="1">
        <f t="array" ref="L11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85" t="str">
        <f t="shared" si="18"/>
        <v>교통</v>
      </c>
      <c r="N1185" t="str">
        <f>IF(COUNTIF(저축성자산, I1185) &gt; 0, 표1[[#This Row],[결제수단]], E1185)</f>
        <v>대중교통</v>
      </c>
      <c r="O1185">
        <f>IF(OR(표1[[#This Row],[pv_대분류]]="수입", 표1[[#This Row],[pv_대분류]]="저축/투자"), 표1[[#This Row],[금액]], -표1[[#This Row],[금액]])</f>
        <v>18900</v>
      </c>
    </row>
    <row r="1186" spans="1:15" hidden="1">
      <c r="A1186" s="33">
        <v>45670</v>
      </c>
      <c r="B1186" s="34">
        <v>0.8502777777777778</v>
      </c>
      <c r="C1186" t="s">
        <v>167</v>
      </c>
      <c r="D1186" t="s">
        <v>609</v>
      </c>
      <c r="E1186" t="s">
        <v>149</v>
      </c>
      <c r="F1186" t="s">
        <v>192</v>
      </c>
      <c r="G1186" s="82">
        <v>500000</v>
      </c>
      <c r="H1186" t="s">
        <v>179</v>
      </c>
      <c r="I1186" t="s">
        <v>537</v>
      </c>
      <c r="J1186" s="33"/>
      <c r="K1186" s="33">
        <f>표1[[#This Row],[날짜]]</f>
        <v>45670</v>
      </c>
      <c r="L1186" t="str" cm="1">
        <f t="array" ref="L11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86" t="str">
        <f t="shared" si="18"/>
        <v>내계좌이체</v>
      </c>
      <c r="N1186" t="str">
        <f>IF(COUNTIF(저축성자산, I1186) &gt; 0, 표1[[#This Row],[결제수단]], E1186)</f>
        <v>미분류</v>
      </c>
      <c r="O1186">
        <f>IF(OR(표1[[#This Row],[pv_대분류]]="수입", 표1[[#This Row],[pv_대분류]]="저축/투자"), 표1[[#This Row],[금액]], -표1[[#This Row],[금액]])</f>
        <v>-500000</v>
      </c>
    </row>
    <row r="1187" spans="1:15" hidden="1">
      <c r="A1187" s="33">
        <v>45670</v>
      </c>
      <c r="B1187" s="34">
        <v>0.8502777777777778</v>
      </c>
      <c r="C1187" t="s">
        <v>167</v>
      </c>
      <c r="D1187" t="s">
        <v>609</v>
      </c>
      <c r="E1187" t="s">
        <v>149</v>
      </c>
      <c r="F1187" t="s">
        <v>234</v>
      </c>
      <c r="G1187" s="82">
        <v>-500000</v>
      </c>
      <c r="H1187" t="s">
        <v>179</v>
      </c>
      <c r="I1187" t="s">
        <v>527</v>
      </c>
      <c r="J1187" s="33"/>
      <c r="K1187" s="33">
        <f>표1[[#This Row],[날짜]]</f>
        <v>45670</v>
      </c>
      <c r="L1187" t="str" cm="1">
        <f t="array" ref="L11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87" t="str">
        <f t="shared" si="18"/>
        <v>내계좌이체</v>
      </c>
      <c r="N1187" t="str">
        <f>IF(COUNTIF(저축성자산, I1187) &gt; 0, 표1[[#This Row],[결제수단]], E1187)</f>
        <v>미분류</v>
      </c>
      <c r="O1187">
        <f>IF(OR(표1[[#This Row],[pv_대분류]]="수입", 표1[[#This Row],[pv_대분류]]="저축/투자"), 표1[[#This Row],[금액]], -표1[[#This Row],[금액]])</f>
        <v>500000</v>
      </c>
    </row>
    <row r="1188" spans="1:15" hidden="1">
      <c r="A1188" s="33">
        <v>45670</v>
      </c>
      <c r="B1188" s="34">
        <v>0.85077546296296291</v>
      </c>
      <c r="C1188" t="s">
        <v>167</v>
      </c>
      <c r="D1188" t="s">
        <v>609</v>
      </c>
      <c r="E1188" t="s">
        <v>149</v>
      </c>
      <c r="F1188" t="s">
        <v>593</v>
      </c>
      <c r="G1188" s="82">
        <v>-500000</v>
      </c>
      <c r="H1188" t="s">
        <v>179</v>
      </c>
      <c r="I1188" t="s">
        <v>537</v>
      </c>
      <c r="J1188" s="33"/>
      <c r="K1188" s="33">
        <f>표1[[#This Row],[날짜]]</f>
        <v>45670</v>
      </c>
      <c r="L1188" t="str" cm="1">
        <f t="array" ref="L11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88" t="str">
        <f t="shared" si="18"/>
        <v>내계좌이체</v>
      </c>
      <c r="N1188" t="str">
        <f>IF(COUNTIF(저축성자산, I1188) &gt; 0, 표1[[#This Row],[결제수단]], E1188)</f>
        <v>미분류</v>
      </c>
      <c r="O1188">
        <f>IF(OR(표1[[#This Row],[pv_대분류]]="수입", 표1[[#This Row],[pv_대분류]]="저축/투자"), 표1[[#This Row],[금액]], -표1[[#This Row],[금액]])</f>
        <v>500000</v>
      </c>
    </row>
    <row r="1189" spans="1:15" hidden="1">
      <c r="A1189" s="33">
        <v>45670</v>
      </c>
      <c r="B1189" s="34">
        <v>0.85078703703703706</v>
      </c>
      <c r="C1189" t="s">
        <v>167</v>
      </c>
      <c r="D1189" t="s">
        <v>609</v>
      </c>
      <c r="E1189" t="s">
        <v>149</v>
      </c>
      <c r="F1189" t="s">
        <v>152</v>
      </c>
      <c r="G1189" s="82">
        <v>500000</v>
      </c>
      <c r="H1189" t="s">
        <v>179</v>
      </c>
      <c r="I1189" t="s">
        <v>554</v>
      </c>
      <c r="J1189" s="33"/>
      <c r="K1189" s="33">
        <f>표1[[#This Row],[날짜]]</f>
        <v>45670</v>
      </c>
      <c r="L1189" t="str" cm="1">
        <f t="array" ref="L11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89" t="str">
        <f t="shared" si="18"/>
        <v>내계좌이체</v>
      </c>
      <c r="N1189" t="str">
        <f>IF(COUNTIF(저축성자산, I1189) &gt; 0, 표1[[#This Row],[결제수단]], E1189)</f>
        <v>미분류</v>
      </c>
      <c r="O1189">
        <f>IF(OR(표1[[#This Row],[pv_대분류]]="수입", 표1[[#This Row],[pv_대분류]]="저축/투자"), 표1[[#This Row],[금액]], -표1[[#This Row],[금액]])</f>
        <v>-500000</v>
      </c>
    </row>
    <row r="1190" spans="1:15" hidden="1">
      <c r="A1190" s="33">
        <v>45670</v>
      </c>
      <c r="B1190" s="34">
        <v>0.85107638888888892</v>
      </c>
      <c r="C1190" t="s">
        <v>167</v>
      </c>
      <c r="D1190" t="s">
        <v>167</v>
      </c>
      <c r="E1190" t="s">
        <v>149</v>
      </c>
      <c r="F1190" t="s">
        <v>73</v>
      </c>
      <c r="G1190" s="82">
        <v>-500000</v>
      </c>
      <c r="H1190" t="s">
        <v>179</v>
      </c>
      <c r="I1190" t="s">
        <v>554</v>
      </c>
      <c r="J1190" s="33"/>
      <c r="K1190" s="33">
        <f>표1[[#This Row],[날짜]]</f>
        <v>45670</v>
      </c>
      <c r="L1190" t="str" cm="1">
        <f t="array" ref="L11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90" t="str">
        <f t="shared" si="18"/>
        <v>이체</v>
      </c>
      <c r="N1190" t="str">
        <f>IF(COUNTIF(저축성자산, I1190) &gt; 0, 표1[[#This Row],[결제수단]], E1190)</f>
        <v>미분류</v>
      </c>
      <c r="O1190">
        <f>IF(OR(표1[[#This Row],[pv_대분류]]="수입", 표1[[#This Row],[pv_대분류]]="저축/투자"), 표1[[#This Row],[금액]], -표1[[#This Row],[금액]])</f>
        <v>500000</v>
      </c>
    </row>
    <row r="1191" spans="1:15" hidden="1">
      <c r="A1191" s="33">
        <v>45670</v>
      </c>
      <c r="B1191" s="34">
        <v>0.85128472222222218</v>
      </c>
      <c r="C1191" t="s">
        <v>167</v>
      </c>
      <c r="D1191" t="s">
        <v>609</v>
      </c>
      <c r="E1191" t="s">
        <v>149</v>
      </c>
      <c r="F1191" t="s">
        <v>152</v>
      </c>
      <c r="G1191" s="82">
        <v>-7121</v>
      </c>
      <c r="H1191" t="s">
        <v>179</v>
      </c>
      <c r="I1191" t="s">
        <v>554</v>
      </c>
      <c r="J1191" s="33"/>
      <c r="K1191" s="33">
        <f>표1[[#This Row],[날짜]]</f>
        <v>45670</v>
      </c>
      <c r="L1191" t="str" cm="1">
        <f t="array" ref="L11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91" t="str">
        <f t="shared" si="18"/>
        <v>내계좌이체</v>
      </c>
      <c r="N1191" t="str">
        <f>IF(COUNTIF(저축성자산, I1191) &gt; 0, 표1[[#This Row],[결제수단]], E1191)</f>
        <v>미분류</v>
      </c>
      <c r="O1191">
        <f>IF(OR(표1[[#This Row],[pv_대분류]]="수입", 표1[[#This Row],[pv_대분류]]="저축/투자"), 표1[[#This Row],[금액]], -표1[[#This Row],[금액]])</f>
        <v>7121</v>
      </c>
    </row>
    <row r="1192" spans="1:15" hidden="1">
      <c r="A1192" s="33">
        <v>45670</v>
      </c>
      <c r="B1192" s="34">
        <v>0.85128472222222218</v>
      </c>
      <c r="C1192" t="s">
        <v>167</v>
      </c>
      <c r="D1192" t="s">
        <v>609</v>
      </c>
      <c r="E1192" t="s">
        <v>149</v>
      </c>
      <c r="F1192" t="s">
        <v>152</v>
      </c>
      <c r="G1192" s="82">
        <v>7121</v>
      </c>
      <c r="H1192" t="s">
        <v>179</v>
      </c>
      <c r="I1192" t="s">
        <v>537</v>
      </c>
      <c r="J1192" s="33"/>
      <c r="K1192" s="33">
        <f>표1[[#This Row],[날짜]]</f>
        <v>45670</v>
      </c>
      <c r="L1192" t="str" cm="1">
        <f t="array" ref="L11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92" t="str">
        <f t="shared" si="18"/>
        <v>내계좌이체</v>
      </c>
      <c r="N1192" t="str">
        <f>IF(COUNTIF(저축성자산, I1192) &gt; 0, 표1[[#This Row],[결제수단]], E1192)</f>
        <v>미분류</v>
      </c>
      <c r="O1192">
        <f>IF(OR(표1[[#This Row],[pv_대분류]]="수입", 표1[[#This Row],[pv_대분류]]="저축/투자"), 표1[[#This Row],[금액]], -표1[[#This Row],[금액]])</f>
        <v>-7121</v>
      </c>
    </row>
    <row r="1193" spans="1:15">
      <c r="A1193" s="33">
        <v>45670</v>
      </c>
      <c r="B1193" s="34">
        <v>0.29563657407407412</v>
      </c>
      <c r="C1193" t="s">
        <v>165</v>
      </c>
      <c r="D1193" t="s">
        <v>146</v>
      </c>
      <c r="E1193" t="s">
        <v>595</v>
      </c>
      <c r="F1193" t="s">
        <v>639</v>
      </c>
      <c r="G1193" s="82">
        <v>-2879</v>
      </c>
      <c r="H1193" t="s">
        <v>179</v>
      </c>
      <c r="I1193" t="s">
        <v>554</v>
      </c>
      <c r="J1193" s="33"/>
      <c r="K1193" s="33">
        <f>표1[[#This Row],[날짜]]</f>
        <v>45670</v>
      </c>
      <c r="L1193" t="str" cm="1">
        <f t="array" ref="L11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93" t="str">
        <f t="shared" si="18"/>
        <v>교통</v>
      </c>
      <c r="N1193" t="str">
        <f>IF(COUNTIF(저축성자산, I1193) &gt; 0, 표1[[#This Row],[결제수단]], E1193)</f>
        <v>대중교통</v>
      </c>
      <c r="O1193">
        <f>IF(OR(표1[[#This Row],[pv_대분류]]="수입", 표1[[#This Row],[pv_대분류]]="저축/투자"), 표1[[#This Row],[금액]], -표1[[#This Row],[금액]])</f>
        <v>2879</v>
      </c>
    </row>
    <row r="1194" spans="1:15">
      <c r="A1194" s="33">
        <v>45670</v>
      </c>
      <c r="B1194" s="34">
        <v>0.73687499999999995</v>
      </c>
      <c r="C1194" t="s">
        <v>165</v>
      </c>
      <c r="D1194" t="s">
        <v>148</v>
      </c>
      <c r="E1194" t="s">
        <v>69</v>
      </c>
      <c r="F1194" t="s">
        <v>318</v>
      </c>
      <c r="G1194" s="82">
        <v>-11000</v>
      </c>
      <c r="H1194" t="s">
        <v>179</v>
      </c>
      <c r="I1194" t="s">
        <v>222</v>
      </c>
      <c r="J1194" s="33"/>
      <c r="K1194" s="33">
        <f>표1[[#This Row],[날짜]]</f>
        <v>45670</v>
      </c>
      <c r="L1194" t="str" cm="1">
        <f t="array" ref="L11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94" t="str">
        <f t="shared" si="18"/>
        <v>식비</v>
      </c>
      <c r="N1194" t="str">
        <f>IF(COUNTIF(저축성자산, I1194) &gt; 0, 표1[[#This Row],[결제수단]], E1194)</f>
        <v>중식</v>
      </c>
      <c r="O1194">
        <f>IF(OR(표1[[#This Row],[pv_대분류]]="수입", 표1[[#This Row],[pv_대분류]]="저축/투자"), 표1[[#This Row],[금액]], -표1[[#This Row],[금액]])</f>
        <v>11000</v>
      </c>
    </row>
    <row r="1195" spans="1:15">
      <c r="A1195" s="33">
        <v>45669</v>
      </c>
      <c r="B1195" s="34">
        <v>0.86626157407407411</v>
      </c>
      <c r="C1195" t="s">
        <v>165</v>
      </c>
      <c r="D1195" t="s">
        <v>146</v>
      </c>
      <c r="E1195" t="s">
        <v>661</v>
      </c>
      <c r="F1195" t="s">
        <v>437</v>
      </c>
      <c r="G1195" s="82">
        <v>-18900</v>
      </c>
      <c r="H1195" t="s">
        <v>179</v>
      </c>
      <c r="I1195" t="s">
        <v>222</v>
      </c>
      <c r="J1195" s="33"/>
      <c r="K1195" s="33">
        <f>표1[[#This Row],[날짜]]</f>
        <v>45669</v>
      </c>
      <c r="L1195" t="str" cm="1">
        <f t="array" ref="L11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95" t="str">
        <f t="shared" si="18"/>
        <v>교통</v>
      </c>
      <c r="N1195" t="str">
        <f>IF(COUNTIF(저축성자산, I1195) &gt; 0, 표1[[#This Row],[결제수단]], E1195)</f>
        <v>시외버스</v>
      </c>
      <c r="O1195">
        <f>IF(OR(표1[[#This Row],[pv_대분류]]="수입", 표1[[#This Row],[pv_대분류]]="저축/투자"), 표1[[#This Row],[금액]], -표1[[#This Row],[금액]])</f>
        <v>18900</v>
      </c>
    </row>
    <row r="1196" spans="1:15">
      <c r="A1196" s="33">
        <v>45668</v>
      </c>
      <c r="B1196" s="34">
        <v>0.4236111111111111</v>
      </c>
      <c r="C1196" t="s">
        <v>165</v>
      </c>
      <c r="D1196" t="s">
        <v>160</v>
      </c>
      <c r="E1196" t="s">
        <v>4</v>
      </c>
      <c r="F1196" t="s">
        <v>708</v>
      </c>
      <c r="G1196" s="82">
        <v>-18000</v>
      </c>
      <c r="H1196" t="s">
        <v>179</v>
      </c>
      <c r="I1196" t="s">
        <v>222</v>
      </c>
      <c r="J1196" s="33"/>
      <c r="K1196" s="33">
        <f>표1[[#This Row],[날짜]]</f>
        <v>45668</v>
      </c>
      <c r="L1196" t="str" cm="1">
        <f t="array" ref="L11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96" t="str">
        <f t="shared" si="18"/>
        <v>생활</v>
      </c>
      <c r="N1196" t="str">
        <f>IF(COUNTIF(저축성자산, I1196) &gt; 0, 표1[[#This Row],[결제수단]], E1196)</f>
        <v>편의점</v>
      </c>
      <c r="O1196">
        <f>IF(OR(표1[[#This Row],[pv_대분류]]="수입", 표1[[#This Row],[pv_대분류]]="저축/투자"), 표1[[#This Row],[금액]], -표1[[#This Row],[금액]])</f>
        <v>18000</v>
      </c>
    </row>
    <row r="1197" spans="1:15">
      <c r="A1197" s="33">
        <v>45668</v>
      </c>
      <c r="B1197" s="34">
        <v>0.63332175925925926</v>
      </c>
      <c r="C1197" t="s">
        <v>165</v>
      </c>
      <c r="D1197" t="s">
        <v>146</v>
      </c>
      <c r="E1197" t="s">
        <v>595</v>
      </c>
      <c r="F1197" t="s">
        <v>316</v>
      </c>
      <c r="G1197" s="82">
        <v>-12900</v>
      </c>
      <c r="H1197" t="s">
        <v>179</v>
      </c>
      <c r="I1197" t="s">
        <v>224</v>
      </c>
      <c r="J1197" s="33"/>
      <c r="K1197" s="33">
        <f>표1[[#This Row],[날짜]]</f>
        <v>45668</v>
      </c>
      <c r="L1197" t="str" cm="1">
        <f t="array" ref="L11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197" t="str">
        <f t="shared" si="18"/>
        <v>교통</v>
      </c>
      <c r="N1197" t="str">
        <f>IF(COUNTIF(저축성자산, I1197) &gt; 0, 표1[[#This Row],[결제수단]], E1197)</f>
        <v>대중교통</v>
      </c>
      <c r="O1197">
        <f>IF(OR(표1[[#This Row],[pv_대분류]]="수입", 표1[[#This Row],[pv_대분류]]="저축/투자"), 표1[[#This Row],[금액]], -표1[[#This Row],[금액]])</f>
        <v>12900</v>
      </c>
    </row>
    <row r="1198" spans="1:15" hidden="1">
      <c r="A1198" s="33">
        <v>45667</v>
      </c>
      <c r="B1198" s="34">
        <v>2.5208333333333329E-2</v>
      </c>
      <c r="C1198" t="s">
        <v>167</v>
      </c>
      <c r="D1198" t="s">
        <v>167</v>
      </c>
      <c r="E1198" t="s">
        <v>149</v>
      </c>
      <c r="F1198" t="s">
        <v>88</v>
      </c>
      <c r="G1198" s="82">
        <v>29000</v>
      </c>
      <c r="H1198" t="s">
        <v>179</v>
      </c>
      <c r="I1198" t="s">
        <v>260</v>
      </c>
      <c r="J1198" s="33"/>
      <c r="K1198" s="33">
        <f>표1[[#This Row],[날짜]]</f>
        <v>45667</v>
      </c>
      <c r="L1198" t="str" cm="1">
        <f t="array" ref="L11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198" t="str">
        <f t="shared" si="18"/>
        <v>이체</v>
      </c>
      <c r="N1198" t="str">
        <f>IF(COUNTIF(저축성자산, I1198) &gt; 0, 표1[[#This Row],[결제수단]], E1198)</f>
        <v>미분류</v>
      </c>
      <c r="O1198">
        <f>IF(OR(표1[[#This Row],[pv_대분류]]="수입", 표1[[#This Row],[pv_대분류]]="저축/투자"), 표1[[#This Row],[금액]], -표1[[#This Row],[금액]])</f>
        <v>-29000</v>
      </c>
    </row>
    <row r="1199" spans="1:15" hidden="1">
      <c r="A1199" s="33">
        <v>45667</v>
      </c>
      <c r="B1199" s="34">
        <v>0.59863425925925928</v>
      </c>
      <c r="C1199" t="s">
        <v>167</v>
      </c>
      <c r="D1199" t="s">
        <v>167</v>
      </c>
      <c r="E1199" t="s">
        <v>149</v>
      </c>
      <c r="F1199" t="s">
        <v>88</v>
      </c>
      <c r="G1199" s="82">
        <v>52600</v>
      </c>
      <c r="H1199" t="s">
        <v>179</v>
      </c>
      <c r="I1199" t="s">
        <v>260</v>
      </c>
      <c r="J1199" s="33"/>
      <c r="K1199" s="33">
        <f>표1[[#This Row],[날짜]]</f>
        <v>45667</v>
      </c>
      <c r="L1199" t="str" cm="1">
        <f t="array" ref="L11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199" t="str">
        <f t="shared" si="18"/>
        <v>이체</v>
      </c>
      <c r="N1199" t="str">
        <f>IF(COUNTIF(저축성자산, I1199) &gt; 0, 표1[[#This Row],[결제수단]], E1199)</f>
        <v>미분류</v>
      </c>
      <c r="O1199">
        <f>IF(OR(표1[[#This Row],[pv_대분류]]="수입", 표1[[#This Row],[pv_대분류]]="저축/투자"), 표1[[#This Row],[금액]], -표1[[#This Row],[금액]])</f>
        <v>-52600</v>
      </c>
    </row>
    <row r="1200" spans="1:15" hidden="1">
      <c r="A1200" s="33">
        <v>45667</v>
      </c>
      <c r="B1200" s="34">
        <v>0.79766203703703709</v>
      </c>
      <c r="C1200" t="s">
        <v>167</v>
      </c>
      <c r="D1200" t="s">
        <v>609</v>
      </c>
      <c r="E1200" t="s">
        <v>149</v>
      </c>
      <c r="F1200" t="s">
        <v>593</v>
      </c>
      <c r="G1200" s="82">
        <v>-16000</v>
      </c>
      <c r="H1200" t="s">
        <v>179</v>
      </c>
      <c r="I1200" t="s">
        <v>195</v>
      </c>
      <c r="J1200" s="33"/>
      <c r="K1200" s="33">
        <f>표1[[#This Row],[날짜]]</f>
        <v>45667</v>
      </c>
      <c r="L1200" t="str" cm="1">
        <f t="array" ref="L12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0" t="str">
        <f t="shared" si="18"/>
        <v>내계좌이체</v>
      </c>
      <c r="N1200" t="str">
        <f>IF(COUNTIF(저축성자산, I1200) &gt; 0, 표1[[#This Row],[결제수단]], E1200)</f>
        <v>미분류</v>
      </c>
      <c r="O1200">
        <f>IF(OR(표1[[#This Row],[pv_대분류]]="수입", 표1[[#This Row],[pv_대분류]]="저축/투자"), 표1[[#This Row],[금액]], -표1[[#This Row],[금액]])</f>
        <v>16000</v>
      </c>
    </row>
    <row r="1201" spans="1:15" hidden="1">
      <c r="A1201" s="33">
        <v>45667</v>
      </c>
      <c r="B1201" s="34">
        <v>0.79766203703703709</v>
      </c>
      <c r="C1201" t="s">
        <v>167</v>
      </c>
      <c r="D1201" t="s">
        <v>609</v>
      </c>
      <c r="E1201" t="s">
        <v>149</v>
      </c>
      <c r="F1201" t="s">
        <v>152</v>
      </c>
      <c r="G1201" s="82">
        <v>16000</v>
      </c>
      <c r="H1201" t="s">
        <v>179</v>
      </c>
      <c r="I1201" t="s">
        <v>537</v>
      </c>
      <c r="J1201" s="33"/>
      <c r="K1201" s="33">
        <f>표1[[#This Row],[날짜]]</f>
        <v>45667</v>
      </c>
      <c r="L1201" t="str" cm="1">
        <f t="array" ref="L12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1" t="str">
        <f t="shared" si="18"/>
        <v>내계좌이체</v>
      </c>
      <c r="N1201" t="str">
        <f>IF(COUNTIF(저축성자산, I1201) &gt; 0, 표1[[#This Row],[결제수단]], E1201)</f>
        <v>미분류</v>
      </c>
      <c r="O1201">
        <f>IF(OR(표1[[#This Row],[pv_대분류]]="수입", 표1[[#This Row],[pv_대분류]]="저축/투자"), 표1[[#This Row],[금액]], -표1[[#This Row],[금액]])</f>
        <v>-16000</v>
      </c>
    </row>
    <row r="1202" spans="1:15" hidden="1">
      <c r="A1202" s="33">
        <v>45667</v>
      </c>
      <c r="B1202" s="34">
        <v>0.93204861111111115</v>
      </c>
      <c r="C1202" t="s">
        <v>167</v>
      </c>
      <c r="D1202" t="s">
        <v>609</v>
      </c>
      <c r="E1202" t="s">
        <v>149</v>
      </c>
      <c r="F1202" t="s">
        <v>593</v>
      </c>
      <c r="G1202" s="82">
        <v>-10000</v>
      </c>
      <c r="H1202" t="s">
        <v>179</v>
      </c>
      <c r="I1202" t="s">
        <v>537</v>
      </c>
      <c r="J1202" s="33"/>
      <c r="K1202" s="33">
        <f>표1[[#This Row],[날짜]]</f>
        <v>45667</v>
      </c>
      <c r="L1202" t="str" cm="1">
        <f t="array" ref="L12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2" t="str">
        <f t="shared" si="18"/>
        <v>내계좌이체</v>
      </c>
      <c r="N1202" t="str">
        <f>IF(COUNTIF(저축성자산, I1202) &gt; 0, 표1[[#This Row],[결제수단]], E1202)</f>
        <v>미분류</v>
      </c>
      <c r="O1202">
        <f>IF(OR(표1[[#This Row],[pv_대분류]]="수입", 표1[[#This Row],[pv_대분류]]="저축/투자"), 표1[[#This Row],[금액]], -표1[[#This Row],[금액]])</f>
        <v>10000</v>
      </c>
    </row>
    <row r="1203" spans="1:15" hidden="1">
      <c r="A1203" s="33">
        <v>45667</v>
      </c>
      <c r="B1203" s="34">
        <v>0.93206018518518519</v>
      </c>
      <c r="C1203" t="s">
        <v>167</v>
      </c>
      <c r="D1203" t="s">
        <v>609</v>
      </c>
      <c r="E1203" t="s">
        <v>149</v>
      </c>
      <c r="F1203" t="s">
        <v>152</v>
      </c>
      <c r="G1203" s="82">
        <v>10000</v>
      </c>
      <c r="H1203" t="s">
        <v>179</v>
      </c>
      <c r="I1203" t="s">
        <v>554</v>
      </c>
      <c r="J1203" s="33"/>
      <c r="K1203" s="33">
        <f>표1[[#This Row],[날짜]]</f>
        <v>45667</v>
      </c>
      <c r="L1203" t="str" cm="1">
        <f t="array" ref="L12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3" t="str">
        <f t="shared" si="18"/>
        <v>내계좌이체</v>
      </c>
      <c r="N1203" t="str">
        <f>IF(COUNTIF(저축성자산, I1203) &gt; 0, 표1[[#This Row],[결제수단]], E1203)</f>
        <v>미분류</v>
      </c>
      <c r="O1203">
        <f>IF(OR(표1[[#This Row],[pv_대분류]]="수입", 표1[[#This Row],[pv_대분류]]="저축/투자"), 표1[[#This Row],[금액]], -표1[[#This Row],[금액]])</f>
        <v>-10000</v>
      </c>
    </row>
    <row r="1204" spans="1:15" hidden="1">
      <c r="A1204" s="33">
        <v>45667</v>
      </c>
      <c r="B1204" s="34">
        <v>0.93251157407407403</v>
      </c>
      <c r="C1204" t="s">
        <v>167</v>
      </c>
      <c r="D1204" t="s">
        <v>609</v>
      </c>
      <c r="E1204" t="s">
        <v>149</v>
      </c>
      <c r="F1204" t="s">
        <v>35</v>
      </c>
      <c r="G1204" s="82">
        <v>-81600</v>
      </c>
      <c r="H1204" t="s">
        <v>179</v>
      </c>
      <c r="I1204" t="s">
        <v>260</v>
      </c>
      <c r="J1204" s="33"/>
      <c r="K1204" s="33">
        <f>표1[[#This Row],[날짜]]</f>
        <v>45667</v>
      </c>
      <c r="L1204" t="str" cm="1">
        <f t="array" ref="L12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4" t="str">
        <f t="shared" si="18"/>
        <v>내계좌이체</v>
      </c>
      <c r="N1204" t="str">
        <f>IF(COUNTIF(저축성자산, I1204) &gt; 0, 표1[[#This Row],[결제수단]], E1204)</f>
        <v>미분류</v>
      </c>
      <c r="O1204">
        <f>IF(OR(표1[[#This Row],[pv_대분류]]="수입", 표1[[#This Row],[pv_대분류]]="저축/투자"), 표1[[#This Row],[금액]], -표1[[#This Row],[금액]])</f>
        <v>81600</v>
      </c>
    </row>
    <row r="1205" spans="1:15" hidden="1">
      <c r="A1205" s="33">
        <v>45667</v>
      </c>
      <c r="B1205" s="34">
        <v>0.93252314814814818</v>
      </c>
      <c r="C1205" t="s">
        <v>167</v>
      </c>
      <c r="D1205" t="s">
        <v>609</v>
      </c>
      <c r="E1205" t="s">
        <v>149</v>
      </c>
      <c r="F1205" t="s">
        <v>152</v>
      </c>
      <c r="G1205" s="82">
        <v>81600</v>
      </c>
      <c r="H1205" t="s">
        <v>179</v>
      </c>
      <c r="I1205" t="s">
        <v>537</v>
      </c>
      <c r="J1205" s="33"/>
      <c r="K1205" s="33">
        <f>표1[[#This Row],[날짜]]</f>
        <v>45667</v>
      </c>
      <c r="L1205" t="str" cm="1">
        <f t="array" ref="L12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5" t="str">
        <f t="shared" si="18"/>
        <v>내계좌이체</v>
      </c>
      <c r="N1205" t="str">
        <f>IF(COUNTIF(저축성자산, I1205) &gt; 0, 표1[[#This Row],[결제수단]], E1205)</f>
        <v>미분류</v>
      </c>
      <c r="O1205">
        <f>IF(OR(표1[[#This Row],[pv_대분류]]="수입", 표1[[#This Row],[pv_대분류]]="저축/투자"), 표1[[#This Row],[금액]], -표1[[#This Row],[금액]])</f>
        <v>-81600</v>
      </c>
    </row>
    <row r="1206" spans="1:15" hidden="1">
      <c r="A1206" s="33">
        <v>45667</v>
      </c>
      <c r="B1206" s="34">
        <v>0.93409722222222225</v>
      </c>
      <c r="C1206" t="s">
        <v>167</v>
      </c>
      <c r="D1206" t="s">
        <v>635</v>
      </c>
      <c r="E1206" t="s">
        <v>149</v>
      </c>
      <c r="F1206" t="s">
        <v>632</v>
      </c>
      <c r="G1206" s="82">
        <v>-30800</v>
      </c>
      <c r="H1206" t="s">
        <v>179</v>
      </c>
      <c r="I1206" t="s">
        <v>537</v>
      </c>
      <c r="J1206" s="33"/>
      <c r="K1206" s="33">
        <f>표1[[#This Row],[날짜]]</f>
        <v>45667</v>
      </c>
      <c r="L1206" t="str" cm="1">
        <f t="array" ref="L12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6" t="str">
        <f t="shared" si="18"/>
        <v>카드대금</v>
      </c>
      <c r="N1206" t="str">
        <f>IF(COUNTIF(저축성자산, I1206) &gt; 0, 표1[[#This Row],[결제수단]], E1206)</f>
        <v>미분류</v>
      </c>
      <c r="O1206">
        <f>IF(OR(표1[[#This Row],[pv_대분류]]="수입", 표1[[#This Row],[pv_대분류]]="저축/투자"), 표1[[#This Row],[금액]], -표1[[#This Row],[금액]])</f>
        <v>30800</v>
      </c>
    </row>
    <row r="1207" spans="1:15" hidden="1">
      <c r="A1207" s="33">
        <v>45667</v>
      </c>
      <c r="B1207" s="34">
        <v>0.93465277777777778</v>
      </c>
      <c r="C1207" t="s">
        <v>167</v>
      </c>
      <c r="D1207" t="s">
        <v>635</v>
      </c>
      <c r="E1207" t="s">
        <v>149</v>
      </c>
      <c r="F1207" t="s">
        <v>632</v>
      </c>
      <c r="G1207" s="82">
        <v>-80000</v>
      </c>
      <c r="H1207" t="s">
        <v>179</v>
      </c>
      <c r="I1207" t="s">
        <v>537</v>
      </c>
      <c r="J1207" s="33"/>
      <c r="K1207" s="33">
        <f>표1[[#This Row],[날짜]]</f>
        <v>45667</v>
      </c>
      <c r="L1207" t="str" cm="1">
        <f t="array" ref="L12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7" t="str">
        <f t="shared" si="18"/>
        <v>카드대금</v>
      </c>
      <c r="N1207" t="str">
        <f>IF(COUNTIF(저축성자산, I1207) &gt; 0, 표1[[#This Row],[결제수단]], E1207)</f>
        <v>미분류</v>
      </c>
      <c r="O1207">
        <f>IF(OR(표1[[#This Row],[pv_대분류]]="수입", 표1[[#This Row],[pv_대분류]]="저축/투자"), 표1[[#This Row],[금액]], -표1[[#This Row],[금액]])</f>
        <v>80000</v>
      </c>
    </row>
    <row r="1208" spans="1:15" hidden="1">
      <c r="A1208" s="33">
        <v>45667</v>
      </c>
      <c r="B1208" s="34">
        <v>0.94745370370370374</v>
      </c>
      <c r="C1208" t="s">
        <v>167</v>
      </c>
      <c r="D1208" t="s">
        <v>167</v>
      </c>
      <c r="E1208" t="s">
        <v>149</v>
      </c>
      <c r="F1208" t="s">
        <v>78</v>
      </c>
      <c r="G1208" s="82">
        <v>52600</v>
      </c>
      <c r="H1208" t="s">
        <v>179</v>
      </c>
      <c r="I1208" t="s">
        <v>260</v>
      </c>
      <c r="J1208" s="33"/>
      <c r="K1208" s="33">
        <f>표1[[#This Row],[날짜]]</f>
        <v>45667</v>
      </c>
      <c r="L1208" t="str" cm="1">
        <f t="array" ref="L12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8" t="str">
        <f t="shared" si="18"/>
        <v>이체</v>
      </c>
      <c r="N1208" t="str">
        <f>IF(COUNTIF(저축성자산, I1208) &gt; 0, 표1[[#This Row],[결제수단]], E1208)</f>
        <v>미분류</v>
      </c>
      <c r="O1208">
        <f>IF(OR(표1[[#This Row],[pv_대분류]]="수입", 표1[[#This Row],[pv_대분류]]="저축/투자"), 표1[[#This Row],[금액]], -표1[[#This Row],[금액]])</f>
        <v>-52600</v>
      </c>
    </row>
    <row r="1209" spans="1:15" hidden="1">
      <c r="A1209" s="33">
        <v>45667</v>
      </c>
      <c r="B1209" s="34">
        <v>0.9478240740740741</v>
      </c>
      <c r="C1209" t="s">
        <v>167</v>
      </c>
      <c r="D1209" t="s">
        <v>609</v>
      </c>
      <c r="E1209" t="s">
        <v>149</v>
      </c>
      <c r="F1209" t="s">
        <v>35</v>
      </c>
      <c r="G1209" s="82">
        <v>-52600</v>
      </c>
      <c r="H1209" t="s">
        <v>179</v>
      </c>
      <c r="I1209" t="s">
        <v>260</v>
      </c>
      <c r="J1209" s="33"/>
      <c r="K1209" s="33">
        <f>표1[[#This Row],[날짜]]</f>
        <v>45667</v>
      </c>
      <c r="L1209" t="str" cm="1">
        <f t="array" ref="L12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09" t="str">
        <f t="shared" si="18"/>
        <v>내계좌이체</v>
      </c>
      <c r="N1209" t="str">
        <f>IF(COUNTIF(저축성자산, I1209) &gt; 0, 표1[[#This Row],[결제수단]], E1209)</f>
        <v>미분류</v>
      </c>
      <c r="O1209">
        <f>IF(OR(표1[[#This Row],[pv_대분류]]="수입", 표1[[#This Row],[pv_대분류]]="저축/투자"), 표1[[#This Row],[금액]], -표1[[#This Row],[금액]])</f>
        <v>52600</v>
      </c>
    </row>
    <row r="1210" spans="1:15" hidden="1">
      <c r="A1210" s="33">
        <v>45667</v>
      </c>
      <c r="B1210" s="34">
        <v>0.9478240740740741</v>
      </c>
      <c r="C1210" t="s">
        <v>167</v>
      </c>
      <c r="D1210" t="s">
        <v>609</v>
      </c>
      <c r="E1210" t="s">
        <v>149</v>
      </c>
      <c r="F1210" t="s">
        <v>152</v>
      </c>
      <c r="G1210" s="82">
        <v>52600</v>
      </c>
      <c r="H1210" t="s">
        <v>179</v>
      </c>
      <c r="I1210" t="s">
        <v>537</v>
      </c>
      <c r="J1210" s="33"/>
      <c r="K1210" s="33">
        <f>표1[[#This Row],[날짜]]</f>
        <v>45667</v>
      </c>
      <c r="L1210" t="str" cm="1">
        <f t="array" ref="L12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10" t="str">
        <f t="shared" si="18"/>
        <v>내계좌이체</v>
      </c>
      <c r="N1210" t="str">
        <f>IF(COUNTIF(저축성자산, I1210) &gt; 0, 표1[[#This Row],[결제수단]], E1210)</f>
        <v>미분류</v>
      </c>
      <c r="O1210">
        <f>IF(OR(표1[[#This Row],[pv_대분류]]="수입", 표1[[#This Row],[pv_대분류]]="저축/투자"), 표1[[#This Row],[금액]], -표1[[#This Row],[금액]])</f>
        <v>-52600</v>
      </c>
    </row>
    <row r="1211" spans="1:15">
      <c r="A1211" s="33">
        <v>45667</v>
      </c>
      <c r="B1211" s="34">
        <v>0.2873148148148148</v>
      </c>
      <c r="C1211" t="s">
        <v>165</v>
      </c>
      <c r="D1211" t="s">
        <v>146</v>
      </c>
      <c r="E1211" t="s">
        <v>595</v>
      </c>
      <c r="F1211" t="s">
        <v>316</v>
      </c>
      <c r="G1211" s="82">
        <v>-12900</v>
      </c>
      <c r="H1211" t="s">
        <v>179</v>
      </c>
      <c r="I1211" t="s">
        <v>224</v>
      </c>
      <c r="J1211" s="33"/>
      <c r="K1211" s="33">
        <f>표1[[#This Row],[날짜]]</f>
        <v>45667</v>
      </c>
      <c r="L1211" t="str" cm="1">
        <f t="array" ref="L12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11" t="str">
        <f t="shared" si="18"/>
        <v>교통</v>
      </c>
      <c r="N1211" t="str">
        <f>IF(COUNTIF(저축성자산, I1211) &gt; 0, 표1[[#This Row],[결제수단]], E1211)</f>
        <v>대중교통</v>
      </c>
      <c r="O1211">
        <f>IF(OR(표1[[#This Row],[pv_대분류]]="수입", 표1[[#This Row],[pv_대분류]]="저축/투자"), 표1[[#This Row],[금액]], -표1[[#This Row],[금액]])</f>
        <v>12900</v>
      </c>
    </row>
    <row r="1212" spans="1:15" hidden="1">
      <c r="A1212" s="33">
        <v>45667</v>
      </c>
      <c r="B1212" s="34">
        <v>0.35670138888888892</v>
      </c>
      <c r="C1212" t="s">
        <v>163</v>
      </c>
      <c r="D1212" t="s">
        <v>510</v>
      </c>
      <c r="E1212" t="s">
        <v>149</v>
      </c>
      <c r="F1212" t="s">
        <v>240</v>
      </c>
      <c r="G1212" s="82">
        <v>500</v>
      </c>
      <c r="H1212" t="s">
        <v>179</v>
      </c>
      <c r="I1212" t="s">
        <v>537</v>
      </c>
      <c r="J1212" s="33"/>
      <c r="K1212" s="33">
        <f>표1[[#This Row],[날짜]]</f>
        <v>45667</v>
      </c>
      <c r="L1212" t="str" cm="1">
        <f t="array" ref="L12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12" t="str">
        <f t="shared" si="18"/>
        <v>금융수입</v>
      </c>
      <c r="N1212" t="str">
        <f>IF(COUNTIF(저축성자산, I1212) &gt; 0, 표1[[#This Row],[결제수단]], E1212)</f>
        <v>미분류</v>
      </c>
      <c r="O1212">
        <f>IF(OR(표1[[#This Row],[pv_대분류]]="수입", 표1[[#This Row],[pv_대분류]]="저축/투자"), 표1[[#This Row],[금액]], -표1[[#This Row],[금액]])</f>
        <v>500</v>
      </c>
    </row>
    <row r="1213" spans="1:15">
      <c r="A1213" s="33">
        <v>45667</v>
      </c>
      <c r="B1213" s="34">
        <v>0.38890046296296299</v>
      </c>
      <c r="C1213" t="s">
        <v>165</v>
      </c>
      <c r="D1213" t="s">
        <v>525</v>
      </c>
      <c r="E1213" t="s">
        <v>591</v>
      </c>
      <c r="F1213" t="s">
        <v>317</v>
      </c>
      <c r="G1213" s="82">
        <v>-5000</v>
      </c>
      <c r="H1213" t="s">
        <v>179</v>
      </c>
      <c r="I1213" t="s">
        <v>222</v>
      </c>
      <c r="J1213" s="33"/>
      <c r="K1213" s="33">
        <f>표1[[#This Row],[날짜]]</f>
        <v>45667</v>
      </c>
      <c r="L1213" t="str" cm="1">
        <f t="array" ref="L12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13" t="str">
        <f t="shared" si="18"/>
        <v>카페/간식</v>
      </c>
      <c r="N1213" t="str">
        <f>IF(COUNTIF(저축성자산, I1213) &gt; 0, 표1[[#This Row],[결제수단]], E1213)</f>
        <v>커피/음료</v>
      </c>
      <c r="O1213">
        <f>IF(OR(표1[[#This Row],[pv_대분류]]="수입", 표1[[#This Row],[pv_대분류]]="저축/투자"), 표1[[#This Row],[금액]], -표1[[#This Row],[금액]])</f>
        <v>5000</v>
      </c>
    </row>
    <row r="1214" spans="1:15" hidden="1">
      <c r="A1214" s="33">
        <v>45667</v>
      </c>
      <c r="B1214" s="34">
        <v>0.46190972222222221</v>
      </c>
      <c r="C1214" t="s">
        <v>163</v>
      </c>
      <c r="D1214" t="s">
        <v>510</v>
      </c>
      <c r="E1214" t="s">
        <v>149</v>
      </c>
      <c r="F1214" t="s">
        <v>474</v>
      </c>
      <c r="G1214" s="82">
        <v>12</v>
      </c>
      <c r="H1214" t="s">
        <v>179</v>
      </c>
      <c r="I1214" t="s">
        <v>554</v>
      </c>
      <c r="J1214" s="33"/>
      <c r="K1214" s="33">
        <f>표1[[#This Row],[날짜]]</f>
        <v>45667</v>
      </c>
      <c r="L1214" t="str" cm="1">
        <f t="array" ref="L12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14" t="str">
        <f t="shared" si="18"/>
        <v>금융수입</v>
      </c>
      <c r="N1214" t="str">
        <f>IF(COUNTIF(저축성자산, I1214) &gt; 0, 표1[[#This Row],[결제수단]], E1214)</f>
        <v>미분류</v>
      </c>
      <c r="O1214">
        <f>IF(OR(표1[[#This Row],[pv_대분류]]="수입", 표1[[#This Row],[pv_대분류]]="저축/투자"), 표1[[#This Row],[금액]], -표1[[#This Row],[금액]])</f>
        <v>12</v>
      </c>
    </row>
    <row r="1215" spans="1:15">
      <c r="A1215" s="33">
        <v>45667</v>
      </c>
      <c r="B1215" s="34">
        <v>0.48730324074074072</v>
      </c>
      <c r="C1215" t="s">
        <v>165</v>
      </c>
      <c r="D1215" t="s">
        <v>146</v>
      </c>
      <c r="E1215" t="s">
        <v>661</v>
      </c>
      <c r="F1215" t="s">
        <v>437</v>
      </c>
      <c r="G1215" s="82">
        <v>-18900</v>
      </c>
      <c r="H1215" t="s">
        <v>179</v>
      </c>
      <c r="I1215" t="s">
        <v>222</v>
      </c>
      <c r="J1215" s="33"/>
      <c r="K1215" s="33">
        <f>표1[[#This Row],[날짜]]</f>
        <v>45667</v>
      </c>
      <c r="L1215" t="str" cm="1">
        <f t="array" ref="L12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15" t="str">
        <f t="shared" si="18"/>
        <v>교통</v>
      </c>
      <c r="N1215" t="str">
        <f>IF(COUNTIF(저축성자산, I1215) &gt; 0, 표1[[#This Row],[결제수단]], E1215)</f>
        <v>시외버스</v>
      </c>
      <c r="O1215">
        <f>IF(OR(표1[[#This Row],[pv_대분류]]="수입", 표1[[#This Row],[pv_대분류]]="저축/투자"), 표1[[#This Row],[금액]], -표1[[#This Row],[금액]])</f>
        <v>18900</v>
      </c>
    </row>
    <row r="1216" spans="1:15">
      <c r="A1216" s="33">
        <v>45667</v>
      </c>
      <c r="B1216" s="34">
        <v>0.51722222222222225</v>
      </c>
      <c r="C1216" t="s">
        <v>165</v>
      </c>
      <c r="D1216" t="s">
        <v>525</v>
      </c>
      <c r="E1216" t="s">
        <v>591</v>
      </c>
      <c r="F1216" t="s">
        <v>436</v>
      </c>
      <c r="G1216" s="82">
        <v>-14800</v>
      </c>
      <c r="H1216" t="s">
        <v>179</v>
      </c>
      <c r="I1216" t="s">
        <v>222</v>
      </c>
      <c r="J1216" s="33"/>
      <c r="K1216" s="33">
        <f>표1[[#This Row],[날짜]]</f>
        <v>45667</v>
      </c>
      <c r="L1216" t="str" cm="1">
        <f t="array" ref="L12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16" t="str">
        <f t="shared" si="18"/>
        <v>카페/간식</v>
      </c>
      <c r="N1216" t="str">
        <f>IF(COUNTIF(저축성자산, I1216) &gt; 0, 표1[[#This Row],[결제수단]], E1216)</f>
        <v>커피/음료</v>
      </c>
      <c r="O1216">
        <f>IF(OR(표1[[#This Row],[pv_대분류]]="수입", 표1[[#This Row],[pv_대분류]]="저축/투자"), 표1[[#This Row],[금액]], -표1[[#This Row],[금액]])</f>
        <v>14800</v>
      </c>
    </row>
    <row r="1217" spans="1:15">
      <c r="A1217" s="33">
        <v>45667</v>
      </c>
      <c r="B1217" s="34">
        <v>0.76023148148148145</v>
      </c>
      <c r="C1217" t="s">
        <v>165</v>
      </c>
      <c r="D1217" t="s">
        <v>146</v>
      </c>
      <c r="E1217" t="s">
        <v>595</v>
      </c>
      <c r="F1217" t="s">
        <v>639</v>
      </c>
      <c r="G1217" s="82">
        <v>-121</v>
      </c>
      <c r="H1217" t="s">
        <v>179</v>
      </c>
      <c r="I1217" t="s">
        <v>554</v>
      </c>
      <c r="J1217" s="33"/>
      <c r="K1217" s="33">
        <f>표1[[#This Row],[날짜]]</f>
        <v>45667</v>
      </c>
      <c r="L1217" t="str" cm="1">
        <f t="array" ref="L12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17" t="str">
        <f t="shared" si="18"/>
        <v>교통</v>
      </c>
      <c r="N1217" t="str">
        <f>IF(COUNTIF(저축성자산, I1217) &gt; 0, 표1[[#This Row],[결제수단]], E1217)</f>
        <v>대중교통</v>
      </c>
      <c r="O1217">
        <f>IF(OR(표1[[#This Row],[pv_대분류]]="수입", 표1[[#This Row],[pv_대분류]]="저축/투자"), 표1[[#This Row],[금액]], -표1[[#This Row],[금액]])</f>
        <v>121</v>
      </c>
    </row>
    <row r="1218" spans="1:15">
      <c r="A1218" s="33">
        <v>45667</v>
      </c>
      <c r="B1218" s="34">
        <v>0.82821759259259264</v>
      </c>
      <c r="C1218" t="s">
        <v>165</v>
      </c>
      <c r="D1218" t="s">
        <v>553</v>
      </c>
      <c r="E1218" t="s">
        <v>612</v>
      </c>
      <c r="F1218" t="s">
        <v>294</v>
      </c>
      <c r="G1218" s="82">
        <v>-63600</v>
      </c>
      <c r="H1218" t="s">
        <v>179</v>
      </c>
      <c r="I1218" t="s">
        <v>222</v>
      </c>
      <c r="J1218" s="33"/>
      <c r="K1218" s="33">
        <f>표1[[#This Row],[날짜]]</f>
        <v>45667</v>
      </c>
      <c r="L1218" t="str" cm="1">
        <f t="array" ref="L12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18" t="str">
        <f t="shared" ref="M1218:M1281" si="19">IF(COUNTIF(저축성자산, I1218) &gt; 0, "저축성자산", D1218)</f>
        <v>온라인쇼핑</v>
      </c>
      <c r="N1218" t="str">
        <f>IF(COUNTIF(저축성자산, I1218) &gt; 0, 표1[[#This Row],[결제수단]], E1218)</f>
        <v>인터넷쇼핑</v>
      </c>
      <c r="O1218">
        <f>IF(OR(표1[[#This Row],[pv_대분류]]="수입", 표1[[#This Row],[pv_대분류]]="저축/투자"), 표1[[#This Row],[금액]], -표1[[#This Row],[금액]])</f>
        <v>63600</v>
      </c>
    </row>
    <row r="1219" spans="1:15" hidden="1">
      <c r="A1219" s="33">
        <v>45667</v>
      </c>
      <c r="B1219" s="34">
        <v>0.93295138888888884</v>
      </c>
      <c r="C1219" t="s">
        <v>163</v>
      </c>
      <c r="D1219" t="s">
        <v>161</v>
      </c>
      <c r="E1219" t="s">
        <v>149</v>
      </c>
      <c r="F1219" t="s">
        <v>617</v>
      </c>
      <c r="G1219" s="82">
        <v>19</v>
      </c>
      <c r="H1219" t="s">
        <v>179</v>
      </c>
      <c r="I1219" t="s">
        <v>537</v>
      </c>
      <c r="J1219" s="33"/>
      <c r="K1219" s="33">
        <f>표1[[#This Row],[날짜]]</f>
        <v>45667</v>
      </c>
      <c r="L1219" t="str" cm="1">
        <f t="array" ref="L12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19" t="str">
        <f t="shared" si="19"/>
        <v>앱테크</v>
      </c>
      <c r="N1219" t="str">
        <f>IF(COUNTIF(저축성자산, I1219) &gt; 0, 표1[[#This Row],[결제수단]], E1219)</f>
        <v>미분류</v>
      </c>
      <c r="O1219">
        <f>IF(OR(표1[[#This Row],[pv_대분류]]="수입", 표1[[#This Row],[pv_대분류]]="저축/투자"), 표1[[#This Row],[금액]], -표1[[#This Row],[금액]])</f>
        <v>19</v>
      </c>
    </row>
    <row r="1220" spans="1:15" hidden="1">
      <c r="A1220" s="33">
        <v>45667</v>
      </c>
      <c r="B1220" s="34">
        <v>0.93299768518518522</v>
      </c>
      <c r="C1220" t="s">
        <v>163</v>
      </c>
      <c r="D1220" t="s">
        <v>149</v>
      </c>
      <c r="E1220" t="s">
        <v>149</v>
      </c>
      <c r="F1220" t="s">
        <v>590</v>
      </c>
      <c r="G1220" s="82">
        <v>8</v>
      </c>
      <c r="H1220" t="s">
        <v>179</v>
      </c>
      <c r="I1220" t="s">
        <v>537</v>
      </c>
      <c r="J1220" s="33"/>
      <c r="K1220" s="33">
        <f>표1[[#This Row],[날짜]]</f>
        <v>45667</v>
      </c>
      <c r="L1220" t="str" cm="1">
        <f t="array" ref="L12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20" t="str">
        <f t="shared" si="19"/>
        <v>미분류</v>
      </c>
      <c r="N1220" t="str">
        <f>IF(COUNTIF(저축성자산, I1220) &gt; 0, 표1[[#This Row],[결제수단]], E1220)</f>
        <v>미분류</v>
      </c>
      <c r="O1220">
        <f>IF(OR(표1[[#This Row],[pv_대분류]]="수입", 표1[[#This Row],[pv_대분류]]="저축/투자"), 표1[[#This Row],[금액]], -표1[[#This Row],[금액]])</f>
        <v>8</v>
      </c>
    </row>
    <row r="1221" spans="1:15" hidden="1">
      <c r="A1221" s="33">
        <v>45667</v>
      </c>
      <c r="B1221" s="34">
        <v>0.9330208333333333</v>
      </c>
      <c r="C1221" t="s">
        <v>163</v>
      </c>
      <c r="D1221" t="s">
        <v>161</v>
      </c>
      <c r="E1221" t="s">
        <v>149</v>
      </c>
      <c r="F1221" t="s">
        <v>617</v>
      </c>
      <c r="G1221" s="82">
        <v>34</v>
      </c>
      <c r="H1221" t="s">
        <v>179</v>
      </c>
      <c r="I1221" t="s">
        <v>537</v>
      </c>
      <c r="J1221" s="33"/>
      <c r="K1221" s="33">
        <f>표1[[#This Row],[날짜]]</f>
        <v>45667</v>
      </c>
      <c r="L1221" t="str" cm="1">
        <f t="array" ref="L12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21" t="str">
        <f t="shared" si="19"/>
        <v>앱테크</v>
      </c>
      <c r="N1221" t="str">
        <f>IF(COUNTIF(저축성자산, I1221) &gt; 0, 표1[[#This Row],[결제수단]], E1221)</f>
        <v>미분류</v>
      </c>
      <c r="O1221">
        <f>IF(OR(표1[[#This Row],[pv_대분류]]="수입", 표1[[#This Row],[pv_대분류]]="저축/투자"), 표1[[#This Row],[금액]], -표1[[#This Row],[금액]])</f>
        <v>34</v>
      </c>
    </row>
    <row r="1222" spans="1:15" hidden="1">
      <c r="A1222" s="33">
        <v>45666</v>
      </c>
      <c r="B1222" s="34">
        <v>0.54861111111111116</v>
      </c>
      <c r="C1222" t="s">
        <v>167</v>
      </c>
      <c r="D1222" t="s">
        <v>2</v>
      </c>
      <c r="E1222" t="s">
        <v>149</v>
      </c>
      <c r="F1222" t="s">
        <v>703</v>
      </c>
      <c r="G1222" s="82">
        <v>16000</v>
      </c>
      <c r="H1222" t="s">
        <v>179</v>
      </c>
      <c r="I1222" t="s">
        <v>195</v>
      </c>
      <c r="J1222" s="33"/>
      <c r="K1222" s="33">
        <f>표1[[#This Row],[날짜]]</f>
        <v>45666</v>
      </c>
      <c r="L1222" t="str" cm="1">
        <f t="array" ref="L12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22" t="str">
        <f t="shared" si="19"/>
        <v>저축</v>
      </c>
      <c r="N1222" t="str">
        <f>IF(COUNTIF(저축성자산, I1222) &gt; 0, 표1[[#This Row],[결제수단]], E1222)</f>
        <v>미분류</v>
      </c>
      <c r="O1222">
        <f>IF(OR(표1[[#This Row],[pv_대분류]]="수입", 표1[[#This Row],[pv_대분류]]="저축/투자"), 표1[[#This Row],[금액]], -표1[[#This Row],[금액]])</f>
        <v>-16000</v>
      </c>
    </row>
    <row r="1223" spans="1:15">
      <c r="A1223" s="33">
        <v>45666</v>
      </c>
      <c r="B1223" s="34">
        <v>0.47593750000000001</v>
      </c>
      <c r="C1223" t="s">
        <v>165</v>
      </c>
      <c r="D1223" t="s">
        <v>525</v>
      </c>
      <c r="E1223" t="s">
        <v>591</v>
      </c>
      <c r="F1223" t="s">
        <v>706</v>
      </c>
      <c r="G1223" s="82">
        <v>-24300</v>
      </c>
      <c r="H1223" t="s">
        <v>179</v>
      </c>
      <c r="I1223" t="s">
        <v>222</v>
      </c>
      <c r="J1223" s="33"/>
      <c r="K1223" s="33">
        <f>표1[[#This Row],[날짜]]</f>
        <v>45666</v>
      </c>
      <c r="L1223" t="str" cm="1">
        <f t="array" ref="L12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23" t="str">
        <f t="shared" si="19"/>
        <v>카페/간식</v>
      </c>
      <c r="N1223" t="str">
        <f>IF(COUNTIF(저축성자산, I1223) &gt; 0, 표1[[#This Row],[결제수단]], E1223)</f>
        <v>커피/음료</v>
      </c>
      <c r="O1223">
        <f>IF(OR(표1[[#This Row],[pv_대분류]]="수입", 표1[[#This Row],[pv_대분류]]="저축/투자"), 표1[[#This Row],[금액]], -표1[[#This Row],[금액]])</f>
        <v>24300</v>
      </c>
    </row>
    <row r="1224" spans="1:15">
      <c r="A1224" s="33">
        <v>45666</v>
      </c>
      <c r="B1224" s="34">
        <v>0.48856481481481479</v>
      </c>
      <c r="C1224" t="s">
        <v>165</v>
      </c>
      <c r="D1224" t="s">
        <v>148</v>
      </c>
      <c r="E1224" t="s">
        <v>20</v>
      </c>
      <c r="F1224" t="s">
        <v>320</v>
      </c>
      <c r="G1224" s="82">
        <v>-50500</v>
      </c>
      <c r="H1224" t="s">
        <v>179</v>
      </c>
      <c r="I1224" t="s">
        <v>224</v>
      </c>
      <c r="J1224" s="33"/>
      <c r="K1224" s="33">
        <f>표1[[#This Row],[날짜]]</f>
        <v>45666</v>
      </c>
      <c r="L1224" t="str" cm="1">
        <f t="array" ref="L12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24" t="str">
        <f t="shared" si="19"/>
        <v>식비</v>
      </c>
      <c r="N1224" t="str">
        <f>IF(COUNTIF(저축성자산, I1224) &gt; 0, 표1[[#This Row],[결제수단]], E1224)</f>
        <v>한식</v>
      </c>
      <c r="O1224">
        <f>IF(OR(표1[[#This Row],[pv_대분류]]="수입", 표1[[#This Row],[pv_대분류]]="저축/투자"), 표1[[#This Row],[금액]], -표1[[#This Row],[금액]])</f>
        <v>50500</v>
      </c>
    </row>
    <row r="1225" spans="1:15">
      <c r="A1225" s="33">
        <v>45666</v>
      </c>
      <c r="B1225" s="34">
        <v>0.84292824074074069</v>
      </c>
      <c r="C1225" t="s">
        <v>165</v>
      </c>
      <c r="D1225" t="s">
        <v>148</v>
      </c>
      <c r="E1225" t="s">
        <v>85</v>
      </c>
      <c r="F1225" t="s">
        <v>666</v>
      </c>
      <c r="G1225" s="82">
        <v>-42333</v>
      </c>
      <c r="H1225" t="s">
        <v>179</v>
      </c>
      <c r="I1225" t="s">
        <v>222</v>
      </c>
      <c r="J1225" s="33"/>
      <c r="K1225" s="33">
        <f>표1[[#This Row],[날짜]]</f>
        <v>45666</v>
      </c>
      <c r="L1225" t="str" cm="1">
        <f t="array" ref="L12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25" t="str">
        <f t="shared" si="19"/>
        <v>식비</v>
      </c>
      <c r="N1225" t="str">
        <f>IF(COUNTIF(저축성자산, I1225) &gt; 0, 표1[[#This Row],[결제수단]], E1225)</f>
        <v>고기</v>
      </c>
      <c r="O1225">
        <f>IF(OR(표1[[#This Row],[pv_대분류]]="수입", 표1[[#This Row],[pv_대분류]]="저축/투자"), 표1[[#This Row],[금액]], -표1[[#This Row],[금액]])</f>
        <v>42333</v>
      </c>
    </row>
    <row r="1226" spans="1:15">
      <c r="A1226" s="33">
        <v>45666</v>
      </c>
      <c r="B1226" s="34">
        <v>0.86530092592592589</v>
      </c>
      <c r="C1226" t="s">
        <v>165</v>
      </c>
      <c r="D1226" t="s">
        <v>160</v>
      </c>
      <c r="E1226" t="s">
        <v>10</v>
      </c>
      <c r="F1226" t="s">
        <v>314</v>
      </c>
      <c r="G1226" s="82">
        <v>-30800</v>
      </c>
      <c r="H1226" t="s">
        <v>179</v>
      </c>
      <c r="I1226" t="s">
        <v>222</v>
      </c>
      <c r="J1226" s="33"/>
      <c r="K1226" s="33">
        <f>표1[[#This Row],[날짜]]</f>
        <v>45666</v>
      </c>
      <c r="L1226" t="str" cm="1">
        <f t="array" ref="L12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26" t="str">
        <f t="shared" si="19"/>
        <v>생활</v>
      </c>
      <c r="N1226" t="str">
        <f>IF(COUNTIF(저축성자산, I1226) &gt; 0, 표1[[#This Row],[결제수단]], E1226)</f>
        <v>마트</v>
      </c>
      <c r="O1226">
        <f>IF(OR(표1[[#This Row],[pv_대분류]]="수입", 표1[[#This Row],[pv_대분류]]="저축/투자"), 표1[[#This Row],[금액]], -표1[[#This Row],[금액]])</f>
        <v>30800</v>
      </c>
    </row>
    <row r="1227" spans="1:15" hidden="1">
      <c r="A1227" s="33">
        <v>45665</v>
      </c>
      <c r="B1227" s="34">
        <v>2.524305555555556E-2</v>
      </c>
      <c r="C1227" t="s">
        <v>167</v>
      </c>
      <c r="D1227" t="s">
        <v>609</v>
      </c>
      <c r="E1227" t="s">
        <v>149</v>
      </c>
      <c r="F1227" t="s">
        <v>192</v>
      </c>
      <c r="G1227" s="82">
        <v>1000000</v>
      </c>
      <c r="H1227" t="s">
        <v>179</v>
      </c>
      <c r="I1227" t="s">
        <v>537</v>
      </c>
      <c r="J1227" s="33"/>
      <c r="K1227" s="33">
        <f>표1[[#This Row],[날짜]]</f>
        <v>45665</v>
      </c>
      <c r="L1227" t="str" cm="1">
        <f t="array" ref="L12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27" t="str">
        <f t="shared" si="19"/>
        <v>내계좌이체</v>
      </c>
      <c r="N1227" t="str">
        <f>IF(COUNTIF(저축성자산, I1227) &gt; 0, 표1[[#This Row],[결제수단]], E1227)</f>
        <v>미분류</v>
      </c>
      <c r="O1227">
        <f>IF(OR(표1[[#This Row],[pv_대분류]]="수입", 표1[[#This Row],[pv_대분류]]="저축/투자"), 표1[[#This Row],[금액]], -표1[[#This Row],[금액]])</f>
        <v>-1000000</v>
      </c>
    </row>
    <row r="1228" spans="1:15" hidden="1">
      <c r="A1228" s="33">
        <v>45665</v>
      </c>
      <c r="B1228" s="34">
        <v>2.524305555555556E-2</v>
      </c>
      <c r="C1228" t="s">
        <v>167</v>
      </c>
      <c r="D1228" t="s">
        <v>609</v>
      </c>
      <c r="E1228" t="s">
        <v>149</v>
      </c>
      <c r="F1228" t="s">
        <v>234</v>
      </c>
      <c r="G1228" s="82">
        <v>-1000000</v>
      </c>
      <c r="H1228" t="s">
        <v>179</v>
      </c>
      <c r="I1228" t="s">
        <v>527</v>
      </c>
      <c r="J1228" s="33"/>
      <c r="K1228" s="33">
        <f>표1[[#This Row],[날짜]]</f>
        <v>45665</v>
      </c>
      <c r="L1228" t="str" cm="1">
        <f t="array" ref="L12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28" t="str">
        <f t="shared" si="19"/>
        <v>내계좌이체</v>
      </c>
      <c r="N1228" t="str">
        <f>IF(COUNTIF(저축성자산, I1228) &gt; 0, 표1[[#This Row],[결제수단]], E1228)</f>
        <v>미분류</v>
      </c>
      <c r="O1228">
        <f>IF(OR(표1[[#This Row],[pv_대분류]]="수입", 표1[[#This Row],[pv_대분류]]="저축/투자"), 표1[[#This Row],[금액]], -표1[[#This Row],[금액]])</f>
        <v>1000000</v>
      </c>
    </row>
    <row r="1229" spans="1:15" hidden="1">
      <c r="A1229" s="33">
        <v>45665</v>
      </c>
      <c r="B1229" s="34">
        <v>2.5879629629629631E-2</v>
      </c>
      <c r="C1229" t="s">
        <v>167</v>
      </c>
      <c r="D1229" t="s">
        <v>609</v>
      </c>
      <c r="E1229" t="s">
        <v>149</v>
      </c>
      <c r="F1229" t="s">
        <v>623</v>
      </c>
      <c r="G1229" s="82">
        <v>-1000000</v>
      </c>
      <c r="H1229" t="s">
        <v>179</v>
      </c>
      <c r="I1229" t="s">
        <v>537</v>
      </c>
      <c r="J1229" s="33"/>
      <c r="K1229" s="33">
        <f>표1[[#This Row],[날짜]]</f>
        <v>45665</v>
      </c>
      <c r="L1229" t="str" cm="1">
        <f t="array" ref="L12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29" t="str">
        <f t="shared" si="19"/>
        <v>내계좌이체</v>
      </c>
      <c r="N1229" t="str">
        <f>IF(COUNTIF(저축성자산, I1229) &gt; 0, 표1[[#This Row],[결제수단]], E1229)</f>
        <v>미분류</v>
      </c>
      <c r="O1229">
        <f>IF(OR(표1[[#This Row],[pv_대분류]]="수입", 표1[[#This Row],[pv_대분류]]="저축/투자"), 표1[[#This Row],[금액]], -표1[[#This Row],[금액]])</f>
        <v>1000000</v>
      </c>
    </row>
    <row r="1230" spans="1:15" hidden="1">
      <c r="A1230" s="33">
        <v>45665</v>
      </c>
      <c r="B1230" s="34">
        <v>0.72024305555555557</v>
      </c>
      <c r="C1230" t="s">
        <v>167</v>
      </c>
      <c r="D1230" t="s">
        <v>609</v>
      </c>
      <c r="E1230" t="s">
        <v>149</v>
      </c>
      <c r="F1230" t="s">
        <v>593</v>
      </c>
      <c r="G1230" s="82">
        <v>-121800</v>
      </c>
      <c r="H1230" t="s">
        <v>179</v>
      </c>
      <c r="I1230" t="s">
        <v>211</v>
      </c>
      <c r="J1230" s="33"/>
      <c r="K1230" s="33">
        <f>표1[[#This Row],[날짜]]</f>
        <v>45665</v>
      </c>
      <c r="L1230" t="str" cm="1">
        <f t="array" ref="L12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30" t="str">
        <f t="shared" si="19"/>
        <v>내계좌이체</v>
      </c>
      <c r="N1230" t="str">
        <f>IF(COUNTIF(저축성자산, I1230) &gt; 0, 표1[[#This Row],[결제수단]], E1230)</f>
        <v>미분류</v>
      </c>
      <c r="O1230">
        <f>IF(OR(표1[[#This Row],[pv_대분류]]="수입", 표1[[#This Row],[pv_대분류]]="저축/투자"), 표1[[#This Row],[금액]], -표1[[#This Row],[금액]])</f>
        <v>121800</v>
      </c>
    </row>
    <row r="1231" spans="1:15" hidden="1">
      <c r="A1231" s="33">
        <v>45665</v>
      </c>
      <c r="B1231" s="34">
        <v>0.72024305555555557</v>
      </c>
      <c r="C1231" t="s">
        <v>167</v>
      </c>
      <c r="D1231" t="s">
        <v>609</v>
      </c>
      <c r="E1231" t="s">
        <v>149</v>
      </c>
      <c r="F1231" t="s">
        <v>152</v>
      </c>
      <c r="G1231" s="82">
        <v>121800</v>
      </c>
      <c r="H1231" t="s">
        <v>179</v>
      </c>
      <c r="I1231" t="s">
        <v>537</v>
      </c>
      <c r="J1231" s="33"/>
      <c r="K1231" s="33">
        <f>표1[[#This Row],[날짜]]</f>
        <v>45665</v>
      </c>
      <c r="L1231" t="str" cm="1">
        <f t="array" ref="L12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31" t="str">
        <f t="shared" si="19"/>
        <v>내계좌이체</v>
      </c>
      <c r="N1231" t="str">
        <f>IF(COUNTIF(저축성자산, I1231) &gt; 0, 표1[[#This Row],[결제수단]], E1231)</f>
        <v>미분류</v>
      </c>
      <c r="O1231">
        <f>IF(OR(표1[[#This Row],[pv_대분류]]="수입", 표1[[#This Row],[pv_대분류]]="저축/투자"), 표1[[#This Row],[금액]], -표1[[#This Row],[금액]])</f>
        <v>-121800</v>
      </c>
    </row>
    <row r="1232" spans="1:15" hidden="1">
      <c r="A1232" s="33">
        <v>45665</v>
      </c>
      <c r="B1232" s="34">
        <v>0.72077546296296291</v>
      </c>
      <c r="C1232" t="s">
        <v>167</v>
      </c>
      <c r="D1232" t="s">
        <v>635</v>
      </c>
      <c r="E1232" t="s">
        <v>149</v>
      </c>
      <c r="F1232" t="s">
        <v>632</v>
      </c>
      <c r="G1232" s="82">
        <v>-160650</v>
      </c>
      <c r="H1232" t="s">
        <v>179</v>
      </c>
      <c r="I1232" t="s">
        <v>537</v>
      </c>
      <c r="J1232" s="33"/>
      <c r="K1232" s="33">
        <f>표1[[#This Row],[날짜]]</f>
        <v>45665</v>
      </c>
      <c r="L1232" t="str" cm="1">
        <f t="array" ref="L12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32" t="str">
        <f t="shared" si="19"/>
        <v>카드대금</v>
      </c>
      <c r="N1232" t="str">
        <f>IF(COUNTIF(저축성자산, I1232) &gt; 0, 표1[[#This Row],[결제수단]], E1232)</f>
        <v>미분류</v>
      </c>
      <c r="O1232">
        <f>IF(OR(표1[[#This Row],[pv_대분류]]="수입", 표1[[#This Row],[pv_대분류]]="저축/투자"), 표1[[#This Row],[금액]], -표1[[#This Row],[금액]])</f>
        <v>160650</v>
      </c>
    </row>
    <row r="1233" spans="1:15">
      <c r="A1233" s="33">
        <v>45665</v>
      </c>
      <c r="B1233" s="34">
        <v>0.35618055555555561</v>
      </c>
      <c r="C1233" t="s">
        <v>165</v>
      </c>
      <c r="D1233" t="s">
        <v>146</v>
      </c>
      <c r="E1233" t="s">
        <v>37</v>
      </c>
      <c r="F1233" t="s">
        <v>310</v>
      </c>
      <c r="G1233" s="82">
        <v>-5700</v>
      </c>
      <c r="H1233" t="s">
        <v>179</v>
      </c>
      <c r="I1233" t="s">
        <v>222</v>
      </c>
      <c r="J1233" s="33"/>
      <c r="K1233" s="33">
        <f>표1[[#This Row],[날짜]]</f>
        <v>45665</v>
      </c>
      <c r="L1233" t="str" cm="1">
        <f t="array" ref="L12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33" t="str">
        <f t="shared" si="19"/>
        <v>교통</v>
      </c>
      <c r="N1233" t="str">
        <f>IF(COUNTIF(저축성자산, I1233) &gt; 0, 표1[[#This Row],[결제수단]], E1233)</f>
        <v>택시</v>
      </c>
      <c r="O1233">
        <f>IF(OR(표1[[#This Row],[pv_대분류]]="수입", 표1[[#This Row],[pv_대분류]]="저축/투자"), 표1[[#This Row],[금액]], -표1[[#This Row],[금액]])</f>
        <v>5700</v>
      </c>
    </row>
    <row r="1234" spans="1:15" hidden="1">
      <c r="A1234" s="33">
        <v>45665</v>
      </c>
      <c r="B1234" s="34">
        <v>0.58182870370370365</v>
      </c>
      <c r="C1234" t="s">
        <v>163</v>
      </c>
      <c r="D1234" t="s">
        <v>505</v>
      </c>
      <c r="E1234" t="s">
        <v>149</v>
      </c>
      <c r="F1234" t="s">
        <v>703</v>
      </c>
      <c r="G1234" s="82">
        <v>121800</v>
      </c>
      <c r="H1234" t="s">
        <v>179</v>
      </c>
      <c r="I1234" t="s">
        <v>211</v>
      </c>
      <c r="J1234" s="33"/>
      <c r="K1234" s="33">
        <f>표1[[#This Row],[날짜]]</f>
        <v>45665</v>
      </c>
      <c r="L1234" t="str" cm="1">
        <f t="array" ref="L12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34" t="str">
        <f t="shared" si="19"/>
        <v>기타수입</v>
      </c>
      <c r="N1234" t="str">
        <f>IF(COUNTIF(저축성자산, I1234) &gt; 0, 표1[[#This Row],[결제수단]], E1234)</f>
        <v>미분류</v>
      </c>
      <c r="O1234">
        <f>IF(OR(표1[[#This Row],[pv_대분류]]="수입", 표1[[#This Row],[pv_대분류]]="저축/투자"), 표1[[#This Row],[금액]], -표1[[#This Row],[금액]])</f>
        <v>121800</v>
      </c>
    </row>
    <row r="1235" spans="1:15">
      <c r="A1235" s="33">
        <v>45665</v>
      </c>
      <c r="B1235" s="34">
        <v>0.7608449074074074</v>
      </c>
      <c r="C1235" t="s">
        <v>165</v>
      </c>
      <c r="D1235" t="s">
        <v>148</v>
      </c>
      <c r="E1235" t="s">
        <v>598</v>
      </c>
      <c r="F1235" t="s">
        <v>331</v>
      </c>
      <c r="G1235" s="82">
        <v>-8300</v>
      </c>
      <c r="H1235" t="s">
        <v>179</v>
      </c>
      <c r="I1235" t="s">
        <v>224</v>
      </c>
      <c r="J1235" s="33"/>
      <c r="K1235" s="33">
        <f>표1[[#This Row],[날짜]]</f>
        <v>45665</v>
      </c>
      <c r="L1235" t="str" cm="1">
        <f t="array" ref="L12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35" t="str">
        <f t="shared" si="19"/>
        <v>식비</v>
      </c>
      <c r="N1235" t="str">
        <f>IF(COUNTIF(저축성자산, I1235) &gt; 0, 표1[[#This Row],[결제수단]], E1235)</f>
        <v>패스트푸드</v>
      </c>
      <c r="O1235">
        <f>IF(OR(표1[[#This Row],[pv_대분류]]="수입", 표1[[#This Row],[pv_대분류]]="저축/투자"), 표1[[#This Row],[금액]], -표1[[#This Row],[금액]])</f>
        <v>8300</v>
      </c>
    </row>
    <row r="1236" spans="1:15">
      <c r="A1236" s="33">
        <v>45665</v>
      </c>
      <c r="B1236" s="34">
        <v>0.77568287037037043</v>
      </c>
      <c r="C1236" t="s">
        <v>165</v>
      </c>
      <c r="D1236" t="s">
        <v>525</v>
      </c>
      <c r="E1236" t="s">
        <v>591</v>
      </c>
      <c r="F1236" t="s">
        <v>193</v>
      </c>
      <c r="G1236" s="82">
        <v>-12500</v>
      </c>
      <c r="H1236" t="s">
        <v>179</v>
      </c>
      <c r="I1236" t="s">
        <v>224</v>
      </c>
      <c r="J1236" s="33"/>
      <c r="K1236" s="33">
        <f>표1[[#This Row],[날짜]]</f>
        <v>45665</v>
      </c>
      <c r="L1236" t="str" cm="1">
        <f t="array" ref="L12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36" t="str">
        <f t="shared" si="19"/>
        <v>카페/간식</v>
      </c>
      <c r="N1236" t="str">
        <f>IF(COUNTIF(저축성자산, I1236) &gt; 0, 표1[[#This Row],[결제수단]], E1236)</f>
        <v>커피/음료</v>
      </c>
      <c r="O1236">
        <f>IF(OR(표1[[#This Row],[pv_대분류]]="수입", 표1[[#This Row],[pv_대분류]]="저축/투자"), 표1[[#This Row],[금액]], -표1[[#This Row],[금액]])</f>
        <v>12500</v>
      </c>
    </row>
    <row r="1237" spans="1:15">
      <c r="A1237" s="33">
        <v>45665</v>
      </c>
      <c r="B1237" s="34">
        <v>0.95267361111111115</v>
      </c>
      <c r="C1237" t="s">
        <v>165</v>
      </c>
      <c r="D1237" t="s">
        <v>148</v>
      </c>
      <c r="E1237" t="s">
        <v>27</v>
      </c>
      <c r="F1237" t="s">
        <v>625</v>
      </c>
      <c r="G1237" s="82">
        <v>-14900</v>
      </c>
      <c r="H1237" t="s">
        <v>179</v>
      </c>
      <c r="I1237" t="s">
        <v>224</v>
      </c>
      <c r="J1237" s="33"/>
      <c r="K1237" s="33">
        <f>표1[[#This Row],[날짜]]</f>
        <v>45665</v>
      </c>
      <c r="L1237" t="str" cm="1">
        <f t="array" ref="L12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37" t="str">
        <f t="shared" si="19"/>
        <v>식비</v>
      </c>
      <c r="N1237" t="str">
        <f>IF(COUNTIF(저축성자산, I1237) &gt; 0, 표1[[#This Row],[결제수단]], E1237)</f>
        <v>배달</v>
      </c>
      <c r="O1237">
        <f>IF(OR(표1[[#This Row],[pv_대분류]]="수입", 표1[[#This Row],[pv_대분류]]="저축/투자"), 표1[[#This Row],[금액]], -표1[[#This Row],[금액]])</f>
        <v>14900</v>
      </c>
    </row>
    <row r="1238" spans="1:15" hidden="1">
      <c r="A1238" s="33">
        <v>45664</v>
      </c>
      <c r="B1238" s="34">
        <v>0.55766203703703698</v>
      </c>
      <c r="C1238" t="s">
        <v>167</v>
      </c>
      <c r="D1238" t="s">
        <v>609</v>
      </c>
      <c r="E1238" t="s">
        <v>149</v>
      </c>
      <c r="F1238" t="s">
        <v>192</v>
      </c>
      <c r="G1238" s="82">
        <v>50000</v>
      </c>
      <c r="H1238" t="s">
        <v>179</v>
      </c>
      <c r="I1238" t="s">
        <v>537</v>
      </c>
      <c r="J1238" s="33"/>
      <c r="K1238" s="33">
        <f>표1[[#This Row],[날짜]]</f>
        <v>45664</v>
      </c>
      <c r="L1238" t="str" cm="1">
        <f t="array" ref="L12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38" t="str">
        <f t="shared" si="19"/>
        <v>내계좌이체</v>
      </c>
      <c r="N1238" t="str">
        <f>IF(COUNTIF(저축성자산, I1238) &gt; 0, 표1[[#This Row],[결제수단]], E1238)</f>
        <v>미분류</v>
      </c>
      <c r="O1238">
        <f>IF(OR(표1[[#This Row],[pv_대분류]]="수입", 표1[[#This Row],[pv_대분류]]="저축/투자"), 표1[[#This Row],[금액]], -표1[[#This Row],[금액]])</f>
        <v>-50000</v>
      </c>
    </row>
    <row r="1239" spans="1:15" hidden="1">
      <c r="A1239" s="33">
        <v>45664</v>
      </c>
      <c r="B1239" s="34">
        <v>0.55766203703703698</v>
      </c>
      <c r="C1239" t="s">
        <v>167</v>
      </c>
      <c r="D1239" t="s">
        <v>609</v>
      </c>
      <c r="E1239" t="s">
        <v>149</v>
      </c>
      <c r="F1239" t="s">
        <v>234</v>
      </c>
      <c r="G1239" s="82">
        <v>-50000</v>
      </c>
      <c r="H1239" t="s">
        <v>179</v>
      </c>
      <c r="I1239" t="s">
        <v>527</v>
      </c>
      <c r="J1239" s="33"/>
      <c r="K1239" s="33">
        <f>표1[[#This Row],[날짜]]</f>
        <v>45664</v>
      </c>
      <c r="L1239" t="str" cm="1">
        <f t="array" ref="L12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39" t="str">
        <f t="shared" si="19"/>
        <v>내계좌이체</v>
      </c>
      <c r="N1239" t="str">
        <f>IF(COUNTIF(저축성자산, I1239) &gt; 0, 표1[[#This Row],[결제수단]], E1239)</f>
        <v>미분류</v>
      </c>
      <c r="O1239">
        <f>IF(OR(표1[[#This Row],[pv_대분류]]="수입", 표1[[#This Row],[pv_대분류]]="저축/투자"), 표1[[#This Row],[금액]], -표1[[#This Row],[금액]])</f>
        <v>50000</v>
      </c>
    </row>
    <row r="1240" spans="1:15" hidden="1">
      <c r="A1240" s="33">
        <v>45664</v>
      </c>
      <c r="B1240" s="34">
        <v>0.56648148148148147</v>
      </c>
      <c r="C1240" t="s">
        <v>167</v>
      </c>
      <c r="D1240" t="s">
        <v>23</v>
      </c>
      <c r="E1240" t="s">
        <v>149</v>
      </c>
      <c r="F1240" t="s">
        <v>707</v>
      </c>
      <c r="G1240" s="82">
        <v>53700</v>
      </c>
      <c r="H1240" t="s">
        <v>179</v>
      </c>
      <c r="I1240" t="s">
        <v>195</v>
      </c>
      <c r="J1240" s="33"/>
      <c r="K1240" s="33">
        <f>표1[[#This Row],[날짜]]</f>
        <v>45664</v>
      </c>
      <c r="L1240" t="str" cm="1">
        <f t="array" ref="L12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40" t="str">
        <f t="shared" si="19"/>
        <v>투자</v>
      </c>
      <c r="N1240" t="str">
        <f>IF(COUNTIF(저축성자산, I1240) &gt; 0, 표1[[#This Row],[결제수단]], E1240)</f>
        <v>미분류</v>
      </c>
      <c r="O1240">
        <f>IF(OR(표1[[#This Row],[pv_대분류]]="수입", 표1[[#This Row],[pv_대분류]]="저축/투자"), 표1[[#This Row],[금액]], -표1[[#This Row],[금액]])</f>
        <v>-53700</v>
      </c>
    </row>
    <row r="1241" spans="1:15" hidden="1">
      <c r="A1241" s="33">
        <v>45664</v>
      </c>
      <c r="B1241" s="34">
        <v>0.56648148148148147</v>
      </c>
      <c r="C1241" t="s">
        <v>167</v>
      </c>
      <c r="D1241" t="s">
        <v>23</v>
      </c>
      <c r="E1241" t="s">
        <v>149</v>
      </c>
      <c r="F1241" t="s">
        <v>707</v>
      </c>
      <c r="G1241" s="82">
        <v>2550000</v>
      </c>
      <c r="H1241" t="s">
        <v>179</v>
      </c>
      <c r="I1241" t="s">
        <v>195</v>
      </c>
      <c r="J1241" s="33"/>
      <c r="K1241" s="33">
        <f>표1[[#This Row],[날짜]]</f>
        <v>45664</v>
      </c>
      <c r="L1241" t="str" cm="1">
        <f t="array" ref="L12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41" t="str">
        <f t="shared" si="19"/>
        <v>투자</v>
      </c>
      <c r="N1241" t="str">
        <f>IF(COUNTIF(저축성자산, I1241) &gt; 0, 표1[[#This Row],[결제수단]], E1241)</f>
        <v>미분류</v>
      </c>
      <c r="O1241">
        <f>IF(OR(표1[[#This Row],[pv_대분류]]="수입", 표1[[#This Row],[pv_대분류]]="저축/투자"), 표1[[#This Row],[금액]], -표1[[#This Row],[금액]])</f>
        <v>-2550000</v>
      </c>
    </row>
    <row r="1242" spans="1:15" hidden="1">
      <c r="A1242" s="33">
        <v>45664</v>
      </c>
      <c r="B1242" s="34">
        <v>0.57197916666666671</v>
      </c>
      <c r="C1242" t="s">
        <v>167</v>
      </c>
      <c r="D1242" t="s">
        <v>609</v>
      </c>
      <c r="E1242" t="s">
        <v>149</v>
      </c>
      <c r="F1242" t="s">
        <v>593</v>
      </c>
      <c r="G1242" s="82">
        <v>-2603700</v>
      </c>
      <c r="H1242" t="s">
        <v>179</v>
      </c>
      <c r="I1242" t="s">
        <v>195</v>
      </c>
      <c r="J1242" s="33"/>
      <c r="K1242" s="33">
        <f>표1[[#This Row],[날짜]]</f>
        <v>45664</v>
      </c>
      <c r="L1242" t="str" cm="1">
        <f t="array" ref="L12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2" t="str">
        <f t="shared" si="19"/>
        <v>내계좌이체</v>
      </c>
      <c r="N1242" t="str">
        <f>IF(COUNTIF(저축성자산, I1242) &gt; 0, 표1[[#This Row],[결제수단]], E1242)</f>
        <v>미분류</v>
      </c>
      <c r="O1242">
        <f>IF(OR(표1[[#This Row],[pv_대분류]]="수입", 표1[[#This Row],[pv_대분류]]="저축/투자"), 표1[[#This Row],[금액]], -표1[[#This Row],[금액]])</f>
        <v>2603700</v>
      </c>
    </row>
    <row r="1243" spans="1:15" hidden="1">
      <c r="A1243" s="33">
        <v>45664</v>
      </c>
      <c r="B1243" s="34">
        <v>0.57199074074074074</v>
      </c>
      <c r="C1243" t="s">
        <v>167</v>
      </c>
      <c r="D1243" t="s">
        <v>609</v>
      </c>
      <c r="E1243" t="s">
        <v>149</v>
      </c>
      <c r="F1243" t="s">
        <v>152</v>
      </c>
      <c r="G1243" s="82">
        <v>2603700</v>
      </c>
      <c r="H1243" t="s">
        <v>179</v>
      </c>
      <c r="I1243" t="s">
        <v>537</v>
      </c>
      <c r="J1243" s="33"/>
      <c r="K1243" s="33">
        <f>표1[[#This Row],[날짜]]</f>
        <v>45664</v>
      </c>
      <c r="L1243" t="str" cm="1">
        <f t="array" ref="L12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3" t="str">
        <f t="shared" si="19"/>
        <v>내계좌이체</v>
      </c>
      <c r="N1243" t="str">
        <f>IF(COUNTIF(저축성자산, I1243) &gt; 0, 표1[[#This Row],[결제수단]], E1243)</f>
        <v>미분류</v>
      </c>
      <c r="O1243">
        <f>IF(OR(표1[[#This Row],[pv_대분류]]="수입", 표1[[#This Row],[pv_대분류]]="저축/투자"), 표1[[#This Row],[금액]], -표1[[#This Row],[금액]])</f>
        <v>-2603700</v>
      </c>
    </row>
    <row r="1244" spans="1:15" hidden="1">
      <c r="A1244" s="33">
        <v>45664</v>
      </c>
      <c r="B1244" s="34">
        <v>0.57214120370370369</v>
      </c>
      <c r="C1244" t="s">
        <v>167</v>
      </c>
      <c r="D1244" t="s">
        <v>609</v>
      </c>
      <c r="E1244" t="s">
        <v>149</v>
      </c>
      <c r="F1244" t="s">
        <v>593</v>
      </c>
      <c r="G1244" s="82">
        <v>-40000</v>
      </c>
      <c r="H1244" t="s">
        <v>179</v>
      </c>
      <c r="I1244" t="s">
        <v>211</v>
      </c>
      <c r="J1244" s="33"/>
      <c r="K1244" s="33">
        <f>표1[[#This Row],[날짜]]</f>
        <v>45664</v>
      </c>
      <c r="L1244" t="str" cm="1">
        <f t="array" ref="L12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4" t="str">
        <f t="shared" si="19"/>
        <v>내계좌이체</v>
      </c>
      <c r="N1244" t="str">
        <f>IF(COUNTIF(저축성자산, I1244) &gt; 0, 표1[[#This Row],[결제수단]], E1244)</f>
        <v>미분류</v>
      </c>
      <c r="O1244">
        <f>IF(OR(표1[[#This Row],[pv_대분류]]="수입", 표1[[#This Row],[pv_대분류]]="저축/투자"), 표1[[#This Row],[금액]], -표1[[#This Row],[금액]])</f>
        <v>40000</v>
      </c>
    </row>
    <row r="1245" spans="1:15" hidden="1">
      <c r="A1245" s="33">
        <v>45664</v>
      </c>
      <c r="B1245" s="34">
        <v>0.57215277777777773</v>
      </c>
      <c r="C1245" t="s">
        <v>167</v>
      </c>
      <c r="D1245" t="s">
        <v>609</v>
      </c>
      <c r="E1245" t="s">
        <v>149</v>
      </c>
      <c r="F1245" t="s">
        <v>152</v>
      </c>
      <c r="G1245" s="82">
        <v>40000</v>
      </c>
      <c r="H1245" t="s">
        <v>179</v>
      </c>
      <c r="I1245" t="s">
        <v>537</v>
      </c>
      <c r="J1245" s="33"/>
      <c r="K1245" s="33">
        <f>표1[[#This Row],[날짜]]</f>
        <v>45664</v>
      </c>
      <c r="L1245" t="str" cm="1">
        <f t="array" ref="L12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5" t="str">
        <f t="shared" si="19"/>
        <v>내계좌이체</v>
      </c>
      <c r="N1245" t="str">
        <f>IF(COUNTIF(저축성자산, I1245) &gt; 0, 표1[[#This Row],[결제수단]], E1245)</f>
        <v>미분류</v>
      </c>
      <c r="O1245">
        <f>IF(OR(표1[[#This Row],[pv_대분류]]="수입", 표1[[#This Row],[pv_대분류]]="저축/투자"), 표1[[#This Row],[금액]], -표1[[#This Row],[금액]])</f>
        <v>-40000</v>
      </c>
    </row>
    <row r="1246" spans="1:15" hidden="1">
      <c r="A1246" s="33">
        <v>45664</v>
      </c>
      <c r="B1246" s="34">
        <v>0.57299768518518523</v>
      </c>
      <c r="C1246" t="s">
        <v>167</v>
      </c>
      <c r="D1246" t="s">
        <v>635</v>
      </c>
      <c r="E1246" t="s">
        <v>149</v>
      </c>
      <c r="F1246" t="s">
        <v>632</v>
      </c>
      <c r="G1246" s="82">
        <v>-190070</v>
      </c>
      <c r="H1246" t="s">
        <v>179</v>
      </c>
      <c r="I1246" t="s">
        <v>537</v>
      </c>
      <c r="J1246" s="33"/>
      <c r="K1246" s="33">
        <f>표1[[#This Row],[날짜]]</f>
        <v>45664</v>
      </c>
      <c r="L1246" t="str" cm="1">
        <f t="array" ref="L12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6" t="str">
        <f t="shared" si="19"/>
        <v>카드대금</v>
      </c>
      <c r="N1246" t="str">
        <f>IF(COUNTIF(저축성자산, I1246) &gt; 0, 표1[[#This Row],[결제수단]], E1246)</f>
        <v>미분류</v>
      </c>
      <c r="O1246">
        <f>IF(OR(표1[[#This Row],[pv_대분류]]="수입", 표1[[#This Row],[pv_대분류]]="저축/투자"), 표1[[#This Row],[금액]], -표1[[#This Row],[금액]])</f>
        <v>190070</v>
      </c>
    </row>
    <row r="1247" spans="1:15" hidden="1">
      <c r="A1247" s="33">
        <v>45664</v>
      </c>
      <c r="B1247" s="34">
        <v>0.57424768518518521</v>
      </c>
      <c r="C1247" t="s">
        <v>167</v>
      </c>
      <c r="D1247" t="s">
        <v>167</v>
      </c>
      <c r="E1247" t="s">
        <v>149</v>
      </c>
      <c r="F1247" t="s">
        <v>77</v>
      </c>
      <c r="G1247" s="82">
        <v>-50000</v>
      </c>
      <c r="H1247" t="s">
        <v>179</v>
      </c>
      <c r="I1247" t="s">
        <v>537</v>
      </c>
      <c r="J1247" s="33"/>
      <c r="K1247" s="33">
        <f>표1[[#This Row],[날짜]]</f>
        <v>45664</v>
      </c>
      <c r="L1247" t="str" cm="1">
        <f t="array" ref="L12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7" t="str">
        <f t="shared" si="19"/>
        <v>이체</v>
      </c>
      <c r="N1247" t="str">
        <f>IF(COUNTIF(저축성자산, I1247) &gt; 0, 표1[[#This Row],[결제수단]], E1247)</f>
        <v>미분류</v>
      </c>
      <c r="O1247">
        <f>IF(OR(표1[[#This Row],[pv_대분류]]="수입", 표1[[#This Row],[pv_대분류]]="저축/투자"), 표1[[#This Row],[금액]], -표1[[#This Row],[금액]])</f>
        <v>50000</v>
      </c>
    </row>
    <row r="1248" spans="1:15" hidden="1">
      <c r="A1248" s="33">
        <v>45664</v>
      </c>
      <c r="B1248" s="34">
        <v>0.57438657407407412</v>
      </c>
      <c r="C1248" t="s">
        <v>167</v>
      </c>
      <c r="D1248" t="s">
        <v>2</v>
      </c>
      <c r="E1248" t="s">
        <v>149</v>
      </c>
      <c r="F1248" t="s">
        <v>286</v>
      </c>
      <c r="G1248" s="82">
        <v>3</v>
      </c>
      <c r="H1248" t="s">
        <v>179</v>
      </c>
      <c r="I1248" t="s">
        <v>537</v>
      </c>
      <c r="J1248" s="33"/>
      <c r="K1248" s="33">
        <f>표1[[#This Row],[날짜]]</f>
        <v>45664</v>
      </c>
      <c r="L1248" t="str" cm="1">
        <f t="array" ref="L12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48" t="str">
        <f t="shared" si="19"/>
        <v>저축</v>
      </c>
      <c r="N1248" t="str">
        <f>IF(COUNTIF(저축성자산, I1248) &gt; 0, 표1[[#This Row],[결제수단]], E1248)</f>
        <v>미분류</v>
      </c>
      <c r="O1248">
        <f>IF(OR(표1[[#This Row],[pv_대분류]]="수입", 표1[[#This Row],[pv_대분류]]="저축/투자"), 표1[[#This Row],[금액]], -표1[[#This Row],[금액]])</f>
        <v>-3</v>
      </c>
    </row>
    <row r="1249" spans="1:15" hidden="1">
      <c r="A1249" s="33">
        <v>45664</v>
      </c>
      <c r="B1249" s="34">
        <v>0.57483796296296297</v>
      </c>
      <c r="C1249" t="s">
        <v>167</v>
      </c>
      <c r="D1249" t="s">
        <v>609</v>
      </c>
      <c r="E1249" t="s">
        <v>149</v>
      </c>
      <c r="F1249" t="s">
        <v>192</v>
      </c>
      <c r="G1249" s="82">
        <v>-245000</v>
      </c>
      <c r="H1249" t="s">
        <v>179</v>
      </c>
      <c r="I1249" t="s">
        <v>537</v>
      </c>
      <c r="J1249" s="33"/>
      <c r="K1249" s="33">
        <f>표1[[#This Row],[날짜]]</f>
        <v>45664</v>
      </c>
      <c r="L1249" t="str" cm="1">
        <f t="array" ref="L12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49" t="str">
        <f t="shared" si="19"/>
        <v>내계좌이체</v>
      </c>
      <c r="N1249" t="str">
        <f>IF(COUNTIF(저축성자산, I1249) &gt; 0, 표1[[#This Row],[결제수단]], E1249)</f>
        <v>미분류</v>
      </c>
      <c r="O1249">
        <f>IF(OR(표1[[#This Row],[pv_대분류]]="수입", 표1[[#This Row],[pv_대분류]]="저축/투자"), 표1[[#This Row],[금액]], -표1[[#This Row],[금액]])</f>
        <v>245000</v>
      </c>
    </row>
    <row r="1250" spans="1:15" hidden="1">
      <c r="A1250" s="33">
        <v>45664</v>
      </c>
      <c r="B1250" s="34">
        <v>0.57483796296296297</v>
      </c>
      <c r="C1250" t="s">
        <v>167</v>
      </c>
      <c r="D1250" t="s">
        <v>609</v>
      </c>
      <c r="E1250" t="s">
        <v>149</v>
      </c>
      <c r="F1250" t="s">
        <v>237</v>
      </c>
      <c r="G1250" s="82">
        <v>245000</v>
      </c>
      <c r="H1250" t="s">
        <v>179</v>
      </c>
      <c r="I1250" t="s">
        <v>527</v>
      </c>
      <c r="J1250" s="33"/>
      <c r="K1250" s="33">
        <f>표1[[#This Row],[날짜]]</f>
        <v>45664</v>
      </c>
      <c r="L1250" t="str" cm="1">
        <f t="array" ref="L12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0" t="str">
        <f t="shared" si="19"/>
        <v>내계좌이체</v>
      </c>
      <c r="N1250" t="str">
        <f>IF(COUNTIF(저축성자산, I1250) &gt; 0, 표1[[#This Row],[결제수단]], E1250)</f>
        <v>미분류</v>
      </c>
      <c r="O1250">
        <f>IF(OR(표1[[#This Row],[pv_대분류]]="수입", 표1[[#This Row],[pv_대분류]]="저축/투자"), 표1[[#This Row],[금액]], -표1[[#This Row],[금액]])</f>
        <v>-245000</v>
      </c>
    </row>
    <row r="1251" spans="1:15" hidden="1">
      <c r="A1251" s="33">
        <v>45664</v>
      </c>
      <c r="B1251" s="34">
        <v>0.57504629629629633</v>
      </c>
      <c r="C1251" t="s">
        <v>167</v>
      </c>
      <c r="D1251" t="s">
        <v>609</v>
      </c>
      <c r="E1251" t="s">
        <v>149</v>
      </c>
      <c r="F1251" t="s">
        <v>192</v>
      </c>
      <c r="G1251" s="82">
        <v>-2200000</v>
      </c>
      <c r="H1251" t="s">
        <v>179</v>
      </c>
      <c r="I1251" t="s">
        <v>537</v>
      </c>
      <c r="J1251" s="33"/>
      <c r="K1251" s="33">
        <f>표1[[#This Row],[날짜]]</f>
        <v>45664</v>
      </c>
      <c r="L1251" t="str" cm="1">
        <f t="array" ref="L12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1" t="str">
        <f t="shared" si="19"/>
        <v>내계좌이체</v>
      </c>
      <c r="N1251" t="str">
        <f>IF(COUNTIF(저축성자산, I1251) &gt; 0, 표1[[#This Row],[결제수단]], E1251)</f>
        <v>미분류</v>
      </c>
      <c r="O1251">
        <f>IF(OR(표1[[#This Row],[pv_대분류]]="수입", 표1[[#This Row],[pv_대분류]]="저축/투자"), 표1[[#This Row],[금액]], -표1[[#This Row],[금액]])</f>
        <v>2200000</v>
      </c>
    </row>
    <row r="1252" spans="1:15" hidden="1">
      <c r="A1252" s="33">
        <v>45664</v>
      </c>
      <c r="B1252" s="34">
        <v>0.57504629629629633</v>
      </c>
      <c r="C1252" t="s">
        <v>167</v>
      </c>
      <c r="D1252" t="s">
        <v>609</v>
      </c>
      <c r="E1252" t="s">
        <v>149</v>
      </c>
      <c r="F1252" t="s">
        <v>237</v>
      </c>
      <c r="G1252" s="82">
        <v>2200000</v>
      </c>
      <c r="H1252" t="s">
        <v>179</v>
      </c>
      <c r="I1252" t="s">
        <v>527</v>
      </c>
      <c r="J1252" s="33"/>
      <c r="K1252" s="33">
        <f>표1[[#This Row],[날짜]]</f>
        <v>45664</v>
      </c>
      <c r="L1252" t="str" cm="1">
        <f t="array" ref="L12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2" t="str">
        <f t="shared" si="19"/>
        <v>내계좌이체</v>
      </c>
      <c r="N1252" t="str">
        <f>IF(COUNTIF(저축성자산, I1252) &gt; 0, 표1[[#This Row],[결제수단]], E1252)</f>
        <v>미분류</v>
      </c>
      <c r="O1252">
        <f>IF(OR(표1[[#This Row],[pv_대분류]]="수입", 표1[[#This Row],[pv_대분류]]="저축/투자"), 표1[[#This Row],[금액]], -표1[[#This Row],[금액]])</f>
        <v>-2200000</v>
      </c>
    </row>
    <row r="1253" spans="1:15" hidden="1">
      <c r="A1253" s="33">
        <v>45664</v>
      </c>
      <c r="B1253" s="34">
        <v>0.57518518518518513</v>
      </c>
      <c r="C1253" t="s">
        <v>167</v>
      </c>
      <c r="D1253" t="s">
        <v>609</v>
      </c>
      <c r="E1253" t="s">
        <v>149</v>
      </c>
      <c r="F1253" t="s">
        <v>192</v>
      </c>
      <c r="G1253" s="82">
        <v>-5000</v>
      </c>
      <c r="H1253" t="s">
        <v>179</v>
      </c>
      <c r="I1253" t="s">
        <v>537</v>
      </c>
      <c r="J1253" s="33"/>
      <c r="K1253" s="33">
        <f>표1[[#This Row],[날짜]]</f>
        <v>45664</v>
      </c>
      <c r="L1253" t="str" cm="1">
        <f t="array" ref="L12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3" t="str">
        <f t="shared" si="19"/>
        <v>내계좌이체</v>
      </c>
      <c r="N1253" t="str">
        <f>IF(COUNTIF(저축성자산, I1253) &gt; 0, 표1[[#This Row],[결제수단]], E1253)</f>
        <v>미분류</v>
      </c>
      <c r="O1253">
        <f>IF(OR(표1[[#This Row],[pv_대분류]]="수입", 표1[[#This Row],[pv_대분류]]="저축/투자"), 표1[[#This Row],[금액]], -표1[[#This Row],[금액]])</f>
        <v>5000</v>
      </c>
    </row>
    <row r="1254" spans="1:15" hidden="1">
      <c r="A1254" s="33">
        <v>45664</v>
      </c>
      <c r="B1254" s="34">
        <v>0.57518518518518513</v>
      </c>
      <c r="C1254" t="s">
        <v>167</v>
      </c>
      <c r="D1254" t="s">
        <v>609</v>
      </c>
      <c r="E1254" t="s">
        <v>149</v>
      </c>
      <c r="F1254" t="s">
        <v>237</v>
      </c>
      <c r="G1254" s="82">
        <v>5000</v>
      </c>
      <c r="H1254" t="s">
        <v>179</v>
      </c>
      <c r="I1254" t="s">
        <v>527</v>
      </c>
      <c r="J1254" s="33"/>
      <c r="K1254" s="33">
        <f>표1[[#This Row],[날짜]]</f>
        <v>45664</v>
      </c>
      <c r="L1254" t="str" cm="1">
        <f t="array" ref="L12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4" t="str">
        <f t="shared" si="19"/>
        <v>내계좌이체</v>
      </c>
      <c r="N1254" t="str">
        <f>IF(COUNTIF(저축성자산, I1254) &gt; 0, 표1[[#This Row],[결제수단]], E1254)</f>
        <v>미분류</v>
      </c>
      <c r="O1254">
        <f>IF(OR(표1[[#This Row],[pv_대분류]]="수입", 표1[[#This Row],[pv_대분류]]="저축/투자"), 표1[[#This Row],[금액]], -표1[[#This Row],[금액]])</f>
        <v>-5000</v>
      </c>
    </row>
    <row r="1255" spans="1:15" hidden="1">
      <c r="A1255" s="33">
        <v>45664</v>
      </c>
      <c r="B1255" s="34">
        <v>0.59582175925925929</v>
      </c>
      <c r="C1255" t="s">
        <v>167</v>
      </c>
      <c r="D1255" t="s">
        <v>167</v>
      </c>
      <c r="E1255" t="s">
        <v>149</v>
      </c>
      <c r="F1255" t="s">
        <v>61</v>
      </c>
      <c r="G1255" s="82">
        <v>161000</v>
      </c>
      <c r="H1255" t="s">
        <v>179</v>
      </c>
      <c r="I1255" t="s">
        <v>195</v>
      </c>
      <c r="J1255" s="33"/>
      <c r="K1255" s="33">
        <f>표1[[#This Row],[날짜]]</f>
        <v>45664</v>
      </c>
      <c r="L1255" t="str" cm="1">
        <f t="array" ref="L12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5" t="str">
        <f t="shared" si="19"/>
        <v>이체</v>
      </c>
      <c r="N1255" t="str">
        <f>IF(COUNTIF(저축성자산, I1255) &gt; 0, 표1[[#This Row],[결제수단]], E1255)</f>
        <v>미분류</v>
      </c>
      <c r="O1255">
        <f>IF(OR(표1[[#This Row],[pv_대분류]]="수입", 표1[[#This Row],[pv_대분류]]="저축/투자"), 표1[[#This Row],[금액]], -표1[[#This Row],[금액]])</f>
        <v>-161000</v>
      </c>
    </row>
    <row r="1256" spans="1:15" hidden="1">
      <c r="A1256" s="33">
        <v>45664</v>
      </c>
      <c r="B1256" s="34">
        <v>0.8649189814814815</v>
      </c>
      <c r="C1256" t="s">
        <v>167</v>
      </c>
      <c r="D1256" t="s">
        <v>609</v>
      </c>
      <c r="E1256" t="s">
        <v>149</v>
      </c>
      <c r="F1256" t="s">
        <v>593</v>
      </c>
      <c r="G1256" s="82">
        <v>-161000</v>
      </c>
      <c r="H1256" t="s">
        <v>179</v>
      </c>
      <c r="I1256" t="s">
        <v>195</v>
      </c>
      <c r="J1256" s="33"/>
      <c r="K1256" s="33">
        <f>표1[[#This Row],[날짜]]</f>
        <v>45664</v>
      </c>
      <c r="L1256" t="str" cm="1">
        <f t="array" ref="L12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6" t="str">
        <f t="shared" si="19"/>
        <v>내계좌이체</v>
      </c>
      <c r="N1256" t="str">
        <f>IF(COUNTIF(저축성자산, I1256) &gt; 0, 표1[[#This Row],[결제수단]], E1256)</f>
        <v>미분류</v>
      </c>
      <c r="O1256">
        <f>IF(OR(표1[[#This Row],[pv_대분류]]="수입", 표1[[#This Row],[pv_대분류]]="저축/투자"), 표1[[#This Row],[금액]], -표1[[#This Row],[금액]])</f>
        <v>161000</v>
      </c>
    </row>
    <row r="1257" spans="1:15" hidden="1">
      <c r="A1257" s="33">
        <v>45664</v>
      </c>
      <c r="B1257" s="34">
        <v>0.86493055555555554</v>
      </c>
      <c r="C1257" t="s">
        <v>167</v>
      </c>
      <c r="D1257" t="s">
        <v>609</v>
      </c>
      <c r="E1257" t="s">
        <v>149</v>
      </c>
      <c r="F1257" t="s">
        <v>152</v>
      </c>
      <c r="G1257" s="82">
        <v>161000</v>
      </c>
      <c r="H1257" t="s">
        <v>179</v>
      </c>
      <c r="I1257" t="s">
        <v>537</v>
      </c>
      <c r="J1257" s="33"/>
      <c r="K1257" s="33">
        <f>표1[[#This Row],[날짜]]</f>
        <v>45664</v>
      </c>
      <c r="L1257" t="str" cm="1">
        <f t="array" ref="L12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57" t="str">
        <f t="shared" si="19"/>
        <v>내계좌이체</v>
      </c>
      <c r="N1257" t="str">
        <f>IF(COUNTIF(저축성자산, I1257) &gt; 0, 표1[[#This Row],[결제수단]], E1257)</f>
        <v>미분류</v>
      </c>
      <c r="O1257">
        <f>IF(OR(표1[[#This Row],[pv_대분류]]="수입", 표1[[#This Row],[pv_대분류]]="저축/투자"), 표1[[#This Row],[금액]], -표1[[#This Row],[금액]])</f>
        <v>-161000</v>
      </c>
    </row>
    <row r="1258" spans="1:15">
      <c r="A1258" s="33">
        <v>45664</v>
      </c>
      <c r="B1258" s="34">
        <v>0.47846064814814809</v>
      </c>
      <c r="C1258" t="s">
        <v>165</v>
      </c>
      <c r="D1258" t="s">
        <v>160</v>
      </c>
      <c r="E1258" t="s">
        <v>668</v>
      </c>
      <c r="F1258" t="s">
        <v>296</v>
      </c>
      <c r="G1258" s="82">
        <v>-53550</v>
      </c>
      <c r="H1258" t="s">
        <v>179</v>
      </c>
      <c r="I1258" t="s">
        <v>222</v>
      </c>
      <c r="J1258" s="33"/>
      <c r="K1258" s="33">
        <f>표1[[#This Row],[날짜]]</f>
        <v>45664</v>
      </c>
      <c r="L1258" t="str" cm="1">
        <f t="array" ref="L12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58" t="str">
        <f t="shared" si="19"/>
        <v>생활</v>
      </c>
      <c r="N1258" t="str">
        <f>IF(COUNTIF(저축성자산, I1258) &gt; 0, 표1[[#This Row],[결제수단]], E1258)</f>
        <v>생활서비스</v>
      </c>
      <c r="O1258">
        <f>IF(OR(표1[[#This Row],[pv_대분류]]="수입", 표1[[#This Row],[pv_대분류]]="저축/투자"), 표1[[#This Row],[금액]], -표1[[#This Row],[금액]])</f>
        <v>53550</v>
      </c>
    </row>
    <row r="1259" spans="1:15" hidden="1">
      <c r="A1259" s="33">
        <v>45664</v>
      </c>
      <c r="B1259" s="34">
        <v>0.57125000000000004</v>
      </c>
      <c r="C1259" t="s">
        <v>163</v>
      </c>
      <c r="D1259" t="s">
        <v>505</v>
      </c>
      <c r="E1259" t="s">
        <v>149</v>
      </c>
      <c r="F1259" t="s">
        <v>703</v>
      </c>
      <c r="G1259" s="82">
        <v>40000</v>
      </c>
      <c r="H1259" t="s">
        <v>179</v>
      </c>
      <c r="I1259" t="s">
        <v>211</v>
      </c>
      <c r="J1259" s="33"/>
      <c r="K1259" s="33">
        <f>표1[[#This Row],[날짜]]</f>
        <v>45664</v>
      </c>
      <c r="L1259" t="str" cm="1">
        <f t="array" ref="L12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59" t="str">
        <f t="shared" si="19"/>
        <v>기타수입</v>
      </c>
      <c r="N1259" t="str">
        <f>IF(COUNTIF(저축성자산, I1259) &gt; 0, 표1[[#This Row],[결제수단]], E1259)</f>
        <v>미분류</v>
      </c>
      <c r="O1259">
        <f>IF(OR(표1[[#This Row],[pv_대분류]]="수입", 표1[[#This Row],[pv_대분류]]="저축/투자"), 표1[[#This Row],[금액]], -표1[[#This Row],[금액]])</f>
        <v>40000</v>
      </c>
    </row>
    <row r="1260" spans="1:15" hidden="1">
      <c r="A1260" s="33">
        <v>45664</v>
      </c>
      <c r="B1260" s="34">
        <v>0.57456018518518515</v>
      </c>
      <c r="C1260" t="s">
        <v>163</v>
      </c>
      <c r="D1260" t="s">
        <v>149</v>
      </c>
      <c r="E1260" t="s">
        <v>149</v>
      </c>
      <c r="F1260" t="s">
        <v>590</v>
      </c>
      <c r="G1260" s="82">
        <v>13</v>
      </c>
      <c r="H1260" t="s">
        <v>179</v>
      </c>
      <c r="I1260" t="s">
        <v>537</v>
      </c>
      <c r="J1260" s="33"/>
      <c r="K1260" s="33">
        <f>표1[[#This Row],[날짜]]</f>
        <v>45664</v>
      </c>
      <c r="L1260" t="str" cm="1">
        <f t="array" ref="L12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60" t="str">
        <f t="shared" si="19"/>
        <v>미분류</v>
      </c>
      <c r="N1260" t="str">
        <f>IF(COUNTIF(저축성자산, I1260) &gt; 0, 표1[[#This Row],[결제수단]], E1260)</f>
        <v>미분류</v>
      </c>
      <c r="O1260">
        <f>IF(OR(표1[[#This Row],[pv_대분류]]="수입", 표1[[#This Row],[pv_대분류]]="저축/투자"), 표1[[#This Row],[금액]], -표1[[#This Row],[금액]])</f>
        <v>13</v>
      </c>
    </row>
    <row r="1261" spans="1:15" hidden="1">
      <c r="A1261" s="33">
        <v>45664</v>
      </c>
      <c r="B1261" s="34">
        <v>0.57459490740740737</v>
      </c>
      <c r="C1261" t="s">
        <v>163</v>
      </c>
      <c r="D1261" t="s">
        <v>149</v>
      </c>
      <c r="E1261" t="s">
        <v>149</v>
      </c>
      <c r="F1261" t="s">
        <v>590</v>
      </c>
      <c r="G1261" s="82">
        <v>24</v>
      </c>
      <c r="H1261" t="s">
        <v>179</v>
      </c>
      <c r="I1261" t="s">
        <v>537</v>
      </c>
      <c r="J1261" s="33"/>
      <c r="K1261" s="33">
        <f>표1[[#This Row],[날짜]]</f>
        <v>45664</v>
      </c>
      <c r="L1261" t="str" cm="1">
        <f t="array" ref="L12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61" t="str">
        <f t="shared" si="19"/>
        <v>미분류</v>
      </c>
      <c r="N1261" t="str">
        <f>IF(COUNTIF(저축성자산, I1261) &gt; 0, 표1[[#This Row],[결제수단]], E1261)</f>
        <v>미분류</v>
      </c>
      <c r="O1261">
        <f>IF(OR(표1[[#This Row],[pv_대분류]]="수입", 표1[[#This Row],[pv_대분류]]="저축/투자"), 표1[[#This Row],[금액]], -표1[[#This Row],[금액]])</f>
        <v>24</v>
      </c>
    </row>
    <row r="1262" spans="1:15" hidden="1">
      <c r="A1262" s="33">
        <v>45664</v>
      </c>
      <c r="B1262" s="34">
        <v>0.57460648148148152</v>
      </c>
      <c r="C1262" t="s">
        <v>163</v>
      </c>
      <c r="D1262" t="s">
        <v>161</v>
      </c>
      <c r="E1262" t="s">
        <v>149</v>
      </c>
      <c r="F1262" t="s">
        <v>617</v>
      </c>
      <c r="G1262" s="82">
        <v>16</v>
      </c>
      <c r="H1262" t="s">
        <v>179</v>
      </c>
      <c r="I1262" t="s">
        <v>537</v>
      </c>
      <c r="J1262" s="33"/>
      <c r="K1262" s="33">
        <f>표1[[#This Row],[날짜]]</f>
        <v>45664</v>
      </c>
      <c r="L1262" t="str" cm="1">
        <f t="array" ref="L12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62" t="str">
        <f t="shared" si="19"/>
        <v>앱테크</v>
      </c>
      <c r="N1262" t="str">
        <f>IF(COUNTIF(저축성자산, I1262) &gt; 0, 표1[[#This Row],[결제수단]], E1262)</f>
        <v>미분류</v>
      </c>
      <c r="O1262">
        <f>IF(OR(표1[[#This Row],[pv_대분류]]="수입", 표1[[#This Row],[pv_대분류]]="저축/투자"), 표1[[#This Row],[금액]], -표1[[#This Row],[금액]])</f>
        <v>16</v>
      </c>
    </row>
    <row r="1263" spans="1:15" hidden="1">
      <c r="A1263" s="33">
        <v>45664</v>
      </c>
      <c r="B1263" s="34">
        <v>0.57461805555555556</v>
      </c>
      <c r="C1263" t="s">
        <v>163</v>
      </c>
      <c r="D1263" t="s">
        <v>161</v>
      </c>
      <c r="E1263" t="s">
        <v>149</v>
      </c>
      <c r="F1263" t="s">
        <v>617</v>
      </c>
      <c r="G1263" s="82">
        <v>11</v>
      </c>
      <c r="H1263" t="s">
        <v>179</v>
      </c>
      <c r="I1263" t="s">
        <v>537</v>
      </c>
      <c r="J1263" s="33"/>
      <c r="K1263" s="33">
        <f>표1[[#This Row],[날짜]]</f>
        <v>45664</v>
      </c>
      <c r="L1263" t="str" cm="1">
        <f t="array" ref="L12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63" t="str">
        <f t="shared" si="19"/>
        <v>앱테크</v>
      </c>
      <c r="N1263" t="str">
        <f>IF(COUNTIF(저축성자산, I1263) &gt; 0, 표1[[#This Row],[결제수단]], E1263)</f>
        <v>미분류</v>
      </c>
      <c r="O1263">
        <f>IF(OR(표1[[#This Row],[pv_대분류]]="수입", 표1[[#This Row],[pv_대분류]]="저축/투자"), 표1[[#This Row],[금액]], -표1[[#This Row],[금액]])</f>
        <v>11</v>
      </c>
    </row>
    <row r="1264" spans="1:15" hidden="1">
      <c r="A1264" s="33">
        <v>45664</v>
      </c>
      <c r="B1264" s="34">
        <v>0.5746296296296296</v>
      </c>
      <c r="C1264" t="s">
        <v>163</v>
      </c>
      <c r="D1264" t="s">
        <v>149</v>
      </c>
      <c r="E1264" t="s">
        <v>149</v>
      </c>
      <c r="F1264" t="s">
        <v>590</v>
      </c>
      <c r="G1264" s="82">
        <v>30</v>
      </c>
      <c r="H1264" t="s">
        <v>179</v>
      </c>
      <c r="I1264" t="s">
        <v>537</v>
      </c>
      <c r="J1264" s="33"/>
      <c r="K1264" s="33">
        <f>표1[[#This Row],[날짜]]</f>
        <v>45664</v>
      </c>
      <c r="L1264" t="str" cm="1">
        <f t="array" ref="L12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64" t="str">
        <f t="shared" si="19"/>
        <v>미분류</v>
      </c>
      <c r="N1264" t="str">
        <f>IF(COUNTIF(저축성자산, I1264) &gt; 0, 표1[[#This Row],[결제수단]], E1264)</f>
        <v>미분류</v>
      </c>
      <c r="O1264">
        <f>IF(OR(표1[[#This Row],[pv_대분류]]="수입", 표1[[#This Row],[pv_대분류]]="저축/투자"), 표1[[#This Row],[금액]], -표1[[#This Row],[금액]])</f>
        <v>30</v>
      </c>
    </row>
    <row r="1265" spans="1:15" hidden="1">
      <c r="A1265" s="33">
        <v>45663</v>
      </c>
      <c r="B1265" s="34">
        <v>0.72865740740740736</v>
      </c>
      <c r="C1265" t="s">
        <v>167</v>
      </c>
      <c r="D1265" t="s">
        <v>167</v>
      </c>
      <c r="E1265" t="s">
        <v>149</v>
      </c>
      <c r="F1265" t="s">
        <v>684</v>
      </c>
      <c r="G1265" s="82">
        <v>-30000</v>
      </c>
      <c r="H1265" t="s">
        <v>179</v>
      </c>
      <c r="I1265" t="s">
        <v>537</v>
      </c>
      <c r="J1265" s="33"/>
      <c r="K1265" s="33">
        <f>표1[[#This Row],[날짜]]</f>
        <v>45663</v>
      </c>
      <c r="L1265" t="str" cm="1">
        <f t="array" ref="L12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65" t="str">
        <f t="shared" si="19"/>
        <v>이체</v>
      </c>
      <c r="N1265" t="str">
        <f>IF(COUNTIF(저축성자산, I1265) &gt; 0, 표1[[#This Row],[결제수단]], E1265)</f>
        <v>미분류</v>
      </c>
      <c r="O1265">
        <f>IF(OR(표1[[#This Row],[pv_대분류]]="수입", 표1[[#This Row],[pv_대분류]]="저축/투자"), 표1[[#This Row],[금액]], -표1[[#This Row],[금액]])</f>
        <v>30000</v>
      </c>
    </row>
    <row r="1266" spans="1:15">
      <c r="A1266" s="33">
        <v>45662</v>
      </c>
      <c r="B1266" s="34">
        <v>0.23731481481481481</v>
      </c>
      <c r="C1266" t="s">
        <v>165</v>
      </c>
      <c r="D1266" t="s">
        <v>146</v>
      </c>
      <c r="E1266" t="s">
        <v>595</v>
      </c>
      <c r="F1266" t="s">
        <v>328</v>
      </c>
      <c r="G1266" s="82">
        <v>-3000</v>
      </c>
      <c r="H1266" t="s">
        <v>179</v>
      </c>
      <c r="I1266" t="s">
        <v>272</v>
      </c>
      <c r="J1266" s="33"/>
      <c r="K1266" s="33">
        <f>표1[[#This Row],[날짜]]</f>
        <v>45662</v>
      </c>
      <c r="L1266" t="str" cm="1">
        <f t="array" ref="L12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66" t="str">
        <f t="shared" si="19"/>
        <v>교통</v>
      </c>
      <c r="N1266" t="str">
        <f>IF(COUNTIF(저축성자산, I1266) &gt; 0, 표1[[#This Row],[결제수단]], E1266)</f>
        <v>대중교통</v>
      </c>
      <c r="O1266">
        <f>IF(OR(표1[[#This Row],[pv_대분류]]="수입", 표1[[#This Row],[pv_대분류]]="저축/투자"), 표1[[#This Row],[금액]], -표1[[#This Row],[금액]])</f>
        <v>3000</v>
      </c>
    </row>
    <row r="1267" spans="1:15">
      <c r="A1267" s="33">
        <v>45662</v>
      </c>
      <c r="B1267" s="34">
        <v>0.46591435185185193</v>
      </c>
      <c r="C1267" t="s">
        <v>165</v>
      </c>
      <c r="D1267" t="s">
        <v>148</v>
      </c>
      <c r="E1267" t="s">
        <v>27</v>
      </c>
      <c r="F1267" t="s">
        <v>68</v>
      </c>
      <c r="G1267" s="82">
        <v>-29000</v>
      </c>
      <c r="H1267" t="s">
        <v>179</v>
      </c>
      <c r="I1267" t="s">
        <v>222</v>
      </c>
      <c r="J1267" s="33"/>
      <c r="K1267" s="33">
        <f>표1[[#This Row],[날짜]]</f>
        <v>45662</v>
      </c>
      <c r="L1267" t="str" cm="1">
        <f t="array" ref="L12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67" t="str">
        <f t="shared" si="19"/>
        <v>식비</v>
      </c>
      <c r="N1267" t="str">
        <f>IF(COUNTIF(저축성자산, I1267) &gt; 0, 표1[[#This Row],[결제수단]], E1267)</f>
        <v>배달</v>
      </c>
      <c r="O1267">
        <f>IF(OR(표1[[#This Row],[pv_대분류]]="수입", 표1[[#This Row],[pv_대분류]]="저축/투자"), 표1[[#This Row],[금액]], -표1[[#This Row],[금액]])</f>
        <v>29000</v>
      </c>
    </row>
    <row r="1268" spans="1:15" hidden="1">
      <c r="A1268" s="33">
        <v>45661</v>
      </c>
      <c r="B1268" s="34">
        <v>0.35515046296296299</v>
      </c>
      <c r="C1268" t="s">
        <v>163</v>
      </c>
      <c r="D1268" t="s">
        <v>510</v>
      </c>
      <c r="E1268" t="s">
        <v>149</v>
      </c>
      <c r="F1268" t="s">
        <v>240</v>
      </c>
      <c r="G1268" s="82">
        <v>500</v>
      </c>
      <c r="H1268" t="s">
        <v>179</v>
      </c>
      <c r="I1268" t="s">
        <v>537</v>
      </c>
      <c r="J1268" s="33"/>
      <c r="K1268" s="33">
        <f>표1[[#This Row],[날짜]]</f>
        <v>45661</v>
      </c>
      <c r="L1268" t="str" cm="1">
        <f t="array" ref="L12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68" t="str">
        <f t="shared" si="19"/>
        <v>금융수입</v>
      </c>
      <c r="N1268" t="str">
        <f>IF(COUNTIF(저축성자산, I1268) &gt; 0, 표1[[#This Row],[결제수단]], E1268)</f>
        <v>미분류</v>
      </c>
      <c r="O1268">
        <f>IF(OR(표1[[#This Row],[pv_대분류]]="수입", 표1[[#This Row],[pv_대분류]]="저축/투자"), 표1[[#This Row],[금액]], -표1[[#This Row],[금액]])</f>
        <v>500</v>
      </c>
    </row>
    <row r="1269" spans="1:15" hidden="1">
      <c r="A1269" s="33">
        <v>45660</v>
      </c>
      <c r="B1269" s="34">
        <v>0.36752314814814813</v>
      </c>
      <c r="C1269" t="s">
        <v>167</v>
      </c>
      <c r="D1269" t="s">
        <v>609</v>
      </c>
      <c r="E1269" t="s">
        <v>149</v>
      </c>
      <c r="F1269" t="s">
        <v>192</v>
      </c>
      <c r="G1269" s="82">
        <v>169</v>
      </c>
      <c r="H1269" t="s">
        <v>179</v>
      </c>
      <c r="I1269" t="s">
        <v>537</v>
      </c>
      <c r="J1269" s="33"/>
      <c r="K1269" s="33">
        <f>표1[[#This Row],[날짜]]</f>
        <v>45660</v>
      </c>
      <c r="L1269" t="str" cm="1">
        <f t="array" ref="L12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69" t="str">
        <f t="shared" si="19"/>
        <v>내계좌이체</v>
      </c>
      <c r="N1269" t="str">
        <f>IF(COUNTIF(저축성자산, I1269) &gt; 0, 표1[[#This Row],[결제수단]], E1269)</f>
        <v>미분류</v>
      </c>
      <c r="O1269">
        <f>IF(OR(표1[[#This Row],[pv_대분류]]="수입", 표1[[#This Row],[pv_대분류]]="저축/투자"), 표1[[#This Row],[금액]], -표1[[#This Row],[금액]])</f>
        <v>-169</v>
      </c>
    </row>
    <row r="1270" spans="1:15" hidden="1">
      <c r="A1270" s="33">
        <v>45660</v>
      </c>
      <c r="B1270" s="34">
        <v>0.36752314814814813</v>
      </c>
      <c r="C1270" t="s">
        <v>167</v>
      </c>
      <c r="D1270" t="s">
        <v>609</v>
      </c>
      <c r="E1270" t="s">
        <v>149</v>
      </c>
      <c r="F1270" t="s">
        <v>234</v>
      </c>
      <c r="G1270" s="82">
        <v>-169</v>
      </c>
      <c r="H1270" t="s">
        <v>179</v>
      </c>
      <c r="I1270" t="s">
        <v>527</v>
      </c>
      <c r="J1270" s="33"/>
      <c r="K1270" s="33">
        <f>표1[[#This Row],[날짜]]</f>
        <v>45660</v>
      </c>
      <c r="L1270" t="str" cm="1">
        <f t="array" ref="L12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70" t="str">
        <f t="shared" si="19"/>
        <v>내계좌이체</v>
      </c>
      <c r="N1270" t="str">
        <f>IF(COUNTIF(저축성자산, I1270) &gt; 0, 표1[[#This Row],[결제수단]], E1270)</f>
        <v>미분류</v>
      </c>
      <c r="O1270">
        <f>IF(OR(표1[[#This Row],[pv_대분류]]="수입", 표1[[#This Row],[pv_대분류]]="저축/투자"), 표1[[#This Row],[금액]], -표1[[#This Row],[금액]])</f>
        <v>169</v>
      </c>
    </row>
    <row r="1271" spans="1:15" hidden="1">
      <c r="A1271" s="33">
        <v>45660</v>
      </c>
      <c r="B1271" s="34">
        <v>0.45662037037037029</v>
      </c>
      <c r="C1271" t="s">
        <v>167</v>
      </c>
      <c r="D1271" t="s">
        <v>635</v>
      </c>
      <c r="E1271" t="s">
        <v>149</v>
      </c>
      <c r="F1271" t="s">
        <v>632</v>
      </c>
      <c r="G1271" s="82">
        <v>-90300</v>
      </c>
      <c r="H1271" t="s">
        <v>179</v>
      </c>
      <c r="I1271" t="s">
        <v>537</v>
      </c>
      <c r="J1271" s="33"/>
      <c r="K1271" s="33">
        <f>표1[[#This Row],[날짜]]</f>
        <v>45660</v>
      </c>
      <c r="L1271" t="str" cm="1">
        <f t="array" ref="L12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71" t="str">
        <f t="shared" si="19"/>
        <v>카드대금</v>
      </c>
      <c r="N1271" t="str">
        <f>IF(COUNTIF(저축성자산, I1271) &gt; 0, 표1[[#This Row],[결제수단]], E1271)</f>
        <v>미분류</v>
      </c>
      <c r="O1271">
        <f>IF(OR(표1[[#This Row],[pv_대분류]]="수입", 표1[[#This Row],[pv_대분류]]="저축/투자"), 표1[[#This Row],[금액]], -표1[[#This Row],[금액]])</f>
        <v>90300</v>
      </c>
    </row>
    <row r="1272" spans="1:15">
      <c r="A1272" s="33">
        <v>45660</v>
      </c>
      <c r="B1272" s="34">
        <v>0.35283564814814822</v>
      </c>
      <c r="C1272" t="s">
        <v>165</v>
      </c>
      <c r="D1272" t="s">
        <v>146</v>
      </c>
      <c r="E1272" t="s">
        <v>37</v>
      </c>
      <c r="F1272" t="s">
        <v>325</v>
      </c>
      <c r="G1272" s="82">
        <v>-5400</v>
      </c>
      <c r="H1272" t="s">
        <v>179</v>
      </c>
      <c r="I1272" t="s">
        <v>224</v>
      </c>
      <c r="J1272" s="33"/>
      <c r="K1272" s="33">
        <f>표1[[#This Row],[날짜]]</f>
        <v>45660</v>
      </c>
      <c r="L1272" t="str" cm="1">
        <f t="array" ref="L12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72" t="str">
        <f t="shared" si="19"/>
        <v>교통</v>
      </c>
      <c r="N1272" t="str">
        <f>IF(COUNTIF(저축성자산, I1272) &gt; 0, 표1[[#This Row],[결제수단]], E1272)</f>
        <v>택시</v>
      </c>
      <c r="O1272">
        <f>IF(OR(표1[[#This Row],[pv_대분류]]="수입", 표1[[#This Row],[pv_대분류]]="저축/투자"), 표1[[#This Row],[금액]], -표1[[#This Row],[금액]])</f>
        <v>5400</v>
      </c>
    </row>
    <row r="1273" spans="1:15">
      <c r="A1273" s="33">
        <v>45660</v>
      </c>
      <c r="B1273" s="34">
        <v>0.35894675925925928</v>
      </c>
      <c r="C1273" t="s">
        <v>165</v>
      </c>
      <c r="D1273" t="s">
        <v>553</v>
      </c>
      <c r="E1273" t="s">
        <v>612</v>
      </c>
      <c r="F1273" t="s">
        <v>703</v>
      </c>
      <c r="G1273" s="82">
        <v>-549929</v>
      </c>
      <c r="H1273" t="s">
        <v>179</v>
      </c>
      <c r="I1273" t="s">
        <v>554</v>
      </c>
      <c r="J1273" s="33"/>
      <c r="K1273" s="33">
        <f>표1[[#This Row],[날짜]]</f>
        <v>45660</v>
      </c>
      <c r="L1273" t="str" cm="1">
        <f t="array" ref="L12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73" t="str">
        <f t="shared" si="19"/>
        <v>온라인쇼핑</v>
      </c>
      <c r="N1273" t="str">
        <f>IF(COUNTIF(저축성자산, I1273) &gt; 0, 표1[[#This Row],[결제수단]], E1273)</f>
        <v>인터넷쇼핑</v>
      </c>
      <c r="O1273">
        <f>IF(OR(표1[[#This Row],[pv_대분류]]="수입", 표1[[#This Row],[pv_대분류]]="저축/투자"), 표1[[#This Row],[금액]], -표1[[#This Row],[금액]])</f>
        <v>549929</v>
      </c>
    </row>
    <row r="1274" spans="1:15" hidden="1">
      <c r="A1274" s="33">
        <v>45660</v>
      </c>
      <c r="B1274" s="34">
        <v>0.36719907407407409</v>
      </c>
      <c r="C1274" t="s">
        <v>163</v>
      </c>
      <c r="D1274" t="s">
        <v>510</v>
      </c>
      <c r="E1274" t="s">
        <v>149</v>
      </c>
      <c r="F1274" t="s">
        <v>608</v>
      </c>
      <c r="G1274" s="82">
        <v>169</v>
      </c>
      <c r="H1274" t="s">
        <v>179</v>
      </c>
      <c r="I1274" t="s">
        <v>527</v>
      </c>
      <c r="J1274" s="33"/>
      <c r="K1274" s="33">
        <f>표1[[#This Row],[날짜]]</f>
        <v>45660</v>
      </c>
      <c r="L1274" t="str" cm="1">
        <f t="array" ref="L12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74" t="str">
        <f t="shared" si="19"/>
        <v>금융수입</v>
      </c>
      <c r="N1274" t="str">
        <f>IF(COUNTIF(저축성자산, I1274) &gt; 0, 표1[[#This Row],[결제수단]], E1274)</f>
        <v>미분류</v>
      </c>
      <c r="O1274">
        <f>IF(OR(표1[[#This Row],[pv_대분류]]="수입", 표1[[#This Row],[pv_대분류]]="저축/투자"), 표1[[#This Row],[금액]], -표1[[#This Row],[금액]])</f>
        <v>169</v>
      </c>
    </row>
    <row r="1275" spans="1:15" hidden="1">
      <c r="A1275" s="33">
        <v>45660</v>
      </c>
      <c r="B1275" s="34">
        <v>0.36725694444444451</v>
      </c>
      <c r="C1275" t="s">
        <v>163</v>
      </c>
      <c r="D1275" t="s">
        <v>161</v>
      </c>
      <c r="E1275" t="s">
        <v>149</v>
      </c>
      <c r="F1275" t="s">
        <v>617</v>
      </c>
      <c r="G1275" s="82">
        <v>12</v>
      </c>
      <c r="H1275" t="s">
        <v>179</v>
      </c>
      <c r="I1275" t="s">
        <v>537</v>
      </c>
      <c r="J1275" s="33"/>
      <c r="K1275" s="33">
        <f>표1[[#This Row],[날짜]]</f>
        <v>45660</v>
      </c>
      <c r="L1275" t="str" cm="1">
        <f t="array" ref="L12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75" t="str">
        <f t="shared" si="19"/>
        <v>앱테크</v>
      </c>
      <c r="N1275" t="str">
        <f>IF(COUNTIF(저축성자산, I1275) &gt; 0, 표1[[#This Row],[결제수단]], E1275)</f>
        <v>미분류</v>
      </c>
      <c r="O1275">
        <f>IF(OR(표1[[#This Row],[pv_대분류]]="수입", 표1[[#This Row],[pv_대분류]]="저축/투자"), 표1[[#This Row],[금액]], -표1[[#This Row],[금액]])</f>
        <v>12</v>
      </c>
    </row>
    <row r="1276" spans="1:15" hidden="1">
      <c r="A1276" s="33">
        <v>45660</v>
      </c>
      <c r="B1276" s="34">
        <v>0.36730324074074072</v>
      </c>
      <c r="C1276" t="s">
        <v>163</v>
      </c>
      <c r="D1276" t="s">
        <v>149</v>
      </c>
      <c r="E1276" t="s">
        <v>149</v>
      </c>
      <c r="F1276" t="s">
        <v>590</v>
      </c>
      <c r="G1276" s="82">
        <v>8</v>
      </c>
      <c r="H1276" t="s">
        <v>179</v>
      </c>
      <c r="I1276" t="s">
        <v>537</v>
      </c>
      <c r="J1276" s="33"/>
      <c r="K1276" s="33">
        <f>표1[[#This Row],[날짜]]</f>
        <v>45660</v>
      </c>
      <c r="L1276" t="str" cm="1">
        <f t="array" ref="L12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76" t="str">
        <f t="shared" si="19"/>
        <v>미분류</v>
      </c>
      <c r="N1276" t="str">
        <f>IF(COUNTIF(저축성자산, I1276) &gt; 0, 표1[[#This Row],[결제수단]], E1276)</f>
        <v>미분류</v>
      </c>
      <c r="O1276">
        <f>IF(OR(표1[[#This Row],[pv_대분류]]="수입", 표1[[#This Row],[pv_대분류]]="저축/투자"), 표1[[#This Row],[금액]], -표1[[#This Row],[금액]])</f>
        <v>8</v>
      </c>
    </row>
    <row r="1277" spans="1:15" hidden="1">
      <c r="A1277" s="33">
        <v>45660</v>
      </c>
      <c r="B1277" s="34">
        <v>0.4568402777777778</v>
      </c>
      <c r="C1277" t="s">
        <v>163</v>
      </c>
      <c r="D1277" t="s">
        <v>149</v>
      </c>
      <c r="E1277" t="s">
        <v>149</v>
      </c>
      <c r="F1277" t="s">
        <v>590</v>
      </c>
      <c r="G1277" s="82">
        <v>14</v>
      </c>
      <c r="H1277" t="s">
        <v>179</v>
      </c>
      <c r="I1277" t="s">
        <v>537</v>
      </c>
      <c r="J1277" s="33"/>
      <c r="K1277" s="33">
        <f>표1[[#This Row],[날짜]]</f>
        <v>45660</v>
      </c>
      <c r="L1277" t="str" cm="1">
        <f t="array" ref="L12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77" t="str">
        <f t="shared" si="19"/>
        <v>미분류</v>
      </c>
      <c r="N1277" t="str">
        <f>IF(COUNTIF(저축성자산, I1277) &gt; 0, 표1[[#This Row],[결제수단]], E1277)</f>
        <v>미분류</v>
      </c>
      <c r="O1277">
        <f>IF(OR(표1[[#This Row],[pv_대분류]]="수입", 표1[[#This Row],[pv_대분류]]="저축/투자"), 표1[[#This Row],[금액]], -표1[[#This Row],[금액]])</f>
        <v>14</v>
      </c>
    </row>
    <row r="1278" spans="1:15" hidden="1">
      <c r="A1278" s="33">
        <v>45659</v>
      </c>
      <c r="B1278" s="34">
        <v>0.41605324074074068</v>
      </c>
      <c r="C1278" t="s">
        <v>167</v>
      </c>
      <c r="D1278" t="s">
        <v>167</v>
      </c>
      <c r="E1278" t="s">
        <v>149</v>
      </c>
      <c r="F1278" t="s">
        <v>72</v>
      </c>
      <c r="G1278" s="82">
        <v>10000</v>
      </c>
      <c r="H1278" t="s">
        <v>179</v>
      </c>
      <c r="I1278" t="s">
        <v>554</v>
      </c>
      <c r="J1278" s="33"/>
      <c r="K1278" s="33">
        <f>표1[[#This Row],[날짜]]</f>
        <v>45659</v>
      </c>
      <c r="L1278" t="str" cm="1">
        <f t="array" ref="L12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78" t="str">
        <f t="shared" si="19"/>
        <v>이체</v>
      </c>
      <c r="N1278" t="str">
        <f>IF(COUNTIF(저축성자산, I1278) &gt; 0, 표1[[#This Row],[결제수단]], E1278)</f>
        <v>미분류</v>
      </c>
      <c r="O1278">
        <f>IF(OR(표1[[#This Row],[pv_대분류]]="수입", 표1[[#This Row],[pv_대분류]]="저축/투자"), 표1[[#This Row],[금액]], -표1[[#This Row],[금액]])</f>
        <v>-10000</v>
      </c>
    </row>
    <row r="1279" spans="1:15" hidden="1">
      <c r="A1279" s="33">
        <v>45659</v>
      </c>
      <c r="B1279" s="34">
        <v>0.43734953703703711</v>
      </c>
      <c r="C1279" t="s">
        <v>167</v>
      </c>
      <c r="D1279" t="s">
        <v>167</v>
      </c>
      <c r="E1279" t="s">
        <v>149</v>
      </c>
      <c r="F1279" t="s">
        <v>81</v>
      </c>
      <c r="G1279" s="82">
        <v>8000</v>
      </c>
      <c r="H1279" t="s">
        <v>179</v>
      </c>
      <c r="I1279" t="s">
        <v>554</v>
      </c>
      <c r="J1279" s="33"/>
      <c r="K1279" s="33">
        <f>표1[[#This Row],[날짜]]</f>
        <v>45659</v>
      </c>
      <c r="L1279" t="str" cm="1">
        <f t="array" ref="L12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79" t="str">
        <f t="shared" si="19"/>
        <v>이체</v>
      </c>
      <c r="N1279" t="str">
        <f>IF(COUNTIF(저축성자산, I1279) &gt; 0, 표1[[#This Row],[결제수단]], E1279)</f>
        <v>미분류</v>
      </c>
      <c r="O1279">
        <f>IF(OR(표1[[#This Row],[pv_대분류]]="수입", 표1[[#This Row],[pv_대분류]]="저축/투자"), 표1[[#This Row],[금액]], -표1[[#This Row],[금액]])</f>
        <v>-8000</v>
      </c>
    </row>
    <row r="1280" spans="1:15" hidden="1">
      <c r="A1280" s="33">
        <v>45659</v>
      </c>
      <c r="B1280" s="34">
        <v>0.46837962962962959</v>
      </c>
      <c r="C1280" t="s">
        <v>167</v>
      </c>
      <c r="D1280" t="s">
        <v>609</v>
      </c>
      <c r="E1280" t="s">
        <v>149</v>
      </c>
      <c r="F1280" t="s">
        <v>593</v>
      </c>
      <c r="G1280" s="82">
        <v>-2000</v>
      </c>
      <c r="H1280" t="s">
        <v>179</v>
      </c>
      <c r="I1280" t="s">
        <v>537</v>
      </c>
      <c r="J1280" s="33"/>
      <c r="K1280" s="33">
        <f>표1[[#This Row],[날짜]]</f>
        <v>45659</v>
      </c>
      <c r="L1280" t="str" cm="1">
        <f t="array" ref="L12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80" t="str">
        <f t="shared" si="19"/>
        <v>내계좌이체</v>
      </c>
      <c r="N1280" t="str">
        <f>IF(COUNTIF(저축성자산, I1280) &gt; 0, 표1[[#This Row],[결제수단]], E1280)</f>
        <v>미분류</v>
      </c>
      <c r="O1280">
        <f>IF(OR(표1[[#This Row],[pv_대분류]]="수입", 표1[[#This Row],[pv_대분류]]="저축/투자"), 표1[[#This Row],[금액]], -표1[[#This Row],[금액]])</f>
        <v>2000</v>
      </c>
    </row>
    <row r="1281" spans="1:15" hidden="1">
      <c r="A1281" s="33">
        <v>45659</v>
      </c>
      <c r="B1281" s="34">
        <v>0.46839120370370368</v>
      </c>
      <c r="C1281" t="s">
        <v>167</v>
      </c>
      <c r="D1281" t="s">
        <v>609</v>
      </c>
      <c r="E1281" t="s">
        <v>149</v>
      </c>
      <c r="F1281" t="s">
        <v>152</v>
      </c>
      <c r="G1281" s="82">
        <v>2000</v>
      </c>
      <c r="H1281" t="s">
        <v>179</v>
      </c>
      <c r="I1281" t="s">
        <v>554</v>
      </c>
      <c r="J1281" s="33"/>
      <c r="K1281" s="33">
        <f>표1[[#This Row],[날짜]]</f>
        <v>45659</v>
      </c>
      <c r="L1281" t="str" cm="1">
        <f t="array" ref="L12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81" t="str">
        <f t="shared" si="19"/>
        <v>내계좌이체</v>
      </c>
      <c r="N1281" t="str">
        <f>IF(COUNTIF(저축성자산, I1281) &gt; 0, 표1[[#This Row],[결제수단]], E1281)</f>
        <v>미분류</v>
      </c>
      <c r="O1281">
        <f>IF(OR(표1[[#This Row],[pv_대분류]]="수입", 표1[[#This Row],[pv_대분류]]="저축/투자"), 표1[[#This Row],[금액]], -표1[[#This Row],[금액]])</f>
        <v>-2000</v>
      </c>
    </row>
    <row r="1282" spans="1:15" hidden="1">
      <c r="A1282" s="33">
        <v>45659</v>
      </c>
      <c r="B1282" s="34">
        <v>0.46857638888888892</v>
      </c>
      <c r="C1282" t="s">
        <v>167</v>
      </c>
      <c r="D1282" t="s">
        <v>609</v>
      </c>
      <c r="E1282" t="s">
        <v>149</v>
      </c>
      <c r="F1282" t="s">
        <v>593</v>
      </c>
      <c r="G1282" s="82">
        <v>-95000</v>
      </c>
      <c r="H1282" t="s">
        <v>179</v>
      </c>
      <c r="I1282" t="s">
        <v>195</v>
      </c>
      <c r="J1282" s="33"/>
      <c r="K1282" s="33">
        <f>표1[[#This Row],[날짜]]</f>
        <v>45659</v>
      </c>
      <c r="L1282" t="str" cm="1">
        <f t="array" ref="L12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82" t="str">
        <f t="shared" ref="M1282:M1345" si="20">IF(COUNTIF(저축성자산, I1282) &gt; 0, "저축성자산", D1282)</f>
        <v>내계좌이체</v>
      </c>
      <c r="N1282" t="str">
        <f>IF(COUNTIF(저축성자산, I1282) &gt; 0, 표1[[#This Row],[결제수단]], E1282)</f>
        <v>미분류</v>
      </c>
      <c r="O1282">
        <f>IF(OR(표1[[#This Row],[pv_대분류]]="수입", 표1[[#This Row],[pv_대분류]]="저축/투자"), 표1[[#This Row],[금액]], -표1[[#This Row],[금액]])</f>
        <v>95000</v>
      </c>
    </row>
    <row r="1283" spans="1:15" hidden="1">
      <c r="A1283" s="33">
        <v>45659</v>
      </c>
      <c r="B1283" s="34">
        <v>0.46857638888888892</v>
      </c>
      <c r="C1283" t="s">
        <v>167</v>
      </c>
      <c r="D1283" t="s">
        <v>609</v>
      </c>
      <c r="E1283" t="s">
        <v>149</v>
      </c>
      <c r="F1283" t="s">
        <v>152</v>
      </c>
      <c r="G1283" s="82">
        <v>95000</v>
      </c>
      <c r="H1283" t="s">
        <v>179</v>
      </c>
      <c r="I1283" t="s">
        <v>537</v>
      </c>
      <c r="J1283" s="33"/>
      <c r="K1283" s="33">
        <f>표1[[#This Row],[날짜]]</f>
        <v>45659</v>
      </c>
      <c r="L1283" t="str" cm="1">
        <f t="array" ref="L12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83" t="str">
        <f t="shared" si="20"/>
        <v>내계좌이체</v>
      </c>
      <c r="N1283" t="str">
        <f>IF(COUNTIF(저축성자산, I1283) &gt; 0, 표1[[#This Row],[결제수단]], E1283)</f>
        <v>미분류</v>
      </c>
      <c r="O1283">
        <f>IF(OR(표1[[#This Row],[pv_대분류]]="수입", 표1[[#This Row],[pv_대분류]]="저축/투자"), 표1[[#This Row],[금액]], -표1[[#This Row],[금액]])</f>
        <v>-95000</v>
      </c>
    </row>
    <row r="1284" spans="1:15">
      <c r="A1284" s="33">
        <v>45659</v>
      </c>
      <c r="B1284" s="34">
        <v>0.58275462962962965</v>
      </c>
      <c r="C1284" t="s">
        <v>165</v>
      </c>
      <c r="D1284" t="s">
        <v>146</v>
      </c>
      <c r="E1284" t="s">
        <v>595</v>
      </c>
      <c r="F1284" t="s">
        <v>613</v>
      </c>
      <c r="G1284" s="82">
        <v>-31800</v>
      </c>
      <c r="H1284" t="s">
        <v>179</v>
      </c>
      <c r="I1284" t="s">
        <v>419</v>
      </c>
      <c r="J1284" s="33"/>
      <c r="K1284" s="33">
        <f>표1[[#This Row],[날짜]]</f>
        <v>45659</v>
      </c>
      <c r="L1284" t="str" cm="1">
        <f t="array" ref="L12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84" t="str">
        <f t="shared" si="20"/>
        <v>교통</v>
      </c>
      <c r="N1284" t="str">
        <f>IF(COUNTIF(저축성자산, I1284) &gt; 0, 표1[[#This Row],[결제수단]], E1284)</f>
        <v>대중교통</v>
      </c>
      <c r="O1284">
        <f>IF(OR(표1[[#This Row],[pv_대분류]]="수입", 표1[[#This Row],[pv_대분류]]="저축/투자"), 표1[[#This Row],[금액]], -표1[[#This Row],[금액]])</f>
        <v>31800</v>
      </c>
    </row>
    <row r="1285" spans="1:15">
      <c r="A1285" s="33">
        <v>45659</v>
      </c>
      <c r="B1285" s="34">
        <v>0.58275462962962965</v>
      </c>
      <c r="C1285" t="s">
        <v>165</v>
      </c>
      <c r="D1285" t="s">
        <v>146</v>
      </c>
      <c r="E1285" t="s">
        <v>595</v>
      </c>
      <c r="F1285" t="s">
        <v>613</v>
      </c>
      <c r="G1285" s="82">
        <v>-1400</v>
      </c>
      <c r="H1285" t="s">
        <v>179</v>
      </c>
      <c r="I1285" t="s">
        <v>419</v>
      </c>
      <c r="J1285" s="33"/>
      <c r="K1285" s="33">
        <f>표1[[#This Row],[날짜]]</f>
        <v>45659</v>
      </c>
      <c r="L1285" t="str" cm="1">
        <f t="array" ref="L12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85" t="str">
        <f t="shared" si="20"/>
        <v>교통</v>
      </c>
      <c r="N1285" t="str">
        <f>IF(COUNTIF(저축성자산, I1285) &gt; 0, 표1[[#This Row],[결제수단]], E1285)</f>
        <v>대중교통</v>
      </c>
      <c r="O1285">
        <f>IF(OR(표1[[#This Row],[pv_대분류]]="수입", 표1[[#This Row],[pv_대분류]]="저축/투자"), 표1[[#This Row],[금액]], -표1[[#This Row],[금액]])</f>
        <v>1400</v>
      </c>
    </row>
    <row r="1286" spans="1:15">
      <c r="A1286" s="33">
        <v>45659</v>
      </c>
      <c r="B1286" s="34">
        <v>0.9390856481481481</v>
      </c>
      <c r="C1286" t="s">
        <v>165</v>
      </c>
      <c r="D1286" t="s">
        <v>148</v>
      </c>
      <c r="E1286" t="s">
        <v>598</v>
      </c>
      <c r="F1286" t="s">
        <v>331</v>
      </c>
      <c r="G1286" s="82">
        <v>-8200</v>
      </c>
      <c r="H1286" t="s">
        <v>179</v>
      </c>
      <c r="I1286" t="s">
        <v>224</v>
      </c>
      <c r="J1286" s="33"/>
      <c r="K1286" s="33">
        <f>표1[[#This Row],[날짜]]</f>
        <v>45659</v>
      </c>
      <c r="L1286" t="str" cm="1">
        <f t="array" ref="L12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86" t="str">
        <f t="shared" si="20"/>
        <v>식비</v>
      </c>
      <c r="N1286" t="str">
        <f>IF(COUNTIF(저축성자산, I1286) &gt; 0, 표1[[#This Row],[결제수단]], E1286)</f>
        <v>패스트푸드</v>
      </c>
      <c r="O1286">
        <f>IF(OR(표1[[#This Row],[pv_대분류]]="수입", 표1[[#This Row],[pv_대분류]]="저축/투자"), 표1[[#This Row],[금액]], -표1[[#This Row],[금액]])</f>
        <v>8200</v>
      </c>
    </row>
    <row r="1287" spans="1:15" hidden="1">
      <c r="A1287" s="33">
        <v>45658</v>
      </c>
      <c r="B1287" s="34">
        <v>0.88098379629629631</v>
      </c>
      <c r="C1287" t="s">
        <v>167</v>
      </c>
      <c r="D1287" t="s">
        <v>167</v>
      </c>
      <c r="E1287" t="s">
        <v>149</v>
      </c>
      <c r="F1287" t="s">
        <v>82</v>
      </c>
      <c r="G1287" s="82">
        <v>95000</v>
      </c>
      <c r="H1287" t="s">
        <v>179</v>
      </c>
      <c r="I1287" t="s">
        <v>195</v>
      </c>
      <c r="J1287" s="33"/>
      <c r="K1287" s="33">
        <f>표1[[#This Row],[날짜]]</f>
        <v>45658</v>
      </c>
      <c r="L1287" t="str" cm="1">
        <f t="array" ref="L12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87" t="str">
        <f t="shared" si="20"/>
        <v>이체</v>
      </c>
      <c r="N1287" t="str">
        <f>IF(COUNTIF(저축성자산, I1287) &gt; 0, 표1[[#This Row],[결제수단]], E1287)</f>
        <v>미분류</v>
      </c>
      <c r="O1287">
        <f>IF(OR(표1[[#This Row],[pv_대분류]]="수입", 표1[[#This Row],[pv_대분류]]="저축/투자"), 표1[[#This Row],[금액]], -표1[[#This Row],[금액]])</f>
        <v>-95000</v>
      </c>
    </row>
    <row r="1288" spans="1:15" hidden="1">
      <c r="A1288" s="33">
        <v>45658</v>
      </c>
      <c r="B1288" s="34">
        <v>8.6423611111111118E-2</v>
      </c>
      <c r="C1288" t="s">
        <v>163</v>
      </c>
      <c r="D1288" t="s">
        <v>510</v>
      </c>
      <c r="E1288" t="s">
        <v>149</v>
      </c>
      <c r="F1288" t="s">
        <v>7</v>
      </c>
      <c r="G1288" s="82">
        <v>5</v>
      </c>
      <c r="H1288" t="s">
        <v>179</v>
      </c>
      <c r="I1288" t="s">
        <v>537</v>
      </c>
      <c r="J1288" s="33"/>
      <c r="K1288" s="33">
        <f>표1[[#This Row],[날짜]]</f>
        <v>45658</v>
      </c>
      <c r="L1288" t="str" cm="1">
        <f t="array" ref="L12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288" t="str">
        <f t="shared" si="20"/>
        <v>금융수입</v>
      </c>
      <c r="N1288" t="str">
        <f>IF(COUNTIF(저축성자산, I1288) &gt; 0, 표1[[#This Row],[결제수단]], E1288)</f>
        <v>미분류</v>
      </c>
      <c r="O1288">
        <f>IF(OR(표1[[#This Row],[pv_대분류]]="수입", 표1[[#This Row],[pv_대분류]]="저축/투자"), 표1[[#This Row],[금액]], -표1[[#This Row],[금액]])</f>
        <v>5</v>
      </c>
    </row>
    <row r="1289" spans="1:15">
      <c r="A1289" s="33">
        <v>45658</v>
      </c>
      <c r="B1289" s="34">
        <v>0.5746296296296296</v>
      </c>
      <c r="C1289" t="s">
        <v>165</v>
      </c>
      <c r="D1289" t="s">
        <v>146</v>
      </c>
      <c r="E1289" t="s">
        <v>595</v>
      </c>
      <c r="F1289" t="s">
        <v>292</v>
      </c>
      <c r="G1289" s="82">
        <v>-12900</v>
      </c>
      <c r="H1289" t="s">
        <v>179</v>
      </c>
      <c r="I1289" t="s">
        <v>224</v>
      </c>
      <c r="J1289" s="33"/>
      <c r="K1289" s="33">
        <f>표1[[#This Row],[날짜]]</f>
        <v>45658</v>
      </c>
      <c r="L1289" t="str" cm="1">
        <f t="array" ref="L12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89" t="str">
        <f t="shared" si="20"/>
        <v>교통</v>
      </c>
      <c r="N1289" t="str">
        <f>IF(COUNTIF(저축성자산, I1289) &gt; 0, 표1[[#This Row],[결제수단]], E1289)</f>
        <v>대중교통</v>
      </c>
      <c r="O1289">
        <f>IF(OR(표1[[#This Row],[pv_대분류]]="수입", 표1[[#This Row],[pv_대분류]]="저축/투자"), 표1[[#This Row],[금액]], -표1[[#This Row],[금액]])</f>
        <v>12900</v>
      </c>
    </row>
    <row r="1290" spans="1:15">
      <c r="A1290" s="33">
        <v>45658</v>
      </c>
      <c r="B1290" s="34">
        <v>0.8793171296296296</v>
      </c>
      <c r="C1290" t="s">
        <v>165</v>
      </c>
      <c r="D1290" t="s">
        <v>148</v>
      </c>
      <c r="E1290" t="s">
        <v>28</v>
      </c>
      <c r="F1290" t="s">
        <v>492</v>
      </c>
      <c r="G1290" s="82">
        <v>-90300</v>
      </c>
      <c r="H1290" t="s">
        <v>179</v>
      </c>
      <c r="I1290" t="s">
        <v>222</v>
      </c>
      <c r="J1290" s="33"/>
      <c r="K1290" s="33">
        <f>표1[[#This Row],[날짜]]</f>
        <v>45658</v>
      </c>
      <c r="L1290" t="str" cm="1">
        <f t="array" ref="L12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290" t="str">
        <f t="shared" si="20"/>
        <v>식비</v>
      </c>
      <c r="N1290" t="str">
        <f>IF(COUNTIF(저축성자산, I1290) &gt; 0, 표1[[#This Row],[결제수단]], E1290)</f>
        <v>양식</v>
      </c>
      <c r="O1290">
        <f>IF(OR(표1[[#This Row],[pv_대분류]]="수입", 표1[[#This Row],[pv_대분류]]="저축/투자"), 표1[[#This Row],[금액]], -표1[[#This Row],[금액]])</f>
        <v>90300</v>
      </c>
    </row>
    <row r="1291" spans="1:15" hidden="1">
      <c r="A1291" s="33">
        <v>45657</v>
      </c>
      <c r="B1291" s="34">
        <v>6.3715277777777773E-2</v>
      </c>
      <c r="C1291" t="s">
        <v>167</v>
      </c>
      <c r="D1291" t="s">
        <v>609</v>
      </c>
      <c r="E1291" t="s">
        <v>149</v>
      </c>
      <c r="F1291" t="s">
        <v>192</v>
      </c>
      <c r="G1291" s="82">
        <v>-200000</v>
      </c>
      <c r="H1291" t="s">
        <v>179</v>
      </c>
      <c r="I1291" t="s">
        <v>537</v>
      </c>
      <c r="J1291" s="33"/>
      <c r="K1291" s="33">
        <f>표1[[#This Row],[날짜]]</f>
        <v>45657</v>
      </c>
      <c r="L1291" t="str" cm="1">
        <f t="array" ref="L12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91" t="str">
        <f t="shared" si="20"/>
        <v>내계좌이체</v>
      </c>
      <c r="N1291" t="str">
        <f>IF(COUNTIF(저축성자산, I1291) &gt; 0, 표1[[#This Row],[결제수단]], E1291)</f>
        <v>미분류</v>
      </c>
      <c r="O1291">
        <f>IF(OR(표1[[#This Row],[pv_대분류]]="수입", 표1[[#This Row],[pv_대분류]]="저축/투자"), 표1[[#This Row],[금액]], -표1[[#This Row],[금액]])</f>
        <v>200000</v>
      </c>
    </row>
    <row r="1292" spans="1:15" hidden="1">
      <c r="A1292" s="33">
        <v>45657</v>
      </c>
      <c r="B1292" s="34">
        <v>6.3715277777777773E-2</v>
      </c>
      <c r="C1292" t="s">
        <v>167</v>
      </c>
      <c r="D1292" t="s">
        <v>609</v>
      </c>
      <c r="E1292" t="s">
        <v>149</v>
      </c>
      <c r="F1292" t="s">
        <v>237</v>
      </c>
      <c r="G1292" s="82">
        <v>200000</v>
      </c>
      <c r="H1292" t="s">
        <v>179</v>
      </c>
      <c r="I1292" t="s">
        <v>527</v>
      </c>
      <c r="J1292" s="33"/>
      <c r="K1292" s="33">
        <f>표1[[#This Row],[날짜]]</f>
        <v>45657</v>
      </c>
      <c r="L1292" t="str" cm="1">
        <f t="array" ref="L12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92" t="str">
        <f t="shared" si="20"/>
        <v>내계좌이체</v>
      </c>
      <c r="N1292" t="str">
        <f>IF(COUNTIF(저축성자산, I1292) &gt; 0, 표1[[#This Row],[결제수단]], E1292)</f>
        <v>미분류</v>
      </c>
      <c r="O1292">
        <f>IF(OR(표1[[#This Row],[pv_대분류]]="수입", 표1[[#This Row],[pv_대분류]]="저축/투자"), 표1[[#This Row],[금액]], -표1[[#This Row],[금액]])</f>
        <v>-200000</v>
      </c>
    </row>
    <row r="1293" spans="1:15" hidden="1">
      <c r="A1293" s="33">
        <v>45657</v>
      </c>
      <c r="B1293" s="34">
        <v>0.44961805555555562</v>
      </c>
      <c r="C1293" t="s">
        <v>167</v>
      </c>
      <c r="D1293" t="s">
        <v>167</v>
      </c>
      <c r="E1293" t="s">
        <v>149</v>
      </c>
      <c r="F1293" t="s">
        <v>98</v>
      </c>
      <c r="G1293" s="82">
        <v>4000</v>
      </c>
      <c r="H1293" t="s">
        <v>179</v>
      </c>
      <c r="I1293" t="s">
        <v>554</v>
      </c>
      <c r="J1293" s="33"/>
      <c r="K1293" s="33">
        <f>표1[[#This Row],[날짜]]</f>
        <v>45657</v>
      </c>
      <c r="L1293" t="str" cm="1">
        <f t="array" ref="L12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93" t="str">
        <f t="shared" si="20"/>
        <v>이체</v>
      </c>
      <c r="N1293" t="str">
        <f>IF(COUNTIF(저축성자산, I1293) &gt; 0, 표1[[#This Row],[결제수단]], E1293)</f>
        <v>미분류</v>
      </c>
      <c r="O1293">
        <f>IF(OR(표1[[#This Row],[pv_대분류]]="수입", 표1[[#This Row],[pv_대분류]]="저축/투자"), 표1[[#This Row],[금액]], -표1[[#This Row],[금액]])</f>
        <v>-4000</v>
      </c>
    </row>
    <row r="1294" spans="1:15" hidden="1">
      <c r="A1294" s="33">
        <v>45657</v>
      </c>
      <c r="B1294" s="34">
        <v>0.56030092592592595</v>
      </c>
      <c r="C1294" t="s">
        <v>167</v>
      </c>
      <c r="D1294" t="s">
        <v>167</v>
      </c>
      <c r="E1294" t="s">
        <v>149</v>
      </c>
      <c r="F1294" t="s">
        <v>84</v>
      </c>
      <c r="G1294" s="82">
        <v>2000</v>
      </c>
      <c r="H1294" t="s">
        <v>179</v>
      </c>
      <c r="I1294" t="s">
        <v>554</v>
      </c>
      <c r="J1294" s="33"/>
      <c r="K1294" s="33">
        <f>표1[[#This Row],[날짜]]</f>
        <v>45657</v>
      </c>
      <c r="L1294" t="str" cm="1">
        <f t="array" ref="L12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94" t="str">
        <f t="shared" si="20"/>
        <v>이체</v>
      </c>
      <c r="N1294" t="str">
        <f>IF(COUNTIF(저축성자산, I1294) &gt; 0, 표1[[#This Row],[결제수단]], E1294)</f>
        <v>미분류</v>
      </c>
      <c r="O1294">
        <f>IF(OR(표1[[#This Row],[pv_대분류]]="수입", 표1[[#This Row],[pv_대분류]]="저축/투자"), 표1[[#This Row],[금액]], -표1[[#This Row],[금액]])</f>
        <v>-2000</v>
      </c>
    </row>
    <row r="1295" spans="1:15" hidden="1">
      <c r="A1295" s="33">
        <v>45657</v>
      </c>
      <c r="B1295" s="34">
        <v>0.78815972222222219</v>
      </c>
      <c r="C1295" t="s">
        <v>167</v>
      </c>
      <c r="D1295" t="s">
        <v>609</v>
      </c>
      <c r="E1295" t="s">
        <v>149</v>
      </c>
      <c r="F1295" t="s">
        <v>192</v>
      </c>
      <c r="G1295" s="82">
        <v>50000</v>
      </c>
      <c r="H1295" t="s">
        <v>179</v>
      </c>
      <c r="I1295" t="s">
        <v>537</v>
      </c>
      <c r="J1295" s="33"/>
      <c r="K1295" s="33">
        <f>표1[[#This Row],[날짜]]</f>
        <v>45657</v>
      </c>
      <c r="L1295" t="str" cm="1">
        <f t="array" ref="L12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95" t="str">
        <f t="shared" si="20"/>
        <v>내계좌이체</v>
      </c>
      <c r="N1295" t="str">
        <f>IF(COUNTIF(저축성자산, I1295) &gt; 0, 표1[[#This Row],[결제수단]], E1295)</f>
        <v>미분류</v>
      </c>
      <c r="O1295">
        <f>IF(OR(표1[[#This Row],[pv_대분류]]="수입", 표1[[#This Row],[pv_대분류]]="저축/투자"), 표1[[#This Row],[금액]], -표1[[#This Row],[금액]])</f>
        <v>-50000</v>
      </c>
    </row>
    <row r="1296" spans="1:15" hidden="1">
      <c r="A1296" s="33">
        <v>45657</v>
      </c>
      <c r="B1296" s="34">
        <v>0.78815972222222219</v>
      </c>
      <c r="C1296" t="s">
        <v>167</v>
      </c>
      <c r="D1296" t="s">
        <v>609</v>
      </c>
      <c r="E1296" t="s">
        <v>149</v>
      </c>
      <c r="F1296" t="s">
        <v>234</v>
      </c>
      <c r="G1296" s="82">
        <v>-50000</v>
      </c>
      <c r="H1296" t="s">
        <v>179</v>
      </c>
      <c r="I1296" t="s">
        <v>527</v>
      </c>
      <c r="J1296" s="33"/>
      <c r="K1296" s="33">
        <f>표1[[#This Row],[날짜]]</f>
        <v>45657</v>
      </c>
      <c r="L1296" t="str" cm="1">
        <f t="array" ref="L12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296" t="str">
        <f t="shared" si="20"/>
        <v>내계좌이체</v>
      </c>
      <c r="N1296" t="str">
        <f>IF(COUNTIF(저축성자산, I1296) &gt; 0, 표1[[#This Row],[결제수단]], E1296)</f>
        <v>미분류</v>
      </c>
      <c r="O1296">
        <f>IF(OR(표1[[#This Row],[pv_대분류]]="수입", 표1[[#This Row],[pv_대분류]]="저축/투자"), 표1[[#This Row],[금액]], -표1[[#This Row],[금액]])</f>
        <v>50000</v>
      </c>
    </row>
    <row r="1297" spans="1:15" hidden="1">
      <c r="A1297" s="33">
        <v>45657</v>
      </c>
      <c r="B1297" s="34">
        <v>0.7885416666666667</v>
      </c>
      <c r="C1297" t="s">
        <v>167</v>
      </c>
      <c r="D1297" t="s">
        <v>167</v>
      </c>
      <c r="E1297" t="s">
        <v>149</v>
      </c>
      <c r="F1297" t="s">
        <v>324</v>
      </c>
      <c r="G1297" s="82">
        <v>-2500</v>
      </c>
      <c r="H1297" t="s">
        <v>179</v>
      </c>
      <c r="I1297" t="s">
        <v>537</v>
      </c>
      <c r="J1297" s="33"/>
      <c r="K1297" s="33">
        <f>표1[[#This Row],[날짜]]</f>
        <v>45657</v>
      </c>
      <c r="L1297" t="str" cm="1">
        <f t="array" ref="L12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97" t="str">
        <f t="shared" si="20"/>
        <v>이체</v>
      </c>
      <c r="N1297" t="str">
        <f>IF(COUNTIF(저축성자산, I1297) &gt; 0, 표1[[#This Row],[결제수단]], E1297)</f>
        <v>미분류</v>
      </c>
      <c r="O1297">
        <f>IF(OR(표1[[#This Row],[pv_대분류]]="수입", 표1[[#This Row],[pv_대분류]]="저축/투자"), 표1[[#This Row],[금액]], -표1[[#This Row],[금액]])</f>
        <v>2500</v>
      </c>
    </row>
    <row r="1298" spans="1:15" hidden="1">
      <c r="A1298" s="33">
        <v>45657</v>
      </c>
      <c r="B1298" s="34">
        <v>0.79040509259259262</v>
      </c>
      <c r="C1298" t="s">
        <v>167</v>
      </c>
      <c r="D1298" t="s">
        <v>2</v>
      </c>
      <c r="E1298" t="s">
        <v>149</v>
      </c>
      <c r="F1298" t="s">
        <v>286</v>
      </c>
      <c r="G1298" s="82">
        <v>3</v>
      </c>
      <c r="H1298" t="s">
        <v>179</v>
      </c>
      <c r="I1298" t="s">
        <v>537</v>
      </c>
      <c r="J1298" s="33"/>
      <c r="K1298" s="33">
        <f>표1[[#This Row],[날짜]]</f>
        <v>45657</v>
      </c>
      <c r="L1298" t="str" cm="1">
        <f t="array" ref="L12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98" t="str">
        <f t="shared" si="20"/>
        <v>저축</v>
      </c>
      <c r="N1298" t="str">
        <f>IF(COUNTIF(저축성자산, I1298) &gt; 0, 표1[[#This Row],[결제수단]], E1298)</f>
        <v>미분류</v>
      </c>
      <c r="O1298">
        <f>IF(OR(표1[[#This Row],[pv_대분류]]="수입", 표1[[#This Row],[pv_대분류]]="저축/투자"), 표1[[#This Row],[금액]], -표1[[#This Row],[금액]])</f>
        <v>-3</v>
      </c>
    </row>
    <row r="1299" spans="1:15" hidden="1">
      <c r="A1299" s="33">
        <v>45657</v>
      </c>
      <c r="B1299" s="34">
        <v>0.79070601851851852</v>
      </c>
      <c r="C1299" t="s">
        <v>167</v>
      </c>
      <c r="D1299" t="s">
        <v>166</v>
      </c>
      <c r="E1299" t="s">
        <v>149</v>
      </c>
      <c r="F1299" t="s">
        <v>691</v>
      </c>
      <c r="G1299" s="82">
        <v>5</v>
      </c>
      <c r="H1299" t="s">
        <v>179</v>
      </c>
      <c r="I1299" t="s">
        <v>537</v>
      </c>
      <c r="J1299" s="33"/>
      <c r="K1299" s="33">
        <f>표1[[#This Row],[날짜]]</f>
        <v>45657</v>
      </c>
      <c r="L1299" t="str" cm="1">
        <f t="array" ref="L12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299" t="str">
        <f t="shared" si="20"/>
        <v>현금</v>
      </c>
      <c r="N1299" t="str">
        <f>IF(COUNTIF(저축성자산, I1299) &gt; 0, 표1[[#This Row],[결제수단]], E1299)</f>
        <v>미분류</v>
      </c>
      <c r="O1299">
        <f>IF(OR(표1[[#This Row],[pv_대분류]]="수입", 표1[[#This Row],[pv_대분류]]="저축/투자"), 표1[[#This Row],[금액]], -표1[[#This Row],[금액]])</f>
        <v>-5</v>
      </c>
    </row>
    <row r="1300" spans="1:15">
      <c r="A1300" s="33">
        <v>45657</v>
      </c>
      <c r="B1300" s="34">
        <v>0</v>
      </c>
      <c r="C1300" t="s">
        <v>165</v>
      </c>
      <c r="D1300" t="s">
        <v>156</v>
      </c>
      <c r="E1300" t="s">
        <v>39</v>
      </c>
      <c r="F1300" t="s">
        <v>471</v>
      </c>
      <c r="G1300" s="82">
        <v>0</v>
      </c>
      <c r="H1300" t="s">
        <v>179</v>
      </c>
      <c r="I1300" t="s">
        <v>222</v>
      </c>
      <c r="J1300" s="33"/>
      <c r="K1300" s="33">
        <f>표1[[#This Row],[날짜]]</f>
        <v>45657</v>
      </c>
      <c r="L1300" t="str" cm="1">
        <f t="array" ref="L13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0" t="str">
        <f t="shared" si="20"/>
        <v>금융</v>
      </c>
      <c r="N1300" t="str">
        <f>IF(COUNTIF(저축성자산, I1300) &gt; 0, 표1[[#This Row],[결제수단]], E1300)</f>
        <v>카드</v>
      </c>
      <c r="O1300">
        <f>IF(OR(표1[[#This Row],[pv_대분류]]="수입", 표1[[#This Row],[pv_대분류]]="저축/투자"), 표1[[#This Row],[금액]], -표1[[#This Row],[금액]])</f>
        <v>0</v>
      </c>
    </row>
    <row r="1301" spans="1:15" hidden="1">
      <c r="A1301" s="33">
        <v>45657</v>
      </c>
      <c r="B1301" s="34">
        <v>6.3773148148148148E-2</v>
      </c>
      <c r="C1301" t="s">
        <v>163</v>
      </c>
      <c r="D1301" t="s">
        <v>149</v>
      </c>
      <c r="E1301" t="s">
        <v>149</v>
      </c>
      <c r="F1301" t="s">
        <v>590</v>
      </c>
      <c r="G1301" s="82">
        <v>21</v>
      </c>
      <c r="H1301" t="s">
        <v>179</v>
      </c>
      <c r="I1301" t="s">
        <v>537</v>
      </c>
      <c r="J1301" s="33"/>
      <c r="K1301" s="33">
        <f>표1[[#This Row],[날짜]]</f>
        <v>45657</v>
      </c>
      <c r="L1301" t="str" cm="1">
        <f t="array" ref="L13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01" t="str">
        <f t="shared" si="20"/>
        <v>미분류</v>
      </c>
      <c r="N1301" t="str">
        <f>IF(COUNTIF(저축성자산, I1301) &gt; 0, 표1[[#This Row],[결제수단]], E1301)</f>
        <v>미분류</v>
      </c>
      <c r="O1301">
        <f>IF(OR(표1[[#This Row],[pv_대분류]]="수입", 표1[[#This Row],[pv_대분류]]="저축/투자"), 표1[[#This Row],[금액]], -표1[[#This Row],[금액]])</f>
        <v>21</v>
      </c>
    </row>
    <row r="1302" spans="1:15" hidden="1">
      <c r="A1302" s="33">
        <v>45657</v>
      </c>
      <c r="B1302" s="34">
        <v>6.3819444444444443E-2</v>
      </c>
      <c r="C1302" t="s">
        <v>163</v>
      </c>
      <c r="D1302" t="s">
        <v>161</v>
      </c>
      <c r="E1302" t="s">
        <v>149</v>
      </c>
      <c r="F1302" t="s">
        <v>617</v>
      </c>
      <c r="G1302" s="82">
        <v>22</v>
      </c>
      <c r="H1302" t="s">
        <v>179</v>
      </c>
      <c r="I1302" t="s">
        <v>537</v>
      </c>
      <c r="J1302" s="33"/>
      <c r="K1302" s="33">
        <f>표1[[#This Row],[날짜]]</f>
        <v>45657</v>
      </c>
      <c r="L1302" t="str" cm="1">
        <f t="array" ref="L13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02" t="str">
        <f t="shared" si="20"/>
        <v>앱테크</v>
      </c>
      <c r="N1302" t="str">
        <f>IF(COUNTIF(저축성자산, I1302) &gt; 0, 표1[[#This Row],[결제수단]], E1302)</f>
        <v>미분류</v>
      </c>
      <c r="O1302">
        <f>IF(OR(표1[[#This Row],[pv_대분류]]="수입", 표1[[#This Row],[pv_대분류]]="저축/투자"), 표1[[#This Row],[금액]], -표1[[#This Row],[금액]])</f>
        <v>22</v>
      </c>
    </row>
    <row r="1303" spans="1:15">
      <c r="A1303" s="33">
        <v>45657</v>
      </c>
      <c r="B1303" s="34">
        <v>0.53167824074074077</v>
      </c>
      <c r="C1303" t="s">
        <v>165</v>
      </c>
      <c r="D1303" t="s">
        <v>148</v>
      </c>
      <c r="E1303" t="s">
        <v>20</v>
      </c>
      <c r="F1303" t="s">
        <v>685</v>
      </c>
      <c r="G1303" s="82">
        <v>-8000</v>
      </c>
      <c r="H1303" t="s">
        <v>179</v>
      </c>
      <c r="I1303" t="s">
        <v>224</v>
      </c>
      <c r="J1303" s="33"/>
      <c r="K1303" s="33">
        <f>표1[[#This Row],[날짜]]</f>
        <v>45657</v>
      </c>
      <c r="L1303" t="str" cm="1">
        <f t="array" ref="L13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3" t="str">
        <f t="shared" si="20"/>
        <v>식비</v>
      </c>
      <c r="N1303" t="str">
        <f>IF(COUNTIF(저축성자산, I1303) &gt; 0, 표1[[#This Row],[결제수단]], E1303)</f>
        <v>한식</v>
      </c>
      <c r="O1303">
        <f>IF(OR(표1[[#This Row],[pv_대분류]]="수입", 표1[[#This Row],[pv_대분류]]="저축/투자"), 표1[[#This Row],[금액]], -표1[[#This Row],[금액]])</f>
        <v>8000</v>
      </c>
    </row>
    <row r="1304" spans="1:15">
      <c r="A1304" s="33">
        <v>45657</v>
      </c>
      <c r="B1304" s="34">
        <v>0.56402777777777779</v>
      </c>
      <c r="C1304" t="s">
        <v>165</v>
      </c>
      <c r="D1304" t="s">
        <v>553</v>
      </c>
      <c r="E1304" t="s">
        <v>612</v>
      </c>
      <c r="F1304" t="s">
        <v>5</v>
      </c>
      <c r="G1304" s="82">
        <v>-42400</v>
      </c>
      <c r="H1304" t="s">
        <v>179</v>
      </c>
      <c r="I1304" t="s">
        <v>222</v>
      </c>
      <c r="J1304" s="33"/>
      <c r="K1304" s="33">
        <f>표1[[#This Row],[날짜]]</f>
        <v>45657</v>
      </c>
      <c r="L1304" t="str" cm="1">
        <f t="array" ref="L13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4" t="str">
        <f t="shared" si="20"/>
        <v>온라인쇼핑</v>
      </c>
      <c r="N1304" t="str">
        <f>IF(COUNTIF(저축성자산, I1304) &gt; 0, 표1[[#This Row],[결제수단]], E1304)</f>
        <v>인터넷쇼핑</v>
      </c>
      <c r="O1304">
        <f>IF(OR(표1[[#This Row],[pv_대분류]]="수입", 표1[[#This Row],[pv_대분류]]="저축/투자"), 표1[[#This Row],[금액]], -표1[[#This Row],[금액]])</f>
        <v>42400</v>
      </c>
    </row>
    <row r="1305" spans="1:15">
      <c r="A1305" s="33">
        <v>45657</v>
      </c>
      <c r="B1305" s="34">
        <v>0.66365740740740742</v>
      </c>
      <c r="C1305" t="s">
        <v>165</v>
      </c>
      <c r="D1305" t="s">
        <v>160</v>
      </c>
      <c r="E1305" t="s">
        <v>4</v>
      </c>
      <c r="F1305" t="s">
        <v>277</v>
      </c>
      <c r="G1305" s="82">
        <v>-7800</v>
      </c>
      <c r="H1305" t="s">
        <v>179</v>
      </c>
      <c r="I1305" t="s">
        <v>224</v>
      </c>
      <c r="J1305" s="33"/>
      <c r="K1305" s="33">
        <f>표1[[#This Row],[날짜]]</f>
        <v>45657</v>
      </c>
      <c r="L1305" t="str" cm="1">
        <f t="array" ref="L13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5" t="str">
        <f t="shared" si="20"/>
        <v>생활</v>
      </c>
      <c r="N1305" t="str">
        <f>IF(COUNTIF(저축성자산, I1305) &gt; 0, 표1[[#This Row],[결제수단]], E1305)</f>
        <v>편의점</v>
      </c>
      <c r="O1305">
        <f>IF(OR(표1[[#This Row],[pv_대분류]]="수입", 표1[[#This Row],[pv_대분류]]="저축/투자"), 표1[[#This Row],[금액]], -표1[[#This Row],[금액]])</f>
        <v>7800</v>
      </c>
    </row>
    <row r="1306" spans="1:15">
      <c r="A1306" s="33">
        <v>45657</v>
      </c>
      <c r="B1306" s="34">
        <v>0.73813657407407407</v>
      </c>
      <c r="C1306" t="s">
        <v>165</v>
      </c>
      <c r="D1306" t="s">
        <v>146</v>
      </c>
      <c r="E1306" t="s">
        <v>37</v>
      </c>
      <c r="F1306" t="s">
        <v>326</v>
      </c>
      <c r="G1306" s="82">
        <v>-25100</v>
      </c>
      <c r="H1306" t="s">
        <v>179</v>
      </c>
      <c r="I1306" t="s">
        <v>224</v>
      </c>
      <c r="J1306" s="33"/>
      <c r="K1306" s="33">
        <f>표1[[#This Row],[날짜]]</f>
        <v>45657</v>
      </c>
      <c r="L1306" t="str" cm="1">
        <f t="array" ref="L13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6" t="str">
        <f t="shared" si="20"/>
        <v>교통</v>
      </c>
      <c r="N1306" t="str">
        <f>IF(COUNTIF(저축성자산, I1306) &gt; 0, 표1[[#This Row],[결제수단]], E1306)</f>
        <v>택시</v>
      </c>
      <c r="O1306">
        <f>IF(OR(표1[[#This Row],[pv_대분류]]="수입", 표1[[#This Row],[pv_대분류]]="저축/투자"), 표1[[#This Row],[금액]], -표1[[#This Row],[금액]])</f>
        <v>25100</v>
      </c>
    </row>
    <row r="1307" spans="1:15">
      <c r="A1307" s="33">
        <v>45657</v>
      </c>
      <c r="B1307" s="34">
        <v>0.75869212962962962</v>
      </c>
      <c r="C1307" t="s">
        <v>165</v>
      </c>
      <c r="D1307" t="s">
        <v>148</v>
      </c>
      <c r="E1307" t="s">
        <v>27</v>
      </c>
      <c r="F1307" t="s">
        <v>233</v>
      </c>
      <c r="G1307" s="82">
        <v>-21666</v>
      </c>
      <c r="H1307" t="s">
        <v>179</v>
      </c>
      <c r="I1307" t="s">
        <v>222</v>
      </c>
      <c r="J1307" s="33"/>
      <c r="K1307" s="33">
        <f>표1[[#This Row],[날짜]]</f>
        <v>45657</v>
      </c>
      <c r="L1307" t="str" cm="1">
        <f t="array" ref="L13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7" t="str">
        <f t="shared" si="20"/>
        <v>식비</v>
      </c>
      <c r="N1307" t="str">
        <f>IF(COUNTIF(저축성자산, I1307) &gt; 0, 표1[[#This Row],[결제수단]], E1307)</f>
        <v>배달</v>
      </c>
      <c r="O1307">
        <f>IF(OR(표1[[#This Row],[pv_대분류]]="수입", 표1[[#This Row],[pv_대분류]]="저축/투자"), 표1[[#This Row],[금액]], -표1[[#This Row],[금액]])</f>
        <v>21666</v>
      </c>
    </row>
    <row r="1308" spans="1:15">
      <c r="A1308" s="33">
        <v>45657</v>
      </c>
      <c r="B1308" s="34">
        <v>0.76001157407407405</v>
      </c>
      <c r="C1308" t="s">
        <v>165</v>
      </c>
      <c r="D1308" t="s">
        <v>148</v>
      </c>
      <c r="E1308" t="s">
        <v>27</v>
      </c>
      <c r="F1308" t="s">
        <v>233</v>
      </c>
      <c r="G1308" s="82">
        <v>-35000</v>
      </c>
      <c r="H1308" t="s">
        <v>179</v>
      </c>
      <c r="I1308" t="s">
        <v>222</v>
      </c>
      <c r="J1308" s="33"/>
      <c r="K1308" s="33">
        <f>표1[[#This Row],[날짜]]</f>
        <v>45657</v>
      </c>
      <c r="L1308" t="str" cm="1">
        <f t="array" ref="L13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08" t="str">
        <f t="shared" si="20"/>
        <v>식비</v>
      </c>
      <c r="N1308" t="str">
        <f>IF(COUNTIF(저축성자산, I1308) &gt; 0, 표1[[#This Row],[결제수단]], E1308)</f>
        <v>배달</v>
      </c>
      <c r="O1308">
        <f>IF(OR(표1[[#This Row],[pv_대분류]]="수입", 표1[[#This Row],[pv_대분류]]="저축/투자"), 표1[[#This Row],[금액]], -표1[[#This Row],[금액]])</f>
        <v>35000</v>
      </c>
    </row>
    <row r="1309" spans="1:15" hidden="1">
      <c r="A1309" s="33">
        <v>45657</v>
      </c>
      <c r="B1309" s="34">
        <v>0.78998842592592589</v>
      </c>
      <c r="C1309" t="s">
        <v>163</v>
      </c>
      <c r="D1309" t="s">
        <v>149</v>
      </c>
      <c r="E1309" t="s">
        <v>149</v>
      </c>
      <c r="F1309" t="s">
        <v>590</v>
      </c>
      <c r="G1309" s="82">
        <v>6</v>
      </c>
      <c r="H1309" t="s">
        <v>179</v>
      </c>
      <c r="I1309" t="s">
        <v>537</v>
      </c>
      <c r="J1309" s="33"/>
      <c r="K1309" s="33">
        <f>표1[[#This Row],[날짜]]</f>
        <v>45657</v>
      </c>
      <c r="L1309" t="str" cm="1">
        <f t="array" ref="L13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09" t="str">
        <f t="shared" si="20"/>
        <v>미분류</v>
      </c>
      <c r="N1309" t="str">
        <f>IF(COUNTIF(저축성자산, I1309) &gt; 0, 표1[[#This Row],[결제수단]], E1309)</f>
        <v>미분류</v>
      </c>
      <c r="O1309">
        <f>IF(OR(표1[[#This Row],[pv_대분류]]="수입", 표1[[#This Row],[pv_대분류]]="저축/투자"), 표1[[#This Row],[금액]], -표1[[#This Row],[금액]])</f>
        <v>6</v>
      </c>
    </row>
    <row r="1310" spans="1:15" hidden="1">
      <c r="A1310" s="33">
        <v>45656</v>
      </c>
      <c r="B1310" s="34">
        <v>0.41355324074074068</v>
      </c>
      <c r="C1310" t="s">
        <v>167</v>
      </c>
      <c r="D1310" t="s">
        <v>609</v>
      </c>
      <c r="E1310" t="s">
        <v>149</v>
      </c>
      <c r="F1310" t="s">
        <v>593</v>
      </c>
      <c r="G1310" s="82">
        <v>-348880</v>
      </c>
      <c r="H1310" t="s">
        <v>179</v>
      </c>
      <c r="I1310" t="s">
        <v>211</v>
      </c>
      <c r="J1310" s="33"/>
      <c r="K1310" s="33">
        <f>표1[[#This Row],[날짜]]</f>
        <v>45656</v>
      </c>
      <c r="L1310" t="str" cm="1">
        <f t="array" ref="L13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10" t="str">
        <f t="shared" si="20"/>
        <v>내계좌이체</v>
      </c>
      <c r="N1310" t="str">
        <f>IF(COUNTIF(저축성자산, I1310) &gt; 0, 표1[[#This Row],[결제수단]], E1310)</f>
        <v>미분류</v>
      </c>
      <c r="O1310">
        <f>IF(OR(표1[[#This Row],[pv_대분류]]="수입", 표1[[#This Row],[pv_대분류]]="저축/투자"), 표1[[#This Row],[금액]], -표1[[#This Row],[금액]])</f>
        <v>348880</v>
      </c>
    </row>
    <row r="1311" spans="1:15" hidden="1">
      <c r="A1311" s="33">
        <v>45656</v>
      </c>
      <c r="B1311" s="34">
        <v>0.41355324074074068</v>
      </c>
      <c r="C1311" t="s">
        <v>167</v>
      </c>
      <c r="D1311" t="s">
        <v>609</v>
      </c>
      <c r="E1311" t="s">
        <v>149</v>
      </c>
      <c r="F1311" t="s">
        <v>152</v>
      </c>
      <c r="G1311" s="82">
        <v>348880</v>
      </c>
      <c r="H1311" t="s">
        <v>179</v>
      </c>
      <c r="I1311" t="s">
        <v>537</v>
      </c>
      <c r="J1311" s="33"/>
      <c r="K1311" s="33">
        <f>표1[[#This Row],[날짜]]</f>
        <v>45656</v>
      </c>
      <c r="L1311" t="str" cm="1">
        <f t="array" ref="L13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11" t="str">
        <f t="shared" si="20"/>
        <v>내계좌이체</v>
      </c>
      <c r="N1311" t="str">
        <f>IF(COUNTIF(저축성자산, I1311) &gt; 0, 표1[[#This Row],[결제수단]], E1311)</f>
        <v>미분류</v>
      </c>
      <c r="O1311">
        <f>IF(OR(표1[[#This Row],[pv_대분류]]="수입", 표1[[#This Row],[pv_대분류]]="저축/투자"), 표1[[#This Row],[금액]], -표1[[#This Row],[금액]])</f>
        <v>-348880</v>
      </c>
    </row>
    <row r="1312" spans="1:15">
      <c r="A1312" s="33">
        <v>45656</v>
      </c>
      <c r="B1312" s="34">
        <v>0.37350694444444438</v>
      </c>
      <c r="C1312" t="s">
        <v>165</v>
      </c>
      <c r="D1312" t="s">
        <v>148</v>
      </c>
      <c r="E1312" t="s">
        <v>92</v>
      </c>
      <c r="F1312" t="s">
        <v>693</v>
      </c>
      <c r="G1312" s="82">
        <v>-22216</v>
      </c>
      <c r="H1312" t="s">
        <v>179</v>
      </c>
      <c r="I1312" t="s">
        <v>222</v>
      </c>
      <c r="J1312" s="33"/>
      <c r="K1312" s="33">
        <f>표1[[#This Row],[날짜]]</f>
        <v>45656</v>
      </c>
      <c r="L1312" t="str" cm="1">
        <f t="array" ref="L13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2" t="str">
        <f t="shared" si="20"/>
        <v>식비</v>
      </c>
      <c r="N1312" t="str">
        <f>IF(COUNTIF(저축성자산, I1312) &gt; 0, 표1[[#This Row],[결제수단]], E1312)</f>
        <v>식재료</v>
      </c>
      <c r="O1312">
        <f>IF(OR(표1[[#This Row],[pv_대분류]]="수입", 표1[[#This Row],[pv_대분류]]="저축/투자"), 표1[[#This Row],[금액]], -표1[[#This Row],[금액]])</f>
        <v>22216</v>
      </c>
    </row>
    <row r="1313" spans="1:15" hidden="1">
      <c r="A1313" s="33">
        <v>45656</v>
      </c>
      <c r="B1313" s="34">
        <v>0.3775115740740741</v>
      </c>
      <c r="C1313" t="s">
        <v>163</v>
      </c>
      <c r="D1313" t="s">
        <v>505</v>
      </c>
      <c r="E1313" t="s">
        <v>149</v>
      </c>
      <c r="F1313" t="s">
        <v>653</v>
      </c>
      <c r="G1313" s="82">
        <v>348080</v>
      </c>
      <c r="H1313" t="s">
        <v>179</v>
      </c>
      <c r="I1313" t="s">
        <v>211</v>
      </c>
      <c r="J1313" s="33"/>
      <c r="K1313" s="33">
        <f>표1[[#This Row],[날짜]]</f>
        <v>45656</v>
      </c>
      <c r="L1313" t="str" cm="1">
        <f t="array" ref="L13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13" t="str">
        <f t="shared" si="20"/>
        <v>기타수입</v>
      </c>
      <c r="N1313" t="str">
        <f>IF(COUNTIF(저축성자산, I1313) &gt; 0, 표1[[#This Row],[결제수단]], E1313)</f>
        <v>미분류</v>
      </c>
      <c r="O1313">
        <f>IF(OR(표1[[#This Row],[pv_대분류]]="수입", 표1[[#This Row],[pv_대분류]]="저축/투자"), 표1[[#This Row],[금액]], -표1[[#This Row],[금액]])</f>
        <v>348080</v>
      </c>
    </row>
    <row r="1314" spans="1:15">
      <c r="A1314" s="33">
        <v>45656</v>
      </c>
      <c r="B1314" s="34">
        <v>0.63837962962962957</v>
      </c>
      <c r="C1314" t="s">
        <v>165</v>
      </c>
      <c r="D1314" t="s">
        <v>146</v>
      </c>
      <c r="E1314" t="s">
        <v>37</v>
      </c>
      <c r="F1314" t="s">
        <v>301</v>
      </c>
      <c r="G1314" s="82">
        <v>-4000</v>
      </c>
      <c r="H1314" t="s">
        <v>179</v>
      </c>
      <c r="I1314" t="s">
        <v>221</v>
      </c>
      <c r="J1314" s="33"/>
      <c r="K1314" s="33">
        <f>표1[[#This Row],[날짜]]</f>
        <v>45656</v>
      </c>
      <c r="L1314" t="str" cm="1">
        <f t="array" ref="L13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4" t="str">
        <f t="shared" si="20"/>
        <v>교통</v>
      </c>
      <c r="N1314" t="str">
        <f>IF(COUNTIF(저축성자산, I1314) &gt; 0, 표1[[#This Row],[결제수단]], E1314)</f>
        <v>택시</v>
      </c>
      <c r="O1314">
        <f>IF(OR(표1[[#This Row],[pv_대분류]]="수입", 표1[[#This Row],[pv_대분류]]="저축/투자"), 표1[[#This Row],[금액]], -표1[[#This Row],[금액]])</f>
        <v>4000</v>
      </c>
    </row>
    <row r="1315" spans="1:15">
      <c r="A1315" s="33">
        <v>45656</v>
      </c>
      <c r="B1315" s="34">
        <v>0.63839120370370372</v>
      </c>
      <c r="C1315" t="s">
        <v>165</v>
      </c>
      <c r="D1315" t="s">
        <v>146</v>
      </c>
      <c r="E1315" t="s">
        <v>37</v>
      </c>
      <c r="F1315" t="s">
        <v>301</v>
      </c>
      <c r="G1315" s="82">
        <v>4000</v>
      </c>
      <c r="H1315" t="s">
        <v>179</v>
      </c>
      <c r="I1315" t="s">
        <v>221</v>
      </c>
      <c r="J1315" s="33"/>
      <c r="K1315" s="33">
        <f>표1[[#This Row],[날짜]]</f>
        <v>45656</v>
      </c>
      <c r="L1315" t="str" cm="1">
        <f t="array" ref="L13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5" t="str">
        <f t="shared" si="20"/>
        <v>교통</v>
      </c>
      <c r="N1315" t="str">
        <f>IF(COUNTIF(저축성자산, I1315) &gt; 0, 표1[[#This Row],[결제수단]], E1315)</f>
        <v>택시</v>
      </c>
      <c r="O1315">
        <f>IF(OR(표1[[#This Row],[pv_대분류]]="수입", 표1[[#This Row],[pv_대분류]]="저축/투자"), 표1[[#This Row],[금액]], -표1[[#This Row],[금액]])</f>
        <v>-4000</v>
      </c>
    </row>
    <row r="1316" spans="1:15">
      <c r="A1316" s="33">
        <v>45656</v>
      </c>
      <c r="B1316" s="34">
        <v>0.63839120370370372</v>
      </c>
      <c r="C1316" t="s">
        <v>165</v>
      </c>
      <c r="D1316" t="s">
        <v>146</v>
      </c>
      <c r="E1316" t="s">
        <v>37</v>
      </c>
      <c r="F1316" t="s">
        <v>301</v>
      </c>
      <c r="G1316" s="82">
        <v>4000</v>
      </c>
      <c r="H1316" t="s">
        <v>179</v>
      </c>
      <c r="I1316" t="s">
        <v>221</v>
      </c>
      <c r="J1316" s="33"/>
      <c r="K1316" s="33">
        <f>표1[[#This Row],[날짜]]</f>
        <v>45656</v>
      </c>
      <c r="L1316" t="str" cm="1">
        <f t="array" ref="L13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6" t="str">
        <f t="shared" si="20"/>
        <v>교통</v>
      </c>
      <c r="N1316" t="str">
        <f>IF(COUNTIF(저축성자산, I1316) &gt; 0, 표1[[#This Row],[결제수단]], E1316)</f>
        <v>택시</v>
      </c>
      <c r="O1316">
        <f>IF(OR(표1[[#This Row],[pv_대분류]]="수입", 표1[[#This Row],[pv_대분류]]="저축/투자"), 표1[[#This Row],[금액]], -표1[[#This Row],[금액]])</f>
        <v>-4000</v>
      </c>
    </row>
    <row r="1317" spans="1:15">
      <c r="A1317" s="33">
        <v>45656</v>
      </c>
      <c r="B1317" s="34">
        <v>0.64361111111111113</v>
      </c>
      <c r="C1317" t="s">
        <v>165</v>
      </c>
      <c r="D1317" t="s">
        <v>146</v>
      </c>
      <c r="E1317" t="s">
        <v>37</v>
      </c>
      <c r="F1317" t="s">
        <v>301</v>
      </c>
      <c r="G1317" s="82">
        <v>-4100</v>
      </c>
      <c r="H1317" t="s">
        <v>179</v>
      </c>
      <c r="I1317" t="s">
        <v>221</v>
      </c>
      <c r="J1317" s="33"/>
      <c r="K1317" s="33">
        <f>표1[[#This Row],[날짜]]</f>
        <v>45656</v>
      </c>
      <c r="L1317" t="str" cm="1">
        <f t="array" ref="L13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7" t="str">
        <f t="shared" si="20"/>
        <v>교통</v>
      </c>
      <c r="N1317" t="str">
        <f>IF(COUNTIF(저축성자산, I1317) &gt; 0, 표1[[#This Row],[결제수단]], E1317)</f>
        <v>택시</v>
      </c>
      <c r="O1317">
        <f>IF(OR(표1[[#This Row],[pv_대분류]]="수입", 표1[[#This Row],[pv_대분류]]="저축/투자"), 표1[[#This Row],[금액]], -표1[[#This Row],[금액]])</f>
        <v>4100</v>
      </c>
    </row>
    <row r="1318" spans="1:15">
      <c r="A1318" s="33">
        <v>45656</v>
      </c>
      <c r="B1318" s="34">
        <v>0.64968749999999997</v>
      </c>
      <c r="C1318" t="s">
        <v>165</v>
      </c>
      <c r="D1318" t="s">
        <v>542</v>
      </c>
      <c r="E1318" t="s">
        <v>618</v>
      </c>
      <c r="F1318" t="s">
        <v>714</v>
      </c>
      <c r="G1318" s="82">
        <v>-36700</v>
      </c>
      <c r="H1318" t="s">
        <v>179</v>
      </c>
      <c r="I1318" t="s">
        <v>224</v>
      </c>
      <c r="J1318" s="33"/>
      <c r="K1318" s="33">
        <f>표1[[#This Row],[날짜]]</f>
        <v>45656</v>
      </c>
      <c r="L1318" t="str" cm="1">
        <f t="array" ref="L13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8" t="str">
        <f t="shared" si="20"/>
        <v>의료/건강</v>
      </c>
      <c r="N1318" t="str">
        <f>IF(COUNTIF(저축성자산, I1318) &gt; 0, 표1[[#This Row],[결제수단]], E1318)</f>
        <v>종합병원</v>
      </c>
      <c r="O1318">
        <f>IF(OR(표1[[#This Row],[pv_대분류]]="수입", 표1[[#This Row],[pv_대분류]]="저축/투자"), 표1[[#This Row],[금액]], -표1[[#This Row],[금액]])</f>
        <v>36700</v>
      </c>
    </row>
    <row r="1319" spans="1:15">
      <c r="A1319" s="33">
        <v>45656</v>
      </c>
      <c r="B1319" s="34">
        <v>0.67026620370370371</v>
      </c>
      <c r="C1319" t="s">
        <v>165</v>
      </c>
      <c r="D1319" t="s">
        <v>542</v>
      </c>
      <c r="E1319" t="s">
        <v>618</v>
      </c>
      <c r="F1319" t="s">
        <v>714</v>
      </c>
      <c r="G1319" s="82">
        <v>-15000</v>
      </c>
      <c r="H1319" t="s">
        <v>179</v>
      </c>
      <c r="I1319" t="s">
        <v>224</v>
      </c>
      <c r="J1319" s="33"/>
      <c r="K1319" s="33">
        <f>표1[[#This Row],[날짜]]</f>
        <v>45656</v>
      </c>
      <c r="L1319" t="str" cm="1">
        <f t="array" ref="L13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19" t="str">
        <f t="shared" si="20"/>
        <v>의료/건강</v>
      </c>
      <c r="N1319" t="str">
        <f>IF(COUNTIF(저축성자산, I1319) &gt; 0, 표1[[#This Row],[결제수단]], E1319)</f>
        <v>종합병원</v>
      </c>
      <c r="O1319">
        <f>IF(OR(표1[[#This Row],[pv_대분류]]="수입", 표1[[#This Row],[pv_대분류]]="저축/투자"), 표1[[#This Row],[금액]], -표1[[#This Row],[금액]])</f>
        <v>15000</v>
      </c>
    </row>
    <row r="1320" spans="1:15">
      <c r="A1320" s="33">
        <v>45656</v>
      </c>
      <c r="B1320" s="34">
        <v>0.68444444444444441</v>
      </c>
      <c r="C1320" t="s">
        <v>165</v>
      </c>
      <c r="D1320" t="s">
        <v>542</v>
      </c>
      <c r="E1320" t="s">
        <v>50</v>
      </c>
      <c r="F1320" t="s">
        <v>692</v>
      </c>
      <c r="G1320" s="82">
        <v>-8000</v>
      </c>
      <c r="H1320" t="s">
        <v>179</v>
      </c>
      <c r="I1320" t="s">
        <v>224</v>
      </c>
      <c r="J1320" s="33"/>
      <c r="K1320" s="33">
        <f>표1[[#This Row],[날짜]]</f>
        <v>45656</v>
      </c>
      <c r="L1320" t="str" cm="1">
        <f t="array" ref="L13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20" t="str">
        <f t="shared" si="20"/>
        <v>의료/건강</v>
      </c>
      <c r="N1320" t="str">
        <f>IF(COUNTIF(저축성자산, I1320) &gt; 0, 표1[[#This Row],[결제수단]], E1320)</f>
        <v>약국</v>
      </c>
      <c r="O1320">
        <f>IF(OR(표1[[#This Row],[pv_대분류]]="수입", 표1[[#This Row],[pv_대분류]]="저축/투자"), 표1[[#This Row],[금액]], -표1[[#This Row],[금액]])</f>
        <v>8000</v>
      </c>
    </row>
    <row r="1321" spans="1:15">
      <c r="A1321" s="33">
        <v>45656</v>
      </c>
      <c r="B1321" s="34">
        <v>0.69837962962962963</v>
      </c>
      <c r="C1321" t="s">
        <v>165</v>
      </c>
      <c r="D1321" t="s">
        <v>160</v>
      </c>
      <c r="E1321" t="s">
        <v>10</v>
      </c>
      <c r="F1321" t="s">
        <v>329</v>
      </c>
      <c r="G1321" s="82">
        <v>-12660</v>
      </c>
      <c r="H1321" t="s">
        <v>179</v>
      </c>
      <c r="I1321" t="s">
        <v>224</v>
      </c>
      <c r="J1321" s="33"/>
      <c r="K1321" s="33">
        <f>표1[[#This Row],[날짜]]</f>
        <v>45656</v>
      </c>
      <c r="L1321" t="str" cm="1">
        <f t="array" ref="L13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21" t="str">
        <f t="shared" si="20"/>
        <v>생활</v>
      </c>
      <c r="N1321" t="str">
        <f>IF(COUNTIF(저축성자산, I1321) &gt; 0, 표1[[#This Row],[결제수단]], E1321)</f>
        <v>마트</v>
      </c>
      <c r="O1321">
        <f>IF(OR(표1[[#This Row],[pv_대분류]]="수입", 표1[[#This Row],[pv_대분류]]="저축/투자"), 표1[[#This Row],[금액]], -표1[[#This Row],[금액]])</f>
        <v>12660</v>
      </c>
    </row>
    <row r="1322" spans="1:15">
      <c r="A1322" s="33">
        <v>45656</v>
      </c>
      <c r="B1322" s="34">
        <v>0.71157407407407403</v>
      </c>
      <c r="C1322" t="s">
        <v>165</v>
      </c>
      <c r="D1322" t="s">
        <v>525</v>
      </c>
      <c r="E1322" t="s">
        <v>591</v>
      </c>
      <c r="F1322" t="s">
        <v>687</v>
      </c>
      <c r="G1322" s="82">
        <v>-50300</v>
      </c>
      <c r="H1322" t="s">
        <v>179</v>
      </c>
      <c r="I1322" t="s">
        <v>537</v>
      </c>
      <c r="J1322" s="33"/>
      <c r="K1322" s="33">
        <f>표1[[#This Row],[날짜]]</f>
        <v>45656</v>
      </c>
      <c r="L1322" t="str" cm="1">
        <f t="array" ref="L13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22" t="str">
        <f t="shared" si="20"/>
        <v>카페/간식</v>
      </c>
      <c r="N1322" t="str">
        <f>IF(COUNTIF(저축성자산, I1322) &gt; 0, 표1[[#This Row],[결제수단]], E1322)</f>
        <v>커피/음료</v>
      </c>
      <c r="O1322">
        <f>IF(OR(표1[[#This Row],[pv_대분류]]="수입", 표1[[#This Row],[pv_대분류]]="저축/투자"), 표1[[#This Row],[금액]], -표1[[#This Row],[금액]])</f>
        <v>50300</v>
      </c>
    </row>
    <row r="1323" spans="1:15" hidden="1">
      <c r="A1323" s="33">
        <v>45655</v>
      </c>
      <c r="B1323" s="34">
        <v>0.43881944444444437</v>
      </c>
      <c r="C1323" t="s">
        <v>167</v>
      </c>
      <c r="D1323" t="s">
        <v>149</v>
      </c>
      <c r="E1323" t="s">
        <v>149</v>
      </c>
      <c r="F1323" t="s">
        <v>628</v>
      </c>
      <c r="G1323" s="82">
        <v>940</v>
      </c>
      <c r="H1323" t="s">
        <v>179</v>
      </c>
      <c r="I1323" t="s">
        <v>211</v>
      </c>
      <c r="J1323" s="33"/>
      <c r="K1323" s="33">
        <f>표1[[#This Row],[날짜]]</f>
        <v>45655</v>
      </c>
      <c r="L1323" t="str" cm="1">
        <f t="array" ref="L13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23" t="str">
        <f t="shared" si="20"/>
        <v>미분류</v>
      </c>
      <c r="N1323" t="str">
        <f>IF(COUNTIF(저축성자산, I1323) &gt; 0, 표1[[#This Row],[결제수단]], E1323)</f>
        <v>미분류</v>
      </c>
      <c r="O1323">
        <f>IF(OR(표1[[#This Row],[pv_대분류]]="수입", 표1[[#This Row],[pv_대분류]]="저축/투자"), 표1[[#This Row],[금액]], -표1[[#This Row],[금액]])</f>
        <v>-940</v>
      </c>
    </row>
    <row r="1324" spans="1:15" hidden="1">
      <c r="A1324" s="33">
        <v>45655</v>
      </c>
      <c r="B1324" s="34">
        <v>0.43881944444444437</v>
      </c>
      <c r="C1324" t="s">
        <v>167</v>
      </c>
      <c r="D1324" t="s">
        <v>149</v>
      </c>
      <c r="E1324" t="s">
        <v>149</v>
      </c>
      <c r="F1324" t="s">
        <v>672</v>
      </c>
      <c r="G1324" s="82">
        <v>-10</v>
      </c>
      <c r="H1324" t="s">
        <v>179</v>
      </c>
      <c r="I1324" t="s">
        <v>211</v>
      </c>
      <c r="J1324" s="33"/>
      <c r="K1324" s="33">
        <f>표1[[#This Row],[날짜]]</f>
        <v>45655</v>
      </c>
      <c r="L1324" t="str" cm="1">
        <f t="array" ref="L13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24" t="str">
        <f t="shared" si="20"/>
        <v>미분류</v>
      </c>
      <c r="N1324" t="str">
        <f>IF(COUNTIF(저축성자산, I1324) &gt; 0, 표1[[#This Row],[결제수단]], E1324)</f>
        <v>미분류</v>
      </c>
      <c r="O1324">
        <f>IF(OR(표1[[#This Row],[pv_대분류]]="수입", 표1[[#This Row],[pv_대분류]]="저축/투자"), 표1[[#This Row],[금액]], -표1[[#This Row],[금액]])</f>
        <v>10</v>
      </c>
    </row>
    <row r="1325" spans="1:15" hidden="1">
      <c r="A1325" s="33">
        <v>45655</v>
      </c>
      <c r="B1325" s="34">
        <v>0.43881944444444437</v>
      </c>
      <c r="C1325" t="s">
        <v>167</v>
      </c>
      <c r="D1325" t="s">
        <v>149</v>
      </c>
      <c r="E1325" t="s">
        <v>149</v>
      </c>
      <c r="F1325" t="s">
        <v>672</v>
      </c>
      <c r="G1325" s="82">
        <v>-130</v>
      </c>
      <c r="H1325" t="s">
        <v>179</v>
      </c>
      <c r="I1325" t="s">
        <v>211</v>
      </c>
      <c r="J1325" s="33"/>
      <c r="K1325" s="33">
        <f>표1[[#This Row],[날짜]]</f>
        <v>45655</v>
      </c>
      <c r="L1325" t="str" cm="1">
        <f t="array" ref="L13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25" t="str">
        <f t="shared" si="20"/>
        <v>미분류</v>
      </c>
      <c r="N1325" t="str">
        <f>IF(COUNTIF(저축성자산, I1325) &gt; 0, 표1[[#This Row],[결제수단]], E1325)</f>
        <v>미분류</v>
      </c>
      <c r="O1325">
        <f>IF(OR(표1[[#This Row],[pv_대분류]]="수입", 표1[[#This Row],[pv_대분류]]="저축/투자"), 표1[[#This Row],[금액]], -표1[[#This Row],[금액]])</f>
        <v>130</v>
      </c>
    </row>
    <row r="1326" spans="1:15" hidden="1">
      <c r="A1326" s="33">
        <v>45655</v>
      </c>
      <c r="B1326" s="34">
        <v>0.85185185185185186</v>
      </c>
      <c r="C1326" t="s">
        <v>167</v>
      </c>
      <c r="D1326" t="s">
        <v>609</v>
      </c>
      <c r="E1326" t="s">
        <v>149</v>
      </c>
      <c r="F1326" t="s">
        <v>593</v>
      </c>
      <c r="G1326" s="82">
        <v>-13550</v>
      </c>
      <c r="H1326" t="s">
        <v>179</v>
      </c>
      <c r="I1326" t="s">
        <v>537</v>
      </c>
      <c r="J1326" s="33"/>
      <c r="K1326" s="33">
        <f>표1[[#This Row],[날짜]]</f>
        <v>45655</v>
      </c>
      <c r="L1326" t="str" cm="1">
        <f t="array" ref="L13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26" t="str">
        <f t="shared" si="20"/>
        <v>내계좌이체</v>
      </c>
      <c r="N1326" t="str">
        <f>IF(COUNTIF(저축성자산, I1326) &gt; 0, 표1[[#This Row],[결제수단]], E1326)</f>
        <v>미분류</v>
      </c>
      <c r="O1326">
        <f>IF(OR(표1[[#This Row],[pv_대분류]]="수입", 표1[[#This Row],[pv_대분류]]="저축/투자"), 표1[[#This Row],[금액]], -표1[[#This Row],[금액]])</f>
        <v>13550</v>
      </c>
    </row>
    <row r="1327" spans="1:15" hidden="1">
      <c r="A1327" s="33">
        <v>45655</v>
      </c>
      <c r="B1327" s="34">
        <v>0.8518634259259259</v>
      </c>
      <c r="C1327" t="s">
        <v>167</v>
      </c>
      <c r="D1327" t="s">
        <v>609</v>
      </c>
      <c r="E1327" t="s">
        <v>149</v>
      </c>
      <c r="F1327" t="s">
        <v>152</v>
      </c>
      <c r="G1327" s="82">
        <v>13550</v>
      </c>
      <c r="H1327" t="s">
        <v>179</v>
      </c>
      <c r="I1327" t="s">
        <v>554</v>
      </c>
      <c r="J1327" s="33"/>
      <c r="K1327" s="33">
        <f>표1[[#This Row],[날짜]]</f>
        <v>45655</v>
      </c>
      <c r="L1327" t="str" cm="1">
        <f t="array" ref="L13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27" t="str">
        <f t="shared" si="20"/>
        <v>내계좌이체</v>
      </c>
      <c r="N1327" t="str">
        <f>IF(COUNTIF(저축성자산, I1327) &gt; 0, 표1[[#This Row],[결제수단]], E1327)</f>
        <v>미분류</v>
      </c>
      <c r="O1327">
        <f>IF(OR(표1[[#This Row],[pv_대분류]]="수입", 표1[[#This Row],[pv_대분류]]="저축/투자"), 표1[[#This Row],[금액]], -표1[[#This Row],[금액]])</f>
        <v>-13550</v>
      </c>
    </row>
    <row r="1328" spans="1:15">
      <c r="A1328" s="33">
        <v>45655</v>
      </c>
      <c r="B1328" s="34">
        <v>0.85215277777777776</v>
      </c>
      <c r="C1328" t="s">
        <v>165</v>
      </c>
      <c r="D1328" t="s">
        <v>156</v>
      </c>
      <c r="E1328" t="s">
        <v>713</v>
      </c>
      <c r="F1328" t="s">
        <v>315</v>
      </c>
      <c r="G1328" s="82">
        <v>-13550</v>
      </c>
      <c r="H1328" t="s">
        <v>179</v>
      </c>
      <c r="I1328" t="s">
        <v>554</v>
      </c>
      <c r="J1328" s="33"/>
      <c r="K1328" s="33">
        <f>표1[[#This Row],[날짜]]</f>
        <v>45655</v>
      </c>
      <c r="L1328" t="str" cm="1">
        <f t="array" ref="L13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28" t="str">
        <f t="shared" si="20"/>
        <v>금융</v>
      </c>
      <c r="N1328" t="str">
        <f>IF(COUNTIF(저축성자산, I1328) &gt; 0, 표1[[#This Row],[결제수단]], E1328)</f>
        <v>이자/대출</v>
      </c>
      <c r="O1328">
        <f>IF(OR(표1[[#This Row],[pv_대분류]]="수입", 표1[[#This Row],[pv_대분류]]="저축/투자"), 표1[[#This Row],[금액]], -표1[[#This Row],[금액]])</f>
        <v>13550</v>
      </c>
    </row>
    <row r="1329" spans="1:15">
      <c r="A1329" s="33">
        <v>45655</v>
      </c>
      <c r="B1329" s="34">
        <v>0.85280092592592593</v>
      </c>
      <c r="C1329" t="s">
        <v>165</v>
      </c>
      <c r="D1329" t="s">
        <v>549</v>
      </c>
      <c r="E1329" t="s">
        <v>8</v>
      </c>
      <c r="F1329" t="s">
        <v>248</v>
      </c>
      <c r="G1329" s="82">
        <v>-5380</v>
      </c>
      <c r="H1329" t="s">
        <v>179</v>
      </c>
      <c r="I1329" t="s">
        <v>224</v>
      </c>
      <c r="J1329" s="33"/>
      <c r="K1329" s="33">
        <f>표1[[#This Row],[날짜]]</f>
        <v>45655</v>
      </c>
      <c r="L1329" t="str" cm="1">
        <f t="array" ref="L13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29" t="str">
        <f t="shared" si="20"/>
        <v>주거/통신</v>
      </c>
      <c r="N1329" t="str">
        <f>IF(COUNTIF(저축성자산, I1329) &gt; 0, 표1[[#This Row],[결제수단]], E1329)</f>
        <v>가스비</v>
      </c>
      <c r="O1329">
        <f>IF(OR(표1[[#This Row],[pv_대분류]]="수입", 표1[[#This Row],[pv_대분류]]="저축/투자"), 표1[[#This Row],[금액]], -표1[[#This Row],[금액]])</f>
        <v>5380</v>
      </c>
    </row>
    <row r="1330" spans="1:15" hidden="1">
      <c r="A1330" s="33">
        <v>45654</v>
      </c>
      <c r="B1330" s="34">
        <v>9.4236111111111118E-2</v>
      </c>
      <c r="C1330" t="s">
        <v>167</v>
      </c>
      <c r="D1330" t="s">
        <v>2</v>
      </c>
      <c r="E1330" t="s">
        <v>149</v>
      </c>
      <c r="F1330" t="s">
        <v>644</v>
      </c>
      <c r="G1330" s="82">
        <v>0</v>
      </c>
      <c r="H1330" t="s">
        <v>179</v>
      </c>
      <c r="I1330" t="s">
        <v>550</v>
      </c>
      <c r="J1330" s="33"/>
      <c r="K1330" s="33">
        <f>표1[[#This Row],[날짜]]</f>
        <v>45654</v>
      </c>
      <c r="L1330" t="str" cm="1">
        <f t="array" ref="L13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30" t="str">
        <f t="shared" si="20"/>
        <v>저축</v>
      </c>
      <c r="N1330" t="str">
        <f>IF(COUNTIF(저축성자산, I1330) &gt; 0, 표1[[#This Row],[결제수단]], E1330)</f>
        <v>미분류</v>
      </c>
      <c r="O1330">
        <f>IF(OR(표1[[#This Row],[pv_대분류]]="수입", 표1[[#This Row],[pv_대분류]]="저축/투자"), 표1[[#This Row],[금액]], -표1[[#This Row],[금액]])</f>
        <v>0</v>
      </c>
    </row>
    <row r="1331" spans="1:15" hidden="1">
      <c r="A1331" s="33">
        <v>45654</v>
      </c>
      <c r="B1331" s="34">
        <v>0.91473379629629625</v>
      </c>
      <c r="C1331" t="s">
        <v>167</v>
      </c>
      <c r="D1331" t="s">
        <v>609</v>
      </c>
      <c r="E1331" t="s">
        <v>149</v>
      </c>
      <c r="F1331" t="s">
        <v>192</v>
      </c>
      <c r="G1331" s="82">
        <v>50116</v>
      </c>
      <c r="H1331" t="s">
        <v>179</v>
      </c>
      <c r="I1331" t="s">
        <v>537</v>
      </c>
      <c r="J1331" s="33"/>
      <c r="K1331" s="33">
        <f>표1[[#This Row],[날짜]]</f>
        <v>45654</v>
      </c>
      <c r="L1331" t="str" cm="1">
        <f t="array" ref="L13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31" t="str">
        <f t="shared" si="20"/>
        <v>내계좌이체</v>
      </c>
      <c r="N1331" t="str">
        <f>IF(COUNTIF(저축성자산, I1331) &gt; 0, 표1[[#This Row],[결제수단]], E1331)</f>
        <v>미분류</v>
      </c>
      <c r="O1331">
        <f>IF(OR(표1[[#This Row],[pv_대분류]]="수입", 표1[[#This Row],[pv_대분류]]="저축/투자"), 표1[[#This Row],[금액]], -표1[[#This Row],[금액]])</f>
        <v>-50116</v>
      </c>
    </row>
    <row r="1332" spans="1:15" hidden="1">
      <c r="A1332" s="33">
        <v>45654</v>
      </c>
      <c r="B1332" s="34">
        <v>0.91473379629629625</v>
      </c>
      <c r="C1332" t="s">
        <v>167</v>
      </c>
      <c r="D1332" t="s">
        <v>609</v>
      </c>
      <c r="E1332" t="s">
        <v>149</v>
      </c>
      <c r="F1332" t="s">
        <v>234</v>
      </c>
      <c r="G1332" s="82">
        <v>-50116</v>
      </c>
      <c r="H1332" t="s">
        <v>179</v>
      </c>
      <c r="I1332" t="s">
        <v>527</v>
      </c>
      <c r="J1332" s="33"/>
      <c r="K1332" s="33">
        <f>표1[[#This Row],[날짜]]</f>
        <v>45654</v>
      </c>
      <c r="L1332" t="str" cm="1">
        <f t="array" ref="L13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32" t="str">
        <f t="shared" si="20"/>
        <v>내계좌이체</v>
      </c>
      <c r="N1332" t="str">
        <f>IF(COUNTIF(저축성자산, I1332) &gt; 0, 표1[[#This Row],[결제수단]], E1332)</f>
        <v>미분류</v>
      </c>
      <c r="O1332">
        <f>IF(OR(표1[[#This Row],[pv_대분류]]="수입", 표1[[#This Row],[pv_대분류]]="저축/투자"), 표1[[#This Row],[금액]], -표1[[#This Row],[금액]])</f>
        <v>50116</v>
      </c>
    </row>
    <row r="1333" spans="1:15" hidden="1">
      <c r="A1333" s="33">
        <v>45654</v>
      </c>
      <c r="B1333" s="34">
        <v>7.6342592592592587E-2</v>
      </c>
      <c r="C1333" t="s">
        <v>163</v>
      </c>
      <c r="D1333" t="s">
        <v>510</v>
      </c>
      <c r="E1333" t="s">
        <v>149</v>
      </c>
      <c r="F1333" t="s">
        <v>608</v>
      </c>
      <c r="G1333" s="82">
        <v>116</v>
      </c>
      <c r="H1333" t="s">
        <v>179</v>
      </c>
      <c r="I1333" t="s">
        <v>527</v>
      </c>
      <c r="J1333" s="33"/>
      <c r="K1333" s="33">
        <f>표1[[#This Row],[날짜]]</f>
        <v>45654</v>
      </c>
      <c r="L1333" t="str" cm="1">
        <f t="array" ref="L13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33" t="str">
        <f t="shared" si="20"/>
        <v>금융수입</v>
      </c>
      <c r="N1333" t="str">
        <f>IF(COUNTIF(저축성자산, I1333) &gt; 0, 표1[[#This Row],[결제수단]], E1333)</f>
        <v>미분류</v>
      </c>
      <c r="O1333">
        <f>IF(OR(표1[[#This Row],[pv_대분류]]="수입", 표1[[#This Row],[pv_대분류]]="저축/투자"), 표1[[#This Row],[금액]], -표1[[#This Row],[금액]])</f>
        <v>116</v>
      </c>
    </row>
    <row r="1334" spans="1:15" hidden="1">
      <c r="A1334" s="33">
        <v>45654</v>
      </c>
      <c r="B1334" s="34">
        <v>9.0925925925925924E-2</v>
      </c>
      <c r="C1334" t="s">
        <v>163</v>
      </c>
      <c r="D1334" t="s">
        <v>510</v>
      </c>
      <c r="E1334" t="s">
        <v>149</v>
      </c>
      <c r="F1334" t="s">
        <v>690</v>
      </c>
      <c r="G1334" s="82">
        <v>0</v>
      </c>
      <c r="H1334" t="s">
        <v>179</v>
      </c>
      <c r="I1334" t="s">
        <v>168</v>
      </c>
      <c r="J1334" s="33"/>
      <c r="K1334" s="33">
        <f>표1[[#This Row],[날짜]]</f>
        <v>45654</v>
      </c>
      <c r="L1334" t="str" cm="1">
        <f t="array" ref="L13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34" t="str">
        <f t="shared" si="20"/>
        <v>금융수입</v>
      </c>
      <c r="N1334" t="str">
        <f>IF(COUNTIF(저축성자산, I1334) &gt; 0, 표1[[#This Row],[결제수단]], E1334)</f>
        <v>미분류</v>
      </c>
      <c r="O1334">
        <f>IF(OR(표1[[#This Row],[pv_대분류]]="수입", 표1[[#This Row],[pv_대분류]]="저축/투자"), 표1[[#This Row],[금액]], -표1[[#This Row],[금액]])</f>
        <v>0</v>
      </c>
    </row>
    <row r="1335" spans="1:15" hidden="1">
      <c r="A1335" s="33">
        <v>45654</v>
      </c>
      <c r="B1335" s="34">
        <v>0.1493865740740741</v>
      </c>
      <c r="C1335" t="s">
        <v>163</v>
      </c>
      <c r="D1335" t="s">
        <v>510</v>
      </c>
      <c r="E1335" t="s">
        <v>149</v>
      </c>
      <c r="F1335" t="s">
        <v>243</v>
      </c>
      <c r="G1335" s="82">
        <v>0</v>
      </c>
      <c r="H1335" t="s">
        <v>179</v>
      </c>
      <c r="I1335" t="s">
        <v>554</v>
      </c>
      <c r="J1335" s="33"/>
      <c r="K1335" s="33">
        <f>표1[[#This Row],[날짜]]</f>
        <v>45654</v>
      </c>
      <c r="L1335" t="str" cm="1">
        <f t="array" ref="L13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35" t="str">
        <f t="shared" si="20"/>
        <v>금융수입</v>
      </c>
      <c r="N1335" t="str">
        <f>IF(COUNTIF(저축성자산, I1335) &gt; 0, 표1[[#This Row],[결제수단]], E1335)</f>
        <v>미분류</v>
      </c>
      <c r="O1335">
        <f>IF(OR(표1[[#This Row],[pv_대분류]]="수입", 표1[[#This Row],[pv_대분류]]="저축/투자"), 표1[[#This Row],[금액]], -표1[[#This Row],[금액]])</f>
        <v>0</v>
      </c>
    </row>
    <row r="1336" spans="1:15" hidden="1">
      <c r="A1336" s="33">
        <v>45654</v>
      </c>
      <c r="B1336" s="34">
        <v>0.2117361111111111</v>
      </c>
      <c r="C1336" t="s">
        <v>163</v>
      </c>
      <c r="D1336" t="s">
        <v>510</v>
      </c>
      <c r="E1336" t="s">
        <v>149</v>
      </c>
      <c r="F1336" t="s">
        <v>243</v>
      </c>
      <c r="G1336" s="82">
        <v>0</v>
      </c>
      <c r="H1336" t="s">
        <v>179</v>
      </c>
      <c r="I1336" t="s">
        <v>554</v>
      </c>
      <c r="J1336" s="33"/>
      <c r="K1336" s="33">
        <f>표1[[#This Row],[날짜]]</f>
        <v>45654</v>
      </c>
      <c r="L1336" t="str" cm="1">
        <f t="array" ref="L13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36" t="str">
        <f t="shared" si="20"/>
        <v>금융수입</v>
      </c>
      <c r="N1336" t="str">
        <f>IF(COUNTIF(저축성자산, I1336) &gt; 0, 표1[[#This Row],[결제수단]], E1336)</f>
        <v>미분류</v>
      </c>
      <c r="O1336">
        <f>IF(OR(표1[[#This Row],[pv_대분류]]="수입", 표1[[#This Row],[pv_대분류]]="저축/투자"), 표1[[#This Row],[금액]], -표1[[#This Row],[금액]])</f>
        <v>0</v>
      </c>
    </row>
    <row r="1337" spans="1:15" hidden="1">
      <c r="A1337" s="33">
        <v>45654</v>
      </c>
      <c r="B1337" s="34">
        <v>0.2255439814814815</v>
      </c>
      <c r="C1337" t="s">
        <v>163</v>
      </c>
      <c r="D1337" t="s">
        <v>510</v>
      </c>
      <c r="E1337" t="s">
        <v>149</v>
      </c>
      <c r="F1337" t="s">
        <v>243</v>
      </c>
      <c r="G1337" s="82">
        <v>42</v>
      </c>
      <c r="H1337" t="s">
        <v>179</v>
      </c>
      <c r="I1337" t="s">
        <v>554</v>
      </c>
      <c r="J1337" s="33"/>
      <c r="K1337" s="33">
        <f>표1[[#This Row],[날짜]]</f>
        <v>45654</v>
      </c>
      <c r="L1337" t="str" cm="1">
        <f t="array" ref="L13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37" t="str">
        <f t="shared" si="20"/>
        <v>금융수입</v>
      </c>
      <c r="N1337" t="str">
        <f>IF(COUNTIF(저축성자산, I1337) &gt; 0, 표1[[#This Row],[결제수단]], E1337)</f>
        <v>미분류</v>
      </c>
      <c r="O1337">
        <f>IF(OR(표1[[#This Row],[pv_대분류]]="수입", 표1[[#This Row],[pv_대분류]]="저축/투자"), 표1[[#This Row],[금액]], -표1[[#This Row],[금액]])</f>
        <v>42</v>
      </c>
    </row>
    <row r="1338" spans="1:15">
      <c r="A1338" s="33">
        <v>45654</v>
      </c>
      <c r="B1338" s="34">
        <v>0.62239583333333337</v>
      </c>
      <c r="C1338" t="s">
        <v>165</v>
      </c>
      <c r="D1338" t="s">
        <v>504</v>
      </c>
      <c r="E1338" t="s">
        <v>34</v>
      </c>
      <c r="F1338" t="s">
        <v>249</v>
      </c>
      <c r="G1338" s="82">
        <v>-40000</v>
      </c>
      <c r="H1338" t="s">
        <v>179</v>
      </c>
      <c r="I1338" t="s">
        <v>221</v>
      </c>
      <c r="J1338" s="33"/>
      <c r="K1338" s="33">
        <f>표1[[#This Row],[날짜]]</f>
        <v>45654</v>
      </c>
      <c r="L1338" t="str" cm="1">
        <f t="array" ref="L13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38" t="str">
        <f t="shared" si="20"/>
        <v>경조/선물</v>
      </c>
      <c r="N1338" t="str">
        <f>IF(COUNTIF(저축성자산, I1338) &gt; 0, 표1[[#This Row],[결제수단]], E1338)</f>
        <v>선물</v>
      </c>
      <c r="O1338">
        <f>IF(OR(표1[[#This Row],[pv_대분류]]="수입", 표1[[#This Row],[pv_대분류]]="저축/투자"), 표1[[#This Row],[금액]], -표1[[#This Row],[금액]])</f>
        <v>40000</v>
      </c>
    </row>
    <row r="1339" spans="1:15">
      <c r="A1339" s="33">
        <v>45654</v>
      </c>
      <c r="B1339" s="34">
        <v>0.91486111111111112</v>
      </c>
      <c r="C1339" t="s">
        <v>165</v>
      </c>
      <c r="D1339" t="s">
        <v>146</v>
      </c>
      <c r="E1339" t="s">
        <v>595</v>
      </c>
      <c r="F1339" t="s">
        <v>292</v>
      </c>
      <c r="G1339" s="82">
        <v>-12900</v>
      </c>
      <c r="H1339" t="s">
        <v>179</v>
      </c>
      <c r="I1339" t="s">
        <v>224</v>
      </c>
      <c r="J1339" s="33"/>
      <c r="K1339" s="33">
        <f>표1[[#This Row],[날짜]]</f>
        <v>45654</v>
      </c>
      <c r="L1339" t="str" cm="1">
        <f t="array" ref="L13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39" t="str">
        <f t="shared" si="20"/>
        <v>교통</v>
      </c>
      <c r="N1339" t="str">
        <f>IF(COUNTIF(저축성자산, I1339) &gt; 0, 표1[[#This Row],[결제수단]], E1339)</f>
        <v>대중교통</v>
      </c>
      <c r="O1339">
        <f>IF(OR(표1[[#This Row],[pv_대분류]]="수입", 표1[[#This Row],[pv_대분류]]="저축/투자"), 표1[[#This Row],[금액]], -표1[[#This Row],[금액]])</f>
        <v>12900</v>
      </c>
    </row>
    <row r="1340" spans="1:15" hidden="1">
      <c r="A1340" s="33">
        <v>45653</v>
      </c>
      <c r="B1340" s="34">
        <v>0.43834490740740739</v>
      </c>
      <c r="C1340" t="s">
        <v>167</v>
      </c>
      <c r="D1340" t="s">
        <v>167</v>
      </c>
      <c r="E1340" t="s">
        <v>149</v>
      </c>
      <c r="F1340" t="s">
        <v>72</v>
      </c>
      <c r="G1340" s="82">
        <v>2000</v>
      </c>
      <c r="H1340" t="s">
        <v>179</v>
      </c>
      <c r="I1340" t="s">
        <v>554</v>
      </c>
      <c r="J1340" s="33"/>
      <c r="K1340" s="33">
        <f>표1[[#This Row],[날짜]]</f>
        <v>45653</v>
      </c>
      <c r="L1340" t="str" cm="1">
        <f t="array" ref="L13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40" t="str">
        <f t="shared" si="20"/>
        <v>이체</v>
      </c>
      <c r="N1340" t="str">
        <f>IF(COUNTIF(저축성자산, I1340) &gt; 0, 표1[[#This Row],[결제수단]], E1340)</f>
        <v>미분류</v>
      </c>
      <c r="O1340">
        <f>IF(OR(표1[[#This Row],[pv_대분류]]="수입", 표1[[#This Row],[pv_대분류]]="저축/투자"), 표1[[#This Row],[금액]], -표1[[#This Row],[금액]])</f>
        <v>-2000</v>
      </c>
    </row>
    <row r="1341" spans="1:15" hidden="1">
      <c r="A1341" s="33">
        <v>45653</v>
      </c>
      <c r="B1341" s="34">
        <v>0.36192129629629632</v>
      </c>
      <c r="C1341" t="s">
        <v>163</v>
      </c>
      <c r="D1341" t="s">
        <v>510</v>
      </c>
      <c r="E1341" t="s">
        <v>149</v>
      </c>
      <c r="F1341" t="s">
        <v>240</v>
      </c>
      <c r="G1341" s="82">
        <v>500</v>
      </c>
      <c r="H1341" t="s">
        <v>179</v>
      </c>
      <c r="I1341" t="s">
        <v>537</v>
      </c>
      <c r="J1341" s="33"/>
      <c r="K1341" s="33">
        <f>표1[[#This Row],[날짜]]</f>
        <v>45653</v>
      </c>
      <c r="L1341" t="str" cm="1">
        <f t="array" ref="L13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41" t="str">
        <f t="shared" si="20"/>
        <v>금융수입</v>
      </c>
      <c r="N1341" t="str">
        <f>IF(COUNTIF(저축성자산, I1341) &gt; 0, 표1[[#This Row],[결제수단]], E1341)</f>
        <v>미분류</v>
      </c>
      <c r="O1341">
        <f>IF(OR(표1[[#This Row],[pv_대분류]]="수입", 표1[[#This Row],[pv_대분류]]="저축/투자"), 표1[[#This Row],[금액]], -표1[[#This Row],[금액]])</f>
        <v>500</v>
      </c>
    </row>
    <row r="1342" spans="1:15">
      <c r="A1342" s="33">
        <v>45653</v>
      </c>
      <c r="B1342" s="34">
        <v>0.81092592592592594</v>
      </c>
      <c r="C1342" t="s">
        <v>165</v>
      </c>
      <c r="D1342" t="s">
        <v>146</v>
      </c>
      <c r="E1342" t="s">
        <v>595</v>
      </c>
      <c r="F1342" t="s">
        <v>464</v>
      </c>
      <c r="G1342" s="82">
        <v>-18900</v>
      </c>
      <c r="H1342" t="s">
        <v>179</v>
      </c>
      <c r="I1342" t="s">
        <v>222</v>
      </c>
      <c r="J1342" s="33"/>
      <c r="K1342" s="33">
        <f>표1[[#This Row],[날짜]]</f>
        <v>45653</v>
      </c>
      <c r="L1342" t="str" cm="1">
        <f t="array" ref="L13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42" t="str">
        <f t="shared" si="20"/>
        <v>교통</v>
      </c>
      <c r="N1342" t="str">
        <f>IF(COUNTIF(저축성자산, I1342) &gt; 0, 표1[[#This Row],[결제수단]], E1342)</f>
        <v>대중교통</v>
      </c>
      <c r="O1342">
        <f>IF(OR(표1[[#This Row],[pv_대분류]]="수입", 표1[[#This Row],[pv_대분류]]="저축/투자"), 표1[[#This Row],[금액]], -표1[[#This Row],[금액]])</f>
        <v>18900</v>
      </c>
    </row>
    <row r="1343" spans="1:15" hidden="1">
      <c r="A1343" s="33">
        <v>45652</v>
      </c>
      <c r="B1343" s="34">
        <v>0.37165509259259261</v>
      </c>
      <c r="C1343" t="s">
        <v>167</v>
      </c>
      <c r="D1343" t="s">
        <v>609</v>
      </c>
      <c r="E1343" t="s">
        <v>149</v>
      </c>
      <c r="F1343" t="s">
        <v>606</v>
      </c>
      <c r="G1343" s="82">
        <v>-100000</v>
      </c>
      <c r="H1343" t="s">
        <v>179</v>
      </c>
      <c r="I1343" t="s">
        <v>195</v>
      </c>
      <c r="J1343" s="33"/>
      <c r="K1343" s="33">
        <f>표1[[#This Row],[날짜]]</f>
        <v>45652</v>
      </c>
      <c r="L1343" t="str" cm="1">
        <f t="array" ref="L13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43" t="str">
        <f t="shared" si="20"/>
        <v>내계좌이체</v>
      </c>
      <c r="N1343" t="str">
        <f>IF(COUNTIF(저축성자산, I1343) &gt; 0, 표1[[#This Row],[결제수단]], E1343)</f>
        <v>미분류</v>
      </c>
      <c r="O1343">
        <f>IF(OR(표1[[#This Row],[pv_대분류]]="수입", 표1[[#This Row],[pv_대분류]]="저축/투자"), 표1[[#This Row],[금액]], -표1[[#This Row],[금액]])</f>
        <v>100000</v>
      </c>
    </row>
    <row r="1344" spans="1:15" hidden="1">
      <c r="A1344" s="33">
        <v>45652</v>
      </c>
      <c r="B1344" s="34">
        <v>0.37165509259259261</v>
      </c>
      <c r="C1344" t="s">
        <v>167</v>
      </c>
      <c r="D1344" t="s">
        <v>609</v>
      </c>
      <c r="E1344" t="s">
        <v>149</v>
      </c>
      <c r="F1344" t="s">
        <v>152</v>
      </c>
      <c r="G1344" s="82">
        <v>100000</v>
      </c>
      <c r="H1344" t="s">
        <v>179</v>
      </c>
      <c r="I1344" t="s">
        <v>427</v>
      </c>
      <c r="J1344" s="33"/>
      <c r="K1344" s="33">
        <f>표1[[#This Row],[날짜]]</f>
        <v>45652</v>
      </c>
      <c r="L1344" t="str" cm="1">
        <f t="array" ref="L13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344" t="str">
        <f t="shared" si="20"/>
        <v>저축성자산</v>
      </c>
      <c r="N1344" t="str">
        <f>IF(COUNTIF(저축성자산, I1344) &gt; 0, 표1[[#This Row],[결제수단]], E1344)</f>
        <v>청년 주택드림 청약통장</v>
      </c>
      <c r="O1344">
        <f>IF(OR(표1[[#This Row],[pv_대분류]]="수입", 표1[[#This Row],[pv_대분류]]="저축/투자"), 표1[[#This Row],[금액]], -표1[[#This Row],[금액]])</f>
        <v>100000</v>
      </c>
    </row>
    <row r="1345" spans="1:15" hidden="1">
      <c r="A1345" s="33">
        <v>45652</v>
      </c>
      <c r="B1345" s="34">
        <v>0.69655092592592593</v>
      </c>
      <c r="C1345" t="s">
        <v>167</v>
      </c>
      <c r="D1345" t="s">
        <v>167</v>
      </c>
      <c r="E1345" t="s">
        <v>149</v>
      </c>
      <c r="F1345" t="s">
        <v>303</v>
      </c>
      <c r="G1345" s="82">
        <v>21</v>
      </c>
      <c r="H1345" t="s">
        <v>179</v>
      </c>
      <c r="I1345" t="s">
        <v>554</v>
      </c>
      <c r="J1345" s="33"/>
      <c r="K1345" s="33">
        <f>표1[[#This Row],[날짜]]</f>
        <v>45652</v>
      </c>
      <c r="L1345" t="str" cm="1">
        <f t="array" ref="L13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45" t="str">
        <f t="shared" si="20"/>
        <v>이체</v>
      </c>
      <c r="N1345" t="str">
        <f>IF(COUNTIF(저축성자산, I1345) &gt; 0, 표1[[#This Row],[결제수단]], E1345)</f>
        <v>미분류</v>
      </c>
      <c r="O1345">
        <f>IF(OR(표1[[#This Row],[pv_대분류]]="수입", 표1[[#This Row],[pv_대분류]]="저축/투자"), 표1[[#This Row],[금액]], -표1[[#This Row],[금액]])</f>
        <v>-21</v>
      </c>
    </row>
    <row r="1346" spans="1:15" hidden="1">
      <c r="A1346" s="33">
        <v>45652</v>
      </c>
      <c r="B1346" s="34">
        <v>0.69677083333333334</v>
      </c>
      <c r="C1346" t="s">
        <v>167</v>
      </c>
      <c r="D1346" t="s">
        <v>167</v>
      </c>
      <c r="E1346" t="s">
        <v>149</v>
      </c>
      <c r="F1346" t="s">
        <v>303</v>
      </c>
      <c r="G1346" s="82">
        <v>3</v>
      </c>
      <c r="H1346" t="s">
        <v>179</v>
      </c>
      <c r="I1346" t="s">
        <v>554</v>
      </c>
      <c r="J1346" s="33"/>
      <c r="K1346" s="33">
        <f>표1[[#This Row],[날짜]]</f>
        <v>45652</v>
      </c>
      <c r="L1346" t="str" cm="1">
        <f t="array" ref="L13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46" t="str">
        <f t="shared" ref="M1346:M1409" si="21">IF(COUNTIF(저축성자산, I1346) &gt; 0, "저축성자산", D1346)</f>
        <v>이체</v>
      </c>
      <c r="N1346" t="str">
        <f>IF(COUNTIF(저축성자산, I1346) &gt; 0, 표1[[#This Row],[결제수단]], E1346)</f>
        <v>미분류</v>
      </c>
      <c r="O1346">
        <f>IF(OR(표1[[#This Row],[pv_대분류]]="수입", 표1[[#This Row],[pv_대분류]]="저축/투자"), 표1[[#This Row],[금액]], -표1[[#This Row],[금액]])</f>
        <v>-3</v>
      </c>
    </row>
    <row r="1347" spans="1:15" hidden="1">
      <c r="A1347" s="33">
        <v>45652</v>
      </c>
      <c r="B1347" s="34">
        <v>0.69680555555555557</v>
      </c>
      <c r="C1347" t="s">
        <v>167</v>
      </c>
      <c r="D1347" t="s">
        <v>167</v>
      </c>
      <c r="E1347" t="s">
        <v>149</v>
      </c>
      <c r="F1347" t="s">
        <v>303</v>
      </c>
      <c r="G1347" s="82">
        <v>5</v>
      </c>
      <c r="H1347" t="s">
        <v>179</v>
      </c>
      <c r="I1347" t="s">
        <v>554</v>
      </c>
      <c r="J1347" s="33"/>
      <c r="K1347" s="33">
        <f>표1[[#This Row],[날짜]]</f>
        <v>45652</v>
      </c>
      <c r="L1347" t="str" cm="1">
        <f t="array" ref="L13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47" t="str">
        <f t="shared" si="21"/>
        <v>이체</v>
      </c>
      <c r="N1347" t="str">
        <f>IF(COUNTIF(저축성자산, I1347) &gt; 0, 표1[[#This Row],[결제수단]], E1347)</f>
        <v>미분류</v>
      </c>
      <c r="O1347">
        <f>IF(OR(표1[[#This Row],[pv_대분류]]="수입", 표1[[#This Row],[pv_대분류]]="저축/투자"), 표1[[#This Row],[금액]], -표1[[#This Row],[금액]])</f>
        <v>-5</v>
      </c>
    </row>
    <row r="1348" spans="1:15" hidden="1">
      <c r="A1348" s="33">
        <v>45652</v>
      </c>
      <c r="B1348" s="34">
        <v>0.69685185185185183</v>
      </c>
      <c r="C1348" t="s">
        <v>167</v>
      </c>
      <c r="D1348" t="s">
        <v>167</v>
      </c>
      <c r="E1348" t="s">
        <v>149</v>
      </c>
      <c r="F1348" t="s">
        <v>303</v>
      </c>
      <c r="G1348" s="82">
        <v>10</v>
      </c>
      <c r="H1348" t="s">
        <v>179</v>
      </c>
      <c r="I1348" t="s">
        <v>554</v>
      </c>
      <c r="J1348" s="33"/>
      <c r="K1348" s="33">
        <f>표1[[#This Row],[날짜]]</f>
        <v>45652</v>
      </c>
      <c r="L1348" t="str" cm="1">
        <f t="array" ref="L13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48" t="str">
        <f t="shared" si="21"/>
        <v>이체</v>
      </c>
      <c r="N1348" t="str">
        <f>IF(COUNTIF(저축성자산, I1348) &gt; 0, 표1[[#This Row],[결제수단]], E1348)</f>
        <v>미분류</v>
      </c>
      <c r="O1348">
        <f>IF(OR(표1[[#This Row],[pv_대분류]]="수입", 표1[[#This Row],[pv_대분류]]="저축/투자"), 표1[[#This Row],[금액]], -표1[[#This Row],[금액]])</f>
        <v>-10</v>
      </c>
    </row>
    <row r="1349" spans="1:15">
      <c r="A1349" s="33">
        <v>45652</v>
      </c>
      <c r="B1349" s="34">
        <v>0.71355324074074078</v>
      </c>
      <c r="C1349" t="s">
        <v>165</v>
      </c>
      <c r="D1349" t="s">
        <v>156</v>
      </c>
      <c r="E1349" t="s">
        <v>601</v>
      </c>
      <c r="F1349" t="s">
        <v>463</v>
      </c>
      <c r="G1349" s="82">
        <v>-150000</v>
      </c>
      <c r="H1349" t="s">
        <v>179</v>
      </c>
      <c r="I1349" t="s">
        <v>537</v>
      </c>
      <c r="J1349" s="33"/>
      <c r="K1349" s="33">
        <f>표1[[#This Row],[날짜]]</f>
        <v>45652</v>
      </c>
      <c r="L1349" t="str" cm="1">
        <f t="array" ref="L13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49" t="str">
        <f t="shared" si="21"/>
        <v>금융</v>
      </c>
      <c r="N1349" t="str">
        <f>IF(COUNTIF(저축성자산, I1349) &gt; 0, 표1[[#This Row],[결제수단]], E1349)</f>
        <v>증권/투자</v>
      </c>
      <c r="O1349">
        <f>IF(OR(표1[[#This Row],[pv_대분류]]="수입", 표1[[#This Row],[pv_대분류]]="저축/투자"), 표1[[#This Row],[금액]], -표1[[#This Row],[금액]])</f>
        <v>150000</v>
      </c>
    </row>
    <row r="1350" spans="1:15" hidden="1">
      <c r="A1350" s="33">
        <v>45651</v>
      </c>
      <c r="B1350" s="34">
        <v>0.49315972222222221</v>
      </c>
      <c r="C1350" t="s">
        <v>167</v>
      </c>
      <c r="D1350" t="s">
        <v>609</v>
      </c>
      <c r="E1350" t="s">
        <v>149</v>
      </c>
      <c r="F1350" t="s">
        <v>192</v>
      </c>
      <c r="G1350" s="82">
        <v>100000</v>
      </c>
      <c r="H1350" t="s">
        <v>179</v>
      </c>
      <c r="I1350" t="s">
        <v>537</v>
      </c>
      <c r="J1350" s="33"/>
      <c r="K1350" s="33">
        <f>표1[[#This Row],[날짜]]</f>
        <v>45651</v>
      </c>
      <c r="L1350" t="str" cm="1">
        <f t="array" ref="L13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50" t="str">
        <f t="shared" si="21"/>
        <v>내계좌이체</v>
      </c>
      <c r="N1350" t="str">
        <f>IF(COUNTIF(저축성자산, I1350) &gt; 0, 표1[[#This Row],[결제수단]], E1350)</f>
        <v>미분류</v>
      </c>
      <c r="O1350">
        <f>IF(OR(표1[[#This Row],[pv_대분류]]="수입", 표1[[#This Row],[pv_대분류]]="저축/투자"), 표1[[#This Row],[금액]], -표1[[#This Row],[금액]])</f>
        <v>-100000</v>
      </c>
    </row>
    <row r="1351" spans="1:15" hidden="1">
      <c r="A1351" s="33">
        <v>45651</v>
      </c>
      <c r="B1351" s="34">
        <v>0.49315972222222221</v>
      </c>
      <c r="C1351" t="s">
        <v>167</v>
      </c>
      <c r="D1351" t="s">
        <v>609</v>
      </c>
      <c r="E1351" t="s">
        <v>149</v>
      </c>
      <c r="F1351" t="s">
        <v>234</v>
      </c>
      <c r="G1351" s="82">
        <v>-100000</v>
      </c>
      <c r="H1351" t="s">
        <v>179</v>
      </c>
      <c r="I1351" t="s">
        <v>527</v>
      </c>
      <c r="J1351" s="33"/>
      <c r="K1351" s="33">
        <f>표1[[#This Row],[날짜]]</f>
        <v>45651</v>
      </c>
      <c r="L1351" t="str" cm="1">
        <f t="array" ref="L13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51" t="str">
        <f t="shared" si="21"/>
        <v>내계좌이체</v>
      </c>
      <c r="N1351" t="str">
        <f>IF(COUNTIF(저축성자산, I1351) &gt; 0, 표1[[#This Row],[결제수단]], E1351)</f>
        <v>미분류</v>
      </c>
      <c r="O1351">
        <f>IF(OR(표1[[#This Row],[pv_대분류]]="수입", 표1[[#This Row],[pv_대분류]]="저축/투자"), 표1[[#This Row],[금액]], -표1[[#This Row],[금액]])</f>
        <v>100000</v>
      </c>
    </row>
    <row r="1352" spans="1:15">
      <c r="A1352" s="33">
        <v>45651</v>
      </c>
      <c r="B1352" s="34">
        <v>0.49252314814814813</v>
      </c>
      <c r="C1352" t="s">
        <v>165</v>
      </c>
      <c r="D1352" t="s">
        <v>146</v>
      </c>
      <c r="E1352" t="s">
        <v>595</v>
      </c>
      <c r="F1352" t="s">
        <v>292</v>
      </c>
      <c r="G1352" s="82">
        <v>-12900</v>
      </c>
      <c r="H1352" t="s">
        <v>179</v>
      </c>
      <c r="I1352" t="s">
        <v>224</v>
      </c>
      <c r="J1352" s="33"/>
      <c r="K1352" s="33">
        <f>표1[[#This Row],[날짜]]</f>
        <v>45651</v>
      </c>
      <c r="L1352" t="str" cm="1">
        <f t="array" ref="L13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52" t="str">
        <f t="shared" si="21"/>
        <v>교통</v>
      </c>
      <c r="N1352" t="str">
        <f>IF(COUNTIF(저축성자산, I1352) &gt; 0, 표1[[#This Row],[결제수단]], E1352)</f>
        <v>대중교통</v>
      </c>
      <c r="O1352">
        <f>IF(OR(표1[[#This Row],[pv_대분류]]="수입", 표1[[#This Row],[pv_대분류]]="저축/투자"), 표1[[#This Row],[금액]], -표1[[#This Row],[금액]])</f>
        <v>12900</v>
      </c>
    </row>
    <row r="1353" spans="1:15">
      <c r="A1353" s="33">
        <v>45651</v>
      </c>
      <c r="B1353" s="34">
        <v>0.92179398148148151</v>
      </c>
      <c r="C1353" t="s">
        <v>165</v>
      </c>
      <c r="D1353" t="s">
        <v>148</v>
      </c>
      <c r="E1353" t="s">
        <v>598</v>
      </c>
      <c r="F1353" t="s">
        <v>331</v>
      </c>
      <c r="G1353" s="82">
        <v>-12000</v>
      </c>
      <c r="H1353" t="s">
        <v>179</v>
      </c>
      <c r="I1353" t="s">
        <v>224</v>
      </c>
      <c r="J1353" s="33"/>
      <c r="K1353" s="33">
        <f>표1[[#This Row],[날짜]]</f>
        <v>45651</v>
      </c>
      <c r="L1353" t="str" cm="1">
        <f t="array" ref="L13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53" t="str">
        <f t="shared" si="21"/>
        <v>식비</v>
      </c>
      <c r="N1353" t="str">
        <f>IF(COUNTIF(저축성자산, I1353) &gt; 0, 표1[[#This Row],[결제수단]], E1353)</f>
        <v>패스트푸드</v>
      </c>
      <c r="O1353">
        <f>IF(OR(표1[[#This Row],[pv_대분류]]="수입", 표1[[#This Row],[pv_대분류]]="저축/투자"), 표1[[#This Row],[금액]], -표1[[#This Row],[금액]])</f>
        <v>12000</v>
      </c>
    </row>
    <row r="1354" spans="1:15">
      <c r="A1354" s="33">
        <v>45651</v>
      </c>
      <c r="B1354" s="34">
        <v>0.92637731481481478</v>
      </c>
      <c r="C1354" t="s">
        <v>165</v>
      </c>
      <c r="D1354" t="s">
        <v>542</v>
      </c>
      <c r="E1354" t="s">
        <v>56</v>
      </c>
      <c r="F1354" t="s">
        <v>698</v>
      </c>
      <c r="G1354" s="82">
        <v>-113333</v>
      </c>
      <c r="H1354" t="s">
        <v>179</v>
      </c>
      <c r="I1354" t="s">
        <v>222</v>
      </c>
      <c r="J1354" s="33"/>
      <c r="K1354" s="33">
        <f>표1[[#This Row],[날짜]]</f>
        <v>45651</v>
      </c>
      <c r="L1354" t="str" cm="1">
        <f t="array" ref="L13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54" t="str">
        <f t="shared" si="21"/>
        <v>의료/건강</v>
      </c>
      <c r="N1354" t="str">
        <f>IF(COUNTIF(저축성자산, I1354) &gt; 0, 표1[[#This Row],[결제수단]], E1354)</f>
        <v>운동</v>
      </c>
      <c r="O1354">
        <f>IF(OR(표1[[#This Row],[pv_대분류]]="수입", 표1[[#This Row],[pv_대분류]]="저축/투자"), 표1[[#This Row],[금액]], -표1[[#This Row],[금액]])</f>
        <v>113333</v>
      </c>
    </row>
    <row r="1355" spans="1:15">
      <c r="A1355" s="33">
        <v>45651</v>
      </c>
      <c r="B1355" s="34">
        <v>0.92978009259259264</v>
      </c>
      <c r="C1355" t="s">
        <v>165</v>
      </c>
      <c r="D1355" t="s">
        <v>553</v>
      </c>
      <c r="E1355" t="s">
        <v>612</v>
      </c>
      <c r="F1355" t="s">
        <v>57</v>
      </c>
      <c r="G1355" s="82">
        <v>-35000</v>
      </c>
      <c r="H1355" t="s">
        <v>179</v>
      </c>
      <c r="I1355" t="s">
        <v>224</v>
      </c>
      <c r="J1355" s="33"/>
      <c r="K1355" s="33">
        <f>표1[[#This Row],[날짜]]</f>
        <v>45651</v>
      </c>
      <c r="L1355" t="str" cm="1">
        <f t="array" ref="L13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55" t="str">
        <f t="shared" si="21"/>
        <v>온라인쇼핑</v>
      </c>
      <c r="N1355" t="str">
        <f>IF(COUNTIF(저축성자산, I1355) &gt; 0, 표1[[#This Row],[결제수단]], E1355)</f>
        <v>인터넷쇼핑</v>
      </c>
      <c r="O1355">
        <f>IF(OR(표1[[#This Row],[pv_대분류]]="수입", 표1[[#This Row],[pv_대분류]]="저축/투자"), 표1[[#This Row],[금액]], -표1[[#This Row],[금액]])</f>
        <v>35000</v>
      </c>
    </row>
    <row r="1356" spans="1:15">
      <c r="A1356" s="33">
        <v>45651</v>
      </c>
      <c r="B1356" s="34">
        <v>0.93231481481481482</v>
      </c>
      <c r="C1356" t="s">
        <v>165</v>
      </c>
      <c r="D1356" t="s">
        <v>553</v>
      </c>
      <c r="E1356" t="s">
        <v>612</v>
      </c>
      <c r="F1356" t="s">
        <v>57</v>
      </c>
      <c r="G1356" s="82">
        <v>-40000</v>
      </c>
      <c r="H1356" t="s">
        <v>179</v>
      </c>
      <c r="I1356" t="s">
        <v>224</v>
      </c>
      <c r="J1356" s="33"/>
      <c r="K1356" s="33">
        <f>표1[[#This Row],[날짜]]</f>
        <v>45651</v>
      </c>
      <c r="L1356" t="str" cm="1">
        <f t="array" ref="L13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56" t="str">
        <f t="shared" si="21"/>
        <v>온라인쇼핑</v>
      </c>
      <c r="N1356" t="str">
        <f>IF(COUNTIF(저축성자산, I1356) &gt; 0, 표1[[#This Row],[결제수단]], E1356)</f>
        <v>인터넷쇼핑</v>
      </c>
      <c r="O1356">
        <f>IF(OR(표1[[#This Row],[pv_대분류]]="수입", 표1[[#This Row],[pv_대분류]]="저축/투자"), 표1[[#This Row],[금액]], -표1[[#This Row],[금액]])</f>
        <v>40000</v>
      </c>
    </row>
    <row r="1357" spans="1:15" hidden="1">
      <c r="A1357" s="33">
        <v>45650</v>
      </c>
      <c r="B1357" s="34">
        <v>0.36068287037037039</v>
      </c>
      <c r="C1357" t="s">
        <v>167</v>
      </c>
      <c r="D1357" t="s">
        <v>167</v>
      </c>
      <c r="E1357" t="s">
        <v>149</v>
      </c>
      <c r="F1357" t="s">
        <v>120</v>
      </c>
      <c r="G1357" s="82">
        <v>10000</v>
      </c>
      <c r="H1357" t="s">
        <v>179</v>
      </c>
      <c r="I1357" t="s">
        <v>554</v>
      </c>
      <c r="J1357" s="33"/>
      <c r="K1357" s="33">
        <f>표1[[#This Row],[날짜]]</f>
        <v>45650</v>
      </c>
      <c r="L1357" t="str" cm="1">
        <f t="array" ref="L13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57" t="str">
        <f t="shared" si="21"/>
        <v>이체</v>
      </c>
      <c r="N1357" t="str">
        <f>IF(COUNTIF(저축성자산, I1357) &gt; 0, 표1[[#This Row],[결제수단]], E1357)</f>
        <v>미분류</v>
      </c>
      <c r="O1357">
        <f>IF(OR(표1[[#This Row],[pv_대분류]]="수입", 표1[[#This Row],[pv_대분류]]="저축/투자"), 표1[[#This Row],[금액]], -표1[[#This Row],[금액]])</f>
        <v>-10000</v>
      </c>
    </row>
    <row r="1358" spans="1:15" hidden="1">
      <c r="A1358" s="33">
        <v>45650</v>
      </c>
      <c r="B1358" s="34">
        <v>0.36842592592592588</v>
      </c>
      <c r="C1358" t="s">
        <v>167</v>
      </c>
      <c r="D1358" t="s">
        <v>167</v>
      </c>
      <c r="E1358" t="s">
        <v>149</v>
      </c>
      <c r="F1358" t="s">
        <v>109</v>
      </c>
      <c r="G1358" s="82">
        <v>10000</v>
      </c>
      <c r="H1358" t="s">
        <v>179</v>
      </c>
      <c r="I1358" t="s">
        <v>554</v>
      </c>
      <c r="J1358" s="33"/>
      <c r="K1358" s="33">
        <f>표1[[#This Row],[날짜]]</f>
        <v>45650</v>
      </c>
      <c r="L1358" t="str" cm="1">
        <f t="array" ref="L13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58" t="str">
        <f t="shared" si="21"/>
        <v>이체</v>
      </c>
      <c r="N1358" t="str">
        <f>IF(COUNTIF(저축성자산, I1358) &gt; 0, 표1[[#This Row],[결제수단]], E1358)</f>
        <v>미분류</v>
      </c>
      <c r="O1358">
        <f>IF(OR(표1[[#This Row],[pv_대분류]]="수입", 표1[[#This Row],[pv_대분류]]="저축/투자"), 표1[[#This Row],[금액]], -표1[[#This Row],[금액]])</f>
        <v>-10000</v>
      </c>
    </row>
    <row r="1359" spans="1:15" hidden="1">
      <c r="A1359" s="33">
        <v>45650</v>
      </c>
      <c r="B1359" s="34">
        <v>0.40567129629629628</v>
      </c>
      <c r="C1359" t="s">
        <v>167</v>
      </c>
      <c r="D1359" t="s">
        <v>609</v>
      </c>
      <c r="E1359" t="s">
        <v>149</v>
      </c>
      <c r="F1359" t="s">
        <v>152</v>
      </c>
      <c r="G1359" s="82">
        <v>-648</v>
      </c>
      <c r="H1359" t="s">
        <v>179</v>
      </c>
      <c r="I1359" t="s">
        <v>195</v>
      </c>
      <c r="J1359" s="33"/>
      <c r="K1359" s="33">
        <f>표1[[#This Row],[날짜]]</f>
        <v>45650</v>
      </c>
      <c r="L1359" t="str" cm="1">
        <f t="array" ref="L13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59" t="str">
        <f t="shared" si="21"/>
        <v>내계좌이체</v>
      </c>
      <c r="N1359" t="str">
        <f>IF(COUNTIF(저축성자산, I1359) &gt; 0, 표1[[#This Row],[결제수단]], E1359)</f>
        <v>미분류</v>
      </c>
      <c r="O1359">
        <f>IF(OR(표1[[#This Row],[pv_대분류]]="수입", 표1[[#This Row],[pv_대분류]]="저축/투자"), 표1[[#This Row],[금액]], -표1[[#This Row],[금액]])</f>
        <v>648</v>
      </c>
    </row>
    <row r="1360" spans="1:15" hidden="1">
      <c r="A1360" s="33">
        <v>45650</v>
      </c>
      <c r="B1360" s="34">
        <v>0.40567129629629628</v>
      </c>
      <c r="C1360" t="s">
        <v>167</v>
      </c>
      <c r="D1360" t="s">
        <v>609</v>
      </c>
      <c r="E1360" t="s">
        <v>149</v>
      </c>
      <c r="F1360" t="s">
        <v>152</v>
      </c>
      <c r="G1360" s="82">
        <v>648</v>
      </c>
      <c r="H1360" t="s">
        <v>179</v>
      </c>
      <c r="I1360" t="s">
        <v>537</v>
      </c>
      <c r="J1360" s="33"/>
      <c r="K1360" s="33">
        <f>표1[[#This Row],[날짜]]</f>
        <v>45650</v>
      </c>
      <c r="L1360" t="str" cm="1">
        <f t="array" ref="L13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0" t="str">
        <f t="shared" si="21"/>
        <v>내계좌이체</v>
      </c>
      <c r="N1360" t="str">
        <f>IF(COUNTIF(저축성자산, I1360) &gt; 0, 표1[[#This Row],[결제수단]], E1360)</f>
        <v>미분류</v>
      </c>
      <c r="O1360">
        <f>IF(OR(표1[[#This Row],[pv_대분류]]="수입", 표1[[#This Row],[pv_대분류]]="저축/투자"), 표1[[#This Row],[금액]], -표1[[#This Row],[금액]])</f>
        <v>-648</v>
      </c>
    </row>
    <row r="1361" spans="1:15" hidden="1">
      <c r="A1361" s="33">
        <v>45650</v>
      </c>
      <c r="B1361" s="34">
        <v>0.40586805555555561</v>
      </c>
      <c r="C1361" t="s">
        <v>167</v>
      </c>
      <c r="D1361" t="s">
        <v>609</v>
      </c>
      <c r="E1361" t="s">
        <v>149</v>
      </c>
      <c r="F1361" t="s">
        <v>192</v>
      </c>
      <c r="G1361" s="82">
        <v>74</v>
      </c>
      <c r="H1361" t="s">
        <v>179</v>
      </c>
      <c r="I1361" t="s">
        <v>537</v>
      </c>
      <c r="J1361" s="33"/>
      <c r="K1361" s="33">
        <f>표1[[#This Row],[날짜]]</f>
        <v>45650</v>
      </c>
      <c r="L1361" t="str" cm="1">
        <f t="array" ref="L13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1" t="str">
        <f t="shared" si="21"/>
        <v>내계좌이체</v>
      </c>
      <c r="N1361" t="str">
        <f>IF(COUNTIF(저축성자산, I1361) &gt; 0, 표1[[#This Row],[결제수단]], E1361)</f>
        <v>미분류</v>
      </c>
      <c r="O1361">
        <f>IF(OR(표1[[#This Row],[pv_대분류]]="수입", 표1[[#This Row],[pv_대분류]]="저축/투자"), 표1[[#This Row],[금액]], -표1[[#This Row],[금액]])</f>
        <v>-74</v>
      </c>
    </row>
    <row r="1362" spans="1:15" hidden="1">
      <c r="A1362" s="33">
        <v>45650</v>
      </c>
      <c r="B1362" s="34">
        <v>0.40586805555555561</v>
      </c>
      <c r="C1362" t="s">
        <v>167</v>
      </c>
      <c r="D1362" t="s">
        <v>609</v>
      </c>
      <c r="E1362" t="s">
        <v>149</v>
      </c>
      <c r="F1362" t="s">
        <v>234</v>
      </c>
      <c r="G1362" s="82">
        <v>-74</v>
      </c>
      <c r="H1362" t="s">
        <v>179</v>
      </c>
      <c r="I1362" t="s">
        <v>527</v>
      </c>
      <c r="J1362" s="33"/>
      <c r="K1362" s="33">
        <f>표1[[#This Row],[날짜]]</f>
        <v>45650</v>
      </c>
      <c r="L1362" t="str" cm="1">
        <f t="array" ref="L13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2" t="str">
        <f t="shared" si="21"/>
        <v>내계좌이체</v>
      </c>
      <c r="N1362" t="str">
        <f>IF(COUNTIF(저축성자산, I1362) &gt; 0, 표1[[#This Row],[결제수단]], E1362)</f>
        <v>미분류</v>
      </c>
      <c r="O1362">
        <f>IF(OR(표1[[#This Row],[pv_대분류]]="수입", 표1[[#This Row],[pv_대분류]]="저축/투자"), 표1[[#This Row],[금액]], -표1[[#This Row],[금액]])</f>
        <v>74</v>
      </c>
    </row>
    <row r="1363" spans="1:15" hidden="1">
      <c r="A1363" s="33">
        <v>45650</v>
      </c>
      <c r="B1363" s="34">
        <v>0.45040509259259259</v>
      </c>
      <c r="C1363" t="s">
        <v>167</v>
      </c>
      <c r="D1363" t="s">
        <v>609</v>
      </c>
      <c r="E1363" t="s">
        <v>149</v>
      </c>
      <c r="F1363" t="s">
        <v>593</v>
      </c>
      <c r="G1363" s="82">
        <v>-4000</v>
      </c>
      <c r="H1363" t="s">
        <v>179</v>
      </c>
      <c r="I1363" t="s">
        <v>537</v>
      </c>
      <c r="J1363" s="33"/>
      <c r="K1363" s="33">
        <f>표1[[#This Row],[날짜]]</f>
        <v>45650</v>
      </c>
      <c r="L1363" t="str" cm="1">
        <f t="array" ref="L13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3" t="str">
        <f t="shared" si="21"/>
        <v>내계좌이체</v>
      </c>
      <c r="N1363" t="str">
        <f>IF(COUNTIF(저축성자산, I1363) &gt; 0, 표1[[#This Row],[결제수단]], E1363)</f>
        <v>미분류</v>
      </c>
      <c r="O1363">
        <f>IF(OR(표1[[#This Row],[pv_대분류]]="수입", 표1[[#This Row],[pv_대분류]]="저축/투자"), 표1[[#This Row],[금액]], -표1[[#This Row],[금액]])</f>
        <v>4000</v>
      </c>
    </row>
    <row r="1364" spans="1:15" hidden="1">
      <c r="A1364" s="33">
        <v>45650</v>
      </c>
      <c r="B1364" s="34">
        <v>0.45041666666666669</v>
      </c>
      <c r="C1364" t="s">
        <v>167</v>
      </c>
      <c r="D1364" t="s">
        <v>609</v>
      </c>
      <c r="E1364" t="s">
        <v>149</v>
      </c>
      <c r="F1364" t="s">
        <v>152</v>
      </c>
      <c r="G1364" s="82">
        <v>4000</v>
      </c>
      <c r="H1364" t="s">
        <v>179</v>
      </c>
      <c r="I1364" t="s">
        <v>554</v>
      </c>
      <c r="J1364" s="33"/>
      <c r="K1364" s="33">
        <f>표1[[#This Row],[날짜]]</f>
        <v>45650</v>
      </c>
      <c r="L1364" t="str" cm="1">
        <f t="array" ref="L13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4" t="str">
        <f t="shared" si="21"/>
        <v>내계좌이체</v>
      </c>
      <c r="N1364" t="str">
        <f>IF(COUNTIF(저축성자산, I1364) &gt; 0, 표1[[#This Row],[결제수단]], E1364)</f>
        <v>미분류</v>
      </c>
      <c r="O1364">
        <f>IF(OR(표1[[#This Row],[pv_대분류]]="수입", 표1[[#This Row],[pv_대분류]]="저축/투자"), 표1[[#This Row],[금액]], -표1[[#This Row],[금액]])</f>
        <v>-4000</v>
      </c>
    </row>
    <row r="1365" spans="1:15" hidden="1">
      <c r="A1365" s="33">
        <v>45650</v>
      </c>
      <c r="B1365" s="34">
        <v>0.91412037037037042</v>
      </c>
      <c r="C1365" t="s">
        <v>167</v>
      </c>
      <c r="D1365" t="s">
        <v>609</v>
      </c>
      <c r="E1365" t="s">
        <v>149</v>
      </c>
      <c r="F1365" t="s">
        <v>192</v>
      </c>
      <c r="G1365" s="82">
        <v>100000</v>
      </c>
      <c r="H1365" t="s">
        <v>179</v>
      </c>
      <c r="I1365" t="s">
        <v>537</v>
      </c>
      <c r="J1365" s="33"/>
      <c r="K1365" s="33">
        <f>표1[[#This Row],[날짜]]</f>
        <v>45650</v>
      </c>
      <c r="L1365" t="str" cm="1">
        <f t="array" ref="L13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5" t="str">
        <f t="shared" si="21"/>
        <v>내계좌이체</v>
      </c>
      <c r="N1365" t="str">
        <f>IF(COUNTIF(저축성자산, I1365) &gt; 0, 표1[[#This Row],[결제수단]], E1365)</f>
        <v>미분류</v>
      </c>
      <c r="O1365">
        <f>IF(OR(표1[[#This Row],[pv_대분류]]="수입", 표1[[#This Row],[pv_대분류]]="저축/투자"), 표1[[#This Row],[금액]], -표1[[#This Row],[금액]])</f>
        <v>-100000</v>
      </c>
    </row>
    <row r="1366" spans="1:15" hidden="1">
      <c r="A1366" s="33">
        <v>45650</v>
      </c>
      <c r="B1366" s="34">
        <v>0.91412037037037042</v>
      </c>
      <c r="C1366" t="s">
        <v>167</v>
      </c>
      <c r="D1366" t="s">
        <v>609</v>
      </c>
      <c r="E1366" t="s">
        <v>149</v>
      </c>
      <c r="F1366" t="s">
        <v>234</v>
      </c>
      <c r="G1366" s="82">
        <v>-100000</v>
      </c>
      <c r="H1366" t="s">
        <v>179</v>
      </c>
      <c r="I1366" t="s">
        <v>527</v>
      </c>
      <c r="J1366" s="33"/>
      <c r="K1366" s="33">
        <f>표1[[#This Row],[날짜]]</f>
        <v>45650</v>
      </c>
      <c r="L1366" t="str" cm="1">
        <f t="array" ref="L13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66" t="str">
        <f t="shared" si="21"/>
        <v>내계좌이체</v>
      </c>
      <c r="N1366" t="str">
        <f>IF(COUNTIF(저축성자산, I1366) &gt; 0, 표1[[#This Row],[결제수단]], E1366)</f>
        <v>미분류</v>
      </c>
      <c r="O1366">
        <f>IF(OR(표1[[#This Row],[pv_대분류]]="수입", 표1[[#This Row],[pv_대분류]]="저축/투자"), 표1[[#This Row],[금액]], -표1[[#This Row],[금액]])</f>
        <v>100000</v>
      </c>
    </row>
    <row r="1367" spans="1:15" hidden="1">
      <c r="A1367" s="33">
        <v>45650</v>
      </c>
      <c r="B1367" s="34">
        <v>0.91472222222222221</v>
      </c>
      <c r="C1367" t="s">
        <v>167</v>
      </c>
      <c r="D1367" t="s">
        <v>167</v>
      </c>
      <c r="E1367" t="s">
        <v>149</v>
      </c>
      <c r="F1367" t="s">
        <v>330</v>
      </c>
      <c r="G1367" s="82">
        <v>-107000</v>
      </c>
      <c r="H1367" t="s">
        <v>179</v>
      </c>
      <c r="I1367" t="s">
        <v>537</v>
      </c>
      <c r="J1367" s="33"/>
      <c r="K1367" s="33">
        <f>표1[[#This Row],[날짜]]</f>
        <v>45650</v>
      </c>
      <c r="L1367" t="str" cm="1">
        <f t="array" ref="L13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67" t="str">
        <f t="shared" si="21"/>
        <v>이체</v>
      </c>
      <c r="N1367" t="str">
        <f>IF(COUNTIF(저축성자산, I1367) &gt; 0, 표1[[#This Row],[결제수단]], E1367)</f>
        <v>미분류</v>
      </c>
      <c r="O1367">
        <f>IF(OR(표1[[#This Row],[pv_대분류]]="수입", 표1[[#This Row],[pv_대분류]]="저축/투자"), 표1[[#This Row],[금액]], -표1[[#This Row],[금액]])</f>
        <v>107000</v>
      </c>
    </row>
    <row r="1368" spans="1:15">
      <c r="A1368" s="33">
        <v>45650</v>
      </c>
      <c r="B1368" s="34">
        <v>0.36556712962962962</v>
      </c>
      <c r="C1368" t="s">
        <v>165</v>
      </c>
      <c r="D1368" t="s">
        <v>146</v>
      </c>
      <c r="E1368" t="s">
        <v>37</v>
      </c>
      <c r="F1368" t="s">
        <v>327</v>
      </c>
      <c r="G1368" s="82">
        <v>-5900</v>
      </c>
      <c r="H1368" t="s">
        <v>179</v>
      </c>
      <c r="I1368" t="s">
        <v>222</v>
      </c>
      <c r="J1368" s="33"/>
      <c r="K1368" s="33">
        <f>표1[[#This Row],[날짜]]</f>
        <v>45650</v>
      </c>
      <c r="L1368" t="str" cm="1">
        <f t="array" ref="L13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68" t="str">
        <f t="shared" si="21"/>
        <v>교통</v>
      </c>
      <c r="N1368" t="str">
        <f>IF(COUNTIF(저축성자산, I1368) &gt; 0, 표1[[#This Row],[결제수단]], E1368)</f>
        <v>택시</v>
      </c>
      <c r="O1368">
        <f>IF(OR(표1[[#This Row],[pv_대분류]]="수입", 표1[[#This Row],[pv_대분류]]="저축/투자"), 표1[[#This Row],[금액]], -표1[[#This Row],[금액]])</f>
        <v>5900</v>
      </c>
    </row>
    <row r="1369" spans="1:15" hidden="1">
      <c r="A1369" s="33">
        <v>45650</v>
      </c>
      <c r="B1369" s="34">
        <v>0.40489583333333329</v>
      </c>
      <c r="C1369" t="s">
        <v>163</v>
      </c>
      <c r="D1369" t="s">
        <v>510</v>
      </c>
      <c r="E1369" t="s">
        <v>149</v>
      </c>
      <c r="F1369" t="s">
        <v>608</v>
      </c>
      <c r="G1369" s="82">
        <v>74</v>
      </c>
      <c r="H1369" t="s">
        <v>179</v>
      </c>
      <c r="I1369" t="s">
        <v>527</v>
      </c>
      <c r="J1369" s="33"/>
      <c r="K1369" s="33">
        <f>표1[[#This Row],[날짜]]</f>
        <v>45650</v>
      </c>
      <c r="L1369" t="str" cm="1">
        <f t="array" ref="L13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69" t="str">
        <f t="shared" si="21"/>
        <v>금융수입</v>
      </c>
      <c r="N1369" t="str">
        <f>IF(COUNTIF(저축성자산, I1369) &gt; 0, 표1[[#This Row],[결제수단]], E1369)</f>
        <v>미분류</v>
      </c>
      <c r="O1369">
        <f>IF(OR(표1[[#This Row],[pv_대분류]]="수입", 표1[[#This Row],[pv_대분류]]="저축/투자"), 표1[[#This Row],[금액]], -표1[[#This Row],[금액]])</f>
        <v>74</v>
      </c>
    </row>
    <row r="1370" spans="1:15" hidden="1">
      <c r="A1370" s="33">
        <v>45650</v>
      </c>
      <c r="B1370" s="34">
        <v>0.4049652777777778</v>
      </c>
      <c r="C1370" t="s">
        <v>163</v>
      </c>
      <c r="D1370" t="s">
        <v>149</v>
      </c>
      <c r="E1370" t="s">
        <v>149</v>
      </c>
      <c r="F1370" t="s">
        <v>590</v>
      </c>
      <c r="G1370" s="82">
        <v>13</v>
      </c>
      <c r="H1370" t="s">
        <v>179</v>
      </c>
      <c r="I1370" t="s">
        <v>537</v>
      </c>
      <c r="J1370" s="33"/>
      <c r="K1370" s="33">
        <f>표1[[#This Row],[날짜]]</f>
        <v>45650</v>
      </c>
      <c r="L1370" t="str" cm="1">
        <f t="array" ref="L13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70" t="str">
        <f t="shared" si="21"/>
        <v>미분류</v>
      </c>
      <c r="N1370" t="str">
        <f>IF(COUNTIF(저축성자산, I1370) &gt; 0, 표1[[#This Row],[결제수단]], E1370)</f>
        <v>미분류</v>
      </c>
      <c r="O1370">
        <f>IF(OR(표1[[#This Row],[pv_대분류]]="수입", 표1[[#This Row],[pv_대분류]]="저축/투자"), 표1[[#This Row],[금액]], -표1[[#This Row],[금액]])</f>
        <v>13</v>
      </c>
    </row>
    <row r="1371" spans="1:15" hidden="1">
      <c r="A1371" s="33">
        <v>45650</v>
      </c>
      <c r="B1371" s="34">
        <v>0.40598379629629627</v>
      </c>
      <c r="C1371" t="s">
        <v>163</v>
      </c>
      <c r="D1371" t="s">
        <v>161</v>
      </c>
      <c r="E1371" t="s">
        <v>149</v>
      </c>
      <c r="F1371" t="s">
        <v>617</v>
      </c>
      <c r="G1371" s="82">
        <v>11</v>
      </c>
      <c r="H1371" t="s">
        <v>179</v>
      </c>
      <c r="I1371" t="s">
        <v>537</v>
      </c>
      <c r="J1371" s="33"/>
      <c r="K1371" s="33">
        <f>표1[[#This Row],[날짜]]</f>
        <v>45650</v>
      </c>
      <c r="L1371" t="str" cm="1">
        <f t="array" ref="L13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71" t="str">
        <f t="shared" si="21"/>
        <v>앱테크</v>
      </c>
      <c r="N1371" t="str">
        <f>IF(COUNTIF(저축성자산, I1371) &gt; 0, 표1[[#This Row],[결제수단]], E1371)</f>
        <v>미분류</v>
      </c>
      <c r="O1371">
        <f>IF(OR(표1[[#This Row],[pv_대분류]]="수입", 표1[[#This Row],[pv_대분류]]="저축/투자"), 표1[[#This Row],[금액]], -표1[[#This Row],[금액]])</f>
        <v>11</v>
      </c>
    </row>
    <row r="1372" spans="1:15">
      <c r="A1372" s="33">
        <v>45650</v>
      </c>
      <c r="B1372" s="34">
        <v>0.45960648148148148</v>
      </c>
      <c r="C1372" t="s">
        <v>165</v>
      </c>
      <c r="D1372" t="s">
        <v>146</v>
      </c>
      <c r="E1372" t="s">
        <v>595</v>
      </c>
      <c r="F1372" t="s">
        <v>464</v>
      </c>
      <c r="G1372" s="82">
        <v>-12900</v>
      </c>
      <c r="H1372" t="s">
        <v>179</v>
      </c>
      <c r="I1372" t="s">
        <v>222</v>
      </c>
      <c r="J1372" s="33"/>
      <c r="K1372" s="33">
        <f>표1[[#This Row],[날짜]]</f>
        <v>45650</v>
      </c>
      <c r="L1372" t="str" cm="1">
        <f t="array" ref="L13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72" t="str">
        <f t="shared" si="21"/>
        <v>교통</v>
      </c>
      <c r="N1372" t="str">
        <f>IF(COUNTIF(저축성자산, I1372) &gt; 0, 표1[[#This Row],[결제수단]], E1372)</f>
        <v>대중교통</v>
      </c>
      <c r="O1372">
        <f>IF(OR(표1[[#This Row],[pv_대분류]]="수입", 표1[[#This Row],[pv_대분류]]="저축/투자"), 표1[[#This Row],[금액]], -표1[[#This Row],[금액]])</f>
        <v>12900</v>
      </c>
    </row>
    <row r="1373" spans="1:15" hidden="1">
      <c r="A1373" s="33">
        <v>45650</v>
      </c>
      <c r="B1373" s="34">
        <v>0.91385416666666663</v>
      </c>
      <c r="C1373" t="s">
        <v>163</v>
      </c>
      <c r="D1373" t="s">
        <v>149</v>
      </c>
      <c r="E1373" t="s">
        <v>149</v>
      </c>
      <c r="F1373" t="s">
        <v>590</v>
      </c>
      <c r="G1373" s="82">
        <v>14</v>
      </c>
      <c r="H1373" t="s">
        <v>179</v>
      </c>
      <c r="I1373" t="s">
        <v>537</v>
      </c>
      <c r="J1373" s="33"/>
      <c r="K1373" s="33">
        <f>표1[[#This Row],[날짜]]</f>
        <v>45650</v>
      </c>
      <c r="L1373" t="str" cm="1">
        <f t="array" ref="L13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73" t="str">
        <f t="shared" si="21"/>
        <v>미분류</v>
      </c>
      <c r="N1373" t="str">
        <f>IF(COUNTIF(저축성자산, I1373) &gt; 0, 표1[[#This Row],[결제수단]], E1373)</f>
        <v>미분류</v>
      </c>
      <c r="O1373">
        <f>IF(OR(표1[[#This Row],[pv_대분류]]="수입", 표1[[#This Row],[pv_대분류]]="저축/투자"), 표1[[#This Row],[금액]], -표1[[#This Row],[금액]])</f>
        <v>14</v>
      </c>
    </row>
    <row r="1374" spans="1:15" hidden="1">
      <c r="A1374" s="33">
        <v>45650</v>
      </c>
      <c r="B1374" s="34">
        <v>0.91484953703703709</v>
      </c>
      <c r="C1374" t="s">
        <v>163</v>
      </c>
      <c r="D1374" t="s">
        <v>149</v>
      </c>
      <c r="E1374" t="s">
        <v>149</v>
      </c>
      <c r="F1374" t="s">
        <v>590</v>
      </c>
      <c r="G1374" s="82">
        <v>37</v>
      </c>
      <c r="H1374" t="s">
        <v>179</v>
      </c>
      <c r="I1374" t="s">
        <v>537</v>
      </c>
      <c r="J1374" s="33"/>
      <c r="K1374" s="33">
        <f>표1[[#This Row],[날짜]]</f>
        <v>45650</v>
      </c>
      <c r="L1374" t="str" cm="1">
        <f t="array" ref="L13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74" t="str">
        <f t="shared" si="21"/>
        <v>미분류</v>
      </c>
      <c r="N1374" t="str">
        <f>IF(COUNTIF(저축성자산, I1374) &gt; 0, 표1[[#This Row],[결제수단]], E1374)</f>
        <v>미분류</v>
      </c>
      <c r="O1374">
        <f>IF(OR(표1[[#This Row],[pv_대분류]]="수입", 표1[[#This Row],[pv_대분류]]="저축/투자"), 표1[[#This Row],[금액]], -표1[[#This Row],[금액]])</f>
        <v>37</v>
      </c>
    </row>
    <row r="1375" spans="1:15" hidden="1">
      <c r="A1375" s="33">
        <v>45649</v>
      </c>
      <c r="B1375" s="34">
        <v>0.48006944444444438</v>
      </c>
      <c r="C1375" t="s">
        <v>167</v>
      </c>
      <c r="D1375" t="s">
        <v>609</v>
      </c>
      <c r="E1375" t="s">
        <v>149</v>
      </c>
      <c r="F1375" t="s">
        <v>623</v>
      </c>
      <c r="G1375" s="82">
        <v>-4</v>
      </c>
      <c r="H1375" t="s">
        <v>179</v>
      </c>
      <c r="I1375" t="s">
        <v>537</v>
      </c>
      <c r="J1375" s="33"/>
      <c r="K1375" s="33">
        <f>표1[[#This Row],[날짜]]</f>
        <v>45649</v>
      </c>
      <c r="L1375" t="str" cm="1">
        <f t="array" ref="L13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75" t="str">
        <f t="shared" si="21"/>
        <v>내계좌이체</v>
      </c>
      <c r="N1375" t="str">
        <f>IF(COUNTIF(저축성자산, I1375) &gt; 0, 표1[[#This Row],[결제수단]], E1375)</f>
        <v>미분류</v>
      </c>
      <c r="O1375">
        <f>IF(OR(표1[[#This Row],[pv_대분류]]="수입", 표1[[#This Row],[pv_대분류]]="저축/투자"), 표1[[#This Row],[금액]], -표1[[#This Row],[금액]])</f>
        <v>4</v>
      </c>
    </row>
    <row r="1376" spans="1:15" hidden="1">
      <c r="A1376" s="33">
        <v>45649</v>
      </c>
      <c r="B1376" s="34">
        <v>0.35636574074074068</v>
      </c>
      <c r="C1376" t="s">
        <v>163</v>
      </c>
      <c r="D1376" t="s">
        <v>510</v>
      </c>
      <c r="E1376" t="s">
        <v>149</v>
      </c>
      <c r="F1376" t="s">
        <v>240</v>
      </c>
      <c r="G1376" s="82">
        <v>500</v>
      </c>
      <c r="H1376" t="s">
        <v>179</v>
      </c>
      <c r="I1376" t="s">
        <v>537</v>
      </c>
      <c r="J1376" s="33"/>
      <c r="K1376" s="33">
        <f>표1[[#This Row],[날짜]]</f>
        <v>45649</v>
      </c>
      <c r="L1376" t="str" cm="1">
        <f t="array" ref="L13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76" t="str">
        <f t="shared" si="21"/>
        <v>금융수입</v>
      </c>
      <c r="N1376" t="str">
        <f>IF(COUNTIF(저축성자산, I1376) &gt; 0, 표1[[#This Row],[결제수단]], E1376)</f>
        <v>미분류</v>
      </c>
      <c r="O1376">
        <f>IF(OR(표1[[#This Row],[pv_대분류]]="수입", 표1[[#This Row],[pv_대분류]]="저축/투자"), 표1[[#This Row],[금액]], -표1[[#This Row],[금액]])</f>
        <v>500</v>
      </c>
    </row>
    <row r="1377" spans="1:15">
      <c r="A1377" s="33">
        <v>45649</v>
      </c>
      <c r="B1377" s="34">
        <v>0.50621527777777775</v>
      </c>
      <c r="C1377" t="s">
        <v>165</v>
      </c>
      <c r="D1377" t="s">
        <v>146</v>
      </c>
      <c r="E1377" t="s">
        <v>19</v>
      </c>
      <c r="F1377" t="s">
        <v>596</v>
      </c>
      <c r="G1377" s="82">
        <v>-3700</v>
      </c>
      <c r="H1377" t="s">
        <v>179</v>
      </c>
      <c r="I1377" t="s">
        <v>224</v>
      </c>
      <c r="J1377" s="33"/>
      <c r="K1377" s="33">
        <f>표1[[#This Row],[날짜]]</f>
        <v>45649</v>
      </c>
      <c r="L1377" t="str" cm="1">
        <f t="array" ref="L13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77" t="str">
        <f t="shared" si="21"/>
        <v>교통</v>
      </c>
      <c r="N1377" t="str">
        <f>IF(COUNTIF(저축성자산, I1377) &gt; 0, 표1[[#This Row],[결제수단]], E1377)</f>
        <v>철도</v>
      </c>
      <c r="O1377">
        <f>IF(OR(표1[[#This Row],[pv_대분류]]="수입", 표1[[#This Row],[pv_대분류]]="저축/투자"), 표1[[#This Row],[금액]], -표1[[#This Row],[금액]])</f>
        <v>3700</v>
      </c>
    </row>
    <row r="1378" spans="1:15">
      <c r="A1378" s="33">
        <v>45649</v>
      </c>
      <c r="B1378" s="34">
        <v>0.54651620370370368</v>
      </c>
      <c r="C1378" t="s">
        <v>165</v>
      </c>
      <c r="D1378" t="s">
        <v>146</v>
      </c>
      <c r="E1378" t="s">
        <v>19</v>
      </c>
      <c r="F1378" t="s">
        <v>596</v>
      </c>
      <c r="G1378" s="82">
        <v>-1200</v>
      </c>
      <c r="H1378" t="s">
        <v>179</v>
      </c>
      <c r="I1378" t="s">
        <v>224</v>
      </c>
      <c r="J1378" s="33"/>
      <c r="K1378" s="33">
        <f>표1[[#This Row],[날짜]]</f>
        <v>45649</v>
      </c>
      <c r="L1378" t="str" cm="1">
        <f t="array" ref="L13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78" t="str">
        <f t="shared" si="21"/>
        <v>교통</v>
      </c>
      <c r="N1378" t="str">
        <f>IF(COUNTIF(저축성자산, I1378) &gt; 0, 표1[[#This Row],[결제수단]], E1378)</f>
        <v>철도</v>
      </c>
      <c r="O1378">
        <f>IF(OR(표1[[#This Row],[pv_대분류]]="수입", 표1[[#This Row],[pv_대분류]]="저축/투자"), 표1[[#This Row],[금액]], -표1[[#This Row],[금액]])</f>
        <v>1200</v>
      </c>
    </row>
    <row r="1379" spans="1:15">
      <c r="A1379" s="33">
        <v>45649</v>
      </c>
      <c r="B1379" s="34">
        <v>0.70336805555555559</v>
      </c>
      <c r="C1379" t="s">
        <v>165</v>
      </c>
      <c r="D1379" t="s">
        <v>553</v>
      </c>
      <c r="E1379" t="s">
        <v>612</v>
      </c>
      <c r="F1379" t="s">
        <v>5</v>
      </c>
      <c r="G1379" s="82">
        <v>-44333</v>
      </c>
      <c r="H1379" t="s">
        <v>179</v>
      </c>
      <c r="I1379" t="s">
        <v>222</v>
      </c>
      <c r="J1379" s="33"/>
      <c r="K1379" s="33">
        <f>표1[[#This Row],[날짜]]</f>
        <v>45649</v>
      </c>
      <c r="L1379" t="str" cm="1">
        <f t="array" ref="L13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79" t="str">
        <f t="shared" si="21"/>
        <v>온라인쇼핑</v>
      </c>
      <c r="N1379" t="str">
        <f>IF(COUNTIF(저축성자산, I1379) &gt; 0, 표1[[#This Row],[결제수단]], E1379)</f>
        <v>인터넷쇼핑</v>
      </c>
      <c r="O1379">
        <f>IF(OR(표1[[#This Row],[pv_대분류]]="수입", 표1[[#This Row],[pv_대분류]]="저축/투자"), 표1[[#This Row],[금액]], -표1[[#This Row],[금액]])</f>
        <v>44333</v>
      </c>
    </row>
    <row r="1380" spans="1:15">
      <c r="A1380" s="33">
        <v>45649</v>
      </c>
      <c r="B1380" s="34">
        <v>0.70891203703703709</v>
      </c>
      <c r="C1380" t="s">
        <v>165</v>
      </c>
      <c r="D1380" t="s">
        <v>553</v>
      </c>
      <c r="E1380" t="s">
        <v>612</v>
      </c>
      <c r="F1380" t="s">
        <v>716</v>
      </c>
      <c r="G1380" s="82">
        <v>-19866</v>
      </c>
      <c r="H1380" t="s">
        <v>179</v>
      </c>
      <c r="I1380" t="s">
        <v>222</v>
      </c>
      <c r="J1380" s="33"/>
      <c r="K1380" s="33">
        <f>표1[[#This Row],[날짜]]</f>
        <v>45649</v>
      </c>
      <c r="L1380" t="str" cm="1">
        <f t="array" ref="L13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0" t="str">
        <f t="shared" si="21"/>
        <v>온라인쇼핑</v>
      </c>
      <c r="N1380" t="str">
        <f>IF(COUNTIF(저축성자산, I1380) &gt; 0, 표1[[#This Row],[결제수단]], E1380)</f>
        <v>인터넷쇼핑</v>
      </c>
      <c r="O1380">
        <f>IF(OR(표1[[#This Row],[pv_대분류]]="수입", 표1[[#This Row],[pv_대분류]]="저축/투자"), 표1[[#This Row],[금액]], -표1[[#This Row],[금액]])</f>
        <v>19866</v>
      </c>
    </row>
    <row r="1381" spans="1:15">
      <c r="A1381" s="33">
        <v>45649</v>
      </c>
      <c r="B1381" s="34">
        <v>0.78020833333333328</v>
      </c>
      <c r="C1381" t="s">
        <v>165</v>
      </c>
      <c r="D1381" t="s">
        <v>156</v>
      </c>
      <c r="E1381" t="s">
        <v>26</v>
      </c>
      <c r="F1381" t="s">
        <v>337</v>
      </c>
      <c r="G1381" s="82">
        <v>-100590</v>
      </c>
      <c r="H1381" t="s">
        <v>179</v>
      </c>
      <c r="I1381" t="s">
        <v>195</v>
      </c>
      <c r="J1381" s="33"/>
      <c r="K1381" s="33">
        <f>표1[[#This Row],[날짜]]</f>
        <v>45649</v>
      </c>
      <c r="L1381" t="str" cm="1">
        <f t="array" ref="L13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1" t="str">
        <f t="shared" si="21"/>
        <v>금융</v>
      </c>
      <c r="N1381" t="str">
        <f>IF(COUNTIF(저축성자산, I1381) &gt; 0, 표1[[#This Row],[결제수단]], E1381)</f>
        <v>보험</v>
      </c>
      <c r="O1381">
        <f>IF(OR(표1[[#This Row],[pv_대분류]]="수입", 표1[[#This Row],[pv_대분류]]="저축/투자"), 표1[[#This Row],[금액]], -표1[[#This Row],[금액]])</f>
        <v>100590</v>
      </c>
    </row>
    <row r="1382" spans="1:15">
      <c r="A1382" s="33">
        <v>45649</v>
      </c>
      <c r="B1382" s="34">
        <v>0.78021990740740743</v>
      </c>
      <c r="C1382" t="s">
        <v>165</v>
      </c>
      <c r="D1382" t="s">
        <v>156</v>
      </c>
      <c r="E1382" t="s">
        <v>26</v>
      </c>
      <c r="F1382" t="s">
        <v>337</v>
      </c>
      <c r="G1382" s="82">
        <v>-3770</v>
      </c>
      <c r="H1382" t="s">
        <v>179</v>
      </c>
      <c r="I1382" t="s">
        <v>195</v>
      </c>
      <c r="J1382" s="33"/>
      <c r="K1382" s="33">
        <f>표1[[#This Row],[날짜]]</f>
        <v>45649</v>
      </c>
      <c r="L1382" t="str" cm="1">
        <f t="array" ref="L13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2" t="str">
        <f t="shared" si="21"/>
        <v>금융</v>
      </c>
      <c r="N1382" t="str">
        <f>IF(COUNTIF(저축성자산, I1382) &gt; 0, 표1[[#This Row],[결제수단]], E1382)</f>
        <v>보험</v>
      </c>
      <c r="O1382">
        <f>IF(OR(표1[[#This Row],[pv_대분류]]="수입", 표1[[#This Row],[pv_대분류]]="저축/투자"), 표1[[#This Row],[금액]], -표1[[#This Row],[금액]])</f>
        <v>3770</v>
      </c>
    </row>
    <row r="1383" spans="1:15" hidden="1">
      <c r="A1383" s="33">
        <v>45648</v>
      </c>
      <c r="B1383" s="34">
        <v>0.47541666666666671</v>
      </c>
      <c r="C1383" t="s">
        <v>167</v>
      </c>
      <c r="D1383" t="s">
        <v>23</v>
      </c>
      <c r="E1383" t="s">
        <v>149</v>
      </c>
      <c r="F1383" t="s">
        <v>192</v>
      </c>
      <c r="G1383" s="82">
        <v>121</v>
      </c>
      <c r="H1383" t="s">
        <v>179</v>
      </c>
      <c r="I1383" t="s">
        <v>537</v>
      </c>
      <c r="J1383" s="33"/>
      <c r="K1383" s="33">
        <f>표1[[#This Row],[날짜]]</f>
        <v>45648</v>
      </c>
      <c r="L1383" t="str" cm="1">
        <f t="array" ref="L13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83" t="str">
        <f t="shared" si="21"/>
        <v>투자</v>
      </c>
      <c r="N1383" t="str">
        <f>IF(COUNTIF(저축성자산, I1383) &gt; 0, 표1[[#This Row],[결제수단]], E1383)</f>
        <v>미분류</v>
      </c>
      <c r="O1383">
        <f>IF(OR(표1[[#This Row],[pv_대분류]]="수입", 표1[[#This Row],[pv_대분류]]="저축/투자"), 표1[[#This Row],[금액]], -표1[[#This Row],[금액]])</f>
        <v>-121</v>
      </c>
    </row>
    <row r="1384" spans="1:15" hidden="1">
      <c r="A1384" s="33">
        <v>45648</v>
      </c>
      <c r="B1384" s="34">
        <v>0.47641203703703711</v>
      </c>
      <c r="C1384" t="s">
        <v>167</v>
      </c>
      <c r="D1384" t="s">
        <v>166</v>
      </c>
      <c r="E1384" t="s">
        <v>149</v>
      </c>
      <c r="F1384" t="s">
        <v>691</v>
      </c>
      <c r="G1384" s="82">
        <v>4</v>
      </c>
      <c r="H1384" t="s">
        <v>179</v>
      </c>
      <c r="I1384" t="s">
        <v>537</v>
      </c>
      <c r="J1384" s="33"/>
      <c r="K1384" s="33">
        <f>표1[[#This Row],[날짜]]</f>
        <v>45648</v>
      </c>
      <c r="L1384" t="str" cm="1">
        <f t="array" ref="L13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84" t="str">
        <f t="shared" si="21"/>
        <v>현금</v>
      </c>
      <c r="N1384" t="str">
        <f>IF(COUNTIF(저축성자산, I1384) &gt; 0, 표1[[#This Row],[결제수단]], E1384)</f>
        <v>미분류</v>
      </c>
      <c r="O1384">
        <f>IF(OR(표1[[#This Row],[pv_대분류]]="수입", 표1[[#This Row],[pv_대분류]]="저축/투자"), 표1[[#This Row],[금액]], -표1[[#This Row],[금액]])</f>
        <v>-4</v>
      </c>
    </row>
    <row r="1385" spans="1:15">
      <c r="A1385" s="33">
        <v>45648</v>
      </c>
      <c r="B1385" s="34">
        <v>0.57622685185185185</v>
      </c>
      <c r="C1385" t="s">
        <v>165</v>
      </c>
      <c r="D1385" t="s">
        <v>146</v>
      </c>
      <c r="E1385" t="s">
        <v>19</v>
      </c>
      <c r="F1385" t="s">
        <v>596</v>
      </c>
      <c r="G1385" s="82">
        <v>-11700</v>
      </c>
      <c r="H1385" t="s">
        <v>179</v>
      </c>
      <c r="I1385" t="s">
        <v>224</v>
      </c>
      <c r="J1385" s="33"/>
      <c r="K1385" s="33">
        <f>표1[[#This Row],[날짜]]</f>
        <v>45648</v>
      </c>
      <c r="L1385" t="str" cm="1">
        <f t="array" ref="L13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5" t="str">
        <f t="shared" si="21"/>
        <v>교통</v>
      </c>
      <c r="N1385" t="str">
        <f>IF(COUNTIF(저축성자산, I1385) &gt; 0, 표1[[#This Row],[결제수단]], E1385)</f>
        <v>철도</v>
      </c>
      <c r="O1385">
        <f>IF(OR(표1[[#This Row],[pv_대분류]]="수입", 표1[[#This Row],[pv_대분류]]="저축/투자"), 표1[[#This Row],[금액]], -표1[[#This Row],[금액]])</f>
        <v>11700</v>
      </c>
    </row>
    <row r="1386" spans="1:15">
      <c r="A1386" s="33">
        <v>45648</v>
      </c>
      <c r="B1386" s="34">
        <v>0.57923611111111106</v>
      </c>
      <c r="C1386" t="s">
        <v>165</v>
      </c>
      <c r="D1386" t="s">
        <v>146</v>
      </c>
      <c r="E1386" t="s">
        <v>595</v>
      </c>
      <c r="F1386" t="s">
        <v>292</v>
      </c>
      <c r="G1386" s="82">
        <v>-18900</v>
      </c>
      <c r="H1386" t="s">
        <v>179</v>
      </c>
      <c r="I1386" t="s">
        <v>224</v>
      </c>
      <c r="J1386" s="33"/>
      <c r="K1386" s="33">
        <f>표1[[#This Row],[날짜]]</f>
        <v>45648</v>
      </c>
      <c r="L1386" t="str" cm="1">
        <f t="array" ref="L13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6" t="str">
        <f t="shared" si="21"/>
        <v>교통</v>
      </c>
      <c r="N1386" t="str">
        <f>IF(COUNTIF(저축성자산, I1386) &gt; 0, 표1[[#This Row],[결제수단]], E1386)</f>
        <v>대중교통</v>
      </c>
      <c r="O1386">
        <f>IF(OR(표1[[#This Row],[pv_대분류]]="수입", 표1[[#This Row],[pv_대분류]]="저축/투자"), 표1[[#This Row],[금액]], -표1[[#This Row],[금액]])</f>
        <v>18900</v>
      </c>
    </row>
    <row r="1387" spans="1:15">
      <c r="A1387" s="33">
        <v>45648</v>
      </c>
      <c r="B1387" s="34">
        <v>0.58021990740740736</v>
      </c>
      <c r="C1387" t="s">
        <v>165</v>
      </c>
      <c r="D1387" t="s">
        <v>146</v>
      </c>
      <c r="E1387" t="s">
        <v>19</v>
      </c>
      <c r="F1387" t="s">
        <v>596</v>
      </c>
      <c r="G1387" s="82">
        <v>11700</v>
      </c>
      <c r="H1387" t="s">
        <v>179</v>
      </c>
      <c r="I1387" t="s">
        <v>224</v>
      </c>
      <c r="J1387" s="33"/>
      <c r="K1387" s="33">
        <f>표1[[#This Row],[날짜]]</f>
        <v>45648</v>
      </c>
      <c r="L1387" t="str" cm="1">
        <f t="array" ref="L13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87" t="str">
        <f t="shared" si="21"/>
        <v>교통</v>
      </c>
      <c r="N1387" t="str">
        <f>IF(COUNTIF(저축성자산, I1387) &gt; 0, 표1[[#This Row],[결제수단]], E1387)</f>
        <v>철도</v>
      </c>
      <c r="O1387">
        <f>IF(OR(표1[[#This Row],[pv_대분류]]="수입", 표1[[#This Row],[pv_대분류]]="저축/투자"), 표1[[#This Row],[금액]], -표1[[#This Row],[금액]])</f>
        <v>-11700</v>
      </c>
    </row>
    <row r="1388" spans="1:15" hidden="1">
      <c r="A1388" s="33">
        <v>45647</v>
      </c>
      <c r="B1388" s="34">
        <v>0.39856481481481482</v>
      </c>
      <c r="C1388" t="s">
        <v>167</v>
      </c>
      <c r="D1388" t="s">
        <v>167</v>
      </c>
      <c r="E1388" t="s">
        <v>149</v>
      </c>
      <c r="F1388" t="s">
        <v>98</v>
      </c>
      <c r="G1388" s="82">
        <v>16000</v>
      </c>
      <c r="H1388" t="s">
        <v>179</v>
      </c>
      <c r="I1388" t="s">
        <v>554</v>
      </c>
      <c r="J1388" s="33"/>
      <c r="K1388" s="33">
        <f>표1[[#This Row],[날짜]]</f>
        <v>45647</v>
      </c>
      <c r="L1388" t="str" cm="1">
        <f t="array" ref="L13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388" t="str">
        <f t="shared" si="21"/>
        <v>이체</v>
      </c>
      <c r="N1388" t="str">
        <f>IF(COUNTIF(저축성자산, I1388) &gt; 0, 표1[[#This Row],[결제수단]], E1388)</f>
        <v>미분류</v>
      </c>
      <c r="O1388">
        <f>IF(OR(표1[[#This Row],[pv_대분류]]="수입", 표1[[#This Row],[pv_대분류]]="저축/투자"), 표1[[#This Row],[금액]], -표1[[#This Row],[금액]])</f>
        <v>-16000</v>
      </c>
    </row>
    <row r="1389" spans="1:15" hidden="1">
      <c r="A1389" s="33">
        <v>45647</v>
      </c>
      <c r="B1389" s="34">
        <v>0.40644675925925933</v>
      </c>
      <c r="C1389" t="s">
        <v>167</v>
      </c>
      <c r="D1389" t="s">
        <v>609</v>
      </c>
      <c r="E1389" t="s">
        <v>149</v>
      </c>
      <c r="F1389" t="s">
        <v>192</v>
      </c>
      <c r="G1389" s="82">
        <v>44233</v>
      </c>
      <c r="H1389" t="s">
        <v>179</v>
      </c>
      <c r="I1389" t="s">
        <v>537</v>
      </c>
      <c r="J1389" s="33"/>
      <c r="K1389" s="33">
        <f>표1[[#This Row],[날짜]]</f>
        <v>45647</v>
      </c>
      <c r="L1389" t="str" cm="1">
        <f t="array" ref="L13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89" t="str">
        <f t="shared" si="21"/>
        <v>내계좌이체</v>
      </c>
      <c r="N1389" t="str">
        <f>IF(COUNTIF(저축성자산, I1389) &gt; 0, 표1[[#This Row],[결제수단]], E1389)</f>
        <v>미분류</v>
      </c>
      <c r="O1389">
        <f>IF(OR(표1[[#This Row],[pv_대분류]]="수입", 표1[[#This Row],[pv_대분류]]="저축/투자"), 표1[[#This Row],[금액]], -표1[[#This Row],[금액]])</f>
        <v>-44233</v>
      </c>
    </row>
    <row r="1390" spans="1:15" hidden="1">
      <c r="A1390" s="33">
        <v>45647</v>
      </c>
      <c r="B1390" s="34">
        <v>0.40644675925925933</v>
      </c>
      <c r="C1390" t="s">
        <v>167</v>
      </c>
      <c r="D1390" t="s">
        <v>609</v>
      </c>
      <c r="E1390" t="s">
        <v>149</v>
      </c>
      <c r="F1390" t="s">
        <v>234</v>
      </c>
      <c r="G1390" s="82">
        <v>-44233</v>
      </c>
      <c r="H1390" t="s">
        <v>179</v>
      </c>
      <c r="I1390" t="s">
        <v>527</v>
      </c>
      <c r="J1390" s="33"/>
      <c r="K1390" s="33">
        <f>표1[[#This Row],[날짜]]</f>
        <v>45647</v>
      </c>
      <c r="L1390" t="str" cm="1">
        <f t="array" ref="L13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390" t="str">
        <f t="shared" si="21"/>
        <v>내계좌이체</v>
      </c>
      <c r="N1390" t="str">
        <f>IF(COUNTIF(저축성자산, I1390) &gt; 0, 표1[[#This Row],[결제수단]], E1390)</f>
        <v>미분류</v>
      </c>
      <c r="O1390">
        <f>IF(OR(표1[[#This Row],[pv_대분류]]="수입", 표1[[#This Row],[pv_대분류]]="저축/투자"), 표1[[#This Row],[금액]], -표1[[#This Row],[금액]])</f>
        <v>44233</v>
      </c>
    </row>
    <row r="1391" spans="1:15">
      <c r="A1391" s="33">
        <v>45647</v>
      </c>
      <c r="B1391" s="34">
        <v>7.8645833333333331E-2</v>
      </c>
      <c r="C1391" t="s">
        <v>165</v>
      </c>
      <c r="D1391" t="s">
        <v>146</v>
      </c>
      <c r="E1391" t="s">
        <v>595</v>
      </c>
      <c r="F1391" t="s">
        <v>292</v>
      </c>
      <c r="G1391" s="82">
        <v>-12800</v>
      </c>
      <c r="H1391" t="s">
        <v>179</v>
      </c>
      <c r="I1391" t="s">
        <v>224</v>
      </c>
      <c r="J1391" s="33"/>
      <c r="K1391" s="33">
        <f>표1[[#This Row],[날짜]]</f>
        <v>45647</v>
      </c>
      <c r="L1391" t="str" cm="1">
        <f t="array" ref="L13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1" t="str">
        <f t="shared" si="21"/>
        <v>교통</v>
      </c>
      <c r="N1391" t="str">
        <f>IF(COUNTIF(저축성자산, I1391) &gt; 0, 표1[[#This Row],[결제수단]], E1391)</f>
        <v>대중교통</v>
      </c>
      <c r="O1391">
        <f>IF(OR(표1[[#This Row],[pv_대분류]]="수입", 표1[[#This Row],[pv_대분류]]="저축/투자"), 표1[[#This Row],[금액]], -표1[[#This Row],[금액]])</f>
        <v>12800</v>
      </c>
    </row>
    <row r="1392" spans="1:15">
      <c r="A1392" s="33">
        <v>45647</v>
      </c>
      <c r="B1392" s="34">
        <v>8.0532407407407414E-2</v>
      </c>
      <c r="C1392" t="s">
        <v>165</v>
      </c>
      <c r="D1392" t="s">
        <v>146</v>
      </c>
      <c r="E1392" t="s">
        <v>595</v>
      </c>
      <c r="F1392" t="s">
        <v>292</v>
      </c>
      <c r="G1392" s="82">
        <v>12800</v>
      </c>
      <c r="H1392" t="s">
        <v>179</v>
      </c>
      <c r="I1392" t="s">
        <v>224</v>
      </c>
      <c r="J1392" s="33"/>
      <c r="K1392" s="33">
        <f>표1[[#This Row],[날짜]]</f>
        <v>45647</v>
      </c>
      <c r="L1392" t="str" cm="1">
        <f t="array" ref="L13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2" t="str">
        <f t="shared" si="21"/>
        <v>교통</v>
      </c>
      <c r="N1392" t="str">
        <f>IF(COUNTIF(저축성자산, I1392) &gt; 0, 표1[[#This Row],[결제수단]], E1392)</f>
        <v>대중교통</v>
      </c>
      <c r="O1392">
        <f>IF(OR(표1[[#This Row],[pv_대분류]]="수입", 표1[[#This Row],[pv_대분류]]="저축/투자"), 표1[[#This Row],[금액]], -표1[[#This Row],[금액]])</f>
        <v>-12800</v>
      </c>
    </row>
    <row r="1393" spans="1:15">
      <c r="A1393" s="33">
        <v>45647</v>
      </c>
      <c r="B1393" s="34">
        <v>8.1122685185185187E-2</v>
      </c>
      <c r="C1393" t="s">
        <v>165</v>
      </c>
      <c r="D1393" t="s">
        <v>146</v>
      </c>
      <c r="E1393" t="s">
        <v>595</v>
      </c>
      <c r="F1393" t="s">
        <v>292</v>
      </c>
      <c r="G1393" s="82">
        <v>-12800</v>
      </c>
      <c r="H1393" t="s">
        <v>179</v>
      </c>
      <c r="I1393" t="s">
        <v>224</v>
      </c>
      <c r="J1393" s="33"/>
      <c r="K1393" s="33">
        <f>표1[[#This Row],[날짜]]</f>
        <v>45647</v>
      </c>
      <c r="L1393" t="str" cm="1">
        <f t="array" ref="L13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3" t="str">
        <f t="shared" si="21"/>
        <v>교통</v>
      </c>
      <c r="N1393" t="str">
        <f>IF(COUNTIF(저축성자산, I1393) &gt; 0, 표1[[#This Row],[결제수단]], E1393)</f>
        <v>대중교통</v>
      </c>
      <c r="O1393">
        <f>IF(OR(표1[[#This Row],[pv_대분류]]="수입", 표1[[#This Row],[pv_대분류]]="저축/투자"), 표1[[#This Row],[금액]], -표1[[#This Row],[금액]])</f>
        <v>12800</v>
      </c>
    </row>
    <row r="1394" spans="1:15" hidden="1">
      <c r="A1394" s="33">
        <v>45647</v>
      </c>
      <c r="B1394" s="34">
        <v>0.14150462962962959</v>
      </c>
      <c r="C1394" t="s">
        <v>163</v>
      </c>
      <c r="D1394" t="s">
        <v>510</v>
      </c>
      <c r="E1394" t="s">
        <v>149</v>
      </c>
      <c r="F1394" t="s">
        <v>333</v>
      </c>
      <c r="G1394" s="82">
        <v>8</v>
      </c>
      <c r="H1394" t="s">
        <v>179</v>
      </c>
      <c r="I1394" t="s">
        <v>195</v>
      </c>
      <c r="J1394" s="33"/>
      <c r="K1394" s="33">
        <f>표1[[#This Row],[날짜]]</f>
        <v>45647</v>
      </c>
      <c r="L1394" t="str" cm="1">
        <f t="array" ref="L13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94" t="str">
        <f t="shared" si="21"/>
        <v>금융수입</v>
      </c>
      <c r="N1394" t="str">
        <f>IF(COUNTIF(저축성자산, I1394) &gt; 0, 표1[[#This Row],[결제수단]], E1394)</f>
        <v>미분류</v>
      </c>
      <c r="O1394">
        <f>IF(OR(표1[[#This Row],[pv_대분류]]="수입", 표1[[#This Row],[pv_대분류]]="저축/투자"), 표1[[#This Row],[금액]], -표1[[#This Row],[금액]])</f>
        <v>8</v>
      </c>
    </row>
    <row r="1395" spans="1:15" hidden="1">
      <c r="A1395" s="33">
        <v>45647</v>
      </c>
      <c r="B1395" s="34">
        <v>0.40574074074074068</v>
      </c>
      <c r="C1395" t="s">
        <v>163</v>
      </c>
      <c r="D1395" t="s">
        <v>161</v>
      </c>
      <c r="E1395" t="s">
        <v>149</v>
      </c>
      <c r="F1395" t="s">
        <v>617</v>
      </c>
      <c r="G1395" s="82">
        <v>51</v>
      </c>
      <c r="H1395" t="s">
        <v>179</v>
      </c>
      <c r="I1395" t="s">
        <v>537</v>
      </c>
      <c r="J1395" s="33"/>
      <c r="K1395" s="33">
        <f>표1[[#This Row],[날짜]]</f>
        <v>45647</v>
      </c>
      <c r="L1395" t="str" cm="1">
        <f t="array" ref="L13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95" t="str">
        <f t="shared" si="21"/>
        <v>앱테크</v>
      </c>
      <c r="N1395" t="str">
        <f>IF(COUNTIF(저축성자산, I1395) &gt; 0, 표1[[#This Row],[결제수단]], E1395)</f>
        <v>미분류</v>
      </c>
      <c r="O1395">
        <f>IF(OR(표1[[#This Row],[pv_대분류]]="수입", 표1[[#This Row],[pv_대분류]]="저축/투자"), 표1[[#This Row],[금액]], -표1[[#This Row],[금액]])</f>
        <v>51</v>
      </c>
    </row>
    <row r="1396" spans="1:15">
      <c r="A1396" s="33">
        <v>45647</v>
      </c>
      <c r="B1396" s="34">
        <v>0.57502314814814814</v>
      </c>
      <c r="C1396" t="s">
        <v>165</v>
      </c>
      <c r="D1396" t="s">
        <v>148</v>
      </c>
      <c r="E1396" t="s">
        <v>86</v>
      </c>
      <c r="F1396" t="s">
        <v>306</v>
      </c>
      <c r="G1396" s="82">
        <v>-20000</v>
      </c>
      <c r="H1396" t="s">
        <v>179</v>
      </c>
      <c r="I1396" t="s">
        <v>222</v>
      </c>
      <c r="J1396" s="33"/>
      <c r="K1396" s="33">
        <f>표1[[#This Row],[날짜]]</f>
        <v>45647</v>
      </c>
      <c r="L1396" t="str" cm="1">
        <f t="array" ref="L13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6" t="str">
        <f t="shared" si="21"/>
        <v>식비</v>
      </c>
      <c r="N1396" t="str">
        <f>IF(COUNTIF(저축성자산, I1396) &gt; 0, 표1[[#This Row],[결제수단]], E1396)</f>
        <v>일식</v>
      </c>
      <c r="O1396">
        <f>IF(OR(표1[[#This Row],[pv_대분류]]="수입", 표1[[#This Row],[pv_대분류]]="저축/투자"), 표1[[#This Row],[금액]], -표1[[#This Row],[금액]])</f>
        <v>20000</v>
      </c>
    </row>
    <row r="1397" spans="1:15">
      <c r="A1397" s="33">
        <v>45647</v>
      </c>
      <c r="B1397" s="34">
        <v>0.58980324074074075</v>
      </c>
      <c r="C1397" t="s">
        <v>165</v>
      </c>
      <c r="D1397" t="s">
        <v>525</v>
      </c>
      <c r="E1397" t="s">
        <v>591</v>
      </c>
      <c r="F1397" t="s">
        <v>309</v>
      </c>
      <c r="G1397" s="82">
        <v>-6900</v>
      </c>
      <c r="H1397" t="s">
        <v>179</v>
      </c>
      <c r="I1397" t="s">
        <v>224</v>
      </c>
      <c r="J1397" s="33"/>
      <c r="K1397" s="33">
        <f>표1[[#This Row],[날짜]]</f>
        <v>45647</v>
      </c>
      <c r="L1397" t="str" cm="1">
        <f t="array" ref="L13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7" t="str">
        <f t="shared" si="21"/>
        <v>카페/간식</v>
      </c>
      <c r="N1397" t="str">
        <f>IF(COUNTIF(저축성자산, I1397) &gt; 0, 표1[[#This Row],[결제수단]], E1397)</f>
        <v>커피/음료</v>
      </c>
      <c r="O1397">
        <f>IF(OR(표1[[#This Row],[pv_대분류]]="수입", 표1[[#This Row],[pv_대분류]]="저축/투자"), 표1[[#This Row],[금액]], -표1[[#This Row],[금액]])</f>
        <v>6900</v>
      </c>
    </row>
    <row r="1398" spans="1:15">
      <c r="A1398" s="33">
        <v>45647</v>
      </c>
      <c r="B1398" s="34">
        <v>0.6476736111111111</v>
      </c>
      <c r="C1398" t="s">
        <v>165</v>
      </c>
      <c r="D1398" t="s">
        <v>525</v>
      </c>
      <c r="E1398" t="s">
        <v>591</v>
      </c>
      <c r="F1398" t="s">
        <v>436</v>
      </c>
      <c r="G1398" s="82">
        <v>-11800</v>
      </c>
      <c r="H1398" t="s">
        <v>179</v>
      </c>
      <c r="I1398" t="s">
        <v>222</v>
      </c>
      <c r="J1398" s="33"/>
      <c r="K1398" s="33">
        <f>표1[[#This Row],[날짜]]</f>
        <v>45647</v>
      </c>
      <c r="L1398" t="str" cm="1">
        <f t="array" ref="L13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398" t="str">
        <f t="shared" si="21"/>
        <v>카페/간식</v>
      </c>
      <c r="N1398" t="str">
        <f>IF(COUNTIF(저축성자산, I1398) &gt; 0, 표1[[#This Row],[결제수단]], E1398)</f>
        <v>커피/음료</v>
      </c>
      <c r="O1398">
        <f>IF(OR(표1[[#This Row],[pv_대분류]]="수입", 표1[[#This Row],[pv_대분류]]="저축/투자"), 표1[[#This Row],[금액]], -표1[[#This Row],[금액]])</f>
        <v>11800</v>
      </c>
    </row>
    <row r="1399" spans="1:15" hidden="1">
      <c r="A1399" s="33">
        <v>45647</v>
      </c>
      <c r="B1399" s="34">
        <v>0.64835648148148151</v>
      </c>
      <c r="C1399" t="s">
        <v>163</v>
      </c>
      <c r="D1399" t="s">
        <v>510</v>
      </c>
      <c r="E1399" t="s">
        <v>149</v>
      </c>
      <c r="F1399" t="s">
        <v>677</v>
      </c>
      <c r="G1399" s="82">
        <v>0</v>
      </c>
      <c r="H1399" t="s">
        <v>179</v>
      </c>
      <c r="I1399" t="s">
        <v>529</v>
      </c>
      <c r="J1399" s="33"/>
      <c r="K1399" s="33">
        <f>표1[[#This Row],[날짜]]</f>
        <v>45647</v>
      </c>
      <c r="L1399" t="str" cm="1">
        <f t="array" ref="L13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399" t="str">
        <f t="shared" si="21"/>
        <v>금융수입</v>
      </c>
      <c r="N1399" t="str">
        <f>IF(COUNTIF(저축성자산, I1399) &gt; 0, 표1[[#This Row],[결제수단]], E1399)</f>
        <v>미분류</v>
      </c>
      <c r="O1399">
        <f>IF(OR(표1[[#This Row],[pv_대분류]]="수입", 표1[[#This Row],[pv_대분류]]="저축/투자"), 표1[[#This Row],[금액]], -표1[[#This Row],[금액]])</f>
        <v>0</v>
      </c>
    </row>
    <row r="1400" spans="1:15">
      <c r="A1400" s="33">
        <v>45647</v>
      </c>
      <c r="B1400" s="34">
        <v>0.72062499999999996</v>
      </c>
      <c r="C1400" t="s">
        <v>165</v>
      </c>
      <c r="D1400" t="s">
        <v>146</v>
      </c>
      <c r="E1400" t="s">
        <v>595</v>
      </c>
      <c r="F1400" t="s">
        <v>292</v>
      </c>
      <c r="G1400" s="82">
        <v>-9100</v>
      </c>
      <c r="H1400" t="s">
        <v>179</v>
      </c>
      <c r="I1400" t="s">
        <v>224</v>
      </c>
      <c r="J1400" s="33"/>
      <c r="K1400" s="33">
        <f>표1[[#This Row],[날짜]]</f>
        <v>45647</v>
      </c>
      <c r="L1400" t="str" cm="1">
        <f t="array" ref="L14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00" t="str">
        <f t="shared" si="21"/>
        <v>교통</v>
      </c>
      <c r="N1400" t="str">
        <f>IF(COUNTIF(저축성자산, I1400) &gt; 0, 표1[[#This Row],[결제수단]], E1400)</f>
        <v>대중교통</v>
      </c>
      <c r="O1400">
        <f>IF(OR(표1[[#This Row],[pv_대분류]]="수입", 표1[[#This Row],[pv_대분류]]="저축/투자"), 표1[[#This Row],[금액]], -표1[[#This Row],[금액]])</f>
        <v>9100</v>
      </c>
    </row>
    <row r="1401" spans="1:15" hidden="1">
      <c r="A1401" s="33">
        <v>45646</v>
      </c>
      <c r="B1401" s="34">
        <v>0.72613425925925923</v>
      </c>
      <c r="C1401" t="s">
        <v>167</v>
      </c>
      <c r="D1401" t="s">
        <v>609</v>
      </c>
      <c r="E1401" t="s">
        <v>149</v>
      </c>
      <c r="F1401" t="s">
        <v>593</v>
      </c>
      <c r="G1401" s="82">
        <v>-45000</v>
      </c>
      <c r="H1401" t="s">
        <v>179</v>
      </c>
      <c r="I1401" t="s">
        <v>211</v>
      </c>
      <c r="J1401" s="33"/>
      <c r="K1401" s="33">
        <f>표1[[#This Row],[날짜]]</f>
        <v>45646</v>
      </c>
      <c r="L1401" t="str" cm="1">
        <f t="array" ref="L14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01" t="str">
        <f t="shared" si="21"/>
        <v>내계좌이체</v>
      </c>
      <c r="N1401" t="str">
        <f>IF(COUNTIF(저축성자산, I1401) &gt; 0, 표1[[#This Row],[결제수단]], E1401)</f>
        <v>미분류</v>
      </c>
      <c r="O1401">
        <f>IF(OR(표1[[#This Row],[pv_대분류]]="수입", 표1[[#This Row],[pv_대분류]]="저축/투자"), 표1[[#This Row],[금액]], -표1[[#This Row],[금액]])</f>
        <v>45000</v>
      </c>
    </row>
    <row r="1402" spans="1:15" hidden="1">
      <c r="A1402" s="33">
        <v>45646</v>
      </c>
      <c r="B1402" s="34">
        <v>0.72614583333333338</v>
      </c>
      <c r="C1402" t="s">
        <v>167</v>
      </c>
      <c r="D1402" t="s">
        <v>609</v>
      </c>
      <c r="E1402" t="s">
        <v>149</v>
      </c>
      <c r="F1402" t="s">
        <v>152</v>
      </c>
      <c r="G1402" s="82">
        <v>45000</v>
      </c>
      <c r="H1402" t="s">
        <v>179</v>
      </c>
      <c r="I1402" t="s">
        <v>537</v>
      </c>
      <c r="J1402" s="33"/>
      <c r="K1402" s="33">
        <f>표1[[#This Row],[날짜]]</f>
        <v>45646</v>
      </c>
      <c r="L1402" t="str" cm="1">
        <f t="array" ref="L14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02" t="str">
        <f t="shared" si="21"/>
        <v>내계좌이체</v>
      </c>
      <c r="N1402" t="str">
        <f>IF(COUNTIF(저축성자산, I1402) &gt; 0, 표1[[#This Row],[결제수단]], E1402)</f>
        <v>미분류</v>
      </c>
      <c r="O1402">
        <f>IF(OR(표1[[#This Row],[pv_대분류]]="수입", 표1[[#This Row],[pv_대분류]]="저축/투자"), 표1[[#This Row],[금액]], -표1[[#This Row],[금액]])</f>
        <v>-45000</v>
      </c>
    </row>
    <row r="1403" spans="1:15" hidden="1">
      <c r="A1403" s="33">
        <v>45646</v>
      </c>
      <c r="B1403" s="34">
        <v>0.53598379629629633</v>
      </c>
      <c r="C1403" t="s">
        <v>163</v>
      </c>
      <c r="D1403" t="s">
        <v>505</v>
      </c>
      <c r="E1403" t="s">
        <v>149</v>
      </c>
      <c r="F1403" t="s">
        <v>653</v>
      </c>
      <c r="G1403" s="82">
        <v>45000</v>
      </c>
      <c r="H1403" t="s">
        <v>179</v>
      </c>
      <c r="I1403" t="s">
        <v>211</v>
      </c>
      <c r="J1403" s="33"/>
      <c r="K1403" s="33">
        <f>표1[[#This Row],[날짜]]</f>
        <v>45646</v>
      </c>
      <c r="L1403" t="str" cm="1">
        <f t="array" ref="L14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03" t="str">
        <f t="shared" si="21"/>
        <v>기타수입</v>
      </c>
      <c r="N1403" t="str">
        <f>IF(COUNTIF(저축성자산, I1403) &gt; 0, 표1[[#This Row],[결제수단]], E1403)</f>
        <v>미분류</v>
      </c>
      <c r="O1403">
        <f>IF(OR(표1[[#This Row],[pv_대분류]]="수입", 표1[[#This Row],[pv_대분류]]="저축/투자"), 표1[[#This Row],[금액]], -표1[[#This Row],[금액]])</f>
        <v>45000</v>
      </c>
    </row>
    <row r="1404" spans="1:15">
      <c r="A1404" s="33">
        <v>45646</v>
      </c>
      <c r="B1404" s="34">
        <v>0.72952546296296295</v>
      </c>
      <c r="C1404" t="s">
        <v>165</v>
      </c>
      <c r="D1404" t="s">
        <v>146</v>
      </c>
      <c r="E1404" t="s">
        <v>595</v>
      </c>
      <c r="F1404" t="s">
        <v>316</v>
      </c>
      <c r="G1404" s="82">
        <v>-18900</v>
      </c>
      <c r="H1404" t="s">
        <v>179</v>
      </c>
      <c r="I1404" t="s">
        <v>224</v>
      </c>
      <c r="J1404" s="33"/>
      <c r="K1404" s="33">
        <f>표1[[#This Row],[날짜]]</f>
        <v>45646</v>
      </c>
      <c r="L1404" t="str" cm="1">
        <f t="array" ref="L14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04" t="str">
        <f t="shared" si="21"/>
        <v>교통</v>
      </c>
      <c r="N1404" t="str">
        <f>IF(COUNTIF(저축성자산, I1404) &gt; 0, 표1[[#This Row],[결제수단]], E1404)</f>
        <v>대중교통</v>
      </c>
      <c r="O1404">
        <f>IF(OR(표1[[#This Row],[pv_대분류]]="수입", 표1[[#This Row],[pv_대분류]]="저축/투자"), 표1[[#This Row],[금액]], -표1[[#This Row],[금액]])</f>
        <v>18900</v>
      </c>
    </row>
    <row r="1405" spans="1:15">
      <c r="A1405" s="33">
        <v>45646</v>
      </c>
      <c r="B1405" s="34">
        <v>0.79844907407407406</v>
      </c>
      <c r="C1405" t="s">
        <v>165</v>
      </c>
      <c r="D1405" t="s">
        <v>156</v>
      </c>
      <c r="E1405" t="s">
        <v>26</v>
      </c>
      <c r="F1405" t="s">
        <v>335</v>
      </c>
      <c r="G1405" s="82">
        <v>-204400</v>
      </c>
      <c r="H1405" t="s">
        <v>179</v>
      </c>
      <c r="I1405" t="s">
        <v>211</v>
      </c>
      <c r="J1405" s="33"/>
      <c r="K1405" s="33">
        <f>표1[[#This Row],[날짜]]</f>
        <v>45646</v>
      </c>
      <c r="L1405" t="str" cm="1">
        <f t="array" ref="L14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05" t="str">
        <f t="shared" si="21"/>
        <v>금융</v>
      </c>
      <c r="N1405" t="str">
        <f>IF(COUNTIF(저축성자산, I1405) &gt; 0, 표1[[#This Row],[결제수단]], E1405)</f>
        <v>보험</v>
      </c>
      <c r="O1405">
        <f>IF(OR(표1[[#This Row],[pv_대분류]]="수입", 표1[[#This Row],[pv_대분류]]="저축/투자"), 표1[[#This Row],[금액]], -표1[[#This Row],[금액]])</f>
        <v>204400</v>
      </c>
    </row>
    <row r="1406" spans="1:15">
      <c r="A1406" s="33">
        <v>45646</v>
      </c>
      <c r="B1406" s="34">
        <v>0.80929398148148146</v>
      </c>
      <c r="C1406" t="s">
        <v>165</v>
      </c>
      <c r="D1406" t="s">
        <v>525</v>
      </c>
      <c r="E1406" t="s">
        <v>591</v>
      </c>
      <c r="F1406" t="s">
        <v>454</v>
      </c>
      <c r="G1406" s="82">
        <v>-2500</v>
      </c>
      <c r="H1406" t="s">
        <v>179</v>
      </c>
      <c r="I1406" t="s">
        <v>224</v>
      </c>
      <c r="J1406" s="33"/>
      <c r="K1406" s="33">
        <f>표1[[#This Row],[날짜]]</f>
        <v>45646</v>
      </c>
      <c r="L1406" t="str" cm="1">
        <f t="array" ref="L14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06" t="str">
        <f t="shared" si="21"/>
        <v>카페/간식</v>
      </c>
      <c r="N1406" t="str">
        <f>IF(COUNTIF(저축성자산, I1406) &gt; 0, 표1[[#This Row],[결제수단]], E1406)</f>
        <v>커피/음료</v>
      </c>
      <c r="O1406">
        <f>IF(OR(표1[[#This Row],[pv_대분류]]="수입", 표1[[#This Row],[pv_대분류]]="저축/투자"), 표1[[#This Row],[금액]], -표1[[#This Row],[금액]])</f>
        <v>2500</v>
      </c>
    </row>
    <row r="1407" spans="1:15" hidden="1">
      <c r="A1407" s="33">
        <v>45645</v>
      </c>
      <c r="B1407" s="34">
        <v>0.35173611111111108</v>
      </c>
      <c r="C1407" t="s">
        <v>167</v>
      </c>
      <c r="D1407" t="s">
        <v>609</v>
      </c>
      <c r="E1407" t="s">
        <v>149</v>
      </c>
      <c r="F1407" t="s">
        <v>593</v>
      </c>
      <c r="G1407" s="82">
        <v>-205000</v>
      </c>
      <c r="H1407" t="s">
        <v>179</v>
      </c>
      <c r="I1407" t="s">
        <v>211</v>
      </c>
      <c r="J1407" s="33"/>
      <c r="K1407" s="33">
        <f>표1[[#This Row],[날짜]]</f>
        <v>45645</v>
      </c>
      <c r="L1407" t="str" cm="1">
        <f t="array" ref="L14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07" t="str">
        <f t="shared" si="21"/>
        <v>내계좌이체</v>
      </c>
      <c r="N1407" t="str">
        <f>IF(COUNTIF(저축성자산, I1407) &gt; 0, 표1[[#This Row],[결제수단]], E1407)</f>
        <v>미분류</v>
      </c>
      <c r="O1407">
        <f>IF(OR(표1[[#This Row],[pv_대분류]]="수입", 표1[[#This Row],[pv_대분류]]="저축/투자"), 표1[[#This Row],[금액]], -표1[[#This Row],[금액]])</f>
        <v>205000</v>
      </c>
    </row>
    <row r="1408" spans="1:15" hidden="1">
      <c r="A1408" s="33">
        <v>45645</v>
      </c>
      <c r="B1408" s="34">
        <v>0.35174768518518518</v>
      </c>
      <c r="C1408" t="s">
        <v>167</v>
      </c>
      <c r="D1408" t="s">
        <v>609</v>
      </c>
      <c r="E1408" t="s">
        <v>149</v>
      </c>
      <c r="F1408" t="s">
        <v>152</v>
      </c>
      <c r="G1408" s="82">
        <v>205000</v>
      </c>
      <c r="H1408" t="s">
        <v>179</v>
      </c>
      <c r="I1408" t="s">
        <v>195</v>
      </c>
      <c r="J1408" s="33"/>
      <c r="K1408" s="33">
        <f>표1[[#This Row],[날짜]]</f>
        <v>45645</v>
      </c>
      <c r="L1408" t="str" cm="1">
        <f t="array" ref="L14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08" t="str">
        <f t="shared" si="21"/>
        <v>내계좌이체</v>
      </c>
      <c r="N1408" t="str">
        <f>IF(COUNTIF(저축성자산, I1408) &gt; 0, 표1[[#This Row],[결제수단]], E1408)</f>
        <v>미분류</v>
      </c>
      <c r="O1408">
        <f>IF(OR(표1[[#This Row],[pv_대분류]]="수입", 표1[[#This Row],[pv_대분류]]="저축/투자"), 표1[[#This Row],[금액]], -표1[[#This Row],[금액]])</f>
        <v>-205000</v>
      </c>
    </row>
    <row r="1409" spans="1:15" hidden="1">
      <c r="A1409" s="33">
        <v>45645</v>
      </c>
      <c r="B1409" s="34">
        <v>0.35206018518518523</v>
      </c>
      <c r="C1409" t="s">
        <v>167</v>
      </c>
      <c r="D1409" t="s">
        <v>609</v>
      </c>
      <c r="E1409" t="s">
        <v>149</v>
      </c>
      <c r="F1409" t="s">
        <v>593</v>
      </c>
      <c r="G1409" s="82">
        <v>-150000</v>
      </c>
      <c r="H1409" t="s">
        <v>179</v>
      </c>
      <c r="I1409" t="s">
        <v>211</v>
      </c>
      <c r="J1409" s="33"/>
      <c r="K1409" s="33">
        <f>표1[[#This Row],[날짜]]</f>
        <v>45645</v>
      </c>
      <c r="L1409" t="str" cm="1">
        <f t="array" ref="L14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09" t="str">
        <f t="shared" si="21"/>
        <v>내계좌이체</v>
      </c>
      <c r="N1409" t="str">
        <f>IF(COUNTIF(저축성자산, I1409) &gt; 0, 표1[[#This Row],[결제수단]], E1409)</f>
        <v>미분류</v>
      </c>
      <c r="O1409">
        <f>IF(OR(표1[[#This Row],[pv_대분류]]="수입", 표1[[#This Row],[pv_대분류]]="저축/투자"), 표1[[#This Row],[금액]], -표1[[#This Row],[금액]])</f>
        <v>150000</v>
      </c>
    </row>
    <row r="1410" spans="1:15" hidden="1">
      <c r="A1410" s="33">
        <v>45645</v>
      </c>
      <c r="B1410" s="34">
        <v>0.35206018518518523</v>
      </c>
      <c r="C1410" t="s">
        <v>167</v>
      </c>
      <c r="D1410" t="s">
        <v>609</v>
      </c>
      <c r="E1410" t="s">
        <v>149</v>
      </c>
      <c r="F1410" t="s">
        <v>152</v>
      </c>
      <c r="G1410" s="82">
        <v>150000</v>
      </c>
      <c r="H1410" t="s">
        <v>179</v>
      </c>
      <c r="I1410" t="s">
        <v>537</v>
      </c>
      <c r="J1410" s="33"/>
      <c r="K1410" s="33">
        <f>표1[[#This Row],[날짜]]</f>
        <v>45645</v>
      </c>
      <c r="L1410" t="str" cm="1">
        <f t="array" ref="L14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0" t="str">
        <f t="shared" ref="M1410:M1473" si="22">IF(COUNTIF(저축성자산, I1410) &gt; 0, "저축성자산", D1410)</f>
        <v>내계좌이체</v>
      </c>
      <c r="N1410" t="str">
        <f>IF(COUNTIF(저축성자산, I1410) &gt; 0, 표1[[#This Row],[결제수단]], E1410)</f>
        <v>미분류</v>
      </c>
      <c r="O1410">
        <f>IF(OR(표1[[#This Row],[pv_대분류]]="수입", 표1[[#This Row],[pv_대분류]]="저축/투자"), 표1[[#This Row],[금액]], -표1[[#This Row],[금액]])</f>
        <v>-150000</v>
      </c>
    </row>
    <row r="1411" spans="1:15" hidden="1">
      <c r="A1411" s="33">
        <v>45645</v>
      </c>
      <c r="B1411" s="34">
        <v>0.47488425925925931</v>
      </c>
      <c r="C1411" t="s">
        <v>167</v>
      </c>
      <c r="D1411" t="s">
        <v>23</v>
      </c>
      <c r="E1411" t="s">
        <v>149</v>
      </c>
      <c r="F1411" t="s">
        <v>743</v>
      </c>
      <c r="G1411" s="82">
        <v>60000</v>
      </c>
      <c r="H1411" t="s">
        <v>179</v>
      </c>
      <c r="I1411" t="s">
        <v>211</v>
      </c>
      <c r="J1411" s="33"/>
      <c r="K1411" s="33">
        <f>표1[[#This Row],[날짜]]</f>
        <v>45645</v>
      </c>
      <c r="L1411" t="str" cm="1">
        <f t="array" ref="L14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11" t="str">
        <f t="shared" si="22"/>
        <v>투자</v>
      </c>
      <c r="N1411" t="str">
        <f>IF(COUNTIF(저축성자산, I1411) &gt; 0, 표1[[#This Row],[결제수단]], E1411)</f>
        <v>미분류</v>
      </c>
      <c r="O1411">
        <f>IF(OR(표1[[#This Row],[pv_대분류]]="수입", 표1[[#This Row],[pv_대분류]]="저축/투자"), 표1[[#This Row],[금액]], -표1[[#This Row],[금액]])</f>
        <v>-60000</v>
      </c>
    </row>
    <row r="1412" spans="1:15" hidden="1">
      <c r="A1412" s="33">
        <v>45645</v>
      </c>
      <c r="B1412" s="34">
        <v>0.47553240740740738</v>
      </c>
      <c r="C1412" t="s">
        <v>167</v>
      </c>
      <c r="D1412" t="s">
        <v>23</v>
      </c>
      <c r="E1412" t="s">
        <v>149</v>
      </c>
      <c r="F1412" t="s">
        <v>743</v>
      </c>
      <c r="G1412" s="82">
        <v>1560000</v>
      </c>
      <c r="H1412" t="s">
        <v>179</v>
      </c>
      <c r="I1412" t="s">
        <v>211</v>
      </c>
      <c r="J1412" s="33"/>
      <c r="K1412" s="33">
        <f>표1[[#This Row],[날짜]]</f>
        <v>45645</v>
      </c>
      <c r="L1412" t="str" cm="1">
        <f t="array" ref="L14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12" t="str">
        <f t="shared" si="22"/>
        <v>투자</v>
      </c>
      <c r="N1412" t="str">
        <f>IF(COUNTIF(저축성자산, I1412) &gt; 0, 표1[[#This Row],[결제수단]], E1412)</f>
        <v>미분류</v>
      </c>
      <c r="O1412">
        <f>IF(OR(표1[[#This Row],[pv_대분류]]="수입", 표1[[#This Row],[pv_대분류]]="저축/투자"), 표1[[#This Row],[금액]], -표1[[#This Row],[금액]])</f>
        <v>-1560000</v>
      </c>
    </row>
    <row r="1413" spans="1:15" hidden="1">
      <c r="A1413" s="33">
        <v>45645</v>
      </c>
      <c r="B1413" s="34">
        <v>0.51520833333333338</v>
      </c>
      <c r="C1413" t="s">
        <v>167</v>
      </c>
      <c r="D1413" t="s">
        <v>609</v>
      </c>
      <c r="E1413" t="s">
        <v>149</v>
      </c>
      <c r="F1413" t="s">
        <v>593</v>
      </c>
      <c r="G1413" s="82">
        <v>-250000</v>
      </c>
      <c r="H1413" t="s">
        <v>179</v>
      </c>
      <c r="I1413" t="s">
        <v>211</v>
      </c>
      <c r="J1413" s="33"/>
      <c r="K1413" s="33">
        <f>표1[[#This Row],[날짜]]</f>
        <v>45645</v>
      </c>
      <c r="L1413" t="str" cm="1">
        <f t="array" ref="L14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3" t="str">
        <f t="shared" si="22"/>
        <v>내계좌이체</v>
      </c>
      <c r="N1413" t="str">
        <f>IF(COUNTIF(저축성자산, I1413) &gt; 0, 표1[[#This Row],[결제수단]], E1413)</f>
        <v>미분류</v>
      </c>
      <c r="O1413">
        <f>IF(OR(표1[[#This Row],[pv_대분류]]="수입", 표1[[#This Row],[pv_대분류]]="저축/투자"), 표1[[#This Row],[금액]], -표1[[#This Row],[금액]])</f>
        <v>250000</v>
      </c>
    </row>
    <row r="1414" spans="1:15" hidden="1">
      <c r="A1414" s="33">
        <v>45645</v>
      </c>
      <c r="B1414" s="34">
        <v>0.51862268518518517</v>
      </c>
      <c r="C1414" t="s">
        <v>167</v>
      </c>
      <c r="D1414" t="s">
        <v>609</v>
      </c>
      <c r="E1414" t="s">
        <v>149</v>
      </c>
      <c r="F1414" t="s">
        <v>593</v>
      </c>
      <c r="G1414" s="82">
        <v>-500000</v>
      </c>
      <c r="H1414" t="s">
        <v>179</v>
      </c>
      <c r="I1414" t="s">
        <v>211</v>
      </c>
      <c r="J1414" s="33"/>
      <c r="K1414" s="33">
        <f>표1[[#This Row],[날짜]]</f>
        <v>45645</v>
      </c>
      <c r="L1414" t="str" cm="1">
        <f t="array" ref="L14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4" t="str">
        <f t="shared" si="22"/>
        <v>내계좌이체</v>
      </c>
      <c r="N1414" t="str">
        <f>IF(COUNTIF(저축성자산, I1414) &gt; 0, 표1[[#This Row],[결제수단]], E1414)</f>
        <v>미분류</v>
      </c>
      <c r="O1414">
        <f>IF(OR(표1[[#This Row],[pv_대분류]]="수입", 표1[[#This Row],[pv_대분류]]="저축/투자"), 표1[[#This Row],[금액]], -표1[[#This Row],[금액]])</f>
        <v>500000</v>
      </c>
    </row>
    <row r="1415" spans="1:15" hidden="1">
      <c r="A1415" s="33">
        <v>45645</v>
      </c>
      <c r="B1415" s="34">
        <v>0.51891203703703703</v>
      </c>
      <c r="C1415" t="s">
        <v>167</v>
      </c>
      <c r="D1415" t="s">
        <v>609</v>
      </c>
      <c r="E1415" t="s">
        <v>149</v>
      </c>
      <c r="F1415" t="s">
        <v>593</v>
      </c>
      <c r="G1415" s="82">
        <v>-250000</v>
      </c>
      <c r="H1415" t="s">
        <v>179</v>
      </c>
      <c r="I1415" t="s">
        <v>211</v>
      </c>
      <c r="J1415" s="33"/>
      <c r="K1415" s="33">
        <f>표1[[#This Row],[날짜]]</f>
        <v>45645</v>
      </c>
      <c r="L1415" t="str" cm="1">
        <f t="array" ref="L14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5" t="str">
        <f t="shared" si="22"/>
        <v>내계좌이체</v>
      </c>
      <c r="N1415" t="str">
        <f>IF(COUNTIF(저축성자산, I1415) &gt; 0, 표1[[#This Row],[결제수단]], E1415)</f>
        <v>미분류</v>
      </c>
      <c r="O1415">
        <f>IF(OR(표1[[#This Row],[pv_대분류]]="수입", 표1[[#This Row],[pv_대분류]]="저축/투자"), 표1[[#This Row],[금액]], -표1[[#This Row],[금액]])</f>
        <v>250000</v>
      </c>
    </row>
    <row r="1416" spans="1:15" hidden="1">
      <c r="A1416" s="33">
        <v>45645</v>
      </c>
      <c r="B1416" s="34">
        <v>0.5199421296296296</v>
      </c>
      <c r="C1416" t="s">
        <v>167</v>
      </c>
      <c r="D1416" t="s">
        <v>609</v>
      </c>
      <c r="E1416" t="s">
        <v>149</v>
      </c>
      <c r="F1416" t="s">
        <v>593</v>
      </c>
      <c r="G1416" s="82">
        <v>-792140</v>
      </c>
      <c r="H1416" t="s">
        <v>179</v>
      </c>
      <c r="I1416" t="s">
        <v>211</v>
      </c>
      <c r="J1416" s="33"/>
      <c r="K1416" s="33">
        <f>표1[[#This Row],[날짜]]</f>
        <v>45645</v>
      </c>
      <c r="L1416" t="str" cm="1">
        <f t="array" ref="L14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6" t="str">
        <f t="shared" si="22"/>
        <v>내계좌이체</v>
      </c>
      <c r="N1416" t="str">
        <f>IF(COUNTIF(저축성자산, I1416) &gt; 0, 표1[[#This Row],[결제수단]], E1416)</f>
        <v>미분류</v>
      </c>
      <c r="O1416">
        <f>IF(OR(표1[[#This Row],[pv_대분류]]="수입", 표1[[#This Row],[pv_대분류]]="저축/투자"), 표1[[#This Row],[금액]], -표1[[#This Row],[금액]])</f>
        <v>792140</v>
      </c>
    </row>
    <row r="1417" spans="1:15" hidden="1">
      <c r="A1417" s="33">
        <v>45645</v>
      </c>
      <c r="B1417" s="34">
        <v>0.51995370370370375</v>
      </c>
      <c r="C1417" t="s">
        <v>167</v>
      </c>
      <c r="D1417" t="s">
        <v>609</v>
      </c>
      <c r="E1417" t="s">
        <v>149</v>
      </c>
      <c r="F1417" t="s">
        <v>152</v>
      </c>
      <c r="G1417" s="82">
        <v>792140</v>
      </c>
      <c r="H1417" t="s">
        <v>179</v>
      </c>
      <c r="I1417" t="s">
        <v>537</v>
      </c>
      <c r="J1417" s="33"/>
      <c r="K1417" s="33">
        <f>표1[[#This Row],[날짜]]</f>
        <v>45645</v>
      </c>
      <c r="L1417" t="str" cm="1">
        <f t="array" ref="L14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7" t="str">
        <f t="shared" si="22"/>
        <v>내계좌이체</v>
      </c>
      <c r="N1417" t="str">
        <f>IF(COUNTIF(저축성자산, I1417) &gt; 0, 표1[[#This Row],[결제수단]], E1417)</f>
        <v>미분류</v>
      </c>
      <c r="O1417">
        <f>IF(OR(표1[[#This Row],[pv_대분류]]="수입", 표1[[#This Row],[pv_대분류]]="저축/투자"), 표1[[#This Row],[금액]], -표1[[#This Row],[금액]])</f>
        <v>-792140</v>
      </c>
    </row>
    <row r="1418" spans="1:15" hidden="1">
      <c r="A1418" s="33">
        <v>45645</v>
      </c>
      <c r="B1418" s="34">
        <v>0.5211689814814815</v>
      </c>
      <c r="C1418" t="s">
        <v>167</v>
      </c>
      <c r="D1418" t="s">
        <v>609</v>
      </c>
      <c r="E1418" t="s">
        <v>149</v>
      </c>
      <c r="F1418" t="s">
        <v>192</v>
      </c>
      <c r="G1418" s="82">
        <v>-794209</v>
      </c>
      <c r="H1418" t="s">
        <v>179</v>
      </c>
      <c r="I1418" t="s">
        <v>537</v>
      </c>
      <c r="J1418" s="33"/>
      <c r="K1418" s="33">
        <f>표1[[#This Row],[날짜]]</f>
        <v>45645</v>
      </c>
      <c r="L1418" t="str" cm="1">
        <f t="array" ref="L14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8" t="str">
        <f t="shared" si="22"/>
        <v>내계좌이체</v>
      </c>
      <c r="N1418" t="str">
        <f>IF(COUNTIF(저축성자산, I1418) &gt; 0, 표1[[#This Row],[결제수단]], E1418)</f>
        <v>미분류</v>
      </c>
      <c r="O1418">
        <f>IF(OR(표1[[#This Row],[pv_대분류]]="수입", 표1[[#This Row],[pv_대분류]]="저축/투자"), 표1[[#This Row],[금액]], -표1[[#This Row],[금액]])</f>
        <v>794209</v>
      </c>
    </row>
    <row r="1419" spans="1:15" hidden="1">
      <c r="A1419" s="33">
        <v>45645</v>
      </c>
      <c r="B1419" s="34">
        <v>0.5211689814814815</v>
      </c>
      <c r="C1419" t="s">
        <v>167</v>
      </c>
      <c r="D1419" t="s">
        <v>609</v>
      </c>
      <c r="E1419" t="s">
        <v>149</v>
      </c>
      <c r="F1419" t="s">
        <v>237</v>
      </c>
      <c r="G1419" s="82">
        <v>794209</v>
      </c>
      <c r="H1419" t="s">
        <v>179</v>
      </c>
      <c r="I1419" t="s">
        <v>527</v>
      </c>
      <c r="J1419" s="33"/>
      <c r="K1419" s="33">
        <f>표1[[#This Row],[날짜]]</f>
        <v>45645</v>
      </c>
      <c r="L1419" t="str" cm="1">
        <f t="array" ref="L14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19" t="str">
        <f t="shared" si="22"/>
        <v>내계좌이체</v>
      </c>
      <c r="N1419" t="str">
        <f>IF(COUNTIF(저축성자산, I1419) &gt; 0, 표1[[#This Row],[결제수단]], E1419)</f>
        <v>미분류</v>
      </c>
      <c r="O1419">
        <f>IF(OR(표1[[#This Row],[pv_대분류]]="수입", 표1[[#This Row],[pv_대분류]]="저축/투자"), 표1[[#This Row],[금액]], -표1[[#This Row],[금액]])</f>
        <v>-794209</v>
      </c>
    </row>
    <row r="1420" spans="1:15" hidden="1">
      <c r="A1420" s="33">
        <v>45645</v>
      </c>
      <c r="B1420" s="34">
        <v>0.75572916666666667</v>
      </c>
      <c r="C1420" t="s">
        <v>167</v>
      </c>
      <c r="D1420" t="s">
        <v>609</v>
      </c>
      <c r="E1420" t="s">
        <v>149</v>
      </c>
      <c r="F1420" t="s">
        <v>192</v>
      </c>
      <c r="G1420" s="82">
        <v>50000</v>
      </c>
      <c r="H1420" t="s">
        <v>179</v>
      </c>
      <c r="I1420" t="s">
        <v>537</v>
      </c>
      <c r="J1420" s="33"/>
      <c r="K1420" s="33">
        <f>표1[[#This Row],[날짜]]</f>
        <v>45645</v>
      </c>
      <c r="L1420" t="str" cm="1">
        <f t="array" ref="L14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20" t="str">
        <f t="shared" si="22"/>
        <v>내계좌이체</v>
      </c>
      <c r="N1420" t="str">
        <f>IF(COUNTIF(저축성자산, I1420) &gt; 0, 표1[[#This Row],[결제수단]], E1420)</f>
        <v>미분류</v>
      </c>
      <c r="O1420">
        <f>IF(OR(표1[[#This Row],[pv_대분류]]="수입", 표1[[#This Row],[pv_대분류]]="저축/투자"), 표1[[#This Row],[금액]], -표1[[#This Row],[금액]])</f>
        <v>-50000</v>
      </c>
    </row>
    <row r="1421" spans="1:15" hidden="1">
      <c r="A1421" s="33">
        <v>45645</v>
      </c>
      <c r="B1421" s="34">
        <v>0.75572916666666667</v>
      </c>
      <c r="C1421" t="s">
        <v>167</v>
      </c>
      <c r="D1421" t="s">
        <v>609</v>
      </c>
      <c r="E1421" t="s">
        <v>149</v>
      </c>
      <c r="F1421" t="s">
        <v>234</v>
      </c>
      <c r="G1421" s="82">
        <v>-50000</v>
      </c>
      <c r="H1421" t="s">
        <v>179</v>
      </c>
      <c r="I1421" t="s">
        <v>527</v>
      </c>
      <c r="J1421" s="33"/>
      <c r="K1421" s="33">
        <f>표1[[#This Row],[날짜]]</f>
        <v>45645</v>
      </c>
      <c r="L1421" t="str" cm="1">
        <f t="array" ref="L14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21" t="str">
        <f t="shared" si="22"/>
        <v>내계좌이체</v>
      </c>
      <c r="N1421" t="str">
        <f>IF(COUNTIF(저축성자산, I1421) &gt; 0, 표1[[#This Row],[결제수단]], E1421)</f>
        <v>미분류</v>
      </c>
      <c r="O1421">
        <f>IF(OR(표1[[#This Row],[pv_대분류]]="수입", 표1[[#This Row],[pv_대분류]]="저축/투자"), 표1[[#This Row],[금액]], -표1[[#This Row],[금액]])</f>
        <v>50000</v>
      </c>
    </row>
    <row r="1422" spans="1:15" hidden="1">
      <c r="A1422" s="33">
        <v>45645</v>
      </c>
      <c r="B1422" s="34">
        <v>0.75615740740740744</v>
      </c>
      <c r="C1422" t="s">
        <v>167</v>
      </c>
      <c r="D1422" t="s">
        <v>609</v>
      </c>
      <c r="E1422" t="s">
        <v>149</v>
      </c>
      <c r="F1422" t="s">
        <v>593</v>
      </c>
      <c r="G1422" s="82">
        <v>-50000</v>
      </c>
      <c r="H1422" t="s">
        <v>179</v>
      </c>
      <c r="I1422" t="s">
        <v>537</v>
      </c>
      <c r="J1422" s="33"/>
      <c r="K1422" s="33">
        <f>표1[[#This Row],[날짜]]</f>
        <v>45645</v>
      </c>
      <c r="L1422" t="str" cm="1">
        <f t="array" ref="L14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22" t="str">
        <f t="shared" si="22"/>
        <v>내계좌이체</v>
      </c>
      <c r="N1422" t="str">
        <f>IF(COUNTIF(저축성자산, I1422) &gt; 0, 표1[[#This Row],[결제수단]], E1422)</f>
        <v>미분류</v>
      </c>
      <c r="O1422">
        <f>IF(OR(표1[[#This Row],[pv_대분류]]="수입", 표1[[#This Row],[pv_대분류]]="저축/투자"), 표1[[#This Row],[금액]], -표1[[#This Row],[금액]])</f>
        <v>50000</v>
      </c>
    </row>
    <row r="1423" spans="1:15">
      <c r="A1423" s="33">
        <v>45645</v>
      </c>
      <c r="B1423" s="34">
        <v>0.1260300925925926</v>
      </c>
      <c r="C1423" t="s">
        <v>165</v>
      </c>
      <c r="D1423" t="s">
        <v>553</v>
      </c>
      <c r="E1423" t="s">
        <v>622</v>
      </c>
      <c r="F1423" t="s">
        <v>247</v>
      </c>
      <c r="G1423" s="82">
        <v>-17000</v>
      </c>
      <c r="H1423" t="s">
        <v>179</v>
      </c>
      <c r="I1423" t="s">
        <v>222</v>
      </c>
      <c r="J1423" s="33"/>
      <c r="K1423" s="33">
        <f>표1[[#This Row],[날짜]]</f>
        <v>45645</v>
      </c>
      <c r="L1423" t="str" cm="1">
        <f t="array" ref="L14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23" t="str">
        <f t="shared" si="22"/>
        <v>온라인쇼핑</v>
      </c>
      <c r="N1423" t="str">
        <f>IF(COUNTIF(저축성자산, I1423) &gt; 0, 표1[[#This Row],[결제수단]], E1423)</f>
        <v>서비스구독</v>
      </c>
      <c r="O1423">
        <f>IF(OR(표1[[#This Row],[pv_대분류]]="수입", 표1[[#This Row],[pv_대분류]]="저축/투자"), 표1[[#This Row],[금액]], -표1[[#This Row],[금액]])</f>
        <v>17000</v>
      </c>
    </row>
    <row r="1424" spans="1:15">
      <c r="A1424" s="33">
        <v>45645</v>
      </c>
      <c r="B1424" s="34">
        <v>0.35311342592592587</v>
      </c>
      <c r="C1424" t="s">
        <v>165</v>
      </c>
      <c r="D1424" t="s">
        <v>146</v>
      </c>
      <c r="E1424" t="s">
        <v>37</v>
      </c>
      <c r="F1424" t="s">
        <v>310</v>
      </c>
      <c r="G1424" s="82">
        <v>-5400</v>
      </c>
      <c r="H1424" t="s">
        <v>179</v>
      </c>
      <c r="I1424" t="s">
        <v>222</v>
      </c>
      <c r="J1424" s="33"/>
      <c r="K1424" s="33">
        <f>표1[[#This Row],[날짜]]</f>
        <v>45645</v>
      </c>
      <c r="L1424" t="str" cm="1">
        <f t="array" ref="L14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24" t="str">
        <f t="shared" si="22"/>
        <v>교통</v>
      </c>
      <c r="N1424" t="str">
        <f>IF(COUNTIF(저축성자산, I1424) &gt; 0, 표1[[#This Row],[결제수단]], E1424)</f>
        <v>택시</v>
      </c>
      <c r="O1424">
        <f>IF(OR(표1[[#This Row],[pv_대분류]]="수입", 표1[[#This Row],[pv_대분류]]="저축/투자"), 표1[[#This Row],[금액]], -표1[[#This Row],[금액]])</f>
        <v>5400</v>
      </c>
    </row>
    <row r="1425" spans="1:15" hidden="1">
      <c r="A1425" s="33">
        <v>45645</v>
      </c>
      <c r="B1425" s="34">
        <v>0.5204050925925926</v>
      </c>
      <c r="C1425" t="s">
        <v>163</v>
      </c>
      <c r="D1425" t="s">
        <v>161</v>
      </c>
      <c r="E1425" t="s">
        <v>149</v>
      </c>
      <c r="F1425" t="s">
        <v>617</v>
      </c>
      <c r="G1425" s="82">
        <v>21</v>
      </c>
      <c r="H1425" t="s">
        <v>179</v>
      </c>
      <c r="I1425" t="s">
        <v>537</v>
      </c>
      <c r="J1425" s="33"/>
      <c r="K1425" s="33">
        <f>표1[[#This Row],[날짜]]</f>
        <v>45645</v>
      </c>
      <c r="L1425" t="str" cm="1">
        <f t="array" ref="L14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25" t="str">
        <f t="shared" si="22"/>
        <v>앱테크</v>
      </c>
      <c r="N1425" t="str">
        <f>IF(COUNTIF(저축성자산, I1425) &gt; 0, 표1[[#This Row],[결제수단]], E1425)</f>
        <v>미분류</v>
      </c>
      <c r="O1425">
        <f>IF(OR(표1[[#This Row],[pv_대분류]]="수입", 표1[[#This Row],[pv_대분류]]="저축/투자"), 표1[[#This Row],[금액]], -표1[[#This Row],[금액]])</f>
        <v>21</v>
      </c>
    </row>
    <row r="1426" spans="1:15" hidden="1">
      <c r="A1426" s="33">
        <v>45645</v>
      </c>
      <c r="B1426" s="34">
        <v>0.52042824074074079</v>
      </c>
      <c r="C1426" t="s">
        <v>163</v>
      </c>
      <c r="D1426" t="s">
        <v>161</v>
      </c>
      <c r="E1426" t="s">
        <v>149</v>
      </c>
      <c r="F1426" t="s">
        <v>617</v>
      </c>
      <c r="G1426" s="82">
        <v>42</v>
      </c>
      <c r="H1426" t="s">
        <v>179</v>
      </c>
      <c r="I1426" t="s">
        <v>537</v>
      </c>
      <c r="J1426" s="33"/>
      <c r="K1426" s="33">
        <f>표1[[#This Row],[날짜]]</f>
        <v>45645</v>
      </c>
      <c r="L1426" t="str" cm="1">
        <f t="array" ref="L14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26" t="str">
        <f t="shared" si="22"/>
        <v>앱테크</v>
      </c>
      <c r="N1426" t="str">
        <f>IF(COUNTIF(저축성자산, I1426) &gt; 0, 표1[[#This Row],[결제수단]], E1426)</f>
        <v>미분류</v>
      </c>
      <c r="O1426">
        <f>IF(OR(표1[[#This Row],[pv_대분류]]="수입", 표1[[#This Row],[pv_대분류]]="저축/투자"), 표1[[#This Row],[금액]], -표1[[#This Row],[금액]])</f>
        <v>42</v>
      </c>
    </row>
    <row r="1427" spans="1:15" hidden="1">
      <c r="A1427" s="33">
        <v>45645</v>
      </c>
      <c r="B1427" s="34">
        <v>0.52043981481481483</v>
      </c>
      <c r="C1427" t="s">
        <v>163</v>
      </c>
      <c r="D1427" t="s">
        <v>149</v>
      </c>
      <c r="E1427" t="s">
        <v>149</v>
      </c>
      <c r="F1427" t="s">
        <v>590</v>
      </c>
      <c r="G1427" s="82">
        <v>8</v>
      </c>
      <c r="H1427" t="s">
        <v>179</v>
      </c>
      <c r="I1427" t="s">
        <v>537</v>
      </c>
      <c r="J1427" s="33"/>
      <c r="K1427" s="33">
        <f>표1[[#This Row],[날짜]]</f>
        <v>45645</v>
      </c>
      <c r="L1427" t="str" cm="1">
        <f t="array" ref="L14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27" t="str">
        <f t="shared" si="22"/>
        <v>미분류</v>
      </c>
      <c r="N1427" t="str">
        <f>IF(COUNTIF(저축성자산, I1427) &gt; 0, 표1[[#This Row],[결제수단]], E1427)</f>
        <v>미분류</v>
      </c>
      <c r="O1427">
        <f>IF(OR(표1[[#This Row],[pv_대분류]]="수입", 표1[[#This Row],[pv_대분류]]="저축/투자"), 표1[[#This Row],[금액]], -표1[[#This Row],[금액]])</f>
        <v>8</v>
      </c>
    </row>
    <row r="1428" spans="1:15" hidden="1">
      <c r="A1428" s="33">
        <v>45645</v>
      </c>
      <c r="B1428" s="34">
        <v>0.75460648148148146</v>
      </c>
      <c r="C1428" t="s">
        <v>163</v>
      </c>
      <c r="D1428" t="s">
        <v>149</v>
      </c>
      <c r="E1428" t="s">
        <v>149</v>
      </c>
      <c r="F1428" t="s">
        <v>334</v>
      </c>
      <c r="G1428" s="82">
        <v>3</v>
      </c>
      <c r="H1428" t="s">
        <v>179</v>
      </c>
      <c r="I1428" t="s">
        <v>532</v>
      </c>
      <c r="J1428" s="33"/>
      <c r="K1428" s="33">
        <f>표1[[#This Row],[날짜]]</f>
        <v>45645</v>
      </c>
      <c r="L1428" t="str" cm="1">
        <f t="array" ref="L14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28" t="str">
        <f t="shared" si="22"/>
        <v>미분류</v>
      </c>
      <c r="N1428" t="str">
        <f>IF(COUNTIF(저축성자산, I1428) &gt; 0, 표1[[#This Row],[결제수단]], E1428)</f>
        <v>미분류</v>
      </c>
      <c r="O1428">
        <f>IF(OR(표1[[#This Row],[pv_대분류]]="수입", 표1[[#This Row],[pv_대분류]]="저축/투자"), 표1[[#This Row],[금액]], -표1[[#This Row],[금액]])</f>
        <v>3</v>
      </c>
    </row>
    <row r="1429" spans="1:15" hidden="1">
      <c r="A1429" s="33">
        <v>45644</v>
      </c>
      <c r="B1429" s="34">
        <v>0.45311342592592591</v>
      </c>
      <c r="C1429" t="s">
        <v>167</v>
      </c>
      <c r="D1429" t="s">
        <v>167</v>
      </c>
      <c r="E1429" t="s">
        <v>149</v>
      </c>
      <c r="F1429" t="s">
        <v>122</v>
      </c>
      <c r="G1429" s="82">
        <v>2000</v>
      </c>
      <c r="H1429" t="s">
        <v>179</v>
      </c>
      <c r="I1429" t="s">
        <v>554</v>
      </c>
      <c r="J1429" s="33"/>
      <c r="K1429" s="33">
        <f>표1[[#This Row],[날짜]]</f>
        <v>45644</v>
      </c>
      <c r="L1429" t="str" cm="1">
        <f t="array" ref="L14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29" t="str">
        <f t="shared" si="22"/>
        <v>이체</v>
      </c>
      <c r="N1429" t="str">
        <f>IF(COUNTIF(저축성자산, I1429) &gt; 0, 표1[[#This Row],[결제수단]], E1429)</f>
        <v>미분류</v>
      </c>
      <c r="O1429">
        <f>IF(OR(표1[[#This Row],[pv_대분류]]="수입", 표1[[#This Row],[pv_대분류]]="저축/투자"), 표1[[#This Row],[금액]], -표1[[#This Row],[금액]])</f>
        <v>-2000</v>
      </c>
    </row>
    <row r="1430" spans="1:15" hidden="1">
      <c r="A1430" s="33">
        <v>45644</v>
      </c>
      <c r="B1430" s="34">
        <v>0.46725694444444438</v>
      </c>
      <c r="C1430" t="s">
        <v>167</v>
      </c>
      <c r="D1430" t="s">
        <v>609</v>
      </c>
      <c r="E1430" t="s">
        <v>149</v>
      </c>
      <c r="F1430" t="s">
        <v>593</v>
      </c>
      <c r="G1430" s="82">
        <v>-2000</v>
      </c>
      <c r="H1430" t="s">
        <v>179</v>
      </c>
      <c r="I1430" t="s">
        <v>537</v>
      </c>
      <c r="J1430" s="33"/>
      <c r="K1430" s="33">
        <f>표1[[#This Row],[날짜]]</f>
        <v>45644</v>
      </c>
      <c r="L1430" t="str" cm="1">
        <f t="array" ref="L14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30" t="str">
        <f t="shared" si="22"/>
        <v>내계좌이체</v>
      </c>
      <c r="N1430" t="str">
        <f>IF(COUNTIF(저축성자산, I1430) &gt; 0, 표1[[#This Row],[결제수단]], E1430)</f>
        <v>미분류</v>
      </c>
      <c r="O1430">
        <f>IF(OR(표1[[#This Row],[pv_대분류]]="수입", 표1[[#This Row],[pv_대분류]]="저축/투자"), 표1[[#This Row],[금액]], -표1[[#This Row],[금액]])</f>
        <v>2000</v>
      </c>
    </row>
    <row r="1431" spans="1:15" hidden="1">
      <c r="A1431" s="33">
        <v>45644</v>
      </c>
      <c r="B1431" s="34">
        <v>0.46726851851851853</v>
      </c>
      <c r="C1431" t="s">
        <v>167</v>
      </c>
      <c r="D1431" t="s">
        <v>609</v>
      </c>
      <c r="E1431" t="s">
        <v>149</v>
      </c>
      <c r="F1431" t="s">
        <v>152</v>
      </c>
      <c r="G1431" s="82">
        <v>2000</v>
      </c>
      <c r="H1431" t="s">
        <v>179</v>
      </c>
      <c r="I1431" t="s">
        <v>554</v>
      </c>
      <c r="J1431" s="33"/>
      <c r="K1431" s="33">
        <f>표1[[#This Row],[날짜]]</f>
        <v>45644</v>
      </c>
      <c r="L1431" t="str" cm="1">
        <f t="array" ref="L14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31" t="str">
        <f t="shared" si="22"/>
        <v>내계좌이체</v>
      </c>
      <c r="N1431" t="str">
        <f>IF(COUNTIF(저축성자산, I1431) &gt; 0, 표1[[#This Row],[결제수단]], E1431)</f>
        <v>미분류</v>
      </c>
      <c r="O1431">
        <f>IF(OR(표1[[#This Row],[pv_대분류]]="수입", 표1[[#This Row],[pv_대분류]]="저축/투자"), 표1[[#This Row],[금액]], -표1[[#This Row],[금액]])</f>
        <v>-2000</v>
      </c>
    </row>
    <row r="1432" spans="1:15" hidden="1">
      <c r="A1432" s="33">
        <v>45644</v>
      </c>
      <c r="B1432" s="34">
        <v>0.48068287037037039</v>
      </c>
      <c r="C1432" t="s">
        <v>167</v>
      </c>
      <c r="D1432" t="s">
        <v>167</v>
      </c>
      <c r="E1432" t="s">
        <v>149</v>
      </c>
      <c r="F1432" t="s">
        <v>98</v>
      </c>
      <c r="G1432" s="82">
        <v>8000</v>
      </c>
      <c r="H1432" t="s">
        <v>179</v>
      </c>
      <c r="I1432" t="s">
        <v>554</v>
      </c>
      <c r="J1432" s="33"/>
      <c r="K1432" s="33">
        <f>표1[[#This Row],[날짜]]</f>
        <v>45644</v>
      </c>
      <c r="L1432" t="str" cm="1">
        <f t="array" ref="L14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32" t="str">
        <f t="shared" si="22"/>
        <v>이체</v>
      </c>
      <c r="N1432" t="str">
        <f>IF(COUNTIF(저축성자산, I1432) &gt; 0, 표1[[#This Row],[결제수단]], E1432)</f>
        <v>미분류</v>
      </c>
      <c r="O1432">
        <f>IF(OR(표1[[#This Row],[pv_대분류]]="수입", 표1[[#This Row],[pv_대분류]]="저축/투자"), 표1[[#This Row],[금액]], -표1[[#This Row],[금액]])</f>
        <v>-8000</v>
      </c>
    </row>
    <row r="1433" spans="1:15">
      <c r="A1433" s="33">
        <v>45644</v>
      </c>
      <c r="B1433" s="34">
        <v>0.40663194444444439</v>
      </c>
      <c r="C1433" t="s">
        <v>165</v>
      </c>
      <c r="D1433" t="s">
        <v>160</v>
      </c>
      <c r="E1433" t="s">
        <v>662</v>
      </c>
      <c r="F1433" t="s">
        <v>669</v>
      </c>
      <c r="G1433" s="82">
        <v>-100600</v>
      </c>
      <c r="H1433" t="s">
        <v>179</v>
      </c>
      <c r="I1433" t="s">
        <v>222</v>
      </c>
      <c r="J1433" s="33"/>
      <c r="K1433" s="33">
        <f>표1[[#This Row],[날짜]]</f>
        <v>45644</v>
      </c>
      <c r="L1433" t="str" cm="1">
        <f t="array" ref="L14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33" t="str">
        <f t="shared" si="22"/>
        <v>생활</v>
      </c>
      <c r="N1433" t="str">
        <f>IF(COUNTIF(저축성자산, I1433) &gt; 0, 표1[[#This Row],[결제수단]], E1433)</f>
        <v>가구/가전</v>
      </c>
      <c r="O1433">
        <f>IF(OR(표1[[#This Row],[pv_대분류]]="수입", 표1[[#This Row],[pv_대분류]]="저축/투자"), 표1[[#This Row],[금액]], -표1[[#This Row],[금액]])</f>
        <v>100600</v>
      </c>
    </row>
    <row r="1434" spans="1:15">
      <c r="A1434" s="33">
        <v>45644</v>
      </c>
      <c r="B1434" s="34">
        <v>0.79456018518518523</v>
      </c>
      <c r="C1434" t="s">
        <v>165</v>
      </c>
      <c r="D1434" t="s">
        <v>156</v>
      </c>
      <c r="E1434" t="s">
        <v>18</v>
      </c>
      <c r="F1434" t="s">
        <v>740</v>
      </c>
      <c r="G1434" s="82">
        <v>-136240</v>
      </c>
      <c r="H1434" t="s">
        <v>179</v>
      </c>
      <c r="I1434" t="s">
        <v>211</v>
      </c>
      <c r="J1434" s="33"/>
      <c r="K1434" s="33">
        <f>표1[[#This Row],[날짜]]</f>
        <v>45644</v>
      </c>
      <c r="L1434" t="str" cm="1">
        <f t="array" ref="L14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34" t="str">
        <f t="shared" si="22"/>
        <v>금융</v>
      </c>
      <c r="N1434" t="str">
        <f>IF(COUNTIF(저축성자산, I1434) &gt; 0, 표1[[#This Row],[결제수단]], E1434)</f>
        <v>은행</v>
      </c>
      <c r="O1434">
        <f>IF(OR(표1[[#This Row],[pv_대분류]]="수입", 표1[[#This Row],[pv_대분류]]="저축/투자"), 표1[[#This Row],[금액]], -표1[[#This Row],[금액]])</f>
        <v>136240</v>
      </c>
    </row>
    <row r="1435" spans="1:15">
      <c r="A1435" s="33">
        <v>45644</v>
      </c>
      <c r="B1435" s="34">
        <v>0.88217592592592597</v>
      </c>
      <c r="C1435" t="s">
        <v>165</v>
      </c>
      <c r="D1435" t="s">
        <v>553</v>
      </c>
      <c r="E1435" t="s">
        <v>612</v>
      </c>
      <c r="F1435" t="s">
        <v>5</v>
      </c>
      <c r="G1435" s="82">
        <v>-26796</v>
      </c>
      <c r="H1435" t="s">
        <v>179</v>
      </c>
      <c r="I1435" t="s">
        <v>222</v>
      </c>
      <c r="J1435" s="33"/>
      <c r="K1435" s="33">
        <f>표1[[#This Row],[날짜]]</f>
        <v>45644</v>
      </c>
      <c r="L1435" t="str" cm="1">
        <f t="array" ref="L14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35" t="str">
        <f t="shared" si="22"/>
        <v>온라인쇼핑</v>
      </c>
      <c r="N1435" t="str">
        <f>IF(COUNTIF(저축성자산, I1435) &gt; 0, 표1[[#This Row],[결제수단]], E1435)</f>
        <v>인터넷쇼핑</v>
      </c>
      <c r="O1435">
        <f>IF(OR(표1[[#This Row],[pv_대분류]]="수입", 표1[[#This Row],[pv_대분류]]="저축/투자"), 표1[[#This Row],[금액]], -표1[[#This Row],[금액]])</f>
        <v>26796</v>
      </c>
    </row>
    <row r="1436" spans="1:15" hidden="1">
      <c r="A1436" s="33">
        <v>45643</v>
      </c>
      <c r="B1436" s="34">
        <v>0.36724537037037042</v>
      </c>
      <c r="C1436" t="s">
        <v>167</v>
      </c>
      <c r="D1436" t="s">
        <v>609</v>
      </c>
      <c r="E1436" t="s">
        <v>149</v>
      </c>
      <c r="F1436" t="s">
        <v>593</v>
      </c>
      <c r="G1436" s="82">
        <v>-1300000</v>
      </c>
      <c r="H1436" t="s">
        <v>179</v>
      </c>
      <c r="I1436" t="s">
        <v>211</v>
      </c>
      <c r="J1436" s="33"/>
      <c r="K1436" s="33">
        <f>표1[[#This Row],[날짜]]</f>
        <v>45643</v>
      </c>
      <c r="L1436" t="str" cm="1">
        <f t="array" ref="L14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36" t="str">
        <f t="shared" si="22"/>
        <v>내계좌이체</v>
      </c>
      <c r="N1436" t="str">
        <f>IF(COUNTIF(저축성자산, I1436) &gt; 0, 표1[[#This Row],[결제수단]], E1436)</f>
        <v>미분류</v>
      </c>
      <c r="O1436">
        <f>IF(OR(표1[[#This Row],[pv_대분류]]="수입", 표1[[#This Row],[pv_대분류]]="저축/투자"), 표1[[#This Row],[금액]], -표1[[#This Row],[금액]])</f>
        <v>1300000</v>
      </c>
    </row>
    <row r="1437" spans="1:15" hidden="1">
      <c r="A1437" s="33">
        <v>45643</v>
      </c>
      <c r="B1437" s="34">
        <v>0.36725694444444451</v>
      </c>
      <c r="C1437" t="s">
        <v>167</v>
      </c>
      <c r="D1437" t="s">
        <v>609</v>
      </c>
      <c r="E1437" t="s">
        <v>149</v>
      </c>
      <c r="F1437" t="s">
        <v>152</v>
      </c>
      <c r="G1437" s="82">
        <v>1300000</v>
      </c>
      <c r="H1437" t="s">
        <v>179</v>
      </c>
      <c r="I1437" t="s">
        <v>537</v>
      </c>
      <c r="J1437" s="33"/>
      <c r="K1437" s="33">
        <f>표1[[#This Row],[날짜]]</f>
        <v>45643</v>
      </c>
      <c r="L1437" t="str" cm="1">
        <f t="array" ref="L14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37" t="str">
        <f t="shared" si="22"/>
        <v>내계좌이체</v>
      </c>
      <c r="N1437" t="str">
        <f>IF(COUNTIF(저축성자산, I1437) &gt; 0, 표1[[#This Row],[결제수단]], E1437)</f>
        <v>미분류</v>
      </c>
      <c r="O1437">
        <f>IF(OR(표1[[#This Row],[pv_대분류]]="수입", 표1[[#This Row],[pv_대분류]]="저축/투자"), 표1[[#This Row],[금액]], -표1[[#This Row],[금액]])</f>
        <v>-1300000</v>
      </c>
    </row>
    <row r="1438" spans="1:15" hidden="1">
      <c r="A1438" s="33">
        <v>45643</v>
      </c>
      <c r="B1438" s="34">
        <v>0.38197916666666659</v>
      </c>
      <c r="C1438" t="s">
        <v>167</v>
      </c>
      <c r="D1438" t="s">
        <v>167</v>
      </c>
      <c r="E1438" t="s">
        <v>149</v>
      </c>
      <c r="F1438" t="s">
        <v>93</v>
      </c>
      <c r="G1438" s="82">
        <v>4000</v>
      </c>
      <c r="H1438" t="s">
        <v>179</v>
      </c>
      <c r="I1438" t="s">
        <v>554</v>
      </c>
      <c r="J1438" s="33"/>
      <c r="K1438" s="33">
        <f>표1[[#This Row],[날짜]]</f>
        <v>45643</v>
      </c>
      <c r="L1438" t="str" cm="1">
        <f t="array" ref="L14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38" t="str">
        <f t="shared" si="22"/>
        <v>이체</v>
      </c>
      <c r="N1438" t="str">
        <f>IF(COUNTIF(저축성자산, I1438) &gt; 0, 표1[[#This Row],[결제수단]], E1438)</f>
        <v>미분류</v>
      </c>
      <c r="O1438">
        <f>IF(OR(표1[[#This Row],[pv_대분류]]="수입", 표1[[#This Row],[pv_대분류]]="저축/투자"), 표1[[#This Row],[금액]], -표1[[#This Row],[금액]])</f>
        <v>-4000</v>
      </c>
    </row>
    <row r="1439" spans="1:15" hidden="1">
      <c r="A1439" s="33">
        <v>45643</v>
      </c>
      <c r="B1439" s="34">
        <v>0.4500925925925926</v>
      </c>
      <c r="C1439" t="s">
        <v>167</v>
      </c>
      <c r="D1439" t="s">
        <v>167</v>
      </c>
      <c r="E1439" t="s">
        <v>149</v>
      </c>
      <c r="F1439" t="s">
        <v>303</v>
      </c>
      <c r="G1439" s="82">
        <v>3</v>
      </c>
      <c r="H1439" t="s">
        <v>179</v>
      </c>
      <c r="I1439" t="s">
        <v>554</v>
      </c>
      <c r="J1439" s="33"/>
      <c r="K1439" s="33">
        <f>표1[[#This Row],[날짜]]</f>
        <v>45643</v>
      </c>
      <c r="L1439" t="str" cm="1">
        <f t="array" ref="L14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39" t="str">
        <f t="shared" si="22"/>
        <v>이체</v>
      </c>
      <c r="N1439" t="str">
        <f>IF(COUNTIF(저축성자산, I1439) &gt; 0, 표1[[#This Row],[결제수단]], E1439)</f>
        <v>미분류</v>
      </c>
      <c r="O1439">
        <f>IF(OR(표1[[#This Row],[pv_대분류]]="수입", 표1[[#This Row],[pv_대분류]]="저축/투자"), 표1[[#This Row],[금액]], -표1[[#This Row],[금액]])</f>
        <v>-3</v>
      </c>
    </row>
    <row r="1440" spans="1:15" hidden="1">
      <c r="A1440" s="33">
        <v>45643</v>
      </c>
      <c r="B1440" s="34">
        <v>0.45016203703703711</v>
      </c>
      <c r="C1440" t="s">
        <v>167</v>
      </c>
      <c r="D1440" t="s">
        <v>167</v>
      </c>
      <c r="E1440" t="s">
        <v>149</v>
      </c>
      <c r="F1440" t="s">
        <v>303</v>
      </c>
      <c r="G1440" s="82">
        <v>21</v>
      </c>
      <c r="H1440" t="s">
        <v>179</v>
      </c>
      <c r="I1440" t="s">
        <v>554</v>
      </c>
      <c r="J1440" s="33"/>
      <c r="K1440" s="33">
        <f>표1[[#This Row],[날짜]]</f>
        <v>45643</v>
      </c>
      <c r="L1440" t="str" cm="1">
        <f t="array" ref="L14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40" t="str">
        <f t="shared" si="22"/>
        <v>이체</v>
      </c>
      <c r="N1440" t="str">
        <f>IF(COUNTIF(저축성자산, I1440) &gt; 0, 표1[[#This Row],[결제수단]], E1440)</f>
        <v>미분류</v>
      </c>
      <c r="O1440">
        <f>IF(OR(표1[[#This Row],[pv_대분류]]="수입", 표1[[#This Row],[pv_대분류]]="저축/투자"), 표1[[#This Row],[금액]], -표1[[#This Row],[금액]])</f>
        <v>-21</v>
      </c>
    </row>
    <row r="1441" spans="1:15" hidden="1">
      <c r="A1441" s="33">
        <v>45643</v>
      </c>
      <c r="B1441" s="34">
        <v>0.45092592592592601</v>
      </c>
      <c r="C1441" t="s">
        <v>167</v>
      </c>
      <c r="D1441" t="s">
        <v>167</v>
      </c>
      <c r="E1441" t="s">
        <v>149</v>
      </c>
      <c r="F1441" t="s">
        <v>81</v>
      </c>
      <c r="G1441" s="82">
        <v>4000</v>
      </c>
      <c r="H1441" t="s">
        <v>179</v>
      </c>
      <c r="I1441" t="s">
        <v>554</v>
      </c>
      <c r="J1441" s="33"/>
      <c r="K1441" s="33">
        <f>표1[[#This Row],[날짜]]</f>
        <v>45643</v>
      </c>
      <c r="L1441" t="str" cm="1">
        <f t="array" ref="L14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41" t="str">
        <f t="shared" si="22"/>
        <v>이체</v>
      </c>
      <c r="N1441" t="str">
        <f>IF(COUNTIF(저축성자산, I1441) &gt; 0, 표1[[#This Row],[결제수단]], E1441)</f>
        <v>미분류</v>
      </c>
      <c r="O1441">
        <f>IF(OR(표1[[#This Row],[pv_대분류]]="수입", 표1[[#This Row],[pv_대분류]]="저축/투자"), 표1[[#This Row],[금액]], -표1[[#This Row],[금액]])</f>
        <v>-4000</v>
      </c>
    </row>
    <row r="1442" spans="1:15" hidden="1">
      <c r="A1442" s="33">
        <v>45643</v>
      </c>
      <c r="B1442" s="34">
        <v>0.70981481481481479</v>
      </c>
      <c r="C1442" t="s">
        <v>167</v>
      </c>
      <c r="D1442" t="s">
        <v>635</v>
      </c>
      <c r="E1442" t="s">
        <v>149</v>
      </c>
      <c r="F1442" t="s">
        <v>717</v>
      </c>
      <c r="G1442" s="82">
        <v>-1297710</v>
      </c>
      <c r="H1442" t="s">
        <v>179</v>
      </c>
      <c r="I1442" t="s">
        <v>537</v>
      </c>
      <c r="J1442" s="33"/>
      <c r="K1442" s="33">
        <f>표1[[#This Row],[날짜]]</f>
        <v>45643</v>
      </c>
      <c r="L1442" t="str" cm="1">
        <f t="array" ref="L14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42" t="str">
        <f t="shared" si="22"/>
        <v>카드대금</v>
      </c>
      <c r="N1442" t="str">
        <f>IF(COUNTIF(저축성자산, I1442) &gt; 0, 표1[[#This Row],[결제수단]], E1442)</f>
        <v>미분류</v>
      </c>
      <c r="O1442">
        <f>IF(OR(표1[[#This Row],[pv_대분류]]="수입", 표1[[#This Row],[pv_대분류]]="저축/투자"), 표1[[#This Row],[금액]], -표1[[#This Row],[금액]])</f>
        <v>1297710</v>
      </c>
    </row>
    <row r="1443" spans="1:15" hidden="1">
      <c r="A1443" s="33">
        <v>45643</v>
      </c>
      <c r="B1443" s="34">
        <v>0.76010416666666669</v>
      </c>
      <c r="C1443" t="s">
        <v>167</v>
      </c>
      <c r="D1443" t="s">
        <v>609</v>
      </c>
      <c r="E1443" t="s">
        <v>149</v>
      </c>
      <c r="F1443" t="s">
        <v>628</v>
      </c>
      <c r="G1443" s="82">
        <v>700000</v>
      </c>
      <c r="H1443" t="s">
        <v>179</v>
      </c>
      <c r="I1443" t="s">
        <v>209</v>
      </c>
      <c r="J1443" s="33"/>
      <c r="K1443" s="33">
        <f>표1[[#This Row],[날짜]]</f>
        <v>45643</v>
      </c>
      <c r="L1443" t="str" cm="1">
        <f t="array" ref="L14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443" t="str">
        <f t="shared" si="22"/>
        <v>저축성자산</v>
      </c>
      <c r="N1443" t="str">
        <f>IF(COUNTIF(저축성자산, I1443) &gt; 0, 표1[[#This Row],[결제수단]], E1443)</f>
        <v>NH청년도약계좌</v>
      </c>
      <c r="O1443">
        <f>IF(OR(표1[[#This Row],[pv_대분류]]="수입", 표1[[#This Row],[pv_대분류]]="저축/투자"), 표1[[#This Row],[금액]], -표1[[#This Row],[금액]])</f>
        <v>700000</v>
      </c>
    </row>
    <row r="1444" spans="1:15" hidden="1">
      <c r="A1444" s="33">
        <v>45643</v>
      </c>
      <c r="B1444" s="34">
        <v>0.76010416666666669</v>
      </c>
      <c r="C1444" t="s">
        <v>167</v>
      </c>
      <c r="D1444" t="s">
        <v>609</v>
      </c>
      <c r="E1444" t="s">
        <v>149</v>
      </c>
      <c r="F1444" t="s">
        <v>332</v>
      </c>
      <c r="G1444" s="82">
        <v>-700000</v>
      </c>
      <c r="H1444" t="s">
        <v>179</v>
      </c>
      <c r="I1444" t="s">
        <v>211</v>
      </c>
      <c r="J1444" s="33"/>
      <c r="K1444" s="33">
        <f>표1[[#This Row],[날짜]]</f>
        <v>45643</v>
      </c>
      <c r="L1444" t="str" cm="1">
        <f t="array" ref="L14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44" t="str">
        <f t="shared" si="22"/>
        <v>내계좌이체</v>
      </c>
      <c r="N1444" t="str">
        <f>IF(COUNTIF(저축성자산, I1444) &gt; 0, 표1[[#This Row],[결제수단]], E1444)</f>
        <v>미분류</v>
      </c>
      <c r="O1444">
        <f>IF(OR(표1[[#This Row],[pv_대분류]]="수입", 표1[[#This Row],[pv_대분류]]="저축/투자"), 표1[[#This Row],[금액]], -표1[[#This Row],[금액]])</f>
        <v>700000</v>
      </c>
    </row>
    <row r="1445" spans="1:15" hidden="1">
      <c r="A1445" s="33">
        <v>45643</v>
      </c>
      <c r="B1445" s="34">
        <v>0.79888888888888887</v>
      </c>
      <c r="C1445" t="s">
        <v>167</v>
      </c>
      <c r="D1445" t="s">
        <v>167</v>
      </c>
      <c r="E1445" t="s">
        <v>149</v>
      </c>
      <c r="F1445" t="s">
        <v>303</v>
      </c>
      <c r="G1445" s="82">
        <v>5</v>
      </c>
      <c r="H1445" t="s">
        <v>179</v>
      </c>
      <c r="I1445" t="s">
        <v>554</v>
      </c>
      <c r="J1445" s="33"/>
      <c r="K1445" s="33">
        <f>표1[[#This Row],[날짜]]</f>
        <v>45643</v>
      </c>
      <c r="L1445" t="str" cm="1">
        <f t="array" ref="L14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45" t="str">
        <f t="shared" si="22"/>
        <v>이체</v>
      </c>
      <c r="N1445" t="str">
        <f>IF(COUNTIF(저축성자산, I1445) &gt; 0, 표1[[#This Row],[결제수단]], E1445)</f>
        <v>미분류</v>
      </c>
      <c r="O1445">
        <f>IF(OR(표1[[#This Row],[pv_대분류]]="수입", 표1[[#This Row],[pv_대분류]]="저축/투자"), 표1[[#This Row],[금액]], -표1[[#This Row],[금액]])</f>
        <v>-5</v>
      </c>
    </row>
    <row r="1446" spans="1:15" hidden="1">
      <c r="A1446" s="33">
        <v>45643</v>
      </c>
      <c r="B1446" s="34">
        <v>0.7989236111111111</v>
      </c>
      <c r="C1446" t="s">
        <v>167</v>
      </c>
      <c r="D1446" t="s">
        <v>167</v>
      </c>
      <c r="E1446" t="s">
        <v>149</v>
      </c>
      <c r="F1446" t="s">
        <v>303</v>
      </c>
      <c r="G1446" s="82">
        <v>10</v>
      </c>
      <c r="H1446" t="s">
        <v>179</v>
      </c>
      <c r="I1446" t="s">
        <v>554</v>
      </c>
      <c r="J1446" s="33"/>
      <c r="K1446" s="33">
        <f>표1[[#This Row],[날짜]]</f>
        <v>45643</v>
      </c>
      <c r="L1446" t="str" cm="1">
        <f t="array" ref="L14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46" t="str">
        <f t="shared" si="22"/>
        <v>이체</v>
      </c>
      <c r="N1446" t="str">
        <f>IF(COUNTIF(저축성자산, I1446) &gt; 0, 표1[[#This Row],[결제수단]], E1446)</f>
        <v>미분류</v>
      </c>
      <c r="O1446">
        <f>IF(OR(표1[[#This Row],[pv_대분류]]="수입", 표1[[#This Row],[pv_대분류]]="저축/투자"), 표1[[#This Row],[금액]], -표1[[#This Row],[금액]])</f>
        <v>-10</v>
      </c>
    </row>
    <row r="1447" spans="1:15" hidden="1">
      <c r="A1447" s="33">
        <v>45643</v>
      </c>
      <c r="B1447" s="34">
        <v>0.79918981481481477</v>
      </c>
      <c r="C1447" t="s">
        <v>167</v>
      </c>
      <c r="D1447" t="s">
        <v>2</v>
      </c>
      <c r="E1447" t="s">
        <v>149</v>
      </c>
      <c r="F1447" t="s">
        <v>741</v>
      </c>
      <c r="G1447" s="82">
        <v>21</v>
      </c>
      <c r="H1447" t="s">
        <v>179</v>
      </c>
      <c r="I1447" t="s">
        <v>554</v>
      </c>
      <c r="J1447" s="33"/>
      <c r="K1447" s="33">
        <f>표1[[#This Row],[날짜]]</f>
        <v>45643</v>
      </c>
      <c r="L1447" t="str" cm="1">
        <f t="array" ref="L14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47" t="str">
        <f t="shared" si="22"/>
        <v>저축</v>
      </c>
      <c r="N1447" t="str">
        <f>IF(COUNTIF(저축성자산, I1447) &gt; 0, 표1[[#This Row],[결제수단]], E1447)</f>
        <v>미분류</v>
      </c>
      <c r="O1447">
        <f>IF(OR(표1[[#This Row],[pv_대분류]]="수입", 표1[[#This Row],[pv_대분류]]="저축/투자"), 표1[[#This Row],[금액]], -표1[[#This Row],[금액]])</f>
        <v>-21</v>
      </c>
    </row>
    <row r="1448" spans="1:15" hidden="1">
      <c r="A1448" s="33">
        <v>45643</v>
      </c>
      <c r="B1448" s="34">
        <v>0.36024305555555558</v>
      </c>
      <c r="C1448" t="s">
        <v>163</v>
      </c>
      <c r="D1448" t="s">
        <v>510</v>
      </c>
      <c r="E1448" t="s">
        <v>149</v>
      </c>
      <c r="F1448" t="s">
        <v>240</v>
      </c>
      <c r="G1448" s="82">
        <v>500</v>
      </c>
      <c r="H1448" t="s">
        <v>179</v>
      </c>
      <c r="I1448" t="s">
        <v>537</v>
      </c>
      <c r="J1448" s="33"/>
      <c r="K1448" s="33">
        <f>표1[[#This Row],[날짜]]</f>
        <v>45643</v>
      </c>
      <c r="L1448" t="str" cm="1">
        <f t="array" ref="L14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48" t="str">
        <f t="shared" si="22"/>
        <v>금융수입</v>
      </c>
      <c r="N1448" t="str">
        <f>IF(COUNTIF(저축성자산, I1448) &gt; 0, 표1[[#This Row],[결제수단]], E1448)</f>
        <v>미분류</v>
      </c>
      <c r="O1448">
        <f>IF(OR(표1[[#This Row],[pv_대분류]]="수입", 표1[[#This Row],[pv_대분류]]="저축/투자"), 표1[[#This Row],[금액]], -표1[[#This Row],[금액]])</f>
        <v>500</v>
      </c>
    </row>
    <row r="1449" spans="1:15" hidden="1">
      <c r="A1449" s="33">
        <v>45643</v>
      </c>
      <c r="B1449" s="34">
        <v>0.36247685185185191</v>
      </c>
      <c r="C1449" t="s">
        <v>163</v>
      </c>
      <c r="D1449" t="s">
        <v>505</v>
      </c>
      <c r="E1449" t="s">
        <v>149</v>
      </c>
      <c r="F1449" t="s">
        <v>653</v>
      </c>
      <c r="G1449" s="82">
        <v>2867780</v>
      </c>
      <c r="H1449" t="s">
        <v>179</v>
      </c>
      <c r="I1449" t="s">
        <v>211</v>
      </c>
      <c r="J1449" s="33"/>
      <c r="K1449" s="33">
        <f>표1[[#This Row],[날짜]]</f>
        <v>45643</v>
      </c>
      <c r="L1449" t="str" cm="1">
        <f t="array" ref="L14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49" t="str">
        <f t="shared" si="22"/>
        <v>기타수입</v>
      </c>
      <c r="N1449" t="str">
        <f>IF(COUNTIF(저축성자산, I1449) &gt; 0, 표1[[#This Row],[결제수단]], E1449)</f>
        <v>미분류</v>
      </c>
      <c r="O1449">
        <f>IF(OR(표1[[#This Row],[pv_대분류]]="수입", 표1[[#This Row],[pv_대분류]]="저축/투자"), 표1[[#This Row],[금액]], -표1[[#This Row],[금액]])</f>
        <v>2867780</v>
      </c>
    </row>
    <row r="1450" spans="1:15">
      <c r="A1450" s="33">
        <v>45643</v>
      </c>
      <c r="B1450" s="34">
        <v>0.67202546296296295</v>
      </c>
      <c r="C1450" t="s">
        <v>165</v>
      </c>
      <c r="D1450" t="s">
        <v>146</v>
      </c>
      <c r="E1450" t="s">
        <v>37</v>
      </c>
      <c r="F1450" t="s">
        <v>259</v>
      </c>
      <c r="G1450" s="82">
        <v>7300</v>
      </c>
      <c r="H1450" t="s">
        <v>179</v>
      </c>
      <c r="I1450" t="s">
        <v>221</v>
      </c>
      <c r="J1450" s="33"/>
      <c r="K1450" s="33">
        <f>표1[[#This Row],[날짜]]</f>
        <v>45643</v>
      </c>
      <c r="L1450" t="str" cm="1">
        <f t="array" ref="L14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50" t="str">
        <f t="shared" si="22"/>
        <v>교통</v>
      </c>
      <c r="N1450" t="str">
        <f>IF(COUNTIF(저축성자산, I1450) &gt; 0, 표1[[#This Row],[결제수단]], E1450)</f>
        <v>택시</v>
      </c>
      <c r="O1450">
        <f>IF(OR(표1[[#This Row],[pv_대분류]]="수입", 표1[[#This Row],[pv_대분류]]="저축/투자"), 표1[[#This Row],[금액]], -표1[[#This Row],[금액]])</f>
        <v>-7300</v>
      </c>
    </row>
    <row r="1451" spans="1:15">
      <c r="A1451" s="33">
        <v>45643</v>
      </c>
      <c r="B1451" s="34">
        <v>0.67202546296296295</v>
      </c>
      <c r="C1451" t="s">
        <v>165</v>
      </c>
      <c r="D1451" t="s">
        <v>146</v>
      </c>
      <c r="E1451" t="s">
        <v>37</v>
      </c>
      <c r="F1451" t="s">
        <v>259</v>
      </c>
      <c r="G1451" s="82">
        <v>-7300</v>
      </c>
      <c r="H1451" t="s">
        <v>179</v>
      </c>
      <c r="I1451" t="s">
        <v>221</v>
      </c>
      <c r="J1451" s="33"/>
      <c r="K1451" s="33">
        <f>표1[[#This Row],[날짜]]</f>
        <v>45643</v>
      </c>
      <c r="L1451" t="str" cm="1">
        <f t="array" ref="L14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51" t="str">
        <f t="shared" si="22"/>
        <v>교통</v>
      </c>
      <c r="N1451" t="str">
        <f>IF(COUNTIF(저축성자산, I1451) &gt; 0, 표1[[#This Row],[결제수단]], E1451)</f>
        <v>택시</v>
      </c>
      <c r="O1451">
        <f>IF(OR(표1[[#This Row],[pv_대분류]]="수입", 표1[[#This Row],[pv_대분류]]="저축/투자"), 표1[[#This Row],[금액]], -표1[[#This Row],[금액]])</f>
        <v>7300</v>
      </c>
    </row>
    <row r="1452" spans="1:15">
      <c r="A1452" s="33">
        <v>45643</v>
      </c>
      <c r="B1452" s="34">
        <v>0.68142361111111116</v>
      </c>
      <c r="C1452" t="s">
        <v>165</v>
      </c>
      <c r="D1452" t="s">
        <v>146</v>
      </c>
      <c r="E1452" t="s">
        <v>37</v>
      </c>
      <c r="F1452" t="s">
        <v>259</v>
      </c>
      <c r="G1452" s="82">
        <v>-7400</v>
      </c>
      <c r="H1452" t="s">
        <v>179</v>
      </c>
      <c r="I1452" t="s">
        <v>221</v>
      </c>
      <c r="J1452" s="33"/>
      <c r="K1452" s="33">
        <f>표1[[#This Row],[날짜]]</f>
        <v>45643</v>
      </c>
      <c r="L1452" t="str" cm="1">
        <f t="array" ref="L14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52" t="str">
        <f t="shared" si="22"/>
        <v>교통</v>
      </c>
      <c r="N1452" t="str">
        <f>IF(COUNTIF(저축성자산, I1452) &gt; 0, 표1[[#This Row],[결제수단]], E1452)</f>
        <v>택시</v>
      </c>
      <c r="O1452">
        <f>IF(OR(표1[[#This Row],[pv_대분류]]="수입", 표1[[#This Row],[pv_대분류]]="저축/투자"), 표1[[#This Row],[금액]], -표1[[#This Row],[금액]])</f>
        <v>7400</v>
      </c>
    </row>
    <row r="1453" spans="1:15">
      <c r="A1453" s="33">
        <v>45643</v>
      </c>
      <c r="B1453" s="34">
        <v>0.68274305555555559</v>
      </c>
      <c r="C1453" t="s">
        <v>165</v>
      </c>
      <c r="D1453" t="s">
        <v>160</v>
      </c>
      <c r="E1453" t="s">
        <v>4</v>
      </c>
      <c r="F1453" t="s">
        <v>198</v>
      </c>
      <c r="G1453" s="82">
        <v>-4900</v>
      </c>
      <c r="H1453" t="s">
        <v>179</v>
      </c>
      <c r="I1453" t="s">
        <v>222</v>
      </c>
      <c r="J1453" s="33"/>
      <c r="K1453" s="33">
        <f>표1[[#This Row],[날짜]]</f>
        <v>45643</v>
      </c>
      <c r="L1453" t="str" cm="1">
        <f t="array" ref="L14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53" t="str">
        <f t="shared" si="22"/>
        <v>생활</v>
      </c>
      <c r="N1453" t="str">
        <f>IF(COUNTIF(저축성자산, I1453) &gt; 0, 표1[[#This Row],[결제수단]], E1453)</f>
        <v>편의점</v>
      </c>
      <c r="O1453">
        <f>IF(OR(표1[[#This Row],[pv_대분류]]="수입", 표1[[#This Row],[pv_대분류]]="저축/투자"), 표1[[#This Row],[금액]], -표1[[#This Row],[금액]])</f>
        <v>4900</v>
      </c>
    </row>
    <row r="1454" spans="1:15">
      <c r="A1454" s="33">
        <v>45643</v>
      </c>
      <c r="B1454" s="34">
        <v>0.69600694444444444</v>
      </c>
      <c r="C1454" t="s">
        <v>165</v>
      </c>
      <c r="D1454" t="s">
        <v>160</v>
      </c>
      <c r="E1454" t="s">
        <v>4</v>
      </c>
      <c r="F1454" t="s">
        <v>728</v>
      </c>
      <c r="G1454" s="82">
        <v>-5000</v>
      </c>
      <c r="H1454" t="s">
        <v>179</v>
      </c>
      <c r="I1454" t="s">
        <v>222</v>
      </c>
      <c r="J1454" s="33"/>
      <c r="K1454" s="33">
        <f>표1[[#This Row],[날짜]]</f>
        <v>45643</v>
      </c>
      <c r="L1454" t="str" cm="1">
        <f t="array" ref="L14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54" t="str">
        <f t="shared" si="22"/>
        <v>생활</v>
      </c>
      <c r="N1454" t="str">
        <f>IF(COUNTIF(저축성자산, I1454) &gt; 0, 표1[[#This Row],[결제수단]], E1454)</f>
        <v>편의점</v>
      </c>
      <c r="O1454">
        <f>IF(OR(표1[[#This Row],[pv_대분류]]="수입", 표1[[#This Row],[pv_대분류]]="저축/투자"), 표1[[#This Row],[금액]], -표1[[#This Row],[금액]])</f>
        <v>5000</v>
      </c>
    </row>
    <row r="1455" spans="1:15" hidden="1">
      <c r="A1455" s="33">
        <v>45643</v>
      </c>
      <c r="B1455" s="34">
        <v>0.71055555555555561</v>
      </c>
      <c r="C1455" t="s">
        <v>163</v>
      </c>
      <c r="D1455" t="s">
        <v>149</v>
      </c>
      <c r="E1455" t="s">
        <v>149</v>
      </c>
      <c r="F1455" t="s">
        <v>590</v>
      </c>
      <c r="G1455" s="82">
        <v>37</v>
      </c>
      <c r="H1455" t="s">
        <v>179</v>
      </c>
      <c r="I1455" t="s">
        <v>537</v>
      </c>
      <c r="J1455" s="33"/>
      <c r="K1455" s="33">
        <f>표1[[#This Row],[날짜]]</f>
        <v>45643</v>
      </c>
      <c r="L1455" t="str" cm="1">
        <f t="array" ref="L14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55" t="str">
        <f t="shared" si="22"/>
        <v>미분류</v>
      </c>
      <c r="N1455" t="str">
        <f>IF(COUNTIF(저축성자산, I1455) &gt; 0, 표1[[#This Row],[결제수단]], E1455)</f>
        <v>미분류</v>
      </c>
      <c r="O1455">
        <f>IF(OR(표1[[#This Row],[pv_대분류]]="수입", 표1[[#This Row],[pv_대분류]]="저축/투자"), 표1[[#This Row],[금액]], -표1[[#This Row],[금액]])</f>
        <v>37</v>
      </c>
    </row>
    <row r="1456" spans="1:15" hidden="1">
      <c r="A1456" s="33">
        <v>45643</v>
      </c>
      <c r="B1456" s="34">
        <v>0.71057870370370368</v>
      </c>
      <c r="C1456" t="s">
        <v>163</v>
      </c>
      <c r="D1456" t="s">
        <v>161</v>
      </c>
      <c r="E1456" t="s">
        <v>149</v>
      </c>
      <c r="F1456" t="s">
        <v>617</v>
      </c>
      <c r="G1456" s="82">
        <v>28</v>
      </c>
      <c r="H1456" t="s">
        <v>179</v>
      </c>
      <c r="I1456" t="s">
        <v>537</v>
      </c>
      <c r="J1456" s="33"/>
      <c r="K1456" s="33">
        <f>표1[[#This Row],[날짜]]</f>
        <v>45643</v>
      </c>
      <c r="L1456" t="str" cm="1">
        <f t="array" ref="L14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56" t="str">
        <f t="shared" si="22"/>
        <v>앱테크</v>
      </c>
      <c r="N1456" t="str">
        <f>IF(COUNTIF(저축성자산, I1456) &gt; 0, 표1[[#This Row],[결제수단]], E1456)</f>
        <v>미분류</v>
      </c>
      <c r="O1456">
        <f>IF(OR(표1[[#This Row],[pv_대분류]]="수입", 표1[[#This Row],[pv_대분류]]="저축/투자"), 표1[[#This Row],[금액]], -표1[[#This Row],[금액]])</f>
        <v>28</v>
      </c>
    </row>
    <row r="1457" spans="1:15" hidden="1">
      <c r="A1457" s="33">
        <v>45643</v>
      </c>
      <c r="B1457" s="34">
        <v>0.80061342592592588</v>
      </c>
      <c r="C1457" t="s">
        <v>163</v>
      </c>
      <c r="D1457" t="s">
        <v>161</v>
      </c>
      <c r="E1457" t="s">
        <v>149</v>
      </c>
      <c r="F1457" t="s">
        <v>742</v>
      </c>
      <c r="G1457" s="82">
        <v>5</v>
      </c>
      <c r="H1457" t="s">
        <v>179</v>
      </c>
      <c r="I1457" t="s">
        <v>554</v>
      </c>
      <c r="J1457" s="33"/>
      <c r="K1457" s="33">
        <f>표1[[#This Row],[날짜]]</f>
        <v>45643</v>
      </c>
      <c r="L1457" t="str" cm="1">
        <f t="array" ref="L14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57" t="str">
        <f t="shared" si="22"/>
        <v>앱테크</v>
      </c>
      <c r="N1457" t="str">
        <f>IF(COUNTIF(저축성자산, I1457) &gt; 0, 표1[[#This Row],[결제수단]], E1457)</f>
        <v>미분류</v>
      </c>
      <c r="O1457">
        <f>IF(OR(표1[[#This Row],[pv_대분류]]="수입", 표1[[#This Row],[pv_대분류]]="저축/투자"), 표1[[#This Row],[금액]], -표1[[#This Row],[금액]])</f>
        <v>5</v>
      </c>
    </row>
    <row r="1458" spans="1:15" hidden="1">
      <c r="A1458" s="33">
        <v>45643</v>
      </c>
      <c r="B1458" s="34">
        <v>0.80164351851851856</v>
      </c>
      <c r="C1458" t="s">
        <v>163</v>
      </c>
      <c r="D1458" t="s">
        <v>161</v>
      </c>
      <c r="E1458" t="s">
        <v>149</v>
      </c>
      <c r="F1458" t="s">
        <v>742</v>
      </c>
      <c r="G1458" s="82">
        <v>5</v>
      </c>
      <c r="H1458" t="s">
        <v>179</v>
      </c>
      <c r="I1458" t="s">
        <v>554</v>
      </c>
      <c r="J1458" s="33"/>
      <c r="K1458" s="33">
        <f>표1[[#This Row],[날짜]]</f>
        <v>45643</v>
      </c>
      <c r="L1458" t="str" cm="1">
        <f t="array" ref="L14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58" t="str">
        <f t="shared" si="22"/>
        <v>앱테크</v>
      </c>
      <c r="N1458" t="str">
        <f>IF(COUNTIF(저축성자산, I1458) &gt; 0, 표1[[#This Row],[결제수단]], E1458)</f>
        <v>미분류</v>
      </c>
      <c r="O1458">
        <f>IF(OR(표1[[#This Row],[pv_대분류]]="수입", 표1[[#This Row],[pv_대분류]]="저축/투자"), 표1[[#This Row],[금액]], -표1[[#This Row],[금액]])</f>
        <v>5</v>
      </c>
    </row>
    <row r="1459" spans="1:15" hidden="1">
      <c r="A1459" s="33">
        <v>45642</v>
      </c>
      <c r="B1459" s="34">
        <v>0.46681712962962962</v>
      </c>
      <c r="C1459" t="s">
        <v>167</v>
      </c>
      <c r="D1459" t="s">
        <v>166</v>
      </c>
      <c r="E1459" t="s">
        <v>149</v>
      </c>
      <c r="F1459" t="s">
        <v>691</v>
      </c>
      <c r="G1459" s="82">
        <v>3</v>
      </c>
      <c r="H1459" t="s">
        <v>179</v>
      </c>
      <c r="I1459" t="s">
        <v>537</v>
      </c>
      <c r="J1459" s="33"/>
      <c r="K1459" s="33">
        <f>표1[[#This Row],[날짜]]</f>
        <v>45642</v>
      </c>
      <c r="L1459" t="str" cm="1">
        <f t="array" ref="L14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59" t="str">
        <f t="shared" si="22"/>
        <v>현금</v>
      </c>
      <c r="N1459" t="str">
        <f>IF(COUNTIF(저축성자산, I1459) &gt; 0, 표1[[#This Row],[결제수단]], E1459)</f>
        <v>미분류</v>
      </c>
      <c r="O1459">
        <f>IF(OR(표1[[#This Row],[pv_대분류]]="수입", 표1[[#This Row],[pv_대분류]]="저축/투자"), 표1[[#This Row],[금액]], -표1[[#This Row],[금액]])</f>
        <v>-3</v>
      </c>
    </row>
    <row r="1460" spans="1:15" hidden="1">
      <c r="A1460" s="33">
        <v>45642</v>
      </c>
      <c r="B1460" s="34">
        <v>0.74523148148148144</v>
      </c>
      <c r="C1460" t="s">
        <v>167</v>
      </c>
      <c r="D1460" t="s">
        <v>2</v>
      </c>
      <c r="E1460" t="s">
        <v>149</v>
      </c>
      <c r="F1460" t="s">
        <v>719</v>
      </c>
      <c r="G1460" s="82">
        <v>1435</v>
      </c>
      <c r="H1460" t="s">
        <v>179</v>
      </c>
      <c r="I1460" t="s">
        <v>554</v>
      </c>
      <c r="J1460" s="33"/>
      <c r="K1460" s="33">
        <f>표1[[#This Row],[날짜]]</f>
        <v>45642</v>
      </c>
      <c r="L1460" t="str" cm="1">
        <f t="array" ref="L14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60" t="str">
        <f t="shared" si="22"/>
        <v>저축</v>
      </c>
      <c r="N1460" t="str">
        <f>IF(COUNTIF(저축성자산, I1460) &gt; 0, 표1[[#This Row],[결제수단]], E1460)</f>
        <v>미분류</v>
      </c>
      <c r="O1460">
        <f>IF(OR(표1[[#This Row],[pv_대분류]]="수입", 표1[[#This Row],[pv_대분류]]="저축/투자"), 표1[[#This Row],[금액]], -표1[[#This Row],[금액]])</f>
        <v>-1435</v>
      </c>
    </row>
    <row r="1461" spans="1:15" hidden="1">
      <c r="A1461" s="33">
        <v>45642</v>
      </c>
      <c r="B1461" s="34">
        <v>0.74547453703703703</v>
      </c>
      <c r="C1461" t="s">
        <v>167</v>
      </c>
      <c r="D1461" t="s">
        <v>609</v>
      </c>
      <c r="E1461" t="s">
        <v>149</v>
      </c>
      <c r="F1461" t="s">
        <v>152</v>
      </c>
      <c r="G1461" s="82">
        <v>-1569</v>
      </c>
      <c r="H1461" t="s">
        <v>179</v>
      </c>
      <c r="I1461" t="s">
        <v>554</v>
      </c>
      <c r="J1461" s="33"/>
      <c r="K1461" s="33">
        <f>표1[[#This Row],[날짜]]</f>
        <v>45642</v>
      </c>
      <c r="L1461" t="str" cm="1">
        <f t="array" ref="L14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61" t="str">
        <f t="shared" si="22"/>
        <v>내계좌이체</v>
      </c>
      <c r="N1461" t="str">
        <f>IF(COUNTIF(저축성자산, I1461) &gt; 0, 표1[[#This Row],[결제수단]], E1461)</f>
        <v>미분류</v>
      </c>
      <c r="O1461">
        <f>IF(OR(표1[[#This Row],[pv_대분류]]="수입", 표1[[#This Row],[pv_대분류]]="저축/투자"), 표1[[#This Row],[금액]], -표1[[#This Row],[금액]])</f>
        <v>1569</v>
      </c>
    </row>
    <row r="1462" spans="1:15" hidden="1">
      <c r="A1462" s="33">
        <v>45642</v>
      </c>
      <c r="B1462" s="34">
        <v>0.74547453703703703</v>
      </c>
      <c r="C1462" t="s">
        <v>167</v>
      </c>
      <c r="D1462" t="s">
        <v>609</v>
      </c>
      <c r="E1462" t="s">
        <v>149</v>
      </c>
      <c r="F1462" t="s">
        <v>152</v>
      </c>
      <c r="G1462" s="82">
        <v>1569</v>
      </c>
      <c r="H1462" t="s">
        <v>179</v>
      </c>
      <c r="I1462" t="s">
        <v>537</v>
      </c>
      <c r="J1462" s="33"/>
      <c r="K1462" s="33">
        <f>표1[[#This Row],[날짜]]</f>
        <v>45642</v>
      </c>
      <c r="L1462" t="str" cm="1">
        <f t="array" ref="L14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62" t="str">
        <f t="shared" si="22"/>
        <v>내계좌이체</v>
      </c>
      <c r="N1462" t="str">
        <f>IF(COUNTIF(저축성자산, I1462) &gt; 0, 표1[[#This Row],[결제수단]], E1462)</f>
        <v>미분류</v>
      </c>
      <c r="O1462">
        <f>IF(OR(표1[[#This Row],[pv_대분류]]="수입", 표1[[#This Row],[pv_대분류]]="저축/투자"), 표1[[#This Row],[금액]], -표1[[#This Row],[금액]])</f>
        <v>-1569</v>
      </c>
    </row>
    <row r="1463" spans="1:15" hidden="1">
      <c r="A1463" s="33">
        <v>45642</v>
      </c>
      <c r="B1463" s="34">
        <v>0.74581018518518516</v>
      </c>
      <c r="C1463" t="s">
        <v>167</v>
      </c>
      <c r="D1463" t="s">
        <v>609</v>
      </c>
      <c r="E1463" t="s">
        <v>149</v>
      </c>
      <c r="F1463" t="s">
        <v>152</v>
      </c>
      <c r="G1463" s="82">
        <v>841</v>
      </c>
      <c r="H1463" t="s">
        <v>179</v>
      </c>
      <c r="I1463" t="s">
        <v>537</v>
      </c>
      <c r="J1463" s="33"/>
      <c r="K1463" s="33">
        <f>표1[[#This Row],[날짜]]</f>
        <v>45642</v>
      </c>
      <c r="L1463" t="str" cm="1">
        <f t="array" ref="L14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63" t="str">
        <f t="shared" si="22"/>
        <v>내계좌이체</v>
      </c>
      <c r="N1463" t="str">
        <f>IF(COUNTIF(저축성자산, I1463) &gt; 0, 표1[[#This Row],[결제수단]], E1463)</f>
        <v>미분류</v>
      </c>
      <c r="O1463">
        <f>IF(OR(표1[[#This Row],[pv_대분류]]="수입", 표1[[#This Row],[pv_대분류]]="저축/투자"), 표1[[#This Row],[금액]], -표1[[#This Row],[금액]])</f>
        <v>-841</v>
      </c>
    </row>
    <row r="1464" spans="1:15">
      <c r="A1464" s="33">
        <v>45642</v>
      </c>
      <c r="B1464" s="34">
        <v>0.42784722222222221</v>
      </c>
      <c r="C1464" t="s">
        <v>165</v>
      </c>
      <c r="D1464" t="s">
        <v>148</v>
      </c>
      <c r="E1464" t="s">
        <v>27</v>
      </c>
      <c r="F1464" t="s">
        <v>233</v>
      </c>
      <c r="G1464" s="82">
        <v>-14980</v>
      </c>
      <c r="H1464" t="s">
        <v>179</v>
      </c>
      <c r="I1464" t="s">
        <v>222</v>
      </c>
      <c r="J1464" s="33"/>
      <c r="K1464" s="33">
        <f>표1[[#This Row],[날짜]]</f>
        <v>45642</v>
      </c>
      <c r="L1464" t="str" cm="1">
        <f t="array" ref="L14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64" t="str">
        <f t="shared" si="22"/>
        <v>식비</v>
      </c>
      <c r="N1464" t="str">
        <f>IF(COUNTIF(저축성자산, I1464) &gt; 0, 표1[[#This Row],[결제수단]], E1464)</f>
        <v>배달</v>
      </c>
      <c r="O1464">
        <f>IF(OR(표1[[#This Row],[pv_대분류]]="수입", 표1[[#This Row],[pv_대분류]]="저축/투자"), 표1[[#This Row],[금액]], -표1[[#This Row],[금액]])</f>
        <v>14980</v>
      </c>
    </row>
    <row r="1465" spans="1:15">
      <c r="A1465" s="33">
        <v>45642</v>
      </c>
      <c r="B1465" s="34">
        <v>0.4284722222222222</v>
      </c>
      <c r="C1465" t="s">
        <v>165</v>
      </c>
      <c r="D1465" t="s">
        <v>148</v>
      </c>
      <c r="E1465" t="s">
        <v>27</v>
      </c>
      <c r="F1465" t="s">
        <v>233</v>
      </c>
      <c r="G1465" s="82">
        <v>14980</v>
      </c>
      <c r="H1465" t="s">
        <v>179</v>
      </c>
      <c r="I1465" t="s">
        <v>222</v>
      </c>
      <c r="J1465" s="33"/>
      <c r="K1465" s="33">
        <f>표1[[#This Row],[날짜]]</f>
        <v>45642</v>
      </c>
      <c r="L1465" t="str" cm="1">
        <f t="array" ref="L14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65" t="str">
        <f t="shared" si="22"/>
        <v>식비</v>
      </c>
      <c r="N1465" t="str">
        <f>IF(COUNTIF(저축성자산, I1465) &gt; 0, 표1[[#This Row],[결제수단]], E1465)</f>
        <v>배달</v>
      </c>
      <c r="O1465">
        <f>IF(OR(표1[[#This Row],[pv_대분류]]="수입", 표1[[#This Row],[pv_대분류]]="저축/투자"), 표1[[#This Row],[금액]], -표1[[#This Row],[금액]])</f>
        <v>-14980</v>
      </c>
    </row>
    <row r="1466" spans="1:15">
      <c r="A1466" s="33">
        <v>45642</v>
      </c>
      <c r="B1466" s="34">
        <v>0.42966435185185192</v>
      </c>
      <c r="C1466" t="s">
        <v>165</v>
      </c>
      <c r="D1466" t="s">
        <v>146</v>
      </c>
      <c r="E1466" t="s">
        <v>595</v>
      </c>
      <c r="F1466" t="s">
        <v>639</v>
      </c>
      <c r="G1466" s="82">
        <v>-16400</v>
      </c>
      <c r="H1466" t="s">
        <v>179</v>
      </c>
      <c r="I1466" t="s">
        <v>537</v>
      </c>
      <c r="J1466" s="33"/>
      <c r="K1466" s="33">
        <f>표1[[#This Row],[날짜]]</f>
        <v>45642</v>
      </c>
      <c r="L1466" t="str" cm="1">
        <f t="array" ref="L14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66" t="str">
        <f t="shared" si="22"/>
        <v>교통</v>
      </c>
      <c r="N1466" t="str">
        <f>IF(COUNTIF(저축성자산, I1466) &gt; 0, 표1[[#This Row],[결제수단]], E1466)</f>
        <v>대중교통</v>
      </c>
      <c r="O1466">
        <f>IF(OR(표1[[#This Row],[pv_대분류]]="수입", 표1[[#This Row],[pv_대분류]]="저축/투자"), 표1[[#This Row],[금액]], -표1[[#This Row],[금액]])</f>
        <v>16400</v>
      </c>
    </row>
    <row r="1467" spans="1:15">
      <c r="A1467" s="33">
        <v>45642</v>
      </c>
      <c r="B1467" s="34">
        <v>0.6194560185185185</v>
      </c>
      <c r="C1467" t="s">
        <v>165</v>
      </c>
      <c r="D1467" t="s">
        <v>148</v>
      </c>
      <c r="E1467" t="s">
        <v>86</v>
      </c>
      <c r="F1467" t="s">
        <v>306</v>
      </c>
      <c r="G1467" s="82">
        <v>-32666</v>
      </c>
      <c r="H1467" t="s">
        <v>179</v>
      </c>
      <c r="I1467" t="s">
        <v>222</v>
      </c>
      <c r="J1467" s="33"/>
      <c r="K1467" s="33">
        <f>표1[[#This Row],[날짜]]</f>
        <v>45642</v>
      </c>
      <c r="L1467" t="str" cm="1">
        <f t="array" ref="L14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67" t="str">
        <f t="shared" si="22"/>
        <v>식비</v>
      </c>
      <c r="N1467" t="str">
        <f>IF(COUNTIF(저축성자산, I1467) &gt; 0, 표1[[#This Row],[결제수단]], E1467)</f>
        <v>일식</v>
      </c>
      <c r="O1467">
        <f>IF(OR(표1[[#This Row],[pv_대분류]]="수입", 표1[[#This Row],[pv_대분류]]="저축/투자"), 표1[[#This Row],[금액]], -표1[[#This Row],[금액]])</f>
        <v>32666</v>
      </c>
    </row>
    <row r="1468" spans="1:15">
      <c r="A1468" s="33">
        <v>45642</v>
      </c>
      <c r="B1468" s="34">
        <v>0.71068287037037037</v>
      </c>
      <c r="C1468" t="s">
        <v>165</v>
      </c>
      <c r="D1468" t="s">
        <v>549</v>
      </c>
      <c r="E1468" t="s">
        <v>11</v>
      </c>
      <c r="F1468" t="s">
        <v>425</v>
      </c>
      <c r="G1468" s="82">
        <v>-35022</v>
      </c>
      <c r="H1468" t="s">
        <v>179</v>
      </c>
      <c r="I1468" t="s">
        <v>537</v>
      </c>
      <c r="J1468" s="33"/>
      <c r="K1468" s="33">
        <f>표1[[#This Row],[날짜]]</f>
        <v>45642</v>
      </c>
      <c r="L1468" t="str" cm="1">
        <f t="array" ref="L14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68" t="str">
        <f t="shared" si="22"/>
        <v>주거/통신</v>
      </c>
      <c r="N1468" t="str">
        <f>IF(COUNTIF(저축성자산, I1468) &gt; 0, 표1[[#This Row],[결제수단]], E1468)</f>
        <v>휴대폰</v>
      </c>
      <c r="O1468">
        <f>IF(OR(표1[[#This Row],[pv_대분류]]="수입", 표1[[#This Row],[pv_대분류]]="저축/투자"), 표1[[#This Row],[금액]], -표1[[#This Row],[금액]])</f>
        <v>35022</v>
      </c>
    </row>
    <row r="1469" spans="1:15" hidden="1">
      <c r="A1469" s="33">
        <v>45642</v>
      </c>
      <c r="B1469" s="34">
        <v>0.71288194444444442</v>
      </c>
      <c r="C1469" t="s">
        <v>163</v>
      </c>
      <c r="D1469" t="s">
        <v>510</v>
      </c>
      <c r="E1469" t="s">
        <v>149</v>
      </c>
      <c r="F1469" t="s">
        <v>608</v>
      </c>
      <c r="G1469" s="82">
        <v>24</v>
      </c>
      <c r="H1469" t="s">
        <v>179</v>
      </c>
      <c r="I1469" t="s">
        <v>527</v>
      </c>
      <c r="J1469" s="33"/>
      <c r="K1469" s="33">
        <f>표1[[#This Row],[날짜]]</f>
        <v>45642</v>
      </c>
      <c r="L1469" t="str" cm="1">
        <f t="array" ref="L14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69" t="str">
        <f t="shared" si="22"/>
        <v>금융수입</v>
      </c>
      <c r="N1469" t="str">
        <f>IF(COUNTIF(저축성자산, I1469) &gt; 0, 표1[[#This Row],[결제수단]], E1469)</f>
        <v>미분류</v>
      </c>
      <c r="O1469">
        <f>IF(OR(표1[[#This Row],[pv_대분류]]="수입", 표1[[#This Row],[pv_대분류]]="저축/투자"), 표1[[#This Row],[금액]], -표1[[#This Row],[금액]])</f>
        <v>24</v>
      </c>
    </row>
    <row r="1470" spans="1:15">
      <c r="A1470" s="33">
        <v>45642</v>
      </c>
      <c r="B1470" s="34">
        <v>0.77853009259259254</v>
      </c>
      <c r="C1470" t="s">
        <v>165</v>
      </c>
      <c r="D1470" t="s">
        <v>549</v>
      </c>
      <c r="E1470" t="s">
        <v>11</v>
      </c>
      <c r="F1470" t="s">
        <v>425</v>
      </c>
      <c r="G1470" s="82">
        <v>-1398</v>
      </c>
      <c r="H1470" t="s">
        <v>179</v>
      </c>
      <c r="I1470" t="s">
        <v>537</v>
      </c>
      <c r="J1470" s="33"/>
      <c r="K1470" s="33">
        <f>표1[[#This Row],[날짜]]</f>
        <v>45642</v>
      </c>
      <c r="L1470" t="str" cm="1">
        <f t="array" ref="L14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70" t="str">
        <f t="shared" si="22"/>
        <v>주거/통신</v>
      </c>
      <c r="N1470" t="str">
        <f>IF(COUNTIF(저축성자산, I1470) &gt; 0, 표1[[#This Row],[결제수단]], E1470)</f>
        <v>휴대폰</v>
      </c>
      <c r="O1470">
        <f>IF(OR(표1[[#This Row],[pv_대분류]]="수입", 표1[[#This Row],[pv_대분류]]="저축/투자"), 표1[[#This Row],[금액]], -표1[[#This Row],[금액]])</f>
        <v>1398</v>
      </c>
    </row>
    <row r="1471" spans="1:15" hidden="1">
      <c r="A1471" s="33">
        <v>45642</v>
      </c>
      <c r="B1471" s="34">
        <v>0.79049768518518515</v>
      </c>
      <c r="C1471" t="s">
        <v>163</v>
      </c>
      <c r="D1471" t="s">
        <v>149</v>
      </c>
      <c r="E1471" t="s">
        <v>149</v>
      </c>
      <c r="F1471" t="s">
        <v>590</v>
      </c>
      <c r="G1471" s="82">
        <v>7</v>
      </c>
      <c r="H1471" t="s">
        <v>179</v>
      </c>
      <c r="I1471" t="s">
        <v>537</v>
      </c>
      <c r="J1471" s="33"/>
      <c r="K1471" s="33">
        <f>표1[[#This Row],[날짜]]</f>
        <v>45642</v>
      </c>
      <c r="L1471" t="str" cm="1">
        <f t="array" ref="L14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1" t="str">
        <f t="shared" si="22"/>
        <v>미분류</v>
      </c>
      <c r="N1471" t="str">
        <f>IF(COUNTIF(저축성자산, I1471) &gt; 0, 표1[[#This Row],[결제수단]], E1471)</f>
        <v>미분류</v>
      </c>
      <c r="O1471">
        <f>IF(OR(표1[[#This Row],[pv_대분류]]="수입", 표1[[#This Row],[pv_대분류]]="저축/투자"), 표1[[#This Row],[금액]], -표1[[#This Row],[금액]])</f>
        <v>7</v>
      </c>
    </row>
    <row r="1472" spans="1:15" hidden="1">
      <c r="A1472" s="33">
        <v>45642</v>
      </c>
      <c r="B1472" s="34">
        <v>0.79052083333333334</v>
      </c>
      <c r="C1472" t="s">
        <v>163</v>
      </c>
      <c r="D1472" t="s">
        <v>161</v>
      </c>
      <c r="E1472" t="s">
        <v>149</v>
      </c>
      <c r="F1472" t="s">
        <v>617</v>
      </c>
      <c r="G1472" s="82">
        <v>6</v>
      </c>
      <c r="H1472" t="s">
        <v>179</v>
      </c>
      <c r="I1472" t="s">
        <v>537</v>
      </c>
      <c r="J1472" s="33"/>
      <c r="K1472" s="33">
        <f>표1[[#This Row],[날짜]]</f>
        <v>45642</v>
      </c>
      <c r="L1472" t="str" cm="1">
        <f t="array" ref="L14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2" t="str">
        <f t="shared" si="22"/>
        <v>앱테크</v>
      </c>
      <c r="N1472" t="str">
        <f>IF(COUNTIF(저축성자산, I1472) &gt; 0, 표1[[#This Row],[결제수단]], E1472)</f>
        <v>미분류</v>
      </c>
      <c r="O1472">
        <f>IF(OR(표1[[#This Row],[pv_대분류]]="수입", 표1[[#This Row],[pv_대분류]]="저축/투자"), 표1[[#This Row],[금액]], -표1[[#This Row],[금액]])</f>
        <v>6</v>
      </c>
    </row>
    <row r="1473" spans="1:15" hidden="1">
      <c r="A1473" s="33">
        <v>45642</v>
      </c>
      <c r="B1473" s="34">
        <v>0.79054398148148153</v>
      </c>
      <c r="C1473" t="s">
        <v>163</v>
      </c>
      <c r="D1473" t="s">
        <v>161</v>
      </c>
      <c r="E1473" t="s">
        <v>149</v>
      </c>
      <c r="F1473" t="s">
        <v>617</v>
      </c>
      <c r="G1473" s="82">
        <v>67</v>
      </c>
      <c r="H1473" t="s">
        <v>179</v>
      </c>
      <c r="I1473" t="s">
        <v>537</v>
      </c>
      <c r="J1473" s="33"/>
      <c r="K1473" s="33">
        <f>표1[[#This Row],[날짜]]</f>
        <v>45642</v>
      </c>
      <c r="L1473" t="str" cm="1">
        <f t="array" ref="L14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3" t="str">
        <f t="shared" si="22"/>
        <v>앱테크</v>
      </c>
      <c r="N1473" t="str">
        <f>IF(COUNTIF(저축성자산, I1473) &gt; 0, 표1[[#This Row],[결제수단]], E1473)</f>
        <v>미분류</v>
      </c>
      <c r="O1473">
        <f>IF(OR(표1[[#This Row],[pv_대분류]]="수입", 표1[[#This Row],[pv_대분류]]="저축/투자"), 표1[[#This Row],[금액]], -표1[[#This Row],[금액]])</f>
        <v>67</v>
      </c>
    </row>
    <row r="1474" spans="1:15" hidden="1">
      <c r="A1474" s="33">
        <v>45642</v>
      </c>
      <c r="B1474" s="34">
        <v>0.79056712962962961</v>
      </c>
      <c r="C1474" t="s">
        <v>163</v>
      </c>
      <c r="D1474" t="s">
        <v>149</v>
      </c>
      <c r="E1474" t="s">
        <v>149</v>
      </c>
      <c r="F1474" t="s">
        <v>590</v>
      </c>
      <c r="G1474" s="82">
        <v>51</v>
      </c>
      <c r="H1474" t="s">
        <v>179</v>
      </c>
      <c r="I1474" t="s">
        <v>537</v>
      </c>
      <c r="J1474" s="33"/>
      <c r="K1474" s="33">
        <f>표1[[#This Row],[날짜]]</f>
        <v>45642</v>
      </c>
      <c r="L1474" t="str" cm="1">
        <f t="array" ref="L14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4" t="str">
        <f t="shared" ref="M1474:M1537" si="23">IF(COUNTIF(저축성자산, I1474) &gt; 0, "저축성자산", D1474)</f>
        <v>미분류</v>
      </c>
      <c r="N1474" t="str">
        <f>IF(COUNTIF(저축성자산, I1474) &gt; 0, 표1[[#This Row],[결제수단]], E1474)</f>
        <v>미분류</v>
      </c>
      <c r="O1474">
        <f>IF(OR(표1[[#This Row],[pv_대분류]]="수입", 표1[[#This Row],[pv_대분류]]="저축/투자"), 표1[[#This Row],[금액]], -표1[[#This Row],[금액]])</f>
        <v>51</v>
      </c>
    </row>
    <row r="1475" spans="1:15">
      <c r="A1475" s="33">
        <v>45641</v>
      </c>
      <c r="B1475" s="34">
        <v>0</v>
      </c>
      <c r="C1475" t="s">
        <v>165</v>
      </c>
      <c r="D1475" t="s">
        <v>146</v>
      </c>
      <c r="E1475" t="s">
        <v>595</v>
      </c>
      <c r="F1475" t="s">
        <v>613</v>
      </c>
      <c r="G1475" s="82">
        <v>-16400</v>
      </c>
      <c r="H1475" t="s">
        <v>179</v>
      </c>
      <c r="I1475" t="s">
        <v>224</v>
      </c>
      <c r="J1475" s="33"/>
      <c r="K1475" s="33">
        <f>표1[[#This Row],[날짜]]</f>
        <v>45641</v>
      </c>
      <c r="L1475" t="str" cm="1">
        <f t="array" ref="L14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75" t="str">
        <f t="shared" si="23"/>
        <v>교통</v>
      </c>
      <c r="N1475" t="str">
        <f>IF(COUNTIF(저축성자산, I1475) &gt; 0, 표1[[#This Row],[결제수단]], E1475)</f>
        <v>대중교통</v>
      </c>
      <c r="O1475">
        <f>IF(OR(표1[[#This Row],[pv_대분류]]="수입", 표1[[#This Row],[pv_대분류]]="저축/투자"), 표1[[#This Row],[금액]], -표1[[#This Row],[금액]])</f>
        <v>16400</v>
      </c>
    </row>
    <row r="1476" spans="1:15">
      <c r="A1476" s="33">
        <v>45641</v>
      </c>
      <c r="B1476" s="34">
        <v>0.74109953703703701</v>
      </c>
      <c r="C1476" t="s">
        <v>165</v>
      </c>
      <c r="D1476" t="s">
        <v>146</v>
      </c>
      <c r="E1476" t="s">
        <v>37</v>
      </c>
      <c r="F1476" t="s">
        <v>301</v>
      </c>
      <c r="G1476" s="82">
        <v>-5400</v>
      </c>
      <c r="H1476" t="s">
        <v>179</v>
      </c>
      <c r="I1476" t="s">
        <v>221</v>
      </c>
      <c r="J1476" s="33"/>
      <c r="K1476" s="33">
        <f>표1[[#This Row],[날짜]]</f>
        <v>45641</v>
      </c>
      <c r="L1476" t="str" cm="1">
        <f t="array" ref="L14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76" t="str">
        <f t="shared" si="23"/>
        <v>교통</v>
      </c>
      <c r="N1476" t="str">
        <f>IF(COUNTIF(저축성자산, I1476) &gt; 0, 표1[[#This Row],[결제수단]], E1476)</f>
        <v>택시</v>
      </c>
      <c r="O1476">
        <f>IF(OR(표1[[#This Row],[pv_대분류]]="수입", 표1[[#This Row],[pv_대분류]]="저축/투자"), 표1[[#This Row],[금액]], -표1[[#This Row],[금액]])</f>
        <v>5400</v>
      </c>
    </row>
    <row r="1477" spans="1:15">
      <c r="A1477" s="33">
        <v>45641</v>
      </c>
      <c r="B1477" s="34">
        <v>0.74111111111111116</v>
      </c>
      <c r="C1477" t="s">
        <v>165</v>
      </c>
      <c r="D1477" t="s">
        <v>146</v>
      </c>
      <c r="E1477" t="s">
        <v>37</v>
      </c>
      <c r="F1477" t="s">
        <v>301</v>
      </c>
      <c r="G1477" s="82">
        <v>5400</v>
      </c>
      <c r="H1477" t="s">
        <v>179</v>
      </c>
      <c r="I1477" t="s">
        <v>221</v>
      </c>
      <c r="J1477" s="33"/>
      <c r="K1477" s="33">
        <f>표1[[#This Row],[날짜]]</f>
        <v>45641</v>
      </c>
      <c r="L1477" t="str" cm="1">
        <f t="array" ref="L14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77" t="str">
        <f t="shared" si="23"/>
        <v>교통</v>
      </c>
      <c r="N1477" t="str">
        <f>IF(COUNTIF(저축성자산, I1477) &gt; 0, 표1[[#This Row],[결제수단]], E1477)</f>
        <v>택시</v>
      </c>
      <c r="O1477">
        <f>IF(OR(표1[[#This Row],[pv_대분류]]="수입", 표1[[#This Row],[pv_대분류]]="저축/투자"), 표1[[#This Row],[금액]], -표1[[#This Row],[금액]])</f>
        <v>-5400</v>
      </c>
    </row>
    <row r="1478" spans="1:15" hidden="1">
      <c r="A1478" s="33">
        <v>45641</v>
      </c>
      <c r="B1478" s="34">
        <v>0.74456018518518519</v>
      </c>
      <c r="C1478" t="s">
        <v>163</v>
      </c>
      <c r="D1478" t="s">
        <v>149</v>
      </c>
      <c r="E1478" t="s">
        <v>149</v>
      </c>
      <c r="F1478" t="s">
        <v>590</v>
      </c>
      <c r="G1478" s="82">
        <v>20</v>
      </c>
      <c r="H1478" t="s">
        <v>179</v>
      </c>
      <c r="I1478" t="s">
        <v>537</v>
      </c>
      <c r="J1478" s="33"/>
      <c r="K1478" s="33">
        <f>표1[[#This Row],[날짜]]</f>
        <v>45641</v>
      </c>
      <c r="L1478" t="str" cm="1">
        <f t="array" ref="L14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8" t="str">
        <f t="shared" si="23"/>
        <v>미분류</v>
      </c>
      <c r="N1478" t="str">
        <f>IF(COUNTIF(저축성자산, I1478) &gt; 0, 표1[[#This Row],[결제수단]], E1478)</f>
        <v>미분류</v>
      </c>
      <c r="O1478">
        <f>IF(OR(표1[[#This Row],[pv_대분류]]="수입", 표1[[#This Row],[pv_대분류]]="저축/투자"), 표1[[#This Row],[금액]], -표1[[#This Row],[금액]])</f>
        <v>20</v>
      </c>
    </row>
    <row r="1479" spans="1:15" hidden="1">
      <c r="A1479" s="33">
        <v>45641</v>
      </c>
      <c r="B1479" s="34">
        <v>0.74465277777777783</v>
      </c>
      <c r="C1479" t="s">
        <v>163</v>
      </c>
      <c r="D1479" t="s">
        <v>149</v>
      </c>
      <c r="E1479" t="s">
        <v>149</v>
      </c>
      <c r="F1479" t="s">
        <v>590</v>
      </c>
      <c r="G1479" s="82">
        <v>60</v>
      </c>
      <c r="H1479" t="s">
        <v>179</v>
      </c>
      <c r="I1479" t="s">
        <v>537</v>
      </c>
      <c r="J1479" s="33"/>
      <c r="K1479" s="33">
        <f>표1[[#This Row],[날짜]]</f>
        <v>45641</v>
      </c>
      <c r="L1479" t="str" cm="1">
        <f t="array" ref="L14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79" t="str">
        <f t="shared" si="23"/>
        <v>미분류</v>
      </c>
      <c r="N1479" t="str">
        <f>IF(COUNTIF(저축성자산, I1479) &gt; 0, 표1[[#This Row],[결제수단]], E1479)</f>
        <v>미분류</v>
      </c>
      <c r="O1479">
        <f>IF(OR(표1[[#This Row],[pv_대분류]]="수입", 표1[[#This Row],[pv_대분류]]="저축/투자"), 표1[[#This Row],[금액]], -표1[[#This Row],[금액]])</f>
        <v>60</v>
      </c>
    </row>
    <row r="1480" spans="1:15">
      <c r="A1480" s="33">
        <v>45641</v>
      </c>
      <c r="B1480" s="34">
        <v>0.74607638888888894</v>
      </c>
      <c r="C1480" t="s">
        <v>165</v>
      </c>
      <c r="D1480" t="s">
        <v>146</v>
      </c>
      <c r="E1480" t="s">
        <v>37</v>
      </c>
      <c r="F1480" t="s">
        <v>301</v>
      </c>
      <c r="G1480" s="82">
        <v>-5300</v>
      </c>
      <c r="H1480" t="s">
        <v>179</v>
      </c>
      <c r="I1480" t="s">
        <v>221</v>
      </c>
      <c r="J1480" s="33"/>
      <c r="K1480" s="33">
        <f>표1[[#This Row],[날짜]]</f>
        <v>45641</v>
      </c>
      <c r="L1480" t="str" cm="1">
        <f t="array" ref="L14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80" t="str">
        <f t="shared" si="23"/>
        <v>교통</v>
      </c>
      <c r="N1480" t="str">
        <f>IF(COUNTIF(저축성자산, I1480) &gt; 0, 표1[[#This Row],[결제수단]], E1480)</f>
        <v>택시</v>
      </c>
      <c r="O1480">
        <f>IF(OR(표1[[#This Row],[pv_대분류]]="수입", 표1[[#This Row],[pv_대분류]]="저축/투자"), 표1[[#This Row],[금액]], -표1[[#This Row],[금액]])</f>
        <v>5300</v>
      </c>
    </row>
    <row r="1481" spans="1:15">
      <c r="A1481" s="33">
        <v>45641</v>
      </c>
      <c r="B1481" s="34">
        <v>0.80435185185185187</v>
      </c>
      <c r="C1481" t="s">
        <v>165</v>
      </c>
      <c r="D1481" t="s">
        <v>148</v>
      </c>
      <c r="E1481" t="s">
        <v>85</v>
      </c>
      <c r="F1481" t="s">
        <v>302</v>
      </c>
      <c r="G1481" s="82">
        <v>-34066</v>
      </c>
      <c r="H1481" t="s">
        <v>179</v>
      </c>
      <c r="I1481" t="s">
        <v>222</v>
      </c>
      <c r="J1481" s="33"/>
      <c r="K1481" s="33">
        <f>표1[[#This Row],[날짜]]</f>
        <v>45641</v>
      </c>
      <c r="L1481" t="str" cm="1">
        <f t="array" ref="L14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81" t="str">
        <f t="shared" si="23"/>
        <v>식비</v>
      </c>
      <c r="N1481" t="str">
        <f>IF(COUNTIF(저축성자산, I1481) &gt; 0, 표1[[#This Row],[결제수단]], E1481)</f>
        <v>고기</v>
      </c>
      <c r="O1481">
        <f>IF(OR(표1[[#This Row],[pv_대분류]]="수입", 표1[[#This Row],[pv_대분류]]="저축/투자"), 표1[[#This Row],[금액]], -표1[[#This Row],[금액]])</f>
        <v>34066</v>
      </c>
    </row>
    <row r="1482" spans="1:15" hidden="1">
      <c r="A1482" s="33">
        <v>45640</v>
      </c>
      <c r="B1482" s="34">
        <v>0.45751157407407411</v>
      </c>
      <c r="C1482" t="s">
        <v>167</v>
      </c>
      <c r="D1482" t="s">
        <v>609</v>
      </c>
      <c r="E1482" t="s">
        <v>149</v>
      </c>
      <c r="F1482" t="s">
        <v>192</v>
      </c>
      <c r="G1482" s="82">
        <v>100068</v>
      </c>
      <c r="H1482" t="s">
        <v>179</v>
      </c>
      <c r="I1482" t="s">
        <v>537</v>
      </c>
      <c r="J1482" s="33"/>
      <c r="K1482" s="33">
        <f>표1[[#This Row],[날짜]]</f>
        <v>45640</v>
      </c>
      <c r="L1482" t="str" cm="1">
        <f t="array" ref="L14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2" t="str">
        <f t="shared" si="23"/>
        <v>내계좌이체</v>
      </c>
      <c r="N1482" t="str">
        <f>IF(COUNTIF(저축성자산, I1482) &gt; 0, 표1[[#This Row],[결제수단]], E1482)</f>
        <v>미분류</v>
      </c>
      <c r="O1482">
        <f>IF(OR(표1[[#This Row],[pv_대분류]]="수입", 표1[[#This Row],[pv_대분류]]="저축/투자"), 표1[[#This Row],[금액]], -표1[[#This Row],[금액]])</f>
        <v>-100068</v>
      </c>
    </row>
    <row r="1483" spans="1:15" hidden="1">
      <c r="A1483" s="33">
        <v>45640</v>
      </c>
      <c r="B1483" s="34">
        <v>0.45751157407407411</v>
      </c>
      <c r="C1483" t="s">
        <v>167</v>
      </c>
      <c r="D1483" t="s">
        <v>609</v>
      </c>
      <c r="E1483" t="s">
        <v>149</v>
      </c>
      <c r="F1483" t="s">
        <v>234</v>
      </c>
      <c r="G1483" s="82">
        <v>-100068</v>
      </c>
      <c r="H1483" t="s">
        <v>179</v>
      </c>
      <c r="I1483" t="s">
        <v>527</v>
      </c>
      <c r="J1483" s="33"/>
      <c r="K1483" s="33">
        <f>표1[[#This Row],[날짜]]</f>
        <v>45640</v>
      </c>
      <c r="L1483" t="str" cm="1">
        <f t="array" ref="L14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3" t="str">
        <f t="shared" si="23"/>
        <v>내계좌이체</v>
      </c>
      <c r="N1483" t="str">
        <f>IF(COUNTIF(저축성자산, I1483) &gt; 0, 표1[[#This Row],[결제수단]], E1483)</f>
        <v>미분류</v>
      </c>
      <c r="O1483">
        <f>IF(OR(표1[[#This Row],[pv_대분류]]="수입", 표1[[#This Row],[pv_대분류]]="저축/투자"), 표1[[#This Row],[금액]], -표1[[#This Row],[금액]])</f>
        <v>100068</v>
      </c>
    </row>
    <row r="1484" spans="1:15" hidden="1">
      <c r="A1484" s="33">
        <v>45640</v>
      </c>
      <c r="B1484" s="34">
        <v>0.50929398148148153</v>
      </c>
      <c r="C1484" t="s">
        <v>167</v>
      </c>
      <c r="D1484" t="s">
        <v>609</v>
      </c>
      <c r="E1484" t="s">
        <v>149</v>
      </c>
      <c r="F1484" t="s">
        <v>152</v>
      </c>
      <c r="G1484" s="82">
        <v>100000</v>
      </c>
      <c r="H1484" t="s">
        <v>179</v>
      </c>
      <c r="I1484" t="s">
        <v>554</v>
      </c>
      <c r="J1484" s="33"/>
      <c r="K1484" s="33">
        <f>표1[[#This Row],[날짜]]</f>
        <v>45640</v>
      </c>
      <c r="L1484" t="str" cm="1">
        <f t="array" ref="L14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4" t="str">
        <f t="shared" si="23"/>
        <v>내계좌이체</v>
      </c>
      <c r="N1484" t="str">
        <f>IF(COUNTIF(저축성자산, I1484) &gt; 0, 표1[[#This Row],[결제수단]], E1484)</f>
        <v>미분류</v>
      </c>
      <c r="O1484">
        <f>IF(OR(표1[[#This Row],[pv_대분류]]="수입", 표1[[#This Row],[pv_대분류]]="저축/투자"), 표1[[#This Row],[금액]], -표1[[#This Row],[금액]])</f>
        <v>-100000</v>
      </c>
    </row>
    <row r="1485" spans="1:15" hidden="1">
      <c r="A1485" s="33">
        <v>45640</v>
      </c>
      <c r="B1485" s="34">
        <v>0.50929398148148153</v>
      </c>
      <c r="C1485" t="s">
        <v>167</v>
      </c>
      <c r="D1485" t="s">
        <v>609</v>
      </c>
      <c r="E1485" t="s">
        <v>149</v>
      </c>
      <c r="F1485" t="s">
        <v>593</v>
      </c>
      <c r="G1485" s="82">
        <v>-100000</v>
      </c>
      <c r="H1485" t="s">
        <v>179</v>
      </c>
      <c r="I1485" t="s">
        <v>537</v>
      </c>
      <c r="J1485" s="33"/>
      <c r="K1485" s="33">
        <f>표1[[#This Row],[날짜]]</f>
        <v>45640</v>
      </c>
      <c r="L1485" t="str" cm="1">
        <f t="array" ref="L14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5" t="str">
        <f t="shared" si="23"/>
        <v>내계좌이체</v>
      </c>
      <c r="N1485" t="str">
        <f>IF(COUNTIF(저축성자산, I1485) &gt; 0, 표1[[#This Row],[결제수단]], E1485)</f>
        <v>미분류</v>
      </c>
      <c r="O1485">
        <f>IF(OR(표1[[#This Row],[pv_대분류]]="수입", 표1[[#This Row],[pv_대분류]]="저축/투자"), 표1[[#This Row],[금액]], -표1[[#This Row],[금액]])</f>
        <v>100000</v>
      </c>
    </row>
    <row r="1486" spans="1:15" hidden="1">
      <c r="A1486" s="33">
        <v>45640</v>
      </c>
      <c r="B1486" s="34">
        <v>0.51059027777777777</v>
      </c>
      <c r="C1486" t="s">
        <v>167</v>
      </c>
      <c r="D1486" t="s">
        <v>609</v>
      </c>
      <c r="E1486" t="s">
        <v>149</v>
      </c>
      <c r="F1486" t="s">
        <v>152</v>
      </c>
      <c r="G1486" s="82">
        <v>100000</v>
      </c>
      <c r="H1486" t="s">
        <v>179</v>
      </c>
      <c r="I1486" t="s">
        <v>211</v>
      </c>
      <c r="J1486" s="33"/>
      <c r="K1486" s="33">
        <f>표1[[#This Row],[날짜]]</f>
        <v>45640</v>
      </c>
      <c r="L1486" t="str" cm="1">
        <f t="array" ref="L14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6" t="str">
        <f t="shared" si="23"/>
        <v>내계좌이체</v>
      </c>
      <c r="N1486" t="str">
        <f>IF(COUNTIF(저축성자산, I1486) &gt; 0, 표1[[#This Row],[결제수단]], E1486)</f>
        <v>미분류</v>
      </c>
      <c r="O1486">
        <f>IF(OR(표1[[#This Row],[pv_대분류]]="수입", 표1[[#This Row],[pv_대분류]]="저축/투자"), 표1[[#This Row],[금액]], -표1[[#This Row],[금액]])</f>
        <v>-100000</v>
      </c>
    </row>
    <row r="1487" spans="1:15" hidden="1">
      <c r="A1487" s="33">
        <v>45640</v>
      </c>
      <c r="B1487" s="34">
        <v>0.51059027777777777</v>
      </c>
      <c r="C1487" t="s">
        <v>167</v>
      </c>
      <c r="D1487" t="s">
        <v>609</v>
      </c>
      <c r="E1487" t="s">
        <v>149</v>
      </c>
      <c r="F1487" t="s">
        <v>152</v>
      </c>
      <c r="G1487" s="82">
        <v>-100000</v>
      </c>
      <c r="H1487" t="s">
        <v>179</v>
      </c>
      <c r="I1487" t="s">
        <v>554</v>
      </c>
      <c r="J1487" s="33"/>
      <c r="K1487" s="33">
        <f>표1[[#This Row],[날짜]]</f>
        <v>45640</v>
      </c>
      <c r="L1487" t="str" cm="1">
        <f t="array" ref="L14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87" t="str">
        <f t="shared" si="23"/>
        <v>내계좌이체</v>
      </c>
      <c r="N1487" t="str">
        <f>IF(COUNTIF(저축성자산, I1487) &gt; 0, 표1[[#This Row],[결제수단]], E1487)</f>
        <v>미분류</v>
      </c>
      <c r="O1487">
        <f>IF(OR(표1[[#This Row],[pv_대분류]]="수입", 표1[[#This Row],[pv_대분류]]="저축/투자"), 표1[[#This Row],[금액]], -표1[[#This Row],[금액]])</f>
        <v>100000</v>
      </c>
    </row>
    <row r="1488" spans="1:15" hidden="1">
      <c r="A1488" s="33">
        <v>45640</v>
      </c>
      <c r="B1488" s="34">
        <v>0.5332175925925926</v>
      </c>
      <c r="C1488" t="s">
        <v>167</v>
      </c>
      <c r="D1488" t="s">
        <v>167</v>
      </c>
      <c r="E1488" t="s">
        <v>149</v>
      </c>
      <c r="F1488" t="s">
        <v>611</v>
      </c>
      <c r="G1488" s="82">
        <v>-13000</v>
      </c>
      <c r="H1488" t="s">
        <v>179</v>
      </c>
      <c r="I1488" t="s">
        <v>537</v>
      </c>
      <c r="J1488" s="33"/>
      <c r="K1488" s="33">
        <f>표1[[#This Row],[날짜]]</f>
        <v>45640</v>
      </c>
      <c r="L1488" t="str" cm="1">
        <f t="array" ref="L14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488" t="str">
        <f t="shared" si="23"/>
        <v>이체</v>
      </c>
      <c r="N1488" t="str">
        <f>IF(COUNTIF(저축성자산, I1488) &gt; 0, 표1[[#This Row],[결제수단]], E1488)</f>
        <v>미분류</v>
      </c>
      <c r="O1488">
        <f>IF(OR(표1[[#This Row],[pv_대분류]]="수입", 표1[[#This Row],[pv_대분류]]="저축/투자"), 표1[[#This Row],[금액]], -표1[[#This Row],[금액]])</f>
        <v>13000</v>
      </c>
    </row>
    <row r="1489" spans="1:15">
      <c r="A1489" s="33">
        <v>45640</v>
      </c>
      <c r="B1489" s="34">
        <v>5.5601851851851847E-2</v>
      </c>
      <c r="C1489" t="s">
        <v>165</v>
      </c>
      <c r="D1489" t="s">
        <v>146</v>
      </c>
      <c r="E1489" t="s">
        <v>19</v>
      </c>
      <c r="F1489" t="s">
        <v>596</v>
      </c>
      <c r="G1489" s="82">
        <v>-5600</v>
      </c>
      <c r="H1489" t="s">
        <v>179</v>
      </c>
      <c r="I1489" t="s">
        <v>224</v>
      </c>
      <c r="J1489" s="33"/>
      <c r="K1489" s="33">
        <f>표1[[#This Row],[날짜]]</f>
        <v>45640</v>
      </c>
      <c r="L1489" t="str" cm="1">
        <f t="array" ref="L14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89" t="str">
        <f t="shared" si="23"/>
        <v>교통</v>
      </c>
      <c r="N1489" t="str">
        <f>IF(COUNTIF(저축성자산, I1489) &gt; 0, 표1[[#This Row],[결제수단]], E1489)</f>
        <v>철도</v>
      </c>
      <c r="O1489">
        <f>IF(OR(표1[[#This Row],[pv_대분류]]="수입", 표1[[#This Row],[pv_대분류]]="저축/투자"), 표1[[#This Row],[금액]], -표1[[#This Row],[금액]])</f>
        <v>5600</v>
      </c>
    </row>
    <row r="1490" spans="1:15" hidden="1">
      <c r="A1490" s="33">
        <v>45640</v>
      </c>
      <c r="B1490" s="34">
        <v>0.45778935185185188</v>
      </c>
      <c r="C1490" t="s">
        <v>163</v>
      </c>
      <c r="D1490" t="s">
        <v>149</v>
      </c>
      <c r="E1490" t="s">
        <v>149</v>
      </c>
      <c r="F1490" t="s">
        <v>590</v>
      </c>
      <c r="G1490" s="82">
        <v>38</v>
      </c>
      <c r="H1490" t="s">
        <v>179</v>
      </c>
      <c r="I1490" t="s">
        <v>537</v>
      </c>
      <c r="J1490" s="33"/>
      <c r="K1490" s="33">
        <f>표1[[#This Row],[날짜]]</f>
        <v>45640</v>
      </c>
      <c r="L1490" t="str" cm="1">
        <f t="array" ref="L14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90" t="str">
        <f t="shared" si="23"/>
        <v>미분류</v>
      </c>
      <c r="N1490" t="str">
        <f>IF(COUNTIF(저축성자산, I1490) &gt; 0, 표1[[#This Row],[결제수단]], E1490)</f>
        <v>미분류</v>
      </c>
      <c r="O1490">
        <f>IF(OR(표1[[#This Row],[pv_대분류]]="수입", 표1[[#This Row],[pv_대분류]]="저축/투자"), 표1[[#This Row],[금액]], -표1[[#This Row],[금액]])</f>
        <v>38</v>
      </c>
    </row>
    <row r="1491" spans="1:15" hidden="1">
      <c r="A1491" s="33">
        <v>45640</v>
      </c>
      <c r="B1491" s="34">
        <v>0.45784722222222218</v>
      </c>
      <c r="C1491" t="s">
        <v>163</v>
      </c>
      <c r="D1491" t="s">
        <v>161</v>
      </c>
      <c r="E1491" t="s">
        <v>149</v>
      </c>
      <c r="F1491" t="s">
        <v>617</v>
      </c>
      <c r="G1491" s="82">
        <v>53</v>
      </c>
      <c r="H1491" t="s">
        <v>179</v>
      </c>
      <c r="I1491" t="s">
        <v>537</v>
      </c>
      <c r="J1491" s="33"/>
      <c r="K1491" s="33">
        <f>표1[[#This Row],[날짜]]</f>
        <v>45640</v>
      </c>
      <c r="L1491" t="str" cm="1">
        <f t="array" ref="L14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491" t="str">
        <f t="shared" si="23"/>
        <v>앱테크</v>
      </c>
      <c r="N1491" t="str">
        <f>IF(COUNTIF(저축성자산, I1491) &gt; 0, 표1[[#This Row],[결제수단]], E1491)</f>
        <v>미분류</v>
      </c>
      <c r="O1491">
        <f>IF(OR(표1[[#This Row],[pv_대분류]]="수입", 표1[[#This Row],[pv_대분류]]="저축/투자"), 표1[[#This Row],[금액]], -표1[[#This Row],[금액]])</f>
        <v>53</v>
      </c>
    </row>
    <row r="1492" spans="1:15">
      <c r="A1492" s="33">
        <v>45640</v>
      </c>
      <c r="B1492" s="34">
        <v>0.51452546296296298</v>
      </c>
      <c r="C1492" t="s">
        <v>165</v>
      </c>
      <c r="D1492" t="s">
        <v>522</v>
      </c>
      <c r="E1492" t="s">
        <v>121</v>
      </c>
      <c r="F1492" t="s">
        <v>734</v>
      </c>
      <c r="G1492" s="82">
        <v>-100000</v>
      </c>
      <c r="H1492" t="s">
        <v>179</v>
      </c>
      <c r="I1492" t="s">
        <v>211</v>
      </c>
      <c r="J1492" s="33"/>
      <c r="K1492" s="33">
        <f>표1[[#This Row],[날짜]]</f>
        <v>45640</v>
      </c>
      <c r="L1492" t="str" cm="1">
        <f t="array" ref="L14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92" t="str">
        <f t="shared" si="23"/>
        <v>여행/숙박</v>
      </c>
      <c r="N1492" t="str">
        <f>IF(COUNTIF(저축성자산, I1492) &gt; 0, 표1[[#This Row],[결제수단]], E1492)</f>
        <v>여행</v>
      </c>
      <c r="O1492">
        <f>IF(OR(표1[[#This Row],[pv_대분류]]="수입", 표1[[#This Row],[pv_대분류]]="저축/투자"), 표1[[#This Row],[금액]], -표1[[#This Row],[금액]])</f>
        <v>100000</v>
      </c>
    </row>
    <row r="1493" spans="1:15">
      <c r="A1493" s="33">
        <v>45640</v>
      </c>
      <c r="B1493" s="34">
        <v>0.62593750000000004</v>
      </c>
      <c r="C1493" t="s">
        <v>165</v>
      </c>
      <c r="D1493" t="s">
        <v>146</v>
      </c>
      <c r="E1493" t="s">
        <v>19</v>
      </c>
      <c r="F1493" t="s">
        <v>596</v>
      </c>
      <c r="G1493" s="82">
        <v>-5400</v>
      </c>
      <c r="H1493" t="s">
        <v>179</v>
      </c>
      <c r="I1493" t="s">
        <v>224</v>
      </c>
      <c r="J1493" s="33"/>
      <c r="K1493" s="33">
        <f>표1[[#This Row],[날짜]]</f>
        <v>45640</v>
      </c>
      <c r="L1493" t="str" cm="1">
        <f t="array" ref="L14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93" t="str">
        <f t="shared" si="23"/>
        <v>교통</v>
      </c>
      <c r="N1493" t="str">
        <f>IF(COUNTIF(저축성자산, I1493) &gt; 0, 표1[[#This Row],[결제수단]], E1493)</f>
        <v>철도</v>
      </c>
      <c r="O1493">
        <f>IF(OR(표1[[#This Row],[pv_대분류]]="수입", 표1[[#This Row],[pv_대분류]]="저축/투자"), 표1[[#This Row],[금액]], -표1[[#This Row],[금액]])</f>
        <v>5400</v>
      </c>
    </row>
    <row r="1494" spans="1:15">
      <c r="A1494" s="33">
        <v>45640</v>
      </c>
      <c r="B1494" s="34">
        <v>0.72377314814814819</v>
      </c>
      <c r="C1494" t="s">
        <v>165</v>
      </c>
      <c r="D1494" t="s">
        <v>525</v>
      </c>
      <c r="E1494" t="s">
        <v>591</v>
      </c>
      <c r="F1494" t="s">
        <v>193</v>
      </c>
      <c r="G1494" s="82">
        <v>-5500</v>
      </c>
      <c r="H1494" t="s">
        <v>179</v>
      </c>
      <c r="I1494" t="s">
        <v>224</v>
      </c>
      <c r="J1494" s="33"/>
      <c r="K1494" s="33">
        <f>표1[[#This Row],[날짜]]</f>
        <v>45640</v>
      </c>
      <c r="L1494" t="str" cm="1">
        <f t="array" ref="L14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94" t="str">
        <f t="shared" si="23"/>
        <v>카페/간식</v>
      </c>
      <c r="N1494" t="str">
        <f>IF(COUNTIF(저축성자산, I1494) &gt; 0, 표1[[#This Row],[결제수단]], E1494)</f>
        <v>커피/음료</v>
      </c>
      <c r="O1494">
        <f>IF(OR(표1[[#This Row],[pv_대분류]]="수입", 표1[[#This Row],[pv_대분류]]="저축/투자"), 표1[[#This Row],[금액]], -표1[[#This Row],[금액]])</f>
        <v>5500</v>
      </c>
    </row>
    <row r="1495" spans="1:15" hidden="1">
      <c r="A1495" s="33">
        <v>45639</v>
      </c>
      <c r="B1495" s="34">
        <v>0.44975694444444442</v>
      </c>
      <c r="C1495" t="s">
        <v>167</v>
      </c>
      <c r="D1495" t="s">
        <v>609</v>
      </c>
      <c r="E1495" t="s">
        <v>149</v>
      </c>
      <c r="F1495" t="s">
        <v>152</v>
      </c>
      <c r="G1495" s="82">
        <v>500000</v>
      </c>
      <c r="H1495" t="s">
        <v>179</v>
      </c>
      <c r="I1495" t="s">
        <v>537</v>
      </c>
      <c r="J1495" s="33"/>
      <c r="K1495" s="33">
        <f>표1[[#This Row],[날짜]]</f>
        <v>45639</v>
      </c>
      <c r="L1495" t="str" cm="1">
        <f t="array" ref="L14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95" t="str">
        <f t="shared" si="23"/>
        <v>내계좌이체</v>
      </c>
      <c r="N1495" t="str">
        <f>IF(COUNTIF(저축성자산, I1495) &gt; 0, 표1[[#This Row],[결제수단]], E1495)</f>
        <v>미분류</v>
      </c>
      <c r="O1495">
        <f>IF(OR(표1[[#This Row],[pv_대분류]]="수입", 표1[[#This Row],[pv_대분류]]="저축/투자"), 표1[[#This Row],[금액]], -표1[[#This Row],[금액]])</f>
        <v>-500000</v>
      </c>
    </row>
    <row r="1496" spans="1:15" hidden="1">
      <c r="A1496" s="33">
        <v>45639</v>
      </c>
      <c r="B1496" s="34">
        <v>0.45027777777777778</v>
      </c>
      <c r="C1496" t="s">
        <v>167</v>
      </c>
      <c r="D1496" t="s">
        <v>609</v>
      </c>
      <c r="E1496" t="s">
        <v>149</v>
      </c>
      <c r="F1496" t="s">
        <v>152</v>
      </c>
      <c r="G1496" s="82">
        <v>500000</v>
      </c>
      <c r="H1496" t="s">
        <v>179</v>
      </c>
      <c r="I1496" t="s">
        <v>554</v>
      </c>
      <c r="J1496" s="33"/>
      <c r="K1496" s="33">
        <f>표1[[#This Row],[날짜]]</f>
        <v>45639</v>
      </c>
      <c r="L1496" t="str" cm="1">
        <f t="array" ref="L14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96" t="str">
        <f t="shared" si="23"/>
        <v>내계좌이체</v>
      </c>
      <c r="N1496" t="str">
        <f>IF(COUNTIF(저축성자산, I1496) &gt; 0, 표1[[#This Row],[결제수단]], E1496)</f>
        <v>미분류</v>
      </c>
      <c r="O1496">
        <f>IF(OR(표1[[#This Row],[pv_대분류]]="수입", 표1[[#This Row],[pv_대분류]]="저축/투자"), 표1[[#This Row],[금액]], -표1[[#This Row],[금액]])</f>
        <v>-500000</v>
      </c>
    </row>
    <row r="1497" spans="1:15" hidden="1">
      <c r="A1497" s="33">
        <v>45639</v>
      </c>
      <c r="B1497" s="34">
        <v>0.45027777777777778</v>
      </c>
      <c r="C1497" t="s">
        <v>167</v>
      </c>
      <c r="D1497" t="s">
        <v>609</v>
      </c>
      <c r="E1497" t="s">
        <v>149</v>
      </c>
      <c r="F1497" t="s">
        <v>593</v>
      </c>
      <c r="G1497" s="82">
        <v>-500000</v>
      </c>
      <c r="H1497" t="s">
        <v>179</v>
      </c>
      <c r="I1497" t="s">
        <v>537</v>
      </c>
      <c r="J1497" s="33"/>
      <c r="K1497" s="33">
        <f>표1[[#This Row],[날짜]]</f>
        <v>45639</v>
      </c>
      <c r="L1497" t="str" cm="1">
        <f t="array" ref="L14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97" t="str">
        <f t="shared" si="23"/>
        <v>내계좌이체</v>
      </c>
      <c r="N1497" t="str">
        <f>IF(COUNTIF(저축성자산, I1497) &gt; 0, 표1[[#This Row],[결제수단]], E1497)</f>
        <v>미분류</v>
      </c>
      <c r="O1497">
        <f>IF(OR(표1[[#This Row],[pv_대분류]]="수입", 표1[[#This Row],[pv_대분류]]="저축/투자"), 표1[[#This Row],[금액]], -표1[[#This Row],[금액]])</f>
        <v>500000</v>
      </c>
    </row>
    <row r="1498" spans="1:15" hidden="1">
      <c r="A1498" s="33">
        <v>45639</v>
      </c>
      <c r="B1498" s="34">
        <v>0.45078703703703699</v>
      </c>
      <c r="C1498" t="s">
        <v>167</v>
      </c>
      <c r="D1498" t="s">
        <v>167</v>
      </c>
      <c r="E1498" t="s">
        <v>149</v>
      </c>
      <c r="F1498" t="s">
        <v>73</v>
      </c>
      <c r="G1498" s="82">
        <v>-500000</v>
      </c>
      <c r="H1498" t="s">
        <v>179</v>
      </c>
      <c r="I1498" t="s">
        <v>554</v>
      </c>
      <c r="J1498" s="33"/>
      <c r="K1498" s="33">
        <f>표1[[#This Row],[날짜]]</f>
        <v>45639</v>
      </c>
      <c r="L1498" t="str" cm="1">
        <f t="array" ref="L14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498" t="str">
        <f t="shared" si="23"/>
        <v>이체</v>
      </c>
      <c r="N1498" t="str">
        <f>IF(COUNTIF(저축성자산, I1498) &gt; 0, 표1[[#This Row],[결제수단]], E1498)</f>
        <v>미분류</v>
      </c>
      <c r="O1498">
        <f>IF(OR(표1[[#This Row],[pv_대분류]]="수입", 표1[[#This Row],[pv_대분류]]="저축/투자"), 표1[[#This Row],[금액]], -표1[[#This Row],[금액]])</f>
        <v>500000</v>
      </c>
    </row>
    <row r="1499" spans="1:15">
      <c r="A1499" s="33">
        <v>45639</v>
      </c>
      <c r="B1499" s="34">
        <v>0.35339120370370369</v>
      </c>
      <c r="C1499" t="s">
        <v>165</v>
      </c>
      <c r="D1499" t="s">
        <v>146</v>
      </c>
      <c r="E1499" t="s">
        <v>37</v>
      </c>
      <c r="F1499" t="s">
        <v>325</v>
      </c>
      <c r="G1499" s="82">
        <v>-5700</v>
      </c>
      <c r="H1499" t="s">
        <v>179</v>
      </c>
      <c r="I1499" t="s">
        <v>224</v>
      </c>
      <c r="J1499" s="33"/>
      <c r="K1499" s="33">
        <f>표1[[#This Row],[날짜]]</f>
        <v>45639</v>
      </c>
      <c r="L1499" t="str" cm="1">
        <f t="array" ref="L14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499" t="str">
        <f t="shared" si="23"/>
        <v>교통</v>
      </c>
      <c r="N1499" t="str">
        <f>IF(COUNTIF(저축성자산, I1499) &gt; 0, 표1[[#This Row],[결제수단]], E1499)</f>
        <v>택시</v>
      </c>
      <c r="O1499">
        <f>IF(OR(표1[[#This Row],[pv_대분류]]="수입", 표1[[#This Row],[pv_대분류]]="저축/투자"), 표1[[#This Row],[금액]], -표1[[#This Row],[금액]])</f>
        <v>5700</v>
      </c>
    </row>
    <row r="1500" spans="1:15" hidden="1">
      <c r="A1500" s="33">
        <v>45638</v>
      </c>
      <c r="B1500" s="34">
        <v>0.44247685185185193</v>
      </c>
      <c r="C1500" t="s">
        <v>167</v>
      </c>
      <c r="D1500" t="s">
        <v>167</v>
      </c>
      <c r="E1500" t="s">
        <v>149</v>
      </c>
      <c r="F1500" t="s">
        <v>72</v>
      </c>
      <c r="G1500" s="82">
        <v>10000</v>
      </c>
      <c r="H1500" t="s">
        <v>179</v>
      </c>
      <c r="I1500" t="s">
        <v>554</v>
      </c>
      <c r="J1500" s="33"/>
      <c r="K1500" s="33">
        <f>표1[[#This Row],[날짜]]</f>
        <v>45638</v>
      </c>
      <c r="L1500" t="str" cm="1">
        <f t="array" ref="L15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00" t="str">
        <f t="shared" si="23"/>
        <v>이체</v>
      </c>
      <c r="N1500" t="str">
        <f>IF(COUNTIF(저축성자산, I1500) &gt; 0, 표1[[#This Row],[결제수단]], E1500)</f>
        <v>미분류</v>
      </c>
      <c r="O1500">
        <f>IF(OR(표1[[#This Row],[pv_대분류]]="수입", 표1[[#This Row],[pv_대분류]]="저축/투자"), 표1[[#This Row],[금액]], -표1[[#This Row],[금액]])</f>
        <v>-10000</v>
      </c>
    </row>
    <row r="1501" spans="1:15" hidden="1">
      <c r="A1501" s="33">
        <v>45638</v>
      </c>
      <c r="B1501" s="34">
        <v>0.54245370370370372</v>
      </c>
      <c r="C1501" t="s">
        <v>167</v>
      </c>
      <c r="D1501" t="s">
        <v>609</v>
      </c>
      <c r="E1501" t="s">
        <v>149</v>
      </c>
      <c r="F1501" t="s">
        <v>593</v>
      </c>
      <c r="G1501" s="82">
        <v>-96360</v>
      </c>
      <c r="H1501" t="s">
        <v>179</v>
      </c>
      <c r="I1501" t="s">
        <v>211</v>
      </c>
      <c r="J1501" s="33"/>
      <c r="K1501" s="33">
        <f>표1[[#This Row],[날짜]]</f>
        <v>45638</v>
      </c>
      <c r="L1501" t="str" cm="1">
        <f t="array" ref="L15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01" t="str">
        <f t="shared" si="23"/>
        <v>내계좌이체</v>
      </c>
      <c r="N1501" t="str">
        <f>IF(COUNTIF(저축성자산, I1501) &gt; 0, 표1[[#This Row],[결제수단]], E1501)</f>
        <v>미분류</v>
      </c>
      <c r="O1501">
        <f>IF(OR(표1[[#This Row],[pv_대분류]]="수입", 표1[[#This Row],[pv_대분류]]="저축/투자"), 표1[[#This Row],[금액]], -표1[[#This Row],[금액]])</f>
        <v>96360</v>
      </c>
    </row>
    <row r="1502" spans="1:15" hidden="1">
      <c r="A1502" s="33">
        <v>45638</v>
      </c>
      <c r="B1502" s="34">
        <v>0.54246527777777775</v>
      </c>
      <c r="C1502" t="s">
        <v>167</v>
      </c>
      <c r="D1502" t="s">
        <v>609</v>
      </c>
      <c r="E1502" t="s">
        <v>149</v>
      </c>
      <c r="F1502" t="s">
        <v>152</v>
      </c>
      <c r="G1502" s="82">
        <v>96360</v>
      </c>
      <c r="H1502" t="s">
        <v>179</v>
      </c>
      <c r="I1502" t="s">
        <v>537</v>
      </c>
      <c r="J1502" s="33"/>
      <c r="K1502" s="33">
        <f>표1[[#This Row],[날짜]]</f>
        <v>45638</v>
      </c>
      <c r="L1502" t="str" cm="1">
        <f t="array" ref="L15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02" t="str">
        <f t="shared" si="23"/>
        <v>내계좌이체</v>
      </c>
      <c r="N1502" t="str">
        <f>IF(COUNTIF(저축성자산, I1502) &gt; 0, 표1[[#This Row],[결제수단]], E1502)</f>
        <v>미분류</v>
      </c>
      <c r="O1502">
        <f>IF(OR(표1[[#This Row],[pv_대분류]]="수입", 표1[[#This Row],[pv_대분류]]="저축/투자"), 표1[[#This Row],[금액]], -표1[[#This Row],[금액]])</f>
        <v>-96360</v>
      </c>
    </row>
    <row r="1503" spans="1:15" hidden="1">
      <c r="A1503" s="33">
        <v>45638</v>
      </c>
      <c r="B1503" s="34">
        <v>0.78755787037037039</v>
      </c>
      <c r="C1503" t="s">
        <v>167</v>
      </c>
      <c r="D1503" t="s">
        <v>167</v>
      </c>
      <c r="E1503" t="s">
        <v>149</v>
      </c>
      <c r="F1503" t="s">
        <v>303</v>
      </c>
      <c r="G1503" s="82">
        <v>3</v>
      </c>
      <c r="H1503" t="s">
        <v>179</v>
      </c>
      <c r="I1503" t="s">
        <v>554</v>
      </c>
      <c r="J1503" s="33"/>
      <c r="K1503" s="33">
        <f>표1[[#This Row],[날짜]]</f>
        <v>45638</v>
      </c>
      <c r="L1503" t="str" cm="1">
        <f t="array" ref="L15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03" t="str">
        <f t="shared" si="23"/>
        <v>이체</v>
      </c>
      <c r="N1503" t="str">
        <f>IF(COUNTIF(저축성자산, I1503) &gt; 0, 표1[[#This Row],[결제수단]], E1503)</f>
        <v>미분류</v>
      </c>
      <c r="O1503">
        <f>IF(OR(표1[[#This Row],[pv_대분류]]="수입", 표1[[#This Row],[pv_대분류]]="저축/투자"), 표1[[#This Row],[금액]], -표1[[#This Row],[금액]])</f>
        <v>-3</v>
      </c>
    </row>
    <row r="1504" spans="1:15" hidden="1">
      <c r="A1504" s="33">
        <v>45638</v>
      </c>
      <c r="B1504" s="34">
        <v>0.78760416666666666</v>
      </c>
      <c r="C1504" t="s">
        <v>167</v>
      </c>
      <c r="D1504" t="s">
        <v>167</v>
      </c>
      <c r="E1504" t="s">
        <v>149</v>
      </c>
      <c r="F1504" t="s">
        <v>303</v>
      </c>
      <c r="G1504" s="82">
        <v>5</v>
      </c>
      <c r="H1504" t="s">
        <v>179</v>
      </c>
      <c r="I1504" t="s">
        <v>554</v>
      </c>
      <c r="J1504" s="33"/>
      <c r="K1504" s="33">
        <f>표1[[#This Row],[날짜]]</f>
        <v>45638</v>
      </c>
      <c r="L1504" t="str" cm="1">
        <f t="array" ref="L15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04" t="str">
        <f t="shared" si="23"/>
        <v>이체</v>
      </c>
      <c r="N1504" t="str">
        <f>IF(COUNTIF(저축성자산, I1504) &gt; 0, 표1[[#This Row],[결제수단]], E1504)</f>
        <v>미분류</v>
      </c>
      <c r="O1504">
        <f>IF(OR(표1[[#This Row],[pv_대분류]]="수입", 표1[[#This Row],[pv_대분류]]="저축/투자"), 표1[[#This Row],[금액]], -표1[[#This Row],[금액]])</f>
        <v>-5</v>
      </c>
    </row>
    <row r="1505" spans="1:15" hidden="1">
      <c r="A1505" s="33">
        <v>45638</v>
      </c>
      <c r="B1505" s="34">
        <v>0.52511574074074074</v>
      </c>
      <c r="C1505" t="s">
        <v>163</v>
      </c>
      <c r="D1505" t="s">
        <v>505</v>
      </c>
      <c r="E1505" t="s">
        <v>149</v>
      </c>
      <c r="F1505" t="s">
        <v>703</v>
      </c>
      <c r="G1505" s="82">
        <v>46360</v>
      </c>
      <c r="H1505" t="s">
        <v>179</v>
      </c>
      <c r="I1505" t="s">
        <v>211</v>
      </c>
      <c r="J1505" s="33"/>
      <c r="K1505" s="33">
        <f>표1[[#This Row],[날짜]]</f>
        <v>45638</v>
      </c>
      <c r="L1505" t="str" cm="1">
        <f t="array" ref="L15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05" t="str">
        <f t="shared" si="23"/>
        <v>기타수입</v>
      </c>
      <c r="N1505" t="str">
        <f>IF(COUNTIF(저축성자산, I1505) &gt; 0, 표1[[#This Row],[결제수단]], E1505)</f>
        <v>미분류</v>
      </c>
      <c r="O1505">
        <f>IF(OR(표1[[#This Row],[pv_대분류]]="수입", 표1[[#This Row],[pv_대분류]]="저축/투자"), 표1[[#This Row],[금액]], -표1[[#This Row],[금액]])</f>
        <v>46360</v>
      </c>
    </row>
    <row r="1506" spans="1:15" hidden="1">
      <c r="A1506" s="33">
        <v>45638</v>
      </c>
      <c r="B1506" s="34">
        <v>0.52513888888888893</v>
      </c>
      <c r="C1506" t="s">
        <v>163</v>
      </c>
      <c r="D1506" t="s">
        <v>505</v>
      </c>
      <c r="E1506" t="s">
        <v>149</v>
      </c>
      <c r="F1506" t="s">
        <v>703</v>
      </c>
      <c r="G1506" s="82">
        <v>10000</v>
      </c>
      <c r="H1506" t="s">
        <v>179</v>
      </c>
      <c r="I1506" t="s">
        <v>211</v>
      </c>
      <c r="J1506" s="33"/>
      <c r="K1506" s="33">
        <f>표1[[#This Row],[날짜]]</f>
        <v>45638</v>
      </c>
      <c r="L1506" t="str" cm="1">
        <f t="array" ref="L15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06" t="str">
        <f t="shared" si="23"/>
        <v>기타수입</v>
      </c>
      <c r="N1506" t="str">
        <f>IF(COUNTIF(저축성자산, I1506) &gt; 0, 표1[[#This Row],[결제수단]], E1506)</f>
        <v>미분류</v>
      </c>
      <c r="O1506">
        <f>IF(OR(표1[[#This Row],[pv_대분류]]="수입", 표1[[#This Row],[pv_대분류]]="저축/투자"), 표1[[#This Row],[금액]], -표1[[#This Row],[금액]])</f>
        <v>10000</v>
      </c>
    </row>
    <row r="1507" spans="1:15" hidden="1">
      <c r="A1507" s="33">
        <v>45638</v>
      </c>
      <c r="B1507" s="34">
        <v>0.52515046296296297</v>
      </c>
      <c r="C1507" t="s">
        <v>163</v>
      </c>
      <c r="D1507" t="s">
        <v>505</v>
      </c>
      <c r="E1507" t="s">
        <v>149</v>
      </c>
      <c r="F1507" t="s">
        <v>703</v>
      </c>
      <c r="G1507" s="82">
        <v>40000</v>
      </c>
      <c r="H1507" t="s">
        <v>179</v>
      </c>
      <c r="I1507" t="s">
        <v>211</v>
      </c>
      <c r="J1507" s="33"/>
      <c r="K1507" s="33">
        <f>표1[[#This Row],[날짜]]</f>
        <v>45638</v>
      </c>
      <c r="L1507" t="str" cm="1">
        <f t="array" ref="L15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07" t="str">
        <f t="shared" si="23"/>
        <v>기타수입</v>
      </c>
      <c r="N1507" t="str">
        <f>IF(COUNTIF(저축성자산, I1507) &gt; 0, 표1[[#This Row],[결제수단]], E1507)</f>
        <v>미분류</v>
      </c>
      <c r="O1507">
        <f>IF(OR(표1[[#This Row],[pv_대분류]]="수입", 표1[[#This Row],[pv_대분류]]="저축/투자"), 표1[[#This Row],[금액]], -표1[[#This Row],[금액]])</f>
        <v>40000</v>
      </c>
    </row>
    <row r="1508" spans="1:15">
      <c r="A1508" s="33">
        <v>45638</v>
      </c>
      <c r="B1508" s="34">
        <v>0.7149537037037037</v>
      </c>
      <c r="C1508" t="s">
        <v>165</v>
      </c>
      <c r="D1508" t="s">
        <v>160</v>
      </c>
      <c r="E1508" t="s">
        <v>668</v>
      </c>
      <c r="F1508" t="s">
        <v>675</v>
      </c>
      <c r="G1508" s="82">
        <v>-51100</v>
      </c>
      <c r="H1508" t="s">
        <v>179</v>
      </c>
      <c r="I1508" t="s">
        <v>537</v>
      </c>
      <c r="J1508" s="33"/>
      <c r="K1508" s="33">
        <f>표1[[#This Row],[날짜]]</f>
        <v>45638</v>
      </c>
      <c r="L1508" t="str" cm="1">
        <f t="array" ref="L15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08" t="str">
        <f t="shared" si="23"/>
        <v>생활</v>
      </c>
      <c r="N1508" t="str">
        <f>IF(COUNTIF(저축성자산, I1508) &gt; 0, 표1[[#This Row],[결제수단]], E1508)</f>
        <v>생활서비스</v>
      </c>
      <c r="O1508">
        <f>IF(OR(표1[[#This Row],[pv_대분류]]="수입", 표1[[#This Row],[pv_대분류]]="저축/투자"), 표1[[#This Row],[금액]], -표1[[#This Row],[금액]])</f>
        <v>51100</v>
      </c>
    </row>
    <row r="1509" spans="1:15">
      <c r="A1509" s="33">
        <v>45638</v>
      </c>
      <c r="B1509" s="34">
        <v>0.80790509259259258</v>
      </c>
      <c r="C1509" t="s">
        <v>165</v>
      </c>
      <c r="D1509" t="s">
        <v>148</v>
      </c>
      <c r="E1509" t="s">
        <v>598</v>
      </c>
      <c r="F1509" t="s">
        <v>331</v>
      </c>
      <c r="G1509" s="82">
        <v>-1000</v>
      </c>
      <c r="H1509" t="s">
        <v>179</v>
      </c>
      <c r="I1509" t="s">
        <v>224</v>
      </c>
      <c r="J1509" s="33"/>
      <c r="K1509" s="33">
        <f>표1[[#This Row],[날짜]]</f>
        <v>45638</v>
      </c>
      <c r="L1509" t="str" cm="1">
        <f t="array" ref="L15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09" t="str">
        <f t="shared" si="23"/>
        <v>식비</v>
      </c>
      <c r="N1509" t="str">
        <f>IF(COUNTIF(저축성자산, I1509) &gt; 0, 표1[[#This Row],[결제수단]], E1509)</f>
        <v>패스트푸드</v>
      </c>
      <c r="O1509">
        <f>IF(OR(표1[[#This Row],[pv_대분류]]="수입", 표1[[#This Row],[pv_대분류]]="저축/투자"), 표1[[#This Row],[금액]], -표1[[#This Row],[금액]])</f>
        <v>1000</v>
      </c>
    </row>
    <row r="1510" spans="1:15" hidden="1">
      <c r="A1510" s="33">
        <v>45637</v>
      </c>
      <c r="B1510" s="34">
        <v>0.95145833333333329</v>
      </c>
      <c r="C1510" t="s">
        <v>167</v>
      </c>
      <c r="D1510" t="s">
        <v>167</v>
      </c>
      <c r="E1510" t="s">
        <v>149</v>
      </c>
      <c r="F1510" t="s">
        <v>303</v>
      </c>
      <c r="G1510" s="82">
        <v>3</v>
      </c>
      <c r="H1510" t="s">
        <v>179</v>
      </c>
      <c r="I1510" t="s">
        <v>554</v>
      </c>
      <c r="J1510" s="33"/>
      <c r="K1510" s="33">
        <f>표1[[#This Row],[날짜]]</f>
        <v>45637</v>
      </c>
      <c r="L1510" t="str" cm="1">
        <f t="array" ref="L15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10" t="str">
        <f t="shared" si="23"/>
        <v>이체</v>
      </c>
      <c r="N1510" t="str">
        <f>IF(COUNTIF(저축성자산, I1510) &gt; 0, 표1[[#This Row],[결제수단]], E1510)</f>
        <v>미분류</v>
      </c>
      <c r="O1510">
        <f>IF(OR(표1[[#This Row],[pv_대분류]]="수입", 표1[[#This Row],[pv_대분류]]="저축/투자"), 표1[[#This Row],[금액]], -표1[[#This Row],[금액]])</f>
        <v>-3</v>
      </c>
    </row>
    <row r="1511" spans="1:15" hidden="1">
      <c r="A1511" s="33">
        <v>45637</v>
      </c>
      <c r="B1511" s="34">
        <v>0.95149305555555552</v>
      </c>
      <c r="C1511" t="s">
        <v>167</v>
      </c>
      <c r="D1511" t="s">
        <v>167</v>
      </c>
      <c r="E1511" t="s">
        <v>149</v>
      </c>
      <c r="F1511" t="s">
        <v>303</v>
      </c>
      <c r="G1511" s="82">
        <v>5</v>
      </c>
      <c r="H1511" t="s">
        <v>179</v>
      </c>
      <c r="I1511" t="s">
        <v>554</v>
      </c>
      <c r="J1511" s="33"/>
      <c r="K1511" s="33">
        <f>표1[[#This Row],[날짜]]</f>
        <v>45637</v>
      </c>
      <c r="L1511" t="str" cm="1">
        <f t="array" ref="L15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11" t="str">
        <f t="shared" si="23"/>
        <v>이체</v>
      </c>
      <c r="N1511" t="str">
        <f>IF(COUNTIF(저축성자산, I1511) &gt; 0, 표1[[#This Row],[결제수단]], E1511)</f>
        <v>미분류</v>
      </c>
      <c r="O1511">
        <f>IF(OR(표1[[#This Row],[pv_대분류]]="수입", 표1[[#This Row],[pv_대분류]]="저축/투자"), 표1[[#This Row],[금액]], -표1[[#This Row],[금액]])</f>
        <v>-5</v>
      </c>
    </row>
    <row r="1512" spans="1:15" hidden="1">
      <c r="A1512" s="33">
        <v>45637</v>
      </c>
      <c r="B1512" s="34">
        <v>0.95155092592592594</v>
      </c>
      <c r="C1512" t="s">
        <v>167</v>
      </c>
      <c r="D1512" t="s">
        <v>167</v>
      </c>
      <c r="E1512" t="s">
        <v>149</v>
      </c>
      <c r="F1512" t="s">
        <v>303</v>
      </c>
      <c r="G1512" s="82">
        <v>10</v>
      </c>
      <c r="H1512" t="s">
        <v>179</v>
      </c>
      <c r="I1512" t="s">
        <v>554</v>
      </c>
      <c r="J1512" s="33"/>
      <c r="K1512" s="33">
        <f>표1[[#This Row],[날짜]]</f>
        <v>45637</v>
      </c>
      <c r="L1512" t="str" cm="1">
        <f t="array" ref="L15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12" t="str">
        <f t="shared" si="23"/>
        <v>이체</v>
      </c>
      <c r="N1512" t="str">
        <f>IF(COUNTIF(저축성자산, I1512) &gt; 0, 표1[[#This Row],[결제수단]], E1512)</f>
        <v>미분류</v>
      </c>
      <c r="O1512">
        <f>IF(OR(표1[[#This Row],[pv_대분류]]="수입", 표1[[#This Row],[pv_대분류]]="저축/투자"), 표1[[#This Row],[금액]], -표1[[#This Row],[금액]])</f>
        <v>-10</v>
      </c>
    </row>
    <row r="1513" spans="1:15" hidden="1">
      <c r="A1513" s="33">
        <v>45637</v>
      </c>
      <c r="B1513" s="34">
        <v>0.95171296296296293</v>
      </c>
      <c r="C1513" t="s">
        <v>167</v>
      </c>
      <c r="D1513" t="s">
        <v>2</v>
      </c>
      <c r="E1513" t="s">
        <v>149</v>
      </c>
      <c r="F1513" t="s">
        <v>203</v>
      </c>
      <c r="G1513" s="82">
        <v>43</v>
      </c>
      <c r="H1513" t="s">
        <v>179</v>
      </c>
      <c r="I1513" t="s">
        <v>554</v>
      </c>
      <c r="J1513" s="33"/>
      <c r="K1513" s="33">
        <f>표1[[#This Row],[날짜]]</f>
        <v>45637</v>
      </c>
      <c r="L1513" t="str" cm="1">
        <f t="array" ref="L15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13" t="str">
        <f t="shared" si="23"/>
        <v>저축</v>
      </c>
      <c r="N1513" t="str">
        <f>IF(COUNTIF(저축성자산, I1513) &gt; 0, 표1[[#This Row],[결제수단]], E1513)</f>
        <v>미분류</v>
      </c>
      <c r="O1513">
        <f>IF(OR(표1[[#This Row],[pv_대분류]]="수입", 표1[[#This Row],[pv_대분류]]="저축/투자"), 표1[[#This Row],[금액]], -표1[[#This Row],[금액]])</f>
        <v>-43</v>
      </c>
    </row>
    <row r="1514" spans="1:15">
      <c r="A1514" s="33">
        <v>45637</v>
      </c>
      <c r="B1514" s="34">
        <v>0.4236111111111111</v>
      </c>
      <c r="C1514" t="s">
        <v>165</v>
      </c>
      <c r="D1514" t="s">
        <v>160</v>
      </c>
      <c r="E1514" t="s">
        <v>4</v>
      </c>
      <c r="F1514" t="s">
        <v>708</v>
      </c>
      <c r="G1514" s="82">
        <v>-18000</v>
      </c>
      <c r="H1514" t="s">
        <v>179</v>
      </c>
      <c r="I1514" t="s">
        <v>222</v>
      </c>
      <c r="J1514" s="33"/>
      <c r="K1514" s="33">
        <f>표1[[#This Row],[날짜]]</f>
        <v>45637</v>
      </c>
      <c r="L1514" t="str" cm="1">
        <f t="array" ref="L15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14" t="str">
        <f t="shared" si="23"/>
        <v>생활</v>
      </c>
      <c r="N1514" t="str">
        <f>IF(COUNTIF(저축성자산, I1514) &gt; 0, 표1[[#This Row],[결제수단]], E1514)</f>
        <v>편의점</v>
      </c>
      <c r="O1514">
        <f>IF(OR(표1[[#This Row],[pv_대분류]]="수입", 표1[[#This Row],[pv_대분류]]="저축/투자"), 표1[[#This Row],[금액]], -표1[[#This Row],[금액]])</f>
        <v>18000</v>
      </c>
    </row>
    <row r="1515" spans="1:15" hidden="1">
      <c r="A1515" s="33">
        <v>45636</v>
      </c>
      <c r="B1515" s="34">
        <v>0.39069444444444451</v>
      </c>
      <c r="C1515" t="s">
        <v>167</v>
      </c>
      <c r="D1515" t="s">
        <v>609</v>
      </c>
      <c r="E1515" t="s">
        <v>149</v>
      </c>
      <c r="F1515" t="s">
        <v>152</v>
      </c>
      <c r="G1515" s="82">
        <v>10000</v>
      </c>
      <c r="H1515" t="s">
        <v>179</v>
      </c>
      <c r="I1515" t="s">
        <v>554</v>
      </c>
      <c r="J1515" s="33"/>
      <c r="K1515" s="33">
        <f>표1[[#This Row],[날짜]]</f>
        <v>45636</v>
      </c>
      <c r="L1515" t="str" cm="1">
        <f t="array" ref="L15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15" t="str">
        <f t="shared" si="23"/>
        <v>내계좌이체</v>
      </c>
      <c r="N1515" t="str">
        <f>IF(COUNTIF(저축성자산, I1515) &gt; 0, 표1[[#This Row],[결제수단]], E1515)</f>
        <v>미분류</v>
      </c>
      <c r="O1515">
        <f>IF(OR(표1[[#This Row],[pv_대분류]]="수입", 표1[[#This Row],[pv_대분류]]="저축/투자"), 표1[[#This Row],[금액]], -표1[[#This Row],[금액]])</f>
        <v>-10000</v>
      </c>
    </row>
    <row r="1516" spans="1:15" hidden="1">
      <c r="A1516" s="33">
        <v>45636</v>
      </c>
      <c r="B1516" s="34">
        <v>0.39069444444444451</v>
      </c>
      <c r="C1516" t="s">
        <v>167</v>
      </c>
      <c r="D1516" t="s">
        <v>609</v>
      </c>
      <c r="E1516" t="s">
        <v>149</v>
      </c>
      <c r="F1516" t="s">
        <v>593</v>
      </c>
      <c r="G1516" s="82">
        <v>-10000</v>
      </c>
      <c r="H1516" t="s">
        <v>179</v>
      </c>
      <c r="I1516" t="s">
        <v>537</v>
      </c>
      <c r="J1516" s="33"/>
      <c r="K1516" s="33">
        <f>표1[[#This Row],[날짜]]</f>
        <v>45636</v>
      </c>
      <c r="L1516" t="str" cm="1">
        <f t="array" ref="L15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16" t="str">
        <f t="shared" si="23"/>
        <v>내계좌이체</v>
      </c>
      <c r="N1516" t="str">
        <f>IF(COUNTIF(저축성자산, I1516) &gt; 0, 표1[[#This Row],[결제수단]], E1516)</f>
        <v>미분류</v>
      </c>
      <c r="O1516">
        <f>IF(OR(표1[[#This Row],[pv_대분류]]="수입", 표1[[#This Row],[pv_대분류]]="저축/투자"), 표1[[#This Row],[금액]], -표1[[#This Row],[금액]])</f>
        <v>10000</v>
      </c>
    </row>
    <row r="1517" spans="1:15" hidden="1">
      <c r="A1517" s="33">
        <v>45636</v>
      </c>
      <c r="B1517" s="34">
        <v>0.46278935185185183</v>
      </c>
      <c r="C1517" t="s">
        <v>167</v>
      </c>
      <c r="D1517" t="s">
        <v>167</v>
      </c>
      <c r="E1517" t="s">
        <v>149</v>
      </c>
      <c r="F1517" t="s">
        <v>122</v>
      </c>
      <c r="G1517" s="82">
        <v>2000</v>
      </c>
      <c r="H1517" t="s">
        <v>179</v>
      </c>
      <c r="I1517" t="s">
        <v>554</v>
      </c>
      <c r="J1517" s="33"/>
      <c r="K1517" s="33">
        <f>표1[[#This Row],[날짜]]</f>
        <v>45636</v>
      </c>
      <c r="L1517" t="str" cm="1">
        <f t="array" ref="L15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17" t="str">
        <f t="shared" si="23"/>
        <v>이체</v>
      </c>
      <c r="N1517" t="str">
        <f>IF(COUNTIF(저축성자산, I1517) &gt; 0, 표1[[#This Row],[결제수단]], E1517)</f>
        <v>미분류</v>
      </c>
      <c r="O1517">
        <f>IF(OR(표1[[#This Row],[pv_대분류]]="수입", 표1[[#This Row],[pv_대분류]]="저축/투자"), 표1[[#This Row],[금액]], -표1[[#This Row],[금액]])</f>
        <v>-2000</v>
      </c>
    </row>
    <row r="1518" spans="1:15" hidden="1">
      <c r="A1518" s="33">
        <v>45636</v>
      </c>
      <c r="B1518" s="34">
        <v>0.46392361111111108</v>
      </c>
      <c r="C1518" t="s">
        <v>167</v>
      </c>
      <c r="D1518" t="s">
        <v>609</v>
      </c>
      <c r="E1518" t="s">
        <v>149</v>
      </c>
      <c r="F1518" t="s">
        <v>593</v>
      </c>
      <c r="G1518" s="82">
        <v>-2000</v>
      </c>
      <c r="H1518" t="s">
        <v>179</v>
      </c>
      <c r="I1518" t="s">
        <v>537</v>
      </c>
      <c r="J1518" s="33"/>
      <c r="K1518" s="33">
        <f>표1[[#This Row],[날짜]]</f>
        <v>45636</v>
      </c>
      <c r="L1518" t="str" cm="1">
        <f t="array" ref="L15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18" t="str">
        <f t="shared" si="23"/>
        <v>내계좌이체</v>
      </c>
      <c r="N1518" t="str">
        <f>IF(COUNTIF(저축성자산, I1518) &gt; 0, 표1[[#This Row],[결제수단]], E1518)</f>
        <v>미분류</v>
      </c>
      <c r="O1518">
        <f>IF(OR(표1[[#This Row],[pv_대분류]]="수입", 표1[[#This Row],[pv_대분류]]="저축/투자"), 표1[[#This Row],[금액]], -표1[[#This Row],[금액]])</f>
        <v>2000</v>
      </c>
    </row>
    <row r="1519" spans="1:15" hidden="1">
      <c r="A1519" s="33">
        <v>45636</v>
      </c>
      <c r="B1519" s="34">
        <v>0.46393518518518517</v>
      </c>
      <c r="C1519" t="s">
        <v>167</v>
      </c>
      <c r="D1519" t="s">
        <v>609</v>
      </c>
      <c r="E1519" t="s">
        <v>149</v>
      </c>
      <c r="F1519" t="s">
        <v>152</v>
      </c>
      <c r="G1519" s="82">
        <v>2000</v>
      </c>
      <c r="H1519" t="s">
        <v>179</v>
      </c>
      <c r="I1519" t="s">
        <v>554</v>
      </c>
      <c r="J1519" s="33"/>
      <c r="K1519" s="33">
        <f>표1[[#This Row],[날짜]]</f>
        <v>45636</v>
      </c>
      <c r="L1519" t="str" cm="1">
        <f t="array" ref="L15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19" t="str">
        <f t="shared" si="23"/>
        <v>내계좌이체</v>
      </c>
      <c r="N1519" t="str">
        <f>IF(COUNTIF(저축성자산, I1519) &gt; 0, 표1[[#This Row],[결제수단]], E1519)</f>
        <v>미분류</v>
      </c>
      <c r="O1519">
        <f>IF(OR(표1[[#This Row],[pv_대분류]]="수입", 표1[[#This Row],[pv_대분류]]="저축/투자"), 표1[[#This Row],[금액]], -표1[[#This Row],[금액]])</f>
        <v>-2000</v>
      </c>
    </row>
    <row r="1520" spans="1:15" hidden="1">
      <c r="A1520" s="33">
        <v>45636</v>
      </c>
      <c r="B1520" s="34">
        <v>0.55502314814814813</v>
      </c>
      <c r="C1520" t="s">
        <v>167</v>
      </c>
      <c r="D1520" t="s">
        <v>167</v>
      </c>
      <c r="E1520" t="s">
        <v>149</v>
      </c>
      <c r="F1520" t="s">
        <v>72</v>
      </c>
      <c r="G1520" s="82">
        <v>4000</v>
      </c>
      <c r="H1520" t="s">
        <v>179</v>
      </c>
      <c r="I1520" t="s">
        <v>554</v>
      </c>
      <c r="J1520" s="33"/>
      <c r="K1520" s="33">
        <f>표1[[#This Row],[날짜]]</f>
        <v>45636</v>
      </c>
      <c r="L1520" t="str" cm="1">
        <f t="array" ref="L15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20" t="str">
        <f t="shared" si="23"/>
        <v>이체</v>
      </c>
      <c r="N1520" t="str">
        <f>IF(COUNTIF(저축성자산, I1520) &gt; 0, 표1[[#This Row],[결제수단]], E1520)</f>
        <v>미분류</v>
      </c>
      <c r="O1520">
        <f>IF(OR(표1[[#This Row],[pv_대분류]]="수입", 표1[[#This Row],[pv_대분류]]="저축/투자"), 표1[[#This Row],[금액]], -표1[[#This Row],[금액]])</f>
        <v>-4000</v>
      </c>
    </row>
    <row r="1521" spans="1:15" hidden="1">
      <c r="A1521" s="33">
        <v>45636</v>
      </c>
      <c r="B1521" s="34">
        <v>0.79409722222222223</v>
      </c>
      <c r="C1521" t="s">
        <v>167</v>
      </c>
      <c r="D1521" t="s">
        <v>167</v>
      </c>
      <c r="E1521" t="s">
        <v>149</v>
      </c>
      <c r="F1521" t="s">
        <v>303</v>
      </c>
      <c r="G1521" s="82">
        <v>3</v>
      </c>
      <c r="H1521" t="s">
        <v>179</v>
      </c>
      <c r="I1521" t="s">
        <v>554</v>
      </c>
      <c r="J1521" s="33"/>
      <c r="K1521" s="33">
        <f>표1[[#This Row],[날짜]]</f>
        <v>45636</v>
      </c>
      <c r="L1521" t="str" cm="1">
        <f t="array" ref="L15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21" t="str">
        <f t="shared" si="23"/>
        <v>이체</v>
      </c>
      <c r="N1521" t="str">
        <f>IF(COUNTIF(저축성자산, I1521) &gt; 0, 표1[[#This Row],[결제수단]], E1521)</f>
        <v>미분류</v>
      </c>
      <c r="O1521">
        <f>IF(OR(표1[[#This Row],[pv_대분류]]="수입", 표1[[#This Row],[pv_대분류]]="저축/투자"), 표1[[#This Row],[금액]], -표1[[#This Row],[금액]])</f>
        <v>-3</v>
      </c>
    </row>
    <row r="1522" spans="1:15" hidden="1">
      <c r="A1522" s="33">
        <v>45636</v>
      </c>
      <c r="B1522" s="34">
        <v>0.7941435185185185</v>
      </c>
      <c r="C1522" t="s">
        <v>167</v>
      </c>
      <c r="D1522" t="s">
        <v>167</v>
      </c>
      <c r="E1522" t="s">
        <v>149</v>
      </c>
      <c r="F1522" t="s">
        <v>303</v>
      </c>
      <c r="G1522" s="82">
        <v>5</v>
      </c>
      <c r="H1522" t="s">
        <v>179</v>
      </c>
      <c r="I1522" t="s">
        <v>554</v>
      </c>
      <c r="J1522" s="33"/>
      <c r="K1522" s="33">
        <f>표1[[#This Row],[날짜]]</f>
        <v>45636</v>
      </c>
      <c r="L1522" t="str" cm="1">
        <f t="array" ref="L15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22" t="str">
        <f t="shared" si="23"/>
        <v>이체</v>
      </c>
      <c r="N1522" t="str">
        <f>IF(COUNTIF(저축성자산, I1522) &gt; 0, 표1[[#This Row],[결제수단]], E1522)</f>
        <v>미분류</v>
      </c>
      <c r="O1522">
        <f>IF(OR(표1[[#This Row],[pv_대분류]]="수입", 표1[[#This Row],[pv_대분류]]="저축/투자"), 표1[[#This Row],[금액]], -표1[[#This Row],[금액]])</f>
        <v>-5</v>
      </c>
    </row>
    <row r="1523" spans="1:15" hidden="1">
      <c r="A1523" s="33">
        <v>45636</v>
      </c>
      <c r="B1523" s="34">
        <v>0.39399305555555558</v>
      </c>
      <c r="C1523" t="s">
        <v>163</v>
      </c>
      <c r="D1523" t="s">
        <v>510</v>
      </c>
      <c r="E1523" t="s">
        <v>149</v>
      </c>
      <c r="F1523" t="s">
        <v>608</v>
      </c>
      <c r="G1523" s="82">
        <v>68</v>
      </c>
      <c r="H1523" t="s">
        <v>179</v>
      </c>
      <c r="I1523" t="s">
        <v>527</v>
      </c>
      <c r="J1523" s="33"/>
      <c r="K1523" s="33">
        <f>표1[[#This Row],[날짜]]</f>
        <v>45636</v>
      </c>
      <c r="L1523" t="str" cm="1">
        <f t="array" ref="L15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23" t="str">
        <f t="shared" si="23"/>
        <v>금융수입</v>
      </c>
      <c r="N1523" t="str">
        <f>IF(COUNTIF(저축성자산, I1523) &gt; 0, 표1[[#This Row],[결제수단]], E1523)</f>
        <v>미분류</v>
      </c>
      <c r="O1523">
        <f>IF(OR(표1[[#This Row],[pv_대분류]]="수입", 표1[[#This Row],[pv_대분류]]="저축/투자"), 표1[[#This Row],[금액]], -표1[[#This Row],[금액]])</f>
        <v>68</v>
      </c>
    </row>
    <row r="1524" spans="1:15" hidden="1">
      <c r="A1524" s="33">
        <v>45636</v>
      </c>
      <c r="B1524" s="34">
        <v>0.39405092592592589</v>
      </c>
      <c r="C1524" t="s">
        <v>163</v>
      </c>
      <c r="D1524" t="s">
        <v>149</v>
      </c>
      <c r="E1524" t="s">
        <v>149</v>
      </c>
      <c r="F1524" t="s">
        <v>590</v>
      </c>
      <c r="G1524" s="82">
        <v>29</v>
      </c>
      <c r="H1524" t="s">
        <v>179</v>
      </c>
      <c r="I1524" t="s">
        <v>537</v>
      </c>
      <c r="J1524" s="33"/>
      <c r="K1524" s="33">
        <f>표1[[#This Row],[날짜]]</f>
        <v>45636</v>
      </c>
      <c r="L1524" t="str" cm="1">
        <f t="array" ref="L15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24" t="str">
        <f t="shared" si="23"/>
        <v>미분류</v>
      </c>
      <c r="N1524" t="str">
        <f>IF(COUNTIF(저축성자산, I1524) &gt; 0, 표1[[#This Row],[결제수단]], E1524)</f>
        <v>미분류</v>
      </c>
      <c r="O1524">
        <f>IF(OR(표1[[#This Row],[pv_대분류]]="수입", 표1[[#This Row],[pv_대분류]]="저축/투자"), 표1[[#This Row],[금액]], -표1[[#This Row],[금액]])</f>
        <v>29</v>
      </c>
    </row>
    <row r="1525" spans="1:15" hidden="1">
      <c r="A1525" s="33">
        <v>45636</v>
      </c>
      <c r="B1525" s="34">
        <v>0.39407407407407408</v>
      </c>
      <c r="C1525" t="s">
        <v>163</v>
      </c>
      <c r="D1525" t="s">
        <v>161</v>
      </c>
      <c r="E1525" t="s">
        <v>149</v>
      </c>
      <c r="F1525" t="s">
        <v>617</v>
      </c>
      <c r="G1525" s="82">
        <v>58</v>
      </c>
      <c r="H1525" t="s">
        <v>179</v>
      </c>
      <c r="I1525" t="s">
        <v>537</v>
      </c>
      <c r="J1525" s="33"/>
      <c r="K1525" s="33">
        <f>표1[[#This Row],[날짜]]</f>
        <v>45636</v>
      </c>
      <c r="L1525" t="str" cm="1">
        <f t="array" ref="L15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25" t="str">
        <f t="shared" si="23"/>
        <v>앱테크</v>
      </c>
      <c r="N1525" t="str">
        <f>IF(COUNTIF(저축성자산, I1525) &gt; 0, 표1[[#This Row],[결제수단]], E1525)</f>
        <v>미분류</v>
      </c>
      <c r="O1525">
        <f>IF(OR(표1[[#This Row],[pv_대분류]]="수입", 표1[[#This Row],[pv_대분류]]="저축/투자"), 표1[[#This Row],[금액]], -표1[[#This Row],[금액]])</f>
        <v>58</v>
      </c>
    </row>
    <row r="1526" spans="1:15" hidden="1">
      <c r="A1526" s="33">
        <v>45636</v>
      </c>
      <c r="B1526" s="34">
        <v>0.39409722222222221</v>
      </c>
      <c r="C1526" t="s">
        <v>163</v>
      </c>
      <c r="D1526" t="s">
        <v>161</v>
      </c>
      <c r="E1526" t="s">
        <v>149</v>
      </c>
      <c r="F1526" t="s">
        <v>617</v>
      </c>
      <c r="G1526" s="82">
        <v>13</v>
      </c>
      <c r="H1526" t="s">
        <v>179</v>
      </c>
      <c r="I1526" t="s">
        <v>537</v>
      </c>
      <c r="J1526" s="33"/>
      <c r="K1526" s="33">
        <f>표1[[#This Row],[날짜]]</f>
        <v>45636</v>
      </c>
      <c r="L1526" t="str" cm="1">
        <f t="array" ref="L15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26" t="str">
        <f t="shared" si="23"/>
        <v>앱테크</v>
      </c>
      <c r="N1526" t="str">
        <f>IF(COUNTIF(저축성자산, I1526) &gt; 0, 표1[[#This Row],[결제수단]], E1526)</f>
        <v>미분류</v>
      </c>
      <c r="O1526">
        <f>IF(OR(표1[[#This Row],[pv_대분류]]="수입", 표1[[#This Row],[pv_대분류]]="저축/투자"), 표1[[#This Row],[금액]], -표1[[#This Row],[금액]])</f>
        <v>13</v>
      </c>
    </row>
    <row r="1527" spans="1:15">
      <c r="A1527" s="33">
        <v>45636</v>
      </c>
      <c r="B1527" s="34">
        <v>0.39618055555555548</v>
      </c>
      <c r="C1527" t="s">
        <v>165</v>
      </c>
      <c r="D1527" t="s">
        <v>146</v>
      </c>
      <c r="E1527" t="s">
        <v>19</v>
      </c>
      <c r="F1527" t="s">
        <v>596</v>
      </c>
      <c r="G1527" s="82">
        <v>-4700</v>
      </c>
      <c r="H1527" t="s">
        <v>179</v>
      </c>
      <c r="I1527" t="s">
        <v>224</v>
      </c>
      <c r="J1527" s="33"/>
      <c r="K1527" s="33">
        <f>표1[[#This Row],[날짜]]</f>
        <v>45636</v>
      </c>
      <c r="L1527" t="str" cm="1">
        <f t="array" ref="L15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27" t="str">
        <f t="shared" si="23"/>
        <v>교통</v>
      </c>
      <c r="N1527" t="str">
        <f>IF(COUNTIF(저축성자산, I1527) &gt; 0, 표1[[#This Row],[결제수단]], E1527)</f>
        <v>철도</v>
      </c>
      <c r="O1527">
        <f>IF(OR(표1[[#This Row],[pv_대분류]]="수입", 표1[[#This Row],[pv_대분류]]="저축/투자"), 표1[[#This Row],[금액]], -표1[[#This Row],[금액]])</f>
        <v>4700</v>
      </c>
    </row>
    <row r="1528" spans="1:15" hidden="1">
      <c r="A1528" s="33">
        <v>45636</v>
      </c>
      <c r="B1528" s="34">
        <v>0.46141203703703698</v>
      </c>
      <c r="C1528" t="s">
        <v>163</v>
      </c>
      <c r="D1528" t="s">
        <v>510</v>
      </c>
      <c r="E1528" t="s">
        <v>149</v>
      </c>
      <c r="F1528" t="s">
        <v>474</v>
      </c>
      <c r="G1528" s="82">
        <v>41</v>
      </c>
      <c r="H1528" t="s">
        <v>179</v>
      </c>
      <c r="I1528" t="s">
        <v>554</v>
      </c>
      <c r="J1528" s="33"/>
      <c r="K1528" s="33">
        <f>표1[[#This Row],[날짜]]</f>
        <v>45636</v>
      </c>
      <c r="L1528" t="str" cm="1">
        <f t="array" ref="L15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28" t="str">
        <f t="shared" si="23"/>
        <v>금융수입</v>
      </c>
      <c r="N1528" t="str">
        <f>IF(COUNTIF(저축성자산, I1528) &gt; 0, 표1[[#This Row],[결제수단]], E1528)</f>
        <v>미분류</v>
      </c>
      <c r="O1528">
        <f>IF(OR(표1[[#This Row],[pv_대분류]]="수입", 표1[[#This Row],[pv_대분류]]="저축/투자"), 표1[[#This Row],[금액]], -표1[[#This Row],[금액]])</f>
        <v>41</v>
      </c>
    </row>
    <row r="1529" spans="1:15">
      <c r="A1529" s="33">
        <v>45636</v>
      </c>
      <c r="B1529" s="34">
        <v>0.66137731481481477</v>
      </c>
      <c r="C1529" t="s">
        <v>165</v>
      </c>
      <c r="D1529" t="s">
        <v>146</v>
      </c>
      <c r="E1529" t="s">
        <v>37</v>
      </c>
      <c r="F1529" t="s">
        <v>301</v>
      </c>
      <c r="G1529" s="82">
        <v>-5500</v>
      </c>
      <c r="H1529" t="s">
        <v>179</v>
      </c>
      <c r="I1529" t="s">
        <v>221</v>
      </c>
      <c r="J1529" s="33"/>
      <c r="K1529" s="33">
        <f>표1[[#This Row],[날짜]]</f>
        <v>45636</v>
      </c>
      <c r="L1529" t="str" cm="1">
        <f t="array" ref="L15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29" t="str">
        <f t="shared" si="23"/>
        <v>교통</v>
      </c>
      <c r="N1529" t="str">
        <f>IF(COUNTIF(저축성자산, I1529) &gt; 0, 표1[[#This Row],[결제수단]], E1529)</f>
        <v>택시</v>
      </c>
      <c r="O1529">
        <f>IF(OR(표1[[#This Row],[pv_대분류]]="수입", 표1[[#This Row],[pv_대분류]]="저축/투자"), 표1[[#This Row],[금액]], -표1[[#This Row],[금액]])</f>
        <v>5500</v>
      </c>
    </row>
    <row r="1530" spans="1:15">
      <c r="A1530" s="33">
        <v>45636</v>
      </c>
      <c r="B1530" s="34">
        <v>0.66138888888888892</v>
      </c>
      <c r="C1530" t="s">
        <v>165</v>
      </c>
      <c r="D1530" t="s">
        <v>146</v>
      </c>
      <c r="E1530" t="s">
        <v>37</v>
      </c>
      <c r="F1530" t="s">
        <v>301</v>
      </c>
      <c r="G1530" s="82">
        <v>5500</v>
      </c>
      <c r="H1530" t="s">
        <v>179</v>
      </c>
      <c r="I1530" t="s">
        <v>221</v>
      </c>
      <c r="J1530" s="33"/>
      <c r="K1530" s="33">
        <f>표1[[#This Row],[날짜]]</f>
        <v>45636</v>
      </c>
      <c r="L1530" t="str" cm="1">
        <f t="array" ref="L15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30" t="str">
        <f t="shared" si="23"/>
        <v>교통</v>
      </c>
      <c r="N1530" t="str">
        <f>IF(COUNTIF(저축성자산, I1530) &gt; 0, 표1[[#This Row],[결제수단]], E1530)</f>
        <v>택시</v>
      </c>
      <c r="O1530">
        <f>IF(OR(표1[[#This Row],[pv_대분류]]="수입", 표1[[#This Row],[pv_대분류]]="저축/투자"), 표1[[#This Row],[금액]], -표1[[#This Row],[금액]])</f>
        <v>-5500</v>
      </c>
    </row>
    <row r="1531" spans="1:15">
      <c r="A1531" s="33">
        <v>45636</v>
      </c>
      <c r="B1531" s="34">
        <v>0.66620370370370374</v>
      </c>
      <c r="C1531" t="s">
        <v>165</v>
      </c>
      <c r="D1531" t="s">
        <v>146</v>
      </c>
      <c r="E1531" t="s">
        <v>37</v>
      </c>
      <c r="F1531" t="s">
        <v>301</v>
      </c>
      <c r="G1531" s="82">
        <v>-4800</v>
      </c>
      <c r="H1531" t="s">
        <v>179</v>
      </c>
      <c r="I1531" t="s">
        <v>221</v>
      </c>
      <c r="J1531" s="33"/>
      <c r="K1531" s="33">
        <f>표1[[#This Row],[날짜]]</f>
        <v>45636</v>
      </c>
      <c r="L1531" t="str" cm="1">
        <f t="array" ref="L15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31" t="str">
        <f t="shared" si="23"/>
        <v>교통</v>
      </c>
      <c r="N1531" t="str">
        <f>IF(COUNTIF(저축성자산, I1531) &gt; 0, 표1[[#This Row],[결제수단]], E1531)</f>
        <v>택시</v>
      </c>
      <c r="O1531">
        <f>IF(OR(표1[[#This Row],[pv_대분류]]="수입", 표1[[#This Row],[pv_대분류]]="저축/투자"), 표1[[#This Row],[금액]], -표1[[#This Row],[금액]])</f>
        <v>4800</v>
      </c>
    </row>
    <row r="1532" spans="1:15">
      <c r="A1532" s="33">
        <v>45636</v>
      </c>
      <c r="B1532" s="34">
        <v>0.82821759259259264</v>
      </c>
      <c r="C1532" t="s">
        <v>165</v>
      </c>
      <c r="D1532" t="s">
        <v>553</v>
      </c>
      <c r="E1532" t="s">
        <v>612</v>
      </c>
      <c r="F1532" t="s">
        <v>294</v>
      </c>
      <c r="G1532" s="82">
        <v>-63600</v>
      </c>
      <c r="H1532" t="s">
        <v>179</v>
      </c>
      <c r="I1532" t="s">
        <v>222</v>
      </c>
      <c r="J1532" s="33"/>
      <c r="K1532" s="33">
        <f>표1[[#This Row],[날짜]]</f>
        <v>45636</v>
      </c>
      <c r="L1532" t="str" cm="1">
        <f t="array" ref="L15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32" t="str">
        <f t="shared" si="23"/>
        <v>온라인쇼핑</v>
      </c>
      <c r="N1532" t="str">
        <f>IF(COUNTIF(저축성자산, I1532) &gt; 0, 표1[[#This Row],[결제수단]], E1532)</f>
        <v>인터넷쇼핑</v>
      </c>
      <c r="O1532">
        <f>IF(OR(표1[[#This Row],[pv_대분류]]="수입", 표1[[#This Row],[pv_대분류]]="저축/투자"), 표1[[#This Row],[금액]], -표1[[#This Row],[금액]])</f>
        <v>63600</v>
      </c>
    </row>
    <row r="1533" spans="1:15">
      <c r="A1533" s="33">
        <v>45636</v>
      </c>
      <c r="B1533" s="34">
        <v>0.86150462962962959</v>
      </c>
      <c r="C1533" t="s">
        <v>165</v>
      </c>
      <c r="D1533" t="s">
        <v>146</v>
      </c>
      <c r="E1533" t="s">
        <v>19</v>
      </c>
      <c r="F1533" t="s">
        <v>596</v>
      </c>
      <c r="G1533" s="82">
        <v>-5400</v>
      </c>
      <c r="H1533" t="s">
        <v>179</v>
      </c>
      <c r="I1533" t="s">
        <v>224</v>
      </c>
      <c r="J1533" s="33"/>
      <c r="K1533" s="33">
        <f>표1[[#This Row],[날짜]]</f>
        <v>45636</v>
      </c>
      <c r="L1533" t="str" cm="1">
        <f t="array" ref="L15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33" t="str">
        <f t="shared" si="23"/>
        <v>교통</v>
      </c>
      <c r="N1533" t="str">
        <f>IF(COUNTIF(저축성자산, I1533) &gt; 0, 표1[[#This Row],[결제수단]], E1533)</f>
        <v>철도</v>
      </c>
      <c r="O1533">
        <f>IF(OR(표1[[#This Row],[pv_대분류]]="수입", 표1[[#This Row],[pv_대분류]]="저축/투자"), 표1[[#This Row],[금액]], -표1[[#This Row],[금액]])</f>
        <v>5400</v>
      </c>
    </row>
    <row r="1534" spans="1:15" hidden="1">
      <c r="A1534" s="33">
        <v>45635</v>
      </c>
      <c r="B1534" s="34">
        <v>0.5827430555555555</v>
      </c>
      <c r="C1534" t="s">
        <v>167</v>
      </c>
      <c r="D1534" t="s">
        <v>2</v>
      </c>
      <c r="E1534" t="s">
        <v>149</v>
      </c>
      <c r="F1534" t="s">
        <v>744</v>
      </c>
      <c r="G1534" s="82">
        <v>60000</v>
      </c>
      <c r="H1534" t="s">
        <v>179</v>
      </c>
      <c r="I1534" t="s">
        <v>195</v>
      </c>
      <c r="J1534" s="33"/>
      <c r="K1534" s="33">
        <f>표1[[#This Row],[날짜]]</f>
        <v>45635</v>
      </c>
      <c r="L1534" t="str" cm="1">
        <f t="array" ref="L15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4" t="str">
        <f t="shared" si="23"/>
        <v>저축</v>
      </c>
      <c r="N1534" t="str">
        <f>IF(COUNTIF(저축성자산, I1534) &gt; 0, 표1[[#This Row],[결제수단]], E1534)</f>
        <v>미분류</v>
      </c>
      <c r="O1534">
        <f>IF(OR(표1[[#This Row],[pv_대분류]]="수입", 표1[[#This Row],[pv_대분류]]="저축/투자"), 표1[[#This Row],[금액]], -표1[[#This Row],[금액]])</f>
        <v>-60000</v>
      </c>
    </row>
    <row r="1535" spans="1:15" hidden="1">
      <c r="A1535" s="33">
        <v>45635</v>
      </c>
      <c r="B1535" s="34">
        <v>0.58535879629629628</v>
      </c>
      <c r="C1535" t="s">
        <v>167</v>
      </c>
      <c r="D1535" t="s">
        <v>609</v>
      </c>
      <c r="E1535" t="s">
        <v>149</v>
      </c>
      <c r="F1535" t="s">
        <v>593</v>
      </c>
      <c r="G1535" s="82">
        <v>-60000</v>
      </c>
      <c r="H1535" t="s">
        <v>179</v>
      </c>
      <c r="I1535" t="s">
        <v>195</v>
      </c>
      <c r="J1535" s="33"/>
      <c r="K1535" s="33">
        <f>표1[[#This Row],[날짜]]</f>
        <v>45635</v>
      </c>
      <c r="L1535" t="str" cm="1">
        <f t="array" ref="L15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5" t="str">
        <f t="shared" si="23"/>
        <v>내계좌이체</v>
      </c>
      <c r="N1535" t="str">
        <f>IF(COUNTIF(저축성자산, I1535) &gt; 0, 표1[[#This Row],[결제수단]], E1535)</f>
        <v>미분류</v>
      </c>
      <c r="O1535">
        <f>IF(OR(표1[[#This Row],[pv_대분류]]="수입", 표1[[#This Row],[pv_대분류]]="저축/투자"), 표1[[#This Row],[금액]], -표1[[#This Row],[금액]])</f>
        <v>60000</v>
      </c>
    </row>
    <row r="1536" spans="1:15" hidden="1">
      <c r="A1536" s="33">
        <v>45635</v>
      </c>
      <c r="B1536" s="34">
        <v>0.58535879629629628</v>
      </c>
      <c r="C1536" t="s">
        <v>167</v>
      </c>
      <c r="D1536" t="s">
        <v>609</v>
      </c>
      <c r="E1536" t="s">
        <v>149</v>
      </c>
      <c r="F1536" t="s">
        <v>152</v>
      </c>
      <c r="G1536" s="82">
        <v>60000</v>
      </c>
      <c r="H1536" t="s">
        <v>179</v>
      </c>
      <c r="I1536" t="s">
        <v>537</v>
      </c>
      <c r="J1536" s="33"/>
      <c r="K1536" s="33">
        <f>표1[[#This Row],[날짜]]</f>
        <v>45635</v>
      </c>
      <c r="L1536" t="str" cm="1">
        <f t="array" ref="L15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6" t="str">
        <f t="shared" si="23"/>
        <v>내계좌이체</v>
      </c>
      <c r="N1536" t="str">
        <f>IF(COUNTIF(저축성자산, I1536) &gt; 0, 표1[[#This Row],[결제수단]], E1536)</f>
        <v>미분류</v>
      </c>
      <c r="O1536">
        <f>IF(OR(표1[[#This Row],[pv_대분류]]="수입", 표1[[#This Row],[pv_대분류]]="저축/투자"), 표1[[#This Row],[금액]], -표1[[#This Row],[금액]])</f>
        <v>-60000</v>
      </c>
    </row>
    <row r="1537" spans="1:15" hidden="1">
      <c r="A1537" s="33">
        <v>45635</v>
      </c>
      <c r="B1537" s="34">
        <v>0.64856481481481476</v>
      </c>
      <c r="C1537" t="s">
        <v>167</v>
      </c>
      <c r="D1537" t="s">
        <v>23</v>
      </c>
      <c r="E1537" t="s">
        <v>149</v>
      </c>
      <c r="F1537" t="s">
        <v>739</v>
      </c>
      <c r="G1537" s="82">
        <v>8300</v>
      </c>
      <c r="H1537" t="s">
        <v>179</v>
      </c>
      <c r="I1537" t="s">
        <v>195</v>
      </c>
      <c r="J1537" s="33"/>
      <c r="K1537" s="33">
        <f>표1[[#This Row],[날짜]]</f>
        <v>45635</v>
      </c>
      <c r="L1537" t="str" cm="1">
        <f t="array" ref="L15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7" t="str">
        <f t="shared" si="23"/>
        <v>투자</v>
      </c>
      <c r="N1537" t="str">
        <f>IF(COUNTIF(저축성자산, I1537) &gt; 0, 표1[[#This Row],[결제수단]], E1537)</f>
        <v>미분류</v>
      </c>
      <c r="O1537">
        <f>IF(OR(표1[[#This Row],[pv_대분류]]="수입", 표1[[#This Row],[pv_대분류]]="저축/투자"), 표1[[#This Row],[금액]], -표1[[#This Row],[금액]])</f>
        <v>-8300</v>
      </c>
    </row>
    <row r="1538" spans="1:15" hidden="1">
      <c r="A1538" s="33">
        <v>45635</v>
      </c>
      <c r="B1538" s="34">
        <v>0.66434027777777782</v>
      </c>
      <c r="C1538" t="s">
        <v>167</v>
      </c>
      <c r="D1538" t="s">
        <v>609</v>
      </c>
      <c r="E1538" t="s">
        <v>149</v>
      </c>
      <c r="F1538" t="s">
        <v>593</v>
      </c>
      <c r="G1538" s="82">
        <v>-8300</v>
      </c>
      <c r="H1538" t="s">
        <v>179</v>
      </c>
      <c r="I1538" t="s">
        <v>195</v>
      </c>
      <c r="J1538" s="33"/>
      <c r="K1538" s="33">
        <f>표1[[#This Row],[날짜]]</f>
        <v>45635</v>
      </c>
      <c r="L1538" t="str" cm="1">
        <f t="array" ref="L15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8" t="str">
        <f t="shared" ref="M1538:M1601" si="24">IF(COUNTIF(저축성자산, I1538) &gt; 0, "저축성자산", D1538)</f>
        <v>내계좌이체</v>
      </c>
      <c r="N1538" t="str">
        <f>IF(COUNTIF(저축성자산, I1538) &gt; 0, 표1[[#This Row],[결제수단]], E1538)</f>
        <v>미분류</v>
      </c>
      <c r="O1538">
        <f>IF(OR(표1[[#This Row],[pv_대분류]]="수입", 표1[[#This Row],[pv_대분류]]="저축/투자"), 표1[[#This Row],[금액]], -표1[[#This Row],[금액]])</f>
        <v>8300</v>
      </c>
    </row>
    <row r="1539" spans="1:15" hidden="1">
      <c r="A1539" s="33">
        <v>45635</v>
      </c>
      <c r="B1539" s="34">
        <v>0.66434027777777782</v>
      </c>
      <c r="C1539" t="s">
        <v>167</v>
      </c>
      <c r="D1539" t="s">
        <v>609</v>
      </c>
      <c r="E1539" t="s">
        <v>149</v>
      </c>
      <c r="F1539" t="s">
        <v>152</v>
      </c>
      <c r="G1539" s="82">
        <v>8300</v>
      </c>
      <c r="H1539" t="s">
        <v>179</v>
      </c>
      <c r="I1539" t="s">
        <v>537</v>
      </c>
      <c r="J1539" s="33"/>
      <c r="K1539" s="33">
        <f>표1[[#This Row],[날짜]]</f>
        <v>45635</v>
      </c>
      <c r="L1539" t="str" cm="1">
        <f t="array" ref="L15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39" t="str">
        <f t="shared" si="24"/>
        <v>내계좌이체</v>
      </c>
      <c r="N1539" t="str">
        <f>IF(COUNTIF(저축성자산, I1539) &gt; 0, 표1[[#This Row],[결제수단]], E1539)</f>
        <v>미분류</v>
      </c>
      <c r="O1539">
        <f>IF(OR(표1[[#This Row],[pv_대분류]]="수입", 표1[[#This Row],[pv_대분류]]="저축/투자"), 표1[[#This Row],[금액]], -표1[[#This Row],[금액]])</f>
        <v>-8300</v>
      </c>
    </row>
    <row r="1540" spans="1:15" hidden="1">
      <c r="A1540" s="33">
        <v>45634</v>
      </c>
      <c r="B1540" s="34">
        <v>0.53276620370370376</v>
      </c>
      <c r="C1540" t="s">
        <v>167</v>
      </c>
      <c r="D1540" t="s">
        <v>609</v>
      </c>
      <c r="E1540" t="s">
        <v>149</v>
      </c>
      <c r="F1540" t="s">
        <v>600</v>
      </c>
      <c r="G1540" s="82">
        <v>-1</v>
      </c>
      <c r="H1540" t="s">
        <v>179</v>
      </c>
      <c r="I1540" t="s">
        <v>195</v>
      </c>
      <c r="J1540" s="33"/>
      <c r="K1540" s="33">
        <f>표1[[#This Row],[날짜]]</f>
        <v>45634</v>
      </c>
      <c r="L1540" t="str" cm="1">
        <f t="array" ref="L15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40" t="str">
        <f t="shared" si="24"/>
        <v>내계좌이체</v>
      </c>
      <c r="N1540" t="str">
        <f>IF(COUNTIF(저축성자산, I1540) &gt; 0, 표1[[#This Row],[결제수단]], E1540)</f>
        <v>미분류</v>
      </c>
      <c r="O1540">
        <f>IF(OR(표1[[#This Row],[pv_대분류]]="수입", 표1[[#This Row],[pv_대분류]]="저축/투자"), 표1[[#This Row],[금액]], -표1[[#This Row],[금액]])</f>
        <v>1</v>
      </c>
    </row>
    <row r="1541" spans="1:15" hidden="1">
      <c r="A1541" s="33">
        <v>45634</v>
      </c>
      <c r="B1541" s="34">
        <v>0.53276620370370376</v>
      </c>
      <c r="C1541" t="s">
        <v>167</v>
      </c>
      <c r="D1541" t="s">
        <v>609</v>
      </c>
      <c r="E1541" t="s">
        <v>149</v>
      </c>
      <c r="F1541" t="s">
        <v>152</v>
      </c>
      <c r="G1541" s="82">
        <v>1</v>
      </c>
      <c r="H1541" t="s">
        <v>179</v>
      </c>
      <c r="I1541" t="s">
        <v>537</v>
      </c>
      <c r="J1541" s="33"/>
      <c r="K1541" s="33">
        <f>표1[[#This Row],[날짜]]</f>
        <v>45634</v>
      </c>
      <c r="L1541" t="str" cm="1">
        <f t="array" ref="L15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41" t="str">
        <f t="shared" si="24"/>
        <v>내계좌이체</v>
      </c>
      <c r="N1541" t="str">
        <f>IF(COUNTIF(저축성자산, I1541) &gt; 0, 표1[[#This Row],[결제수단]], E1541)</f>
        <v>미분류</v>
      </c>
      <c r="O1541">
        <f>IF(OR(표1[[#This Row],[pv_대분류]]="수입", 표1[[#This Row],[pv_대분류]]="저축/투자"), 표1[[#This Row],[금액]], -표1[[#This Row],[금액]])</f>
        <v>-1</v>
      </c>
    </row>
    <row r="1542" spans="1:15">
      <c r="A1542" s="33">
        <v>45634</v>
      </c>
      <c r="B1542" s="34">
        <v>0.53262731481481485</v>
      </c>
      <c r="C1542" t="s">
        <v>165</v>
      </c>
      <c r="D1542" t="s">
        <v>160</v>
      </c>
      <c r="E1542" t="s">
        <v>10</v>
      </c>
      <c r="F1542" t="s">
        <v>329</v>
      </c>
      <c r="G1542" s="82">
        <v>-19200</v>
      </c>
      <c r="H1542" t="s">
        <v>179</v>
      </c>
      <c r="I1542" t="s">
        <v>224</v>
      </c>
      <c r="J1542" s="33"/>
      <c r="K1542" s="33">
        <f>표1[[#This Row],[날짜]]</f>
        <v>45634</v>
      </c>
      <c r="L1542" t="str" cm="1">
        <f t="array" ref="L15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42" t="str">
        <f t="shared" si="24"/>
        <v>생활</v>
      </c>
      <c r="N1542" t="str">
        <f>IF(COUNTIF(저축성자산, I1542) &gt; 0, 표1[[#This Row],[결제수단]], E1542)</f>
        <v>마트</v>
      </c>
      <c r="O1542">
        <f>IF(OR(표1[[#This Row],[pv_대분류]]="수입", 표1[[#This Row],[pv_대분류]]="저축/투자"), 표1[[#This Row],[금액]], -표1[[#This Row],[금액]])</f>
        <v>19200</v>
      </c>
    </row>
    <row r="1543" spans="1:15" hidden="1">
      <c r="A1543" s="33">
        <v>45634</v>
      </c>
      <c r="B1543" s="34">
        <v>0.5905555555555555</v>
      </c>
      <c r="C1543" t="s">
        <v>163</v>
      </c>
      <c r="D1543" t="s">
        <v>161</v>
      </c>
      <c r="E1543" t="s">
        <v>149</v>
      </c>
      <c r="F1543" t="s">
        <v>617</v>
      </c>
      <c r="G1543" s="82">
        <v>10</v>
      </c>
      <c r="H1543" t="s">
        <v>179</v>
      </c>
      <c r="I1543" t="s">
        <v>537</v>
      </c>
      <c r="J1543" s="33"/>
      <c r="K1543" s="33">
        <f>표1[[#This Row],[날짜]]</f>
        <v>45634</v>
      </c>
      <c r="L1543" t="str" cm="1">
        <f t="array" ref="L15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43" t="str">
        <f t="shared" si="24"/>
        <v>앱테크</v>
      </c>
      <c r="N1543" t="str">
        <f>IF(COUNTIF(저축성자산, I1543) &gt; 0, 표1[[#This Row],[결제수단]], E1543)</f>
        <v>미분류</v>
      </c>
      <c r="O1543">
        <f>IF(OR(표1[[#This Row],[pv_대분류]]="수입", 표1[[#This Row],[pv_대분류]]="저축/투자"), 표1[[#This Row],[금액]], -표1[[#This Row],[금액]])</f>
        <v>10</v>
      </c>
    </row>
    <row r="1544" spans="1:15" hidden="1">
      <c r="A1544" s="33">
        <v>45632</v>
      </c>
      <c r="B1544" s="34">
        <v>0.35716435185185191</v>
      </c>
      <c r="C1544" t="s">
        <v>163</v>
      </c>
      <c r="D1544" t="s">
        <v>510</v>
      </c>
      <c r="E1544" t="s">
        <v>149</v>
      </c>
      <c r="F1544" t="s">
        <v>240</v>
      </c>
      <c r="G1544" s="82">
        <v>500</v>
      </c>
      <c r="H1544" t="s">
        <v>179</v>
      </c>
      <c r="I1544" t="s">
        <v>537</v>
      </c>
      <c r="J1544" s="33"/>
      <c r="K1544" s="33">
        <f>표1[[#This Row],[날짜]]</f>
        <v>45632</v>
      </c>
      <c r="L1544" t="str" cm="1">
        <f t="array" ref="L15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44" t="str">
        <f t="shared" si="24"/>
        <v>금융수입</v>
      </c>
      <c r="N1544" t="str">
        <f>IF(COUNTIF(저축성자산, I1544) &gt; 0, 표1[[#This Row],[결제수단]], E1544)</f>
        <v>미분류</v>
      </c>
      <c r="O1544">
        <f>IF(OR(표1[[#This Row],[pv_대분류]]="수입", 표1[[#This Row],[pv_대분류]]="저축/투자"), 표1[[#This Row],[금액]], -표1[[#This Row],[금액]])</f>
        <v>500</v>
      </c>
    </row>
    <row r="1545" spans="1:15" hidden="1">
      <c r="A1545" s="33">
        <v>45631</v>
      </c>
      <c r="B1545" s="34">
        <v>0.39778935185185182</v>
      </c>
      <c r="C1545" t="s">
        <v>167</v>
      </c>
      <c r="D1545" t="s">
        <v>167</v>
      </c>
      <c r="E1545" t="s">
        <v>149</v>
      </c>
      <c r="F1545" t="s">
        <v>600</v>
      </c>
      <c r="G1545" s="82">
        <v>1</v>
      </c>
      <c r="H1545" t="s">
        <v>179</v>
      </c>
      <c r="I1545" t="s">
        <v>195</v>
      </c>
      <c r="J1545" s="33"/>
      <c r="K1545" s="33">
        <f>표1[[#This Row],[날짜]]</f>
        <v>45631</v>
      </c>
      <c r="L1545" t="str" cm="1">
        <f t="array" ref="L15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45" t="str">
        <f t="shared" si="24"/>
        <v>이체</v>
      </c>
      <c r="N1545" t="str">
        <f>IF(COUNTIF(저축성자산, I1545) &gt; 0, 표1[[#This Row],[결제수단]], E1545)</f>
        <v>미분류</v>
      </c>
      <c r="O1545">
        <f>IF(OR(표1[[#This Row],[pv_대분류]]="수입", 표1[[#This Row],[pv_대분류]]="저축/투자"), 표1[[#This Row],[금액]], -표1[[#This Row],[금액]])</f>
        <v>-1</v>
      </c>
    </row>
    <row r="1546" spans="1:15" hidden="1">
      <c r="A1546" s="33">
        <v>45631</v>
      </c>
      <c r="B1546" s="34">
        <v>0.42347222222222219</v>
      </c>
      <c r="C1546" t="s">
        <v>167</v>
      </c>
      <c r="D1546" t="s">
        <v>167</v>
      </c>
      <c r="E1546" t="s">
        <v>149</v>
      </c>
      <c r="F1546" t="s">
        <v>5</v>
      </c>
      <c r="G1546" s="82">
        <v>-28680</v>
      </c>
      <c r="H1546" t="s">
        <v>179</v>
      </c>
      <c r="I1546" t="s">
        <v>554</v>
      </c>
      <c r="J1546" s="33"/>
      <c r="K1546" s="33">
        <f>표1[[#This Row],[날짜]]</f>
        <v>45631</v>
      </c>
      <c r="L1546" t="str" cm="1">
        <f t="array" ref="L15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46" t="str">
        <f t="shared" si="24"/>
        <v>이체</v>
      </c>
      <c r="N1546" t="str">
        <f>IF(COUNTIF(저축성자산, I1546) &gt; 0, 표1[[#This Row],[결제수단]], E1546)</f>
        <v>미분류</v>
      </c>
      <c r="O1546">
        <f>IF(OR(표1[[#This Row],[pv_대분류]]="수입", 표1[[#This Row],[pv_대분류]]="저축/투자"), 표1[[#This Row],[금액]], -표1[[#This Row],[금액]])</f>
        <v>28680</v>
      </c>
    </row>
    <row r="1547" spans="1:15" hidden="1">
      <c r="A1547" s="33">
        <v>45631</v>
      </c>
      <c r="B1547" s="34">
        <v>0.42854166666666671</v>
      </c>
      <c r="C1547" t="s">
        <v>167</v>
      </c>
      <c r="D1547" t="s">
        <v>609</v>
      </c>
      <c r="E1547" t="s">
        <v>149</v>
      </c>
      <c r="F1547" t="s">
        <v>152</v>
      </c>
      <c r="G1547" s="82">
        <v>-6000</v>
      </c>
      <c r="H1547" t="s">
        <v>179</v>
      </c>
      <c r="I1547" t="s">
        <v>554</v>
      </c>
      <c r="J1547" s="33"/>
      <c r="K1547" s="33">
        <f>표1[[#This Row],[날짜]]</f>
        <v>45631</v>
      </c>
      <c r="L1547" t="str" cm="1">
        <f t="array" ref="L15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47" t="str">
        <f t="shared" si="24"/>
        <v>내계좌이체</v>
      </c>
      <c r="N1547" t="str">
        <f>IF(COUNTIF(저축성자산, I1547) &gt; 0, 표1[[#This Row],[결제수단]], E1547)</f>
        <v>미분류</v>
      </c>
      <c r="O1547">
        <f>IF(OR(표1[[#This Row],[pv_대분류]]="수입", 표1[[#This Row],[pv_대분류]]="저축/투자"), 표1[[#This Row],[금액]], -표1[[#This Row],[금액]])</f>
        <v>6000</v>
      </c>
    </row>
    <row r="1548" spans="1:15" hidden="1">
      <c r="A1548" s="33">
        <v>45631</v>
      </c>
      <c r="B1548" s="34">
        <v>0.42854166666666671</v>
      </c>
      <c r="C1548" t="s">
        <v>167</v>
      </c>
      <c r="D1548" t="s">
        <v>609</v>
      </c>
      <c r="E1548" t="s">
        <v>149</v>
      </c>
      <c r="F1548" t="s">
        <v>152</v>
      </c>
      <c r="G1548" s="82">
        <v>6000</v>
      </c>
      <c r="H1548" t="s">
        <v>179</v>
      </c>
      <c r="I1548" t="s">
        <v>554</v>
      </c>
      <c r="J1548" s="33"/>
      <c r="K1548" s="33">
        <f>표1[[#This Row],[날짜]]</f>
        <v>45631</v>
      </c>
      <c r="L1548" t="str" cm="1">
        <f t="array" ref="L15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48" t="str">
        <f t="shared" si="24"/>
        <v>내계좌이체</v>
      </c>
      <c r="N1548" t="str">
        <f>IF(COUNTIF(저축성자산, I1548) &gt; 0, 표1[[#This Row],[결제수단]], E1548)</f>
        <v>미분류</v>
      </c>
      <c r="O1548">
        <f>IF(OR(표1[[#This Row],[pv_대분류]]="수입", 표1[[#This Row],[pv_대분류]]="저축/투자"), 표1[[#This Row],[금액]], -표1[[#This Row],[금액]])</f>
        <v>-6000</v>
      </c>
    </row>
    <row r="1549" spans="1:15" hidden="1">
      <c r="A1549" s="33">
        <v>45631</v>
      </c>
      <c r="B1549" s="34">
        <v>0.57831018518518518</v>
      </c>
      <c r="C1549" t="s">
        <v>167</v>
      </c>
      <c r="D1549" t="s">
        <v>167</v>
      </c>
      <c r="E1549" t="s">
        <v>149</v>
      </c>
      <c r="F1549" t="s">
        <v>730</v>
      </c>
      <c r="G1549" s="82">
        <v>-20000</v>
      </c>
      <c r="H1549" t="s">
        <v>179</v>
      </c>
      <c r="I1549" t="s">
        <v>537</v>
      </c>
      <c r="J1549" s="33"/>
      <c r="K1549" s="33">
        <f>표1[[#This Row],[날짜]]</f>
        <v>45631</v>
      </c>
      <c r="L1549" t="str" cm="1">
        <f t="array" ref="L15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49" t="str">
        <f t="shared" si="24"/>
        <v>이체</v>
      </c>
      <c r="N1549" t="str">
        <f>IF(COUNTIF(저축성자산, I1549) &gt; 0, 표1[[#This Row],[결제수단]], E1549)</f>
        <v>미분류</v>
      </c>
      <c r="O1549">
        <f>IF(OR(표1[[#This Row],[pv_대분류]]="수입", 표1[[#This Row],[pv_대분류]]="저축/투자"), 표1[[#This Row],[금액]], -표1[[#This Row],[금액]])</f>
        <v>20000</v>
      </c>
    </row>
    <row r="1550" spans="1:15">
      <c r="A1550" s="33">
        <v>45631</v>
      </c>
      <c r="B1550" s="34">
        <v>0.39526620370370369</v>
      </c>
      <c r="C1550" t="s">
        <v>165</v>
      </c>
      <c r="D1550" t="s">
        <v>146</v>
      </c>
      <c r="E1550" t="s">
        <v>19</v>
      </c>
      <c r="F1550" t="s">
        <v>596</v>
      </c>
      <c r="G1550" s="82">
        <v>-7000</v>
      </c>
      <c r="H1550" t="s">
        <v>179</v>
      </c>
      <c r="I1550" t="s">
        <v>224</v>
      </c>
      <c r="J1550" s="33"/>
      <c r="K1550" s="33">
        <f>표1[[#This Row],[날짜]]</f>
        <v>45631</v>
      </c>
      <c r="L1550" t="str" cm="1">
        <f t="array" ref="L15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50" t="str">
        <f t="shared" si="24"/>
        <v>교통</v>
      </c>
      <c r="N1550" t="str">
        <f>IF(COUNTIF(저축성자산, I1550) &gt; 0, 표1[[#This Row],[결제수단]], E1550)</f>
        <v>철도</v>
      </c>
      <c r="O1550">
        <f>IF(OR(표1[[#This Row],[pv_대분류]]="수입", 표1[[#This Row],[pv_대분류]]="저축/투자"), 표1[[#This Row],[금액]], -표1[[#This Row],[금액]])</f>
        <v>7000</v>
      </c>
    </row>
    <row r="1551" spans="1:15">
      <c r="A1551" s="33">
        <v>45631</v>
      </c>
      <c r="B1551" s="34">
        <v>0.42993055555555548</v>
      </c>
      <c r="C1551" t="s">
        <v>165</v>
      </c>
      <c r="D1551" t="s">
        <v>148</v>
      </c>
      <c r="E1551" t="s">
        <v>92</v>
      </c>
      <c r="F1551" t="s">
        <v>336</v>
      </c>
      <c r="G1551" s="82">
        <v>-6000</v>
      </c>
      <c r="H1551" t="s">
        <v>179</v>
      </c>
      <c r="I1551" t="s">
        <v>272</v>
      </c>
      <c r="J1551" s="33"/>
      <c r="K1551" s="33">
        <f>표1[[#This Row],[날짜]]</f>
        <v>45631</v>
      </c>
      <c r="L1551" t="str" cm="1">
        <f t="array" ref="L15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51" t="str">
        <f t="shared" si="24"/>
        <v>식비</v>
      </c>
      <c r="N1551" t="str">
        <f>IF(COUNTIF(저축성자산, I1551) &gt; 0, 표1[[#This Row],[결제수단]], E1551)</f>
        <v>식재료</v>
      </c>
      <c r="O1551">
        <f>IF(OR(표1[[#This Row],[pv_대분류]]="수입", 표1[[#This Row],[pv_대분류]]="저축/투자"), 표1[[#This Row],[금액]], -표1[[#This Row],[금액]])</f>
        <v>6000</v>
      </c>
    </row>
    <row r="1552" spans="1:15" hidden="1">
      <c r="A1552" s="33">
        <v>45630</v>
      </c>
      <c r="B1552" s="34">
        <v>0.35458333333333331</v>
      </c>
      <c r="C1552" t="s">
        <v>167</v>
      </c>
      <c r="D1552" t="s">
        <v>609</v>
      </c>
      <c r="E1552" t="s">
        <v>149</v>
      </c>
      <c r="F1552" t="s">
        <v>593</v>
      </c>
      <c r="G1552" s="82">
        <v>-28080</v>
      </c>
      <c r="H1552" t="s">
        <v>179</v>
      </c>
      <c r="I1552" t="s">
        <v>195</v>
      </c>
      <c r="J1552" s="33"/>
      <c r="K1552" s="33">
        <f>표1[[#This Row],[날짜]]</f>
        <v>45630</v>
      </c>
      <c r="L1552" t="str" cm="1">
        <f t="array" ref="L15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52" t="str">
        <f t="shared" si="24"/>
        <v>내계좌이체</v>
      </c>
      <c r="N1552" t="str">
        <f>IF(COUNTIF(저축성자산, I1552) &gt; 0, 표1[[#This Row],[결제수단]], E1552)</f>
        <v>미분류</v>
      </c>
      <c r="O1552">
        <f>IF(OR(표1[[#This Row],[pv_대분류]]="수입", 표1[[#This Row],[pv_대분류]]="저축/투자"), 표1[[#This Row],[금액]], -표1[[#This Row],[금액]])</f>
        <v>28080</v>
      </c>
    </row>
    <row r="1553" spans="1:15" hidden="1">
      <c r="A1553" s="33">
        <v>45630</v>
      </c>
      <c r="B1553" s="34">
        <v>0.3545949074074074</v>
      </c>
      <c r="C1553" t="s">
        <v>167</v>
      </c>
      <c r="D1553" t="s">
        <v>609</v>
      </c>
      <c r="E1553" t="s">
        <v>149</v>
      </c>
      <c r="F1553" t="s">
        <v>152</v>
      </c>
      <c r="G1553" s="82">
        <v>28080</v>
      </c>
      <c r="H1553" t="s">
        <v>179</v>
      </c>
      <c r="I1553" t="s">
        <v>537</v>
      </c>
      <c r="J1553" s="33"/>
      <c r="K1553" s="33">
        <f>표1[[#This Row],[날짜]]</f>
        <v>45630</v>
      </c>
      <c r="L1553" t="str" cm="1">
        <f t="array" ref="L15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53" t="str">
        <f t="shared" si="24"/>
        <v>내계좌이체</v>
      </c>
      <c r="N1553" t="str">
        <f>IF(COUNTIF(저축성자산, I1553) &gt; 0, 표1[[#This Row],[결제수단]], E1553)</f>
        <v>미분류</v>
      </c>
      <c r="O1553">
        <f>IF(OR(표1[[#This Row],[pv_대분류]]="수입", 표1[[#This Row],[pv_대분류]]="저축/투자"), 표1[[#This Row],[금액]], -표1[[#This Row],[금액]])</f>
        <v>-28080</v>
      </c>
    </row>
    <row r="1554" spans="1:15" hidden="1">
      <c r="A1554" s="33">
        <v>45630</v>
      </c>
      <c r="B1554" s="34">
        <v>0.36599537037037039</v>
      </c>
      <c r="C1554" t="s">
        <v>167</v>
      </c>
      <c r="D1554" t="s">
        <v>167</v>
      </c>
      <c r="E1554" t="s">
        <v>149</v>
      </c>
      <c r="F1554" t="s">
        <v>98</v>
      </c>
      <c r="G1554" s="82">
        <v>8000</v>
      </c>
      <c r="H1554" t="s">
        <v>179</v>
      </c>
      <c r="I1554" t="s">
        <v>554</v>
      </c>
      <c r="J1554" s="33"/>
      <c r="K1554" s="33">
        <f>표1[[#This Row],[날짜]]</f>
        <v>45630</v>
      </c>
      <c r="L1554" t="str" cm="1">
        <f t="array" ref="L15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54" t="str">
        <f t="shared" si="24"/>
        <v>이체</v>
      </c>
      <c r="N1554" t="str">
        <f>IF(COUNTIF(저축성자산, I1554) &gt; 0, 표1[[#This Row],[결제수단]], E1554)</f>
        <v>미분류</v>
      </c>
      <c r="O1554">
        <f>IF(OR(표1[[#This Row],[pv_대분류]]="수입", 표1[[#This Row],[pv_대분류]]="저축/투자"), 표1[[#This Row],[금액]], -표1[[#This Row],[금액]])</f>
        <v>-8000</v>
      </c>
    </row>
    <row r="1555" spans="1:15" hidden="1">
      <c r="A1555" s="33">
        <v>45630</v>
      </c>
      <c r="B1555" s="34">
        <v>0.41251157407407413</v>
      </c>
      <c r="C1555" t="s">
        <v>167</v>
      </c>
      <c r="D1555" t="s">
        <v>167</v>
      </c>
      <c r="E1555" t="s">
        <v>149</v>
      </c>
      <c r="F1555" t="s">
        <v>107</v>
      </c>
      <c r="G1555" s="82">
        <v>20000</v>
      </c>
      <c r="H1555" t="s">
        <v>179</v>
      </c>
      <c r="I1555" t="s">
        <v>554</v>
      </c>
      <c r="J1555" s="33"/>
      <c r="K1555" s="33">
        <f>표1[[#This Row],[날짜]]</f>
        <v>45630</v>
      </c>
      <c r="L1555" t="str" cm="1">
        <f t="array" ref="L15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55" t="str">
        <f t="shared" si="24"/>
        <v>이체</v>
      </c>
      <c r="N1555" t="str">
        <f>IF(COUNTIF(저축성자산, I1555) &gt; 0, 표1[[#This Row],[결제수단]], E1555)</f>
        <v>미분류</v>
      </c>
      <c r="O1555">
        <f>IF(OR(표1[[#This Row],[pv_대분류]]="수입", 표1[[#This Row],[pv_대분류]]="저축/투자"), 표1[[#This Row],[금액]], -표1[[#This Row],[금액]])</f>
        <v>-20000</v>
      </c>
    </row>
    <row r="1556" spans="1:15" hidden="1">
      <c r="A1556" s="33">
        <v>45630</v>
      </c>
      <c r="B1556" s="34">
        <v>0.42422453703703711</v>
      </c>
      <c r="C1556" t="s">
        <v>167</v>
      </c>
      <c r="D1556" t="s">
        <v>167</v>
      </c>
      <c r="E1556" t="s">
        <v>149</v>
      </c>
      <c r="F1556" t="s">
        <v>100</v>
      </c>
      <c r="G1556" s="82">
        <v>90000</v>
      </c>
      <c r="H1556" t="s">
        <v>179</v>
      </c>
      <c r="I1556" t="s">
        <v>554</v>
      </c>
      <c r="J1556" s="33"/>
      <c r="K1556" s="33">
        <f>표1[[#This Row],[날짜]]</f>
        <v>45630</v>
      </c>
      <c r="L1556" t="str" cm="1">
        <f t="array" ref="L15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56" t="str">
        <f t="shared" si="24"/>
        <v>이체</v>
      </c>
      <c r="N1556" t="str">
        <f>IF(COUNTIF(저축성자산, I1556) &gt; 0, 표1[[#This Row],[결제수단]], E1556)</f>
        <v>미분류</v>
      </c>
      <c r="O1556">
        <f>IF(OR(표1[[#This Row],[pv_대분류]]="수입", 표1[[#This Row],[pv_대분류]]="저축/투자"), 표1[[#This Row],[금액]], -표1[[#This Row],[금액]])</f>
        <v>-90000</v>
      </c>
    </row>
    <row r="1557" spans="1:15" hidden="1">
      <c r="A1557" s="33">
        <v>45630</v>
      </c>
      <c r="B1557" s="34">
        <v>0.44491898148148151</v>
      </c>
      <c r="C1557" t="s">
        <v>167</v>
      </c>
      <c r="D1557" t="s">
        <v>167</v>
      </c>
      <c r="E1557" t="s">
        <v>149</v>
      </c>
      <c r="F1557" t="s">
        <v>81</v>
      </c>
      <c r="G1557" s="82">
        <v>2000</v>
      </c>
      <c r="H1557" t="s">
        <v>179</v>
      </c>
      <c r="I1557" t="s">
        <v>554</v>
      </c>
      <c r="J1557" s="33"/>
      <c r="K1557" s="33">
        <f>표1[[#This Row],[날짜]]</f>
        <v>45630</v>
      </c>
      <c r="L1557" t="str" cm="1">
        <f t="array" ref="L15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57" t="str">
        <f t="shared" si="24"/>
        <v>이체</v>
      </c>
      <c r="N1557" t="str">
        <f>IF(COUNTIF(저축성자산, I1557) &gt; 0, 표1[[#This Row],[결제수단]], E1557)</f>
        <v>미분류</v>
      </c>
      <c r="O1557">
        <f>IF(OR(표1[[#This Row],[pv_대분류]]="수입", 표1[[#This Row],[pv_대분류]]="저축/투자"), 표1[[#This Row],[금액]], -표1[[#This Row],[금액]])</f>
        <v>-2000</v>
      </c>
    </row>
    <row r="1558" spans="1:15" hidden="1">
      <c r="A1558" s="33">
        <v>45630</v>
      </c>
      <c r="B1558" s="34">
        <v>0.35487268518518522</v>
      </c>
      <c r="C1558" t="s">
        <v>163</v>
      </c>
      <c r="D1558" t="s">
        <v>161</v>
      </c>
      <c r="E1558" t="s">
        <v>149</v>
      </c>
      <c r="F1558" t="s">
        <v>617</v>
      </c>
      <c r="G1558" s="82">
        <v>37</v>
      </c>
      <c r="H1558" t="s">
        <v>179</v>
      </c>
      <c r="I1558" t="s">
        <v>537</v>
      </c>
      <c r="J1558" s="33"/>
      <c r="K1558" s="33">
        <f>표1[[#This Row],[날짜]]</f>
        <v>45630</v>
      </c>
      <c r="L1558" t="str" cm="1">
        <f t="array" ref="L15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58" t="str">
        <f t="shared" si="24"/>
        <v>앱테크</v>
      </c>
      <c r="N1558" t="str">
        <f>IF(COUNTIF(저축성자산, I1558) &gt; 0, 표1[[#This Row],[결제수단]], E1558)</f>
        <v>미분류</v>
      </c>
      <c r="O1558">
        <f>IF(OR(표1[[#This Row],[pv_대분류]]="수입", 표1[[#This Row],[pv_대분류]]="저축/투자"), 표1[[#This Row],[금액]], -표1[[#This Row],[금액]])</f>
        <v>37</v>
      </c>
    </row>
    <row r="1559" spans="1:15">
      <c r="A1559" s="33">
        <v>45630</v>
      </c>
      <c r="B1559" s="34">
        <v>0.35623842592592592</v>
      </c>
      <c r="C1559" t="s">
        <v>165</v>
      </c>
      <c r="D1559" t="s">
        <v>146</v>
      </c>
      <c r="E1559" t="s">
        <v>37</v>
      </c>
      <c r="F1559" t="s">
        <v>325</v>
      </c>
      <c r="G1559" s="82">
        <v>-5400</v>
      </c>
      <c r="H1559" t="s">
        <v>179</v>
      </c>
      <c r="I1559" t="s">
        <v>224</v>
      </c>
      <c r="J1559" s="33"/>
      <c r="K1559" s="33">
        <f>표1[[#This Row],[날짜]]</f>
        <v>45630</v>
      </c>
      <c r="L1559" t="str" cm="1">
        <f t="array" ref="L15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59" t="str">
        <f t="shared" si="24"/>
        <v>교통</v>
      </c>
      <c r="N1559" t="str">
        <f>IF(COUNTIF(저축성자산, I1559) &gt; 0, 표1[[#This Row],[결제수단]], E1559)</f>
        <v>택시</v>
      </c>
      <c r="O1559">
        <f>IF(OR(표1[[#This Row],[pv_대분류]]="수입", 표1[[#This Row],[pv_대분류]]="저축/투자"), 표1[[#This Row],[금액]], -표1[[#This Row],[금액]])</f>
        <v>5400</v>
      </c>
    </row>
    <row r="1560" spans="1:15">
      <c r="A1560" s="33">
        <v>45630</v>
      </c>
      <c r="B1560" s="34">
        <v>0.55918981481481478</v>
      </c>
      <c r="C1560" t="s">
        <v>165</v>
      </c>
      <c r="D1560" t="s">
        <v>547</v>
      </c>
      <c r="E1560" t="s">
        <v>113</v>
      </c>
      <c r="F1560" t="s">
        <v>745</v>
      </c>
      <c r="G1560" s="82">
        <v>-37666</v>
      </c>
      <c r="H1560" t="s">
        <v>179</v>
      </c>
      <c r="I1560" t="s">
        <v>222</v>
      </c>
      <c r="J1560" s="33"/>
      <c r="K1560" s="33">
        <f>표1[[#This Row],[날짜]]</f>
        <v>45630</v>
      </c>
      <c r="L1560" t="str" cm="1">
        <f t="array" ref="L15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0" t="str">
        <f t="shared" si="24"/>
        <v>패션/쇼핑</v>
      </c>
      <c r="N1560" t="str">
        <f>IF(COUNTIF(저축성자산, I1560) &gt; 0, 표1[[#This Row],[결제수단]], E1560)</f>
        <v>패션</v>
      </c>
      <c r="O1560">
        <f>IF(OR(표1[[#This Row],[pv_대분류]]="수입", 표1[[#This Row],[pv_대분류]]="저축/투자"), 표1[[#This Row],[금액]], -표1[[#This Row],[금액]])</f>
        <v>37666</v>
      </c>
    </row>
    <row r="1561" spans="1:15">
      <c r="A1561" s="33">
        <v>45630</v>
      </c>
      <c r="B1561" s="34">
        <v>0.71143518518518523</v>
      </c>
      <c r="C1561" t="s">
        <v>165</v>
      </c>
      <c r="D1561" t="s">
        <v>148</v>
      </c>
      <c r="E1561" t="s">
        <v>86</v>
      </c>
      <c r="F1561" t="s">
        <v>718</v>
      </c>
      <c r="G1561" s="82">
        <v>-50333</v>
      </c>
      <c r="H1561" t="s">
        <v>179</v>
      </c>
      <c r="I1561" t="s">
        <v>222</v>
      </c>
      <c r="J1561" s="33"/>
      <c r="K1561" s="33">
        <f>표1[[#This Row],[날짜]]</f>
        <v>45630</v>
      </c>
      <c r="L1561" t="str" cm="1">
        <f t="array" ref="L15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1" t="str">
        <f t="shared" si="24"/>
        <v>식비</v>
      </c>
      <c r="N1561" t="str">
        <f>IF(COUNTIF(저축성자산, I1561) &gt; 0, 표1[[#This Row],[결제수단]], E1561)</f>
        <v>일식</v>
      </c>
      <c r="O1561">
        <f>IF(OR(표1[[#This Row],[pv_대분류]]="수입", 표1[[#This Row],[pv_대분류]]="저축/투자"), 표1[[#This Row],[금액]], -표1[[#This Row],[금액]])</f>
        <v>50333</v>
      </c>
    </row>
    <row r="1562" spans="1:15">
      <c r="A1562" s="33">
        <v>45630</v>
      </c>
      <c r="B1562" s="34">
        <v>0.92903935185185182</v>
      </c>
      <c r="C1562" t="s">
        <v>165</v>
      </c>
      <c r="D1562" t="s">
        <v>148</v>
      </c>
      <c r="E1562" t="s">
        <v>598</v>
      </c>
      <c r="F1562" t="s">
        <v>331</v>
      </c>
      <c r="G1562" s="82">
        <v>-9600</v>
      </c>
      <c r="H1562" t="s">
        <v>179</v>
      </c>
      <c r="I1562" t="s">
        <v>224</v>
      </c>
      <c r="J1562" s="33"/>
      <c r="K1562" s="33">
        <f>표1[[#This Row],[날짜]]</f>
        <v>45630</v>
      </c>
      <c r="L1562" t="str" cm="1">
        <f t="array" ref="L15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2" t="str">
        <f t="shared" si="24"/>
        <v>식비</v>
      </c>
      <c r="N1562" t="str">
        <f>IF(COUNTIF(저축성자산, I1562) &gt; 0, 표1[[#This Row],[결제수단]], E1562)</f>
        <v>패스트푸드</v>
      </c>
      <c r="O1562">
        <f>IF(OR(표1[[#This Row],[pv_대분류]]="수입", 표1[[#This Row],[pv_대분류]]="저축/투자"), 표1[[#This Row],[금액]], -표1[[#This Row],[금액]])</f>
        <v>9600</v>
      </c>
    </row>
    <row r="1563" spans="1:15" hidden="1">
      <c r="A1563" s="33">
        <v>45629</v>
      </c>
      <c r="B1563" s="34">
        <v>0.34818287037037038</v>
      </c>
      <c r="C1563" t="s">
        <v>167</v>
      </c>
      <c r="D1563" t="s">
        <v>2</v>
      </c>
      <c r="E1563" t="s">
        <v>149</v>
      </c>
      <c r="F1563" t="s">
        <v>203</v>
      </c>
      <c r="G1563" s="82">
        <v>16</v>
      </c>
      <c r="H1563" t="s">
        <v>179</v>
      </c>
      <c r="I1563" t="s">
        <v>554</v>
      </c>
      <c r="J1563" s="33"/>
      <c r="K1563" s="33">
        <f>표1[[#This Row],[날짜]]</f>
        <v>45629</v>
      </c>
      <c r="L1563" t="str" cm="1">
        <f t="array" ref="L15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63" t="str">
        <f t="shared" si="24"/>
        <v>저축</v>
      </c>
      <c r="N1563" t="str">
        <f>IF(COUNTIF(저축성자산, I1563) &gt; 0, 표1[[#This Row],[결제수단]], E1563)</f>
        <v>미분류</v>
      </c>
      <c r="O1563">
        <f>IF(OR(표1[[#This Row],[pv_대분류]]="수입", 표1[[#This Row],[pv_대분류]]="저축/투자"), 표1[[#This Row],[금액]], -표1[[#This Row],[금액]])</f>
        <v>-16</v>
      </c>
    </row>
    <row r="1564" spans="1:15" hidden="1">
      <c r="A1564" s="33">
        <v>45629</v>
      </c>
      <c r="B1564" s="34">
        <v>0.44333333333333341</v>
      </c>
      <c r="C1564" t="s">
        <v>167</v>
      </c>
      <c r="D1564" t="s">
        <v>167</v>
      </c>
      <c r="E1564" t="s">
        <v>149</v>
      </c>
      <c r="F1564" t="s">
        <v>663</v>
      </c>
      <c r="G1564" s="82">
        <v>1980</v>
      </c>
      <c r="H1564" t="s">
        <v>179</v>
      </c>
      <c r="I1564" t="s">
        <v>195</v>
      </c>
      <c r="J1564" s="33"/>
      <c r="K1564" s="33">
        <f>표1[[#This Row],[날짜]]</f>
        <v>45629</v>
      </c>
      <c r="L1564" t="str" cm="1">
        <f t="array" ref="L15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64" t="str">
        <f t="shared" si="24"/>
        <v>이체</v>
      </c>
      <c r="N1564" t="str">
        <f>IF(COUNTIF(저축성자산, I1564) &gt; 0, 표1[[#This Row],[결제수단]], E1564)</f>
        <v>미분류</v>
      </c>
      <c r="O1564">
        <f>IF(OR(표1[[#This Row],[pv_대분류]]="수입", 표1[[#This Row],[pv_대분류]]="저축/투자"), 표1[[#This Row],[금액]], -표1[[#This Row],[금액]])</f>
        <v>-1980</v>
      </c>
    </row>
    <row r="1565" spans="1:15" hidden="1">
      <c r="A1565" s="33">
        <v>45629</v>
      </c>
      <c r="B1565" s="34">
        <v>0.44339120370370372</v>
      </c>
      <c r="C1565" t="s">
        <v>167</v>
      </c>
      <c r="D1565" t="s">
        <v>167</v>
      </c>
      <c r="E1565" t="s">
        <v>149</v>
      </c>
      <c r="F1565" t="s">
        <v>663</v>
      </c>
      <c r="G1565" s="82">
        <v>26100</v>
      </c>
      <c r="H1565" t="s">
        <v>179</v>
      </c>
      <c r="I1565" t="s">
        <v>195</v>
      </c>
      <c r="J1565" s="33"/>
      <c r="K1565" s="33">
        <f>표1[[#This Row],[날짜]]</f>
        <v>45629</v>
      </c>
      <c r="L1565" t="str" cm="1">
        <f t="array" ref="L15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65" t="str">
        <f t="shared" si="24"/>
        <v>이체</v>
      </c>
      <c r="N1565" t="str">
        <f>IF(COUNTIF(저축성자산, I1565) &gt; 0, 표1[[#This Row],[결제수단]], E1565)</f>
        <v>미분류</v>
      </c>
      <c r="O1565">
        <f>IF(OR(표1[[#This Row],[pv_대분류]]="수입", 표1[[#This Row],[pv_대분류]]="저축/투자"), 표1[[#This Row],[금액]], -표1[[#This Row],[금액]])</f>
        <v>-26100</v>
      </c>
    </row>
    <row r="1566" spans="1:15" hidden="1">
      <c r="A1566" s="33">
        <v>45629</v>
      </c>
      <c r="B1566" s="34">
        <v>0.36346064814814821</v>
      </c>
      <c r="C1566" t="s">
        <v>163</v>
      </c>
      <c r="D1566" t="s">
        <v>510</v>
      </c>
      <c r="E1566" t="s">
        <v>149</v>
      </c>
      <c r="F1566" t="s">
        <v>339</v>
      </c>
      <c r="G1566" s="82">
        <v>88</v>
      </c>
      <c r="H1566" t="s">
        <v>179</v>
      </c>
      <c r="I1566" t="s">
        <v>537</v>
      </c>
      <c r="J1566" s="33"/>
      <c r="K1566" s="33">
        <f>표1[[#This Row],[날짜]]</f>
        <v>45629</v>
      </c>
      <c r="L1566" t="str" cm="1">
        <f t="array" ref="L15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66" t="str">
        <f t="shared" si="24"/>
        <v>금융수입</v>
      </c>
      <c r="N1566" t="str">
        <f>IF(COUNTIF(저축성자산, I1566) &gt; 0, 표1[[#This Row],[결제수단]], E1566)</f>
        <v>미분류</v>
      </c>
      <c r="O1566">
        <f>IF(OR(표1[[#This Row],[pv_대분류]]="수입", 표1[[#This Row],[pv_대분류]]="저축/투자"), 표1[[#This Row],[금액]], -표1[[#This Row],[금액]])</f>
        <v>88</v>
      </c>
    </row>
    <row r="1567" spans="1:15">
      <c r="A1567" s="33">
        <v>45629</v>
      </c>
      <c r="B1567" s="34">
        <v>0.70361111111111108</v>
      </c>
      <c r="C1567" t="s">
        <v>165</v>
      </c>
      <c r="D1567" t="s">
        <v>148</v>
      </c>
      <c r="E1567" t="s">
        <v>0</v>
      </c>
      <c r="F1567" t="s">
        <v>344</v>
      </c>
      <c r="G1567" s="82">
        <v>-19100</v>
      </c>
      <c r="H1567" t="s">
        <v>179</v>
      </c>
      <c r="I1567" t="s">
        <v>222</v>
      </c>
      <c r="J1567" s="33"/>
      <c r="K1567" s="33">
        <f>표1[[#This Row],[날짜]]</f>
        <v>45629</v>
      </c>
      <c r="L1567" t="str" cm="1">
        <f t="array" ref="L15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7" t="str">
        <f t="shared" si="24"/>
        <v>식비</v>
      </c>
      <c r="N1567" t="str">
        <f>IF(COUNTIF(저축성자산, I1567) &gt; 0, 표1[[#This Row],[결제수단]], E1567)</f>
        <v>치킨</v>
      </c>
      <c r="O1567">
        <f>IF(OR(표1[[#This Row],[pv_대분류]]="수입", 표1[[#This Row],[pv_대분류]]="저축/투자"), 표1[[#This Row],[금액]], -표1[[#This Row],[금액]])</f>
        <v>19100</v>
      </c>
    </row>
    <row r="1568" spans="1:15">
      <c r="A1568" s="33">
        <v>45628</v>
      </c>
      <c r="B1568" s="34">
        <v>0.58613425925925922</v>
      </c>
      <c r="C1568" t="s">
        <v>165</v>
      </c>
      <c r="D1568" t="s">
        <v>146</v>
      </c>
      <c r="E1568" t="s">
        <v>595</v>
      </c>
      <c r="F1568" t="s">
        <v>613</v>
      </c>
      <c r="G1568" s="82">
        <v>-16400</v>
      </c>
      <c r="H1568" t="s">
        <v>179</v>
      </c>
      <c r="I1568" t="s">
        <v>419</v>
      </c>
      <c r="J1568" s="33"/>
      <c r="K1568" s="33">
        <f>표1[[#This Row],[날짜]]</f>
        <v>45628</v>
      </c>
      <c r="L1568" t="str" cm="1">
        <f t="array" ref="L15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8" t="str">
        <f t="shared" si="24"/>
        <v>교통</v>
      </c>
      <c r="N1568" t="str">
        <f>IF(COUNTIF(저축성자산, I1568) &gt; 0, 표1[[#This Row],[결제수단]], E1568)</f>
        <v>대중교통</v>
      </c>
      <c r="O1568">
        <f>IF(OR(표1[[#This Row],[pv_대분류]]="수입", 표1[[#This Row],[pv_대분류]]="저축/투자"), 표1[[#This Row],[금액]], -표1[[#This Row],[금액]])</f>
        <v>16400</v>
      </c>
    </row>
    <row r="1569" spans="1:15">
      <c r="A1569" s="33">
        <v>45627</v>
      </c>
      <c r="B1569" s="34">
        <v>9.6643518518518511E-3</v>
      </c>
      <c r="C1569" t="s">
        <v>165</v>
      </c>
      <c r="D1569" t="s">
        <v>549</v>
      </c>
      <c r="E1569" t="s">
        <v>8</v>
      </c>
      <c r="F1569" t="s">
        <v>248</v>
      </c>
      <c r="G1569" s="82">
        <v>-4240</v>
      </c>
      <c r="H1569" t="s">
        <v>179</v>
      </c>
      <c r="I1569" t="s">
        <v>224</v>
      </c>
      <c r="J1569" s="33"/>
      <c r="K1569" s="33">
        <f>표1[[#This Row],[날짜]]</f>
        <v>45627</v>
      </c>
      <c r="L1569" t="str" cm="1">
        <f t="array" ref="L15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69" t="str">
        <f t="shared" si="24"/>
        <v>주거/통신</v>
      </c>
      <c r="N1569" t="str">
        <f>IF(COUNTIF(저축성자산, I1569) &gt; 0, 표1[[#This Row],[결제수단]], E1569)</f>
        <v>가스비</v>
      </c>
      <c r="O1569">
        <f>IF(OR(표1[[#This Row],[pv_대분류]]="수입", 표1[[#This Row],[pv_대분류]]="저축/투자"), 표1[[#This Row],[금액]], -표1[[#This Row],[금액]])</f>
        <v>4240</v>
      </c>
    </row>
    <row r="1570" spans="1:15" hidden="1">
      <c r="A1570" s="33">
        <v>45627</v>
      </c>
      <c r="B1570" s="34">
        <v>6.385416666666667E-2</v>
      </c>
      <c r="C1570" t="s">
        <v>163</v>
      </c>
      <c r="D1570" t="s">
        <v>510</v>
      </c>
      <c r="E1570" t="s">
        <v>149</v>
      </c>
      <c r="F1570" t="s">
        <v>7</v>
      </c>
      <c r="G1570" s="82">
        <v>7</v>
      </c>
      <c r="H1570" t="s">
        <v>179</v>
      </c>
      <c r="I1570" t="s">
        <v>537</v>
      </c>
      <c r="J1570" s="33"/>
      <c r="K1570" s="33">
        <f>표1[[#This Row],[날짜]]</f>
        <v>45627</v>
      </c>
      <c r="L1570" t="str" cm="1">
        <f t="array" ref="L15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70" t="str">
        <f t="shared" si="24"/>
        <v>금융수입</v>
      </c>
      <c r="N1570" t="str">
        <f>IF(COUNTIF(저축성자산, I1570) &gt; 0, 표1[[#This Row],[결제수단]], E1570)</f>
        <v>미분류</v>
      </c>
      <c r="O1570">
        <f>IF(OR(표1[[#This Row],[pv_대분류]]="수입", 표1[[#This Row],[pv_대분류]]="저축/투자"), 표1[[#This Row],[금액]], -표1[[#This Row],[금액]])</f>
        <v>7</v>
      </c>
    </row>
    <row r="1571" spans="1:15">
      <c r="A1571" s="33">
        <v>45627</v>
      </c>
      <c r="B1571" s="34">
        <v>0.51075231481481487</v>
      </c>
      <c r="C1571" t="s">
        <v>165</v>
      </c>
      <c r="D1571" t="s">
        <v>146</v>
      </c>
      <c r="E1571" t="s">
        <v>37</v>
      </c>
      <c r="F1571" t="s">
        <v>301</v>
      </c>
      <c r="G1571" s="82">
        <v>6600</v>
      </c>
      <c r="H1571" t="s">
        <v>179</v>
      </c>
      <c r="I1571" t="s">
        <v>221</v>
      </c>
      <c r="J1571" s="33"/>
      <c r="K1571" s="33">
        <f>표1[[#This Row],[날짜]]</f>
        <v>45627</v>
      </c>
      <c r="L1571" t="str" cm="1">
        <f t="array" ref="L15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1" t="str">
        <f t="shared" si="24"/>
        <v>교통</v>
      </c>
      <c r="N1571" t="str">
        <f>IF(COUNTIF(저축성자산, I1571) &gt; 0, 표1[[#This Row],[결제수단]], E1571)</f>
        <v>택시</v>
      </c>
      <c r="O1571">
        <f>IF(OR(표1[[#This Row],[pv_대분류]]="수입", 표1[[#This Row],[pv_대분류]]="저축/투자"), 표1[[#This Row],[금액]], -표1[[#This Row],[금액]])</f>
        <v>-6600</v>
      </c>
    </row>
    <row r="1572" spans="1:15">
      <c r="A1572" s="33">
        <v>45627</v>
      </c>
      <c r="B1572" s="34">
        <v>0.51075231481481487</v>
      </c>
      <c r="C1572" t="s">
        <v>165</v>
      </c>
      <c r="D1572" t="s">
        <v>146</v>
      </c>
      <c r="E1572" t="s">
        <v>37</v>
      </c>
      <c r="F1572" t="s">
        <v>301</v>
      </c>
      <c r="G1572" s="82">
        <v>-6600</v>
      </c>
      <c r="H1572" t="s">
        <v>179</v>
      </c>
      <c r="I1572" t="s">
        <v>221</v>
      </c>
      <c r="J1572" s="33"/>
      <c r="K1572" s="33">
        <f>표1[[#This Row],[날짜]]</f>
        <v>45627</v>
      </c>
      <c r="L1572" t="str" cm="1">
        <f t="array" ref="L15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2" t="str">
        <f t="shared" si="24"/>
        <v>교통</v>
      </c>
      <c r="N1572" t="str">
        <f>IF(COUNTIF(저축성자산, I1572) &gt; 0, 표1[[#This Row],[결제수단]], E1572)</f>
        <v>택시</v>
      </c>
      <c r="O1572">
        <f>IF(OR(표1[[#This Row],[pv_대분류]]="수입", 표1[[#This Row],[pv_대분류]]="저축/투자"), 표1[[#This Row],[금액]], -표1[[#This Row],[금액]])</f>
        <v>6600</v>
      </c>
    </row>
    <row r="1573" spans="1:15">
      <c r="A1573" s="33">
        <v>45627</v>
      </c>
      <c r="B1573" s="34">
        <v>0.51771990740740736</v>
      </c>
      <c r="C1573" t="s">
        <v>165</v>
      </c>
      <c r="D1573" t="s">
        <v>146</v>
      </c>
      <c r="E1573" t="s">
        <v>37</v>
      </c>
      <c r="F1573" t="s">
        <v>301</v>
      </c>
      <c r="G1573" s="82">
        <v>-6300</v>
      </c>
      <c r="H1573" t="s">
        <v>179</v>
      </c>
      <c r="I1573" t="s">
        <v>221</v>
      </c>
      <c r="J1573" s="33"/>
      <c r="K1573" s="33">
        <f>표1[[#This Row],[날짜]]</f>
        <v>45627</v>
      </c>
      <c r="L1573" t="str" cm="1">
        <f t="array" ref="L15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3" t="str">
        <f t="shared" si="24"/>
        <v>교통</v>
      </c>
      <c r="N1573" t="str">
        <f>IF(COUNTIF(저축성자산, I1573) &gt; 0, 표1[[#This Row],[결제수단]], E1573)</f>
        <v>택시</v>
      </c>
      <c r="O1573">
        <f>IF(OR(표1[[#This Row],[pv_대분류]]="수입", 표1[[#This Row],[pv_대분류]]="저축/투자"), 표1[[#This Row],[금액]], -표1[[#This Row],[금액]])</f>
        <v>6300</v>
      </c>
    </row>
    <row r="1574" spans="1:15" hidden="1">
      <c r="A1574" s="33">
        <v>45626</v>
      </c>
      <c r="B1574" s="34">
        <v>0.59282407407407411</v>
      </c>
      <c r="C1574" t="s">
        <v>167</v>
      </c>
      <c r="D1574" t="s">
        <v>167</v>
      </c>
      <c r="E1574" t="s">
        <v>149</v>
      </c>
      <c r="F1574" t="s">
        <v>611</v>
      </c>
      <c r="G1574" s="82">
        <v>-20900</v>
      </c>
      <c r="H1574" t="s">
        <v>179</v>
      </c>
      <c r="I1574" t="s">
        <v>537</v>
      </c>
      <c r="J1574" s="33"/>
      <c r="K1574" s="33">
        <f>표1[[#This Row],[날짜]]</f>
        <v>45626</v>
      </c>
      <c r="L1574" t="str" cm="1">
        <f t="array" ref="L15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574" t="str">
        <f t="shared" si="24"/>
        <v>이체</v>
      </c>
      <c r="N1574" t="str">
        <f>IF(COUNTIF(저축성자산, I1574) &gt; 0, 표1[[#This Row],[결제수단]], E1574)</f>
        <v>미분류</v>
      </c>
      <c r="O1574">
        <f>IF(OR(표1[[#This Row],[pv_대분류]]="수입", 표1[[#This Row],[pv_대분류]]="저축/투자"), 표1[[#This Row],[금액]], -표1[[#This Row],[금액]])</f>
        <v>20900</v>
      </c>
    </row>
    <row r="1575" spans="1:15" hidden="1">
      <c r="A1575" s="33">
        <v>45626</v>
      </c>
      <c r="B1575" s="34">
        <v>0.74234953703703699</v>
      </c>
      <c r="C1575" t="s">
        <v>167</v>
      </c>
      <c r="D1575" t="s">
        <v>609</v>
      </c>
      <c r="E1575" t="s">
        <v>149</v>
      </c>
      <c r="F1575" t="s">
        <v>192</v>
      </c>
      <c r="G1575" s="82">
        <v>-100000</v>
      </c>
      <c r="H1575" t="s">
        <v>179</v>
      </c>
      <c r="I1575" t="s">
        <v>537</v>
      </c>
      <c r="J1575" s="33"/>
      <c r="K1575" s="33">
        <f>표1[[#This Row],[날짜]]</f>
        <v>45626</v>
      </c>
      <c r="L1575" t="str" cm="1">
        <f t="array" ref="L15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75" t="str">
        <f t="shared" si="24"/>
        <v>내계좌이체</v>
      </c>
      <c r="N1575" t="str">
        <f>IF(COUNTIF(저축성자산, I1575) &gt; 0, 표1[[#This Row],[결제수단]], E1575)</f>
        <v>미분류</v>
      </c>
      <c r="O1575">
        <f>IF(OR(표1[[#This Row],[pv_대분류]]="수입", 표1[[#This Row],[pv_대분류]]="저축/투자"), 표1[[#This Row],[금액]], -표1[[#This Row],[금액]])</f>
        <v>100000</v>
      </c>
    </row>
    <row r="1576" spans="1:15" hidden="1">
      <c r="A1576" s="33">
        <v>45626</v>
      </c>
      <c r="B1576" s="34">
        <v>0.74234953703703699</v>
      </c>
      <c r="C1576" t="s">
        <v>167</v>
      </c>
      <c r="D1576" t="s">
        <v>609</v>
      </c>
      <c r="E1576" t="s">
        <v>149</v>
      </c>
      <c r="F1576" t="s">
        <v>237</v>
      </c>
      <c r="G1576" s="82">
        <v>100000</v>
      </c>
      <c r="H1576" t="s">
        <v>179</v>
      </c>
      <c r="I1576" t="s">
        <v>527</v>
      </c>
      <c r="J1576" s="33"/>
      <c r="K1576" s="33">
        <f>표1[[#This Row],[날짜]]</f>
        <v>45626</v>
      </c>
      <c r="L1576" t="str" cm="1">
        <f t="array" ref="L15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76" t="str">
        <f t="shared" si="24"/>
        <v>내계좌이체</v>
      </c>
      <c r="N1576" t="str">
        <f>IF(COUNTIF(저축성자산, I1576) &gt; 0, 표1[[#This Row],[결제수단]], E1576)</f>
        <v>미분류</v>
      </c>
      <c r="O1576">
        <f>IF(OR(표1[[#This Row],[pv_대분류]]="수입", 표1[[#This Row],[pv_대분류]]="저축/투자"), 표1[[#This Row],[금액]], -표1[[#This Row],[금액]])</f>
        <v>-100000</v>
      </c>
    </row>
    <row r="1577" spans="1:15">
      <c r="A1577" s="33">
        <v>45626</v>
      </c>
      <c r="B1577" s="34">
        <v>0</v>
      </c>
      <c r="C1577" t="s">
        <v>165</v>
      </c>
      <c r="D1577" t="s">
        <v>156</v>
      </c>
      <c r="E1577" t="s">
        <v>39</v>
      </c>
      <c r="F1577" t="s">
        <v>472</v>
      </c>
      <c r="G1577" s="82">
        <v>0</v>
      </c>
      <c r="H1577" t="s">
        <v>179</v>
      </c>
      <c r="I1577" t="s">
        <v>222</v>
      </c>
      <c r="J1577" s="33"/>
      <c r="K1577" s="33">
        <f>표1[[#This Row],[날짜]]</f>
        <v>45626</v>
      </c>
      <c r="L1577" t="str" cm="1">
        <f t="array" ref="L15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7" t="str">
        <f t="shared" si="24"/>
        <v>금융</v>
      </c>
      <c r="N1577" t="str">
        <f>IF(COUNTIF(저축성자산, I1577) &gt; 0, 표1[[#This Row],[결제수단]], E1577)</f>
        <v>카드</v>
      </c>
      <c r="O1577">
        <f>IF(OR(표1[[#This Row],[pv_대분류]]="수입", 표1[[#This Row],[pv_대분류]]="저축/투자"), 표1[[#This Row],[금액]], -표1[[#This Row],[금액]])</f>
        <v>0</v>
      </c>
    </row>
    <row r="1578" spans="1:15">
      <c r="A1578" s="33">
        <v>45626</v>
      </c>
      <c r="B1578" s="34">
        <v>0.37350694444444438</v>
      </c>
      <c r="C1578" t="s">
        <v>165</v>
      </c>
      <c r="D1578" t="s">
        <v>148</v>
      </c>
      <c r="E1578" t="s">
        <v>92</v>
      </c>
      <c r="F1578" t="s">
        <v>693</v>
      </c>
      <c r="G1578" s="82">
        <v>-22216</v>
      </c>
      <c r="H1578" t="s">
        <v>179</v>
      </c>
      <c r="I1578" t="s">
        <v>222</v>
      </c>
      <c r="J1578" s="33"/>
      <c r="K1578" s="33">
        <f>표1[[#This Row],[날짜]]</f>
        <v>45626</v>
      </c>
      <c r="L1578" t="str" cm="1">
        <f t="array" ref="L15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8" t="str">
        <f t="shared" si="24"/>
        <v>식비</v>
      </c>
      <c r="N1578" t="str">
        <f>IF(COUNTIF(저축성자산, I1578) &gt; 0, 표1[[#This Row],[결제수단]], E1578)</f>
        <v>식재료</v>
      </c>
      <c r="O1578">
        <f>IF(OR(표1[[#This Row],[pv_대분류]]="수입", 표1[[#This Row],[pv_대분류]]="저축/투자"), 표1[[#This Row],[금액]], -표1[[#This Row],[금액]])</f>
        <v>22216</v>
      </c>
    </row>
    <row r="1579" spans="1:15">
      <c r="A1579" s="33">
        <v>45626</v>
      </c>
      <c r="B1579" s="34">
        <v>0.7419675925925926</v>
      </c>
      <c r="C1579" t="s">
        <v>165</v>
      </c>
      <c r="D1579" t="s">
        <v>156</v>
      </c>
      <c r="E1579" t="s">
        <v>713</v>
      </c>
      <c r="F1579" t="s">
        <v>315</v>
      </c>
      <c r="G1579" s="82">
        <v>-15060</v>
      </c>
      <c r="H1579" t="s">
        <v>179</v>
      </c>
      <c r="I1579" t="s">
        <v>537</v>
      </c>
      <c r="J1579" s="33"/>
      <c r="K1579" s="33">
        <f>표1[[#This Row],[날짜]]</f>
        <v>45626</v>
      </c>
      <c r="L1579" t="str" cm="1">
        <f t="array" ref="L15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79" t="str">
        <f t="shared" si="24"/>
        <v>금융</v>
      </c>
      <c r="N1579" t="str">
        <f>IF(COUNTIF(저축성자산, I1579) &gt; 0, 표1[[#This Row],[결제수단]], E1579)</f>
        <v>이자/대출</v>
      </c>
      <c r="O1579">
        <f>IF(OR(표1[[#This Row],[pv_대분류]]="수입", 표1[[#This Row],[pv_대분류]]="저축/투자"), 표1[[#This Row],[금액]], -표1[[#This Row],[금액]])</f>
        <v>15060</v>
      </c>
    </row>
    <row r="1580" spans="1:15" hidden="1">
      <c r="A1580" s="33">
        <v>45626</v>
      </c>
      <c r="B1580" s="34">
        <v>0.74208333333333332</v>
      </c>
      <c r="C1580" t="s">
        <v>163</v>
      </c>
      <c r="D1580" t="s">
        <v>149</v>
      </c>
      <c r="E1580" t="s">
        <v>149</v>
      </c>
      <c r="F1580" t="s">
        <v>590</v>
      </c>
      <c r="G1580" s="82">
        <v>47</v>
      </c>
      <c r="H1580" t="s">
        <v>179</v>
      </c>
      <c r="I1580" t="s">
        <v>537</v>
      </c>
      <c r="J1580" s="33"/>
      <c r="K1580" s="33">
        <f>표1[[#This Row],[날짜]]</f>
        <v>45626</v>
      </c>
      <c r="L1580" t="str" cm="1">
        <f t="array" ref="L15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80" t="str">
        <f t="shared" si="24"/>
        <v>미분류</v>
      </c>
      <c r="N1580" t="str">
        <f>IF(COUNTIF(저축성자산, I1580) &gt; 0, 표1[[#This Row],[결제수단]], E1580)</f>
        <v>미분류</v>
      </c>
      <c r="O1580">
        <f>IF(OR(표1[[#This Row],[pv_대분류]]="수입", 표1[[#This Row],[pv_대분류]]="저축/투자"), 표1[[#This Row],[금액]], -표1[[#This Row],[금액]])</f>
        <v>47</v>
      </c>
    </row>
    <row r="1581" spans="1:15" hidden="1">
      <c r="A1581" s="33">
        <v>45626</v>
      </c>
      <c r="B1581" s="34">
        <v>0.74210648148148151</v>
      </c>
      <c r="C1581" t="s">
        <v>163</v>
      </c>
      <c r="D1581" t="s">
        <v>149</v>
      </c>
      <c r="E1581" t="s">
        <v>149</v>
      </c>
      <c r="F1581" t="s">
        <v>590</v>
      </c>
      <c r="G1581" s="82">
        <v>19</v>
      </c>
      <c r="H1581" t="s">
        <v>179</v>
      </c>
      <c r="I1581" t="s">
        <v>537</v>
      </c>
      <c r="J1581" s="33"/>
      <c r="K1581" s="33">
        <f>표1[[#This Row],[날짜]]</f>
        <v>45626</v>
      </c>
      <c r="L1581" t="str" cm="1">
        <f t="array" ref="L15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81" t="str">
        <f t="shared" si="24"/>
        <v>미분류</v>
      </c>
      <c r="N1581" t="str">
        <f>IF(COUNTIF(저축성자산, I1581) &gt; 0, 표1[[#This Row],[결제수단]], E1581)</f>
        <v>미분류</v>
      </c>
      <c r="O1581">
        <f>IF(OR(표1[[#This Row],[pv_대분류]]="수입", 표1[[#This Row],[pv_대분류]]="저축/투자"), 표1[[#This Row],[금액]], -표1[[#This Row],[금액]])</f>
        <v>19</v>
      </c>
    </row>
    <row r="1582" spans="1:15" hidden="1">
      <c r="A1582" s="33">
        <v>45626</v>
      </c>
      <c r="B1582" s="34">
        <v>0.74212962962962958</v>
      </c>
      <c r="C1582" t="s">
        <v>163</v>
      </c>
      <c r="D1582" t="s">
        <v>161</v>
      </c>
      <c r="E1582" t="s">
        <v>149</v>
      </c>
      <c r="F1582" t="s">
        <v>617</v>
      </c>
      <c r="G1582" s="82">
        <v>33</v>
      </c>
      <c r="H1582" t="s">
        <v>179</v>
      </c>
      <c r="I1582" t="s">
        <v>537</v>
      </c>
      <c r="J1582" s="33"/>
      <c r="K1582" s="33">
        <f>표1[[#This Row],[날짜]]</f>
        <v>45626</v>
      </c>
      <c r="L1582" t="str" cm="1">
        <f t="array" ref="L15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82" t="str">
        <f t="shared" si="24"/>
        <v>앱테크</v>
      </c>
      <c r="N1582" t="str">
        <f>IF(COUNTIF(저축성자산, I1582) &gt; 0, 표1[[#This Row],[결제수단]], E1582)</f>
        <v>미분류</v>
      </c>
      <c r="O1582">
        <f>IF(OR(표1[[#This Row],[pv_대분류]]="수입", 표1[[#This Row],[pv_대분류]]="저축/투자"), 표1[[#This Row],[금액]], -표1[[#This Row],[금액]])</f>
        <v>33</v>
      </c>
    </row>
    <row r="1583" spans="1:15" hidden="1">
      <c r="A1583" s="33">
        <v>45626</v>
      </c>
      <c r="B1583" s="34">
        <v>0.74215277777777777</v>
      </c>
      <c r="C1583" t="s">
        <v>163</v>
      </c>
      <c r="D1583" t="s">
        <v>149</v>
      </c>
      <c r="E1583" t="s">
        <v>149</v>
      </c>
      <c r="F1583" t="s">
        <v>590</v>
      </c>
      <c r="G1583" s="82">
        <v>20</v>
      </c>
      <c r="H1583" t="s">
        <v>179</v>
      </c>
      <c r="I1583" t="s">
        <v>537</v>
      </c>
      <c r="J1583" s="33"/>
      <c r="K1583" s="33">
        <f>표1[[#This Row],[날짜]]</f>
        <v>45626</v>
      </c>
      <c r="L1583" t="str" cm="1">
        <f t="array" ref="L15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83" t="str">
        <f t="shared" si="24"/>
        <v>미분류</v>
      </c>
      <c r="N1583" t="str">
        <f>IF(COUNTIF(저축성자산, I1583) &gt; 0, 표1[[#This Row],[결제수단]], E1583)</f>
        <v>미분류</v>
      </c>
      <c r="O1583">
        <f>IF(OR(표1[[#This Row],[pv_대분류]]="수입", 표1[[#This Row],[pv_대분류]]="저축/투자"), 표1[[#This Row],[금액]], -표1[[#This Row],[금액]])</f>
        <v>20</v>
      </c>
    </row>
    <row r="1584" spans="1:15" hidden="1">
      <c r="A1584" s="33">
        <v>45626</v>
      </c>
      <c r="B1584" s="34">
        <v>0.74217592592592596</v>
      </c>
      <c r="C1584" t="s">
        <v>163</v>
      </c>
      <c r="D1584" t="s">
        <v>149</v>
      </c>
      <c r="E1584" t="s">
        <v>149</v>
      </c>
      <c r="F1584" t="s">
        <v>590</v>
      </c>
      <c r="G1584" s="82">
        <v>27</v>
      </c>
      <c r="H1584" t="s">
        <v>179</v>
      </c>
      <c r="I1584" t="s">
        <v>537</v>
      </c>
      <c r="J1584" s="33"/>
      <c r="K1584" s="33">
        <f>표1[[#This Row],[날짜]]</f>
        <v>45626</v>
      </c>
      <c r="L1584" t="str" cm="1">
        <f t="array" ref="L15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84" t="str">
        <f t="shared" si="24"/>
        <v>미분류</v>
      </c>
      <c r="N1584" t="str">
        <f>IF(COUNTIF(저축성자산, I1584) &gt; 0, 표1[[#This Row],[결제수단]], E1584)</f>
        <v>미분류</v>
      </c>
      <c r="O1584">
        <f>IF(OR(표1[[#This Row],[pv_대분류]]="수입", 표1[[#This Row],[pv_대분류]]="저축/투자"), 표1[[#This Row],[금액]], -표1[[#This Row],[금액]])</f>
        <v>27</v>
      </c>
    </row>
    <row r="1585" spans="1:15" hidden="1">
      <c r="A1585" s="33">
        <v>45625</v>
      </c>
      <c r="B1585" s="34">
        <v>0.39037037037037042</v>
      </c>
      <c r="C1585" t="s">
        <v>167</v>
      </c>
      <c r="D1585" t="s">
        <v>167</v>
      </c>
      <c r="E1585" t="s">
        <v>149</v>
      </c>
      <c r="F1585" t="s">
        <v>81</v>
      </c>
      <c r="G1585" s="82">
        <v>2000</v>
      </c>
      <c r="H1585" t="s">
        <v>179</v>
      </c>
      <c r="I1585" t="s">
        <v>554</v>
      </c>
      <c r="J1585" s="33"/>
      <c r="K1585" s="33">
        <f>표1[[#This Row],[날짜]]</f>
        <v>45625</v>
      </c>
      <c r="L1585" t="str" cm="1">
        <f t="array" ref="L15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85" t="str">
        <f t="shared" si="24"/>
        <v>이체</v>
      </c>
      <c r="N1585" t="str">
        <f>IF(COUNTIF(저축성자산, I1585) &gt; 0, 표1[[#This Row],[결제수단]], E1585)</f>
        <v>미분류</v>
      </c>
      <c r="O1585">
        <f>IF(OR(표1[[#This Row],[pv_대분류]]="수입", 표1[[#This Row],[pv_대분류]]="저축/투자"), 표1[[#This Row],[금액]], -표1[[#This Row],[금액]])</f>
        <v>-2000</v>
      </c>
    </row>
    <row r="1586" spans="1:15" hidden="1">
      <c r="A1586" s="33">
        <v>45625</v>
      </c>
      <c r="B1586" s="34">
        <v>0.39173611111111112</v>
      </c>
      <c r="C1586" t="s">
        <v>167</v>
      </c>
      <c r="D1586" t="s">
        <v>167</v>
      </c>
      <c r="E1586" t="s">
        <v>149</v>
      </c>
      <c r="F1586" t="s">
        <v>81</v>
      </c>
      <c r="G1586" s="82">
        <v>2000</v>
      </c>
      <c r="H1586" t="s">
        <v>179</v>
      </c>
      <c r="I1586" t="s">
        <v>554</v>
      </c>
      <c r="J1586" s="33"/>
      <c r="K1586" s="33">
        <f>표1[[#This Row],[날짜]]</f>
        <v>45625</v>
      </c>
      <c r="L1586" t="str" cm="1">
        <f t="array" ref="L15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86" t="str">
        <f t="shared" si="24"/>
        <v>이체</v>
      </c>
      <c r="N1586" t="str">
        <f>IF(COUNTIF(저축성자산, I1586) &gt; 0, 표1[[#This Row],[결제수단]], E1586)</f>
        <v>미분류</v>
      </c>
      <c r="O1586">
        <f>IF(OR(표1[[#This Row],[pv_대분류]]="수입", 표1[[#This Row],[pv_대분류]]="저축/투자"), 표1[[#This Row],[금액]], -표1[[#This Row],[금액]])</f>
        <v>-2000</v>
      </c>
    </row>
    <row r="1587" spans="1:15" hidden="1">
      <c r="A1587" s="33">
        <v>45625</v>
      </c>
      <c r="B1587" s="34">
        <v>0.54546296296296293</v>
      </c>
      <c r="C1587" t="s">
        <v>167</v>
      </c>
      <c r="D1587" t="s">
        <v>167</v>
      </c>
      <c r="E1587" t="s">
        <v>149</v>
      </c>
      <c r="F1587" t="s">
        <v>122</v>
      </c>
      <c r="G1587" s="82">
        <v>2000</v>
      </c>
      <c r="H1587" t="s">
        <v>179</v>
      </c>
      <c r="I1587" t="s">
        <v>554</v>
      </c>
      <c r="J1587" s="33"/>
      <c r="K1587" s="33">
        <f>표1[[#This Row],[날짜]]</f>
        <v>45625</v>
      </c>
      <c r="L1587" t="str" cm="1">
        <f t="array" ref="L15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87" t="str">
        <f t="shared" si="24"/>
        <v>이체</v>
      </c>
      <c r="N1587" t="str">
        <f>IF(COUNTIF(저축성자산, I1587) &gt; 0, 표1[[#This Row],[결제수단]], E1587)</f>
        <v>미분류</v>
      </c>
      <c r="O1587">
        <f>IF(OR(표1[[#This Row],[pv_대분류]]="수입", 표1[[#This Row],[pv_대분류]]="저축/투자"), 표1[[#This Row],[금액]], -표1[[#This Row],[금액]])</f>
        <v>-2000</v>
      </c>
    </row>
    <row r="1588" spans="1:15" hidden="1">
      <c r="A1588" s="33">
        <v>45625</v>
      </c>
      <c r="B1588" s="34">
        <v>0.60074074074074069</v>
      </c>
      <c r="C1588" t="s">
        <v>167</v>
      </c>
      <c r="D1588" t="s">
        <v>609</v>
      </c>
      <c r="E1588" t="s">
        <v>149</v>
      </c>
      <c r="F1588" t="s">
        <v>593</v>
      </c>
      <c r="G1588" s="82">
        <v>-2000</v>
      </c>
      <c r="H1588" t="s">
        <v>179</v>
      </c>
      <c r="I1588" t="s">
        <v>537</v>
      </c>
      <c r="J1588" s="33"/>
      <c r="K1588" s="33">
        <f>표1[[#This Row],[날짜]]</f>
        <v>45625</v>
      </c>
      <c r="L1588" t="str" cm="1">
        <f t="array" ref="L15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88" t="str">
        <f t="shared" si="24"/>
        <v>내계좌이체</v>
      </c>
      <c r="N1588" t="str">
        <f>IF(COUNTIF(저축성자산, I1588) &gt; 0, 표1[[#This Row],[결제수단]], E1588)</f>
        <v>미분류</v>
      </c>
      <c r="O1588">
        <f>IF(OR(표1[[#This Row],[pv_대분류]]="수입", 표1[[#This Row],[pv_대분류]]="저축/투자"), 표1[[#This Row],[금액]], -표1[[#This Row],[금액]])</f>
        <v>2000</v>
      </c>
    </row>
    <row r="1589" spans="1:15" hidden="1">
      <c r="A1589" s="33">
        <v>45625</v>
      </c>
      <c r="B1589" s="34">
        <v>0.60075231481481484</v>
      </c>
      <c r="C1589" t="s">
        <v>167</v>
      </c>
      <c r="D1589" t="s">
        <v>609</v>
      </c>
      <c r="E1589" t="s">
        <v>149</v>
      </c>
      <c r="F1589" t="s">
        <v>152</v>
      </c>
      <c r="G1589" s="82">
        <v>2000</v>
      </c>
      <c r="H1589" t="s">
        <v>179</v>
      </c>
      <c r="I1589" t="s">
        <v>554</v>
      </c>
      <c r="J1589" s="33"/>
      <c r="K1589" s="33">
        <f>표1[[#This Row],[날짜]]</f>
        <v>45625</v>
      </c>
      <c r="L1589" t="str" cm="1">
        <f t="array" ref="L15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89" t="str">
        <f t="shared" si="24"/>
        <v>내계좌이체</v>
      </c>
      <c r="N1589" t="str">
        <f>IF(COUNTIF(저축성자산, I1589) &gt; 0, 표1[[#This Row],[결제수단]], E1589)</f>
        <v>미분류</v>
      </c>
      <c r="O1589">
        <f>IF(OR(표1[[#This Row],[pv_대분류]]="수입", 표1[[#This Row],[pv_대분류]]="저축/투자"), 표1[[#This Row],[금액]], -표1[[#This Row],[금액]])</f>
        <v>-2000</v>
      </c>
    </row>
    <row r="1590" spans="1:15" hidden="1">
      <c r="A1590" s="33">
        <v>45625</v>
      </c>
      <c r="B1590" s="34">
        <v>0.6009606481481482</v>
      </c>
      <c r="C1590" t="s">
        <v>167</v>
      </c>
      <c r="D1590" t="s">
        <v>609</v>
      </c>
      <c r="E1590" t="s">
        <v>149</v>
      </c>
      <c r="F1590" t="s">
        <v>593</v>
      </c>
      <c r="G1590" s="82">
        <v>-10000</v>
      </c>
      <c r="H1590" t="s">
        <v>179</v>
      </c>
      <c r="I1590" t="s">
        <v>537</v>
      </c>
      <c r="J1590" s="33"/>
      <c r="K1590" s="33">
        <f>표1[[#This Row],[날짜]]</f>
        <v>45625</v>
      </c>
      <c r="L1590" t="str" cm="1">
        <f t="array" ref="L15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90" t="str">
        <f t="shared" si="24"/>
        <v>내계좌이체</v>
      </c>
      <c r="N1590" t="str">
        <f>IF(COUNTIF(저축성자산, I1590) &gt; 0, 표1[[#This Row],[결제수단]], E1590)</f>
        <v>미분류</v>
      </c>
      <c r="O1590">
        <f>IF(OR(표1[[#This Row],[pv_대분류]]="수입", 표1[[#This Row],[pv_대분류]]="저축/투자"), 표1[[#This Row],[금액]], -표1[[#This Row],[금액]])</f>
        <v>10000</v>
      </c>
    </row>
    <row r="1591" spans="1:15" hidden="1">
      <c r="A1591" s="33">
        <v>45625</v>
      </c>
      <c r="B1591" s="34">
        <v>0.60097222222222224</v>
      </c>
      <c r="C1591" t="s">
        <v>167</v>
      </c>
      <c r="D1591" t="s">
        <v>609</v>
      </c>
      <c r="E1591" t="s">
        <v>149</v>
      </c>
      <c r="F1591" t="s">
        <v>152</v>
      </c>
      <c r="G1591" s="82">
        <v>10000</v>
      </c>
      <c r="H1591" t="s">
        <v>179</v>
      </c>
      <c r="I1591" t="s">
        <v>554</v>
      </c>
      <c r="J1591" s="33"/>
      <c r="K1591" s="33">
        <f>표1[[#This Row],[날짜]]</f>
        <v>45625</v>
      </c>
      <c r="L1591" t="str" cm="1">
        <f t="array" ref="L15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91" t="str">
        <f t="shared" si="24"/>
        <v>내계좌이체</v>
      </c>
      <c r="N1591" t="str">
        <f>IF(COUNTIF(저축성자산, I1591) &gt; 0, 표1[[#This Row],[결제수단]], E1591)</f>
        <v>미분류</v>
      </c>
      <c r="O1591">
        <f>IF(OR(표1[[#This Row],[pv_대분류]]="수입", 표1[[#This Row],[pv_대분류]]="저축/투자"), 표1[[#This Row],[금액]], -표1[[#This Row],[금액]])</f>
        <v>-10000</v>
      </c>
    </row>
    <row r="1592" spans="1:15" hidden="1">
      <c r="A1592" s="33">
        <v>45625</v>
      </c>
      <c r="B1592" s="34">
        <v>0.60160879629629627</v>
      </c>
      <c r="C1592" t="s">
        <v>167</v>
      </c>
      <c r="D1592" t="s">
        <v>609</v>
      </c>
      <c r="E1592" t="s">
        <v>149</v>
      </c>
      <c r="F1592" t="s">
        <v>593</v>
      </c>
      <c r="G1592" s="82">
        <v>-10000</v>
      </c>
      <c r="H1592" t="s">
        <v>179</v>
      </c>
      <c r="I1592" t="s">
        <v>537</v>
      </c>
      <c r="J1592" s="33"/>
      <c r="K1592" s="33">
        <f>표1[[#This Row],[날짜]]</f>
        <v>45625</v>
      </c>
      <c r="L1592" t="str" cm="1">
        <f t="array" ref="L15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92" t="str">
        <f t="shared" si="24"/>
        <v>내계좌이체</v>
      </c>
      <c r="N1592" t="str">
        <f>IF(COUNTIF(저축성자산, I1592) &gt; 0, 표1[[#This Row],[결제수단]], E1592)</f>
        <v>미분류</v>
      </c>
      <c r="O1592">
        <f>IF(OR(표1[[#This Row],[pv_대분류]]="수입", 표1[[#This Row],[pv_대분류]]="저축/투자"), 표1[[#This Row],[금액]], -표1[[#This Row],[금액]])</f>
        <v>10000</v>
      </c>
    </row>
    <row r="1593" spans="1:15" hidden="1">
      <c r="A1593" s="33">
        <v>45625</v>
      </c>
      <c r="B1593" s="34">
        <v>0.60162037037037042</v>
      </c>
      <c r="C1593" t="s">
        <v>167</v>
      </c>
      <c r="D1593" t="s">
        <v>609</v>
      </c>
      <c r="E1593" t="s">
        <v>149</v>
      </c>
      <c r="F1593" t="s">
        <v>152</v>
      </c>
      <c r="G1593" s="82">
        <v>10000</v>
      </c>
      <c r="H1593" t="s">
        <v>179</v>
      </c>
      <c r="I1593" t="s">
        <v>554</v>
      </c>
      <c r="J1593" s="33"/>
      <c r="K1593" s="33">
        <f>표1[[#This Row],[날짜]]</f>
        <v>45625</v>
      </c>
      <c r="L1593" t="str" cm="1">
        <f t="array" ref="L15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93" t="str">
        <f t="shared" si="24"/>
        <v>내계좌이체</v>
      </c>
      <c r="N1593" t="str">
        <f>IF(COUNTIF(저축성자산, I1593) &gt; 0, 표1[[#This Row],[결제수단]], E1593)</f>
        <v>미분류</v>
      </c>
      <c r="O1593">
        <f>IF(OR(표1[[#This Row],[pv_대분류]]="수입", 표1[[#This Row],[pv_대분류]]="저축/투자"), 표1[[#This Row],[금액]], -표1[[#This Row],[금액]])</f>
        <v>-10000</v>
      </c>
    </row>
    <row r="1594" spans="1:15" hidden="1">
      <c r="A1594" s="33">
        <v>45625</v>
      </c>
      <c r="B1594" s="34">
        <v>0.60230324074074071</v>
      </c>
      <c r="C1594" t="s">
        <v>167</v>
      </c>
      <c r="D1594" t="s">
        <v>609</v>
      </c>
      <c r="E1594" t="s">
        <v>149</v>
      </c>
      <c r="F1594" t="s">
        <v>593</v>
      </c>
      <c r="G1594" s="82">
        <v>-60000</v>
      </c>
      <c r="H1594" t="s">
        <v>179</v>
      </c>
      <c r="I1594" t="s">
        <v>211</v>
      </c>
      <c r="J1594" s="33"/>
      <c r="K1594" s="33">
        <f>표1[[#This Row],[날짜]]</f>
        <v>45625</v>
      </c>
      <c r="L1594" t="str" cm="1">
        <f t="array" ref="L15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94" t="str">
        <f t="shared" si="24"/>
        <v>내계좌이체</v>
      </c>
      <c r="N1594" t="str">
        <f>IF(COUNTIF(저축성자산, I1594) &gt; 0, 표1[[#This Row],[결제수단]], E1594)</f>
        <v>미분류</v>
      </c>
      <c r="O1594">
        <f>IF(OR(표1[[#This Row],[pv_대분류]]="수입", 표1[[#This Row],[pv_대분류]]="저축/투자"), 표1[[#This Row],[금액]], -표1[[#This Row],[금액]])</f>
        <v>60000</v>
      </c>
    </row>
    <row r="1595" spans="1:15" hidden="1">
      <c r="A1595" s="33">
        <v>45625</v>
      </c>
      <c r="B1595" s="34">
        <v>0.60231481481481486</v>
      </c>
      <c r="C1595" t="s">
        <v>167</v>
      </c>
      <c r="D1595" t="s">
        <v>609</v>
      </c>
      <c r="E1595" t="s">
        <v>149</v>
      </c>
      <c r="F1595" t="s">
        <v>152</v>
      </c>
      <c r="G1595" s="82">
        <v>60000</v>
      </c>
      <c r="H1595" t="s">
        <v>179</v>
      </c>
      <c r="I1595" t="s">
        <v>537</v>
      </c>
      <c r="J1595" s="33"/>
      <c r="K1595" s="33">
        <f>표1[[#This Row],[날짜]]</f>
        <v>45625</v>
      </c>
      <c r="L1595" t="str" cm="1">
        <f t="array" ref="L15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595" t="str">
        <f t="shared" si="24"/>
        <v>내계좌이체</v>
      </c>
      <c r="N1595" t="str">
        <f>IF(COUNTIF(저축성자산, I1595) &gt; 0, 표1[[#This Row],[결제수단]], E1595)</f>
        <v>미분류</v>
      </c>
      <c r="O1595">
        <f>IF(OR(표1[[#This Row],[pv_대분류]]="수입", 표1[[#This Row],[pv_대분류]]="저축/투자"), 표1[[#This Row],[금액]], -표1[[#This Row],[금액]])</f>
        <v>-60000</v>
      </c>
    </row>
    <row r="1596" spans="1:15">
      <c r="A1596" s="33">
        <v>45625</v>
      </c>
      <c r="B1596" s="34">
        <v>0.74908564814814815</v>
      </c>
      <c r="C1596" t="s">
        <v>165</v>
      </c>
      <c r="D1596" t="s">
        <v>148</v>
      </c>
      <c r="E1596" t="s">
        <v>69</v>
      </c>
      <c r="F1596" t="s">
        <v>318</v>
      </c>
      <c r="G1596" s="82">
        <v>-10000</v>
      </c>
      <c r="H1596" t="s">
        <v>179</v>
      </c>
      <c r="I1596" t="s">
        <v>224</v>
      </c>
      <c r="J1596" s="33"/>
      <c r="K1596" s="33">
        <f>표1[[#This Row],[날짜]]</f>
        <v>45625</v>
      </c>
      <c r="L1596" t="str" cm="1">
        <f t="array" ref="L15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96" t="str">
        <f t="shared" si="24"/>
        <v>식비</v>
      </c>
      <c r="N1596" t="str">
        <f>IF(COUNTIF(저축성자산, I1596) &gt; 0, 표1[[#This Row],[결제수단]], E1596)</f>
        <v>중식</v>
      </c>
      <c r="O1596">
        <f>IF(OR(표1[[#This Row],[pv_대분류]]="수입", 표1[[#This Row],[pv_대분류]]="저축/투자"), 표1[[#This Row],[금액]], -표1[[#This Row],[금액]])</f>
        <v>10000</v>
      </c>
    </row>
    <row r="1597" spans="1:15">
      <c r="A1597" s="33">
        <v>45625</v>
      </c>
      <c r="B1597" s="34">
        <v>0.84980324074074076</v>
      </c>
      <c r="C1597" t="s">
        <v>165</v>
      </c>
      <c r="D1597" t="s">
        <v>160</v>
      </c>
      <c r="E1597" t="s">
        <v>10</v>
      </c>
      <c r="F1597" t="s">
        <v>314</v>
      </c>
      <c r="G1597" s="82">
        <v>-42100</v>
      </c>
      <c r="H1597" t="s">
        <v>179</v>
      </c>
      <c r="I1597" t="s">
        <v>222</v>
      </c>
      <c r="J1597" s="33"/>
      <c r="K1597" s="33">
        <f>표1[[#This Row],[날짜]]</f>
        <v>45625</v>
      </c>
      <c r="L1597" t="str" cm="1">
        <f t="array" ref="L15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97" t="str">
        <f t="shared" si="24"/>
        <v>생활</v>
      </c>
      <c r="N1597" t="str">
        <f>IF(COUNTIF(저축성자산, I1597) &gt; 0, 표1[[#This Row],[결제수단]], E1597)</f>
        <v>마트</v>
      </c>
      <c r="O1597">
        <f>IF(OR(표1[[#This Row],[pv_대분류]]="수입", 표1[[#This Row],[pv_대분류]]="저축/투자"), 표1[[#This Row],[금액]], -표1[[#This Row],[금액]])</f>
        <v>42100</v>
      </c>
    </row>
    <row r="1598" spans="1:15">
      <c r="A1598" s="33">
        <v>45624</v>
      </c>
      <c r="B1598" s="34">
        <v>0.35494212962962962</v>
      </c>
      <c r="C1598" t="s">
        <v>165</v>
      </c>
      <c r="D1598" t="s">
        <v>146</v>
      </c>
      <c r="E1598" t="s">
        <v>37</v>
      </c>
      <c r="F1598" t="s">
        <v>325</v>
      </c>
      <c r="G1598" s="82">
        <v>-5000</v>
      </c>
      <c r="H1598" t="s">
        <v>179</v>
      </c>
      <c r="I1598" t="s">
        <v>224</v>
      </c>
      <c r="J1598" s="33"/>
      <c r="K1598" s="33">
        <f>표1[[#This Row],[날짜]]</f>
        <v>45624</v>
      </c>
      <c r="L1598" t="str" cm="1">
        <f t="array" ref="L15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598" t="str">
        <f t="shared" si="24"/>
        <v>교통</v>
      </c>
      <c r="N1598" t="str">
        <f>IF(COUNTIF(저축성자산, I1598) &gt; 0, 표1[[#This Row],[결제수단]], E1598)</f>
        <v>택시</v>
      </c>
      <c r="O1598">
        <f>IF(OR(표1[[#This Row],[pv_대분류]]="수입", 표1[[#This Row],[pv_대분류]]="저축/투자"), 표1[[#This Row],[금액]], -표1[[#This Row],[금액]])</f>
        <v>5000</v>
      </c>
    </row>
    <row r="1599" spans="1:15" hidden="1">
      <c r="A1599" s="33">
        <v>45624</v>
      </c>
      <c r="B1599" s="34">
        <v>0.35787037037037039</v>
      </c>
      <c r="C1599" t="s">
        <v>163</v>
      </c>
      <c r="D1599" t="s">
        <v>510</v>
      </c>
      <c r="E1599" t="s">
        <v>149</v>
      </c>
      <c r="F1599" t="s">
        <v>240</v>
      </c>
      <c r="G1599" s="82">
        <v>500</v>
      </c>
      <c r="H1599" t="s">
        <v>179</v>
      </c>
      <c r="I1599" t="s">
        <v>537</v>
      </c>
      <c r="J1599" s="33"/>
      <c r="K1599" s="33">
        <f>표1[[#This Row],[날짜]]</f>
        <v>45624</v>
      </c>
      <c r="L1599" t="str" cm="1">
        <f t="array" ref="L15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599" t="str">
        <f t="shared" si="24"/>
        <v>금융수입</v>
      </c>
      <c r="N1599" t="str">
        <f>IF(COUNTIF(저축성자산, I1599) &gt; 0, 표1[[#This Row],[결제수단]], E1599)</f>
        <v>미분류</v>
      </c>
      <c r="O1599">
        <f>IF(OR(표1[[#This Row],[pv_대분류]]="수입", 표1[[#This Row],[pv_대분류]]="저축/투자"), 표1[[#This Row],[금액]], -표1[[#This Row],[금액]])</f>
        <v>500</v>
      </c>
    </row>
    <row r="1600" spans="1:15">
      <c r="A1600" s="33">
        <v>45624</v>
      </c>
      <c r="B1600" s="34">
        <v>0.56539351851851849</v>
      </c>
      <c r="C1600" t="s">
        <v>165</v>
      </c>
      <c r="D1600" t="s">
        <v>146</v>
      </c>
      <c r="E1600" t="s">
        <v>19</v>
      </c>
      <c r="F1600" t="s">
        <v>596</v>
      </c>
      <c r="G1600" s="82">
        <v>-400</v>
      </c>
      <c r="H1600" t="s">
        <v>179</v>
      </c>
      <c r="I1600" t="s">
        <v>224</v>
      </c>
      <c r="J1600" s="33"/>
      <c r="K1600" s="33">
        <f>표1[[#This Row],[날짜]]</f>
        <v>45624</v>
      </c>
      <c r="L1600" t="str" cm="1">
        <f t="array" ref="L16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0" t="str">
        <f t="shared" si="24"/>
        <v>교통</v>
      </c>
      <c r="N1600" t="str">
        <f>IF(COUNTIF(저축성자산, I1600) &gt; 0, 표1[[#This Row],[결제수단]], E1600)</f>
        <v>철도</v>
      </c>
      <c r="O1600">
        <f>IF(OR(표1[[#This Row],[pv_대분류]]="수입", 표1[[#This Row],[pv_대분류]]="저축/투자"), 표1[[#This Row],[금액]], -표1[[#This Row],[금액]])</f>
        <v>400</v>
      </c>
    </row>
    <row r="1601" spans="1:15" hidden="1">
      <c r="A1601" s="33">
        <v>45623</v>
      </c>
      <c r="B1601" s="34">
        <v>0.44546296296296289</v>
      </c>
      <c r="C1601" t="s">
        <v>167</v>
      </c>
      <c r="D1601" t="s">
        <v>2</v>
      </c>
      <c r="E1601" t="s">
        <v>149</v>
      </c>
      <c r="F1601" t="s">
        <v>744</v>
      </c>
      <c r="G1601" s="82">
        <v>60000</v>
      </c>
      <c r="H1601" t="s">
        <v>179</v>
      </c>
      <c r="I1601" t="s">
        <v>211</v>
      </c>
      <c r="J1601" s="33"/>
      <c r="K1601" s="33">
        <f>표1[[#This Row],[날짜]]</f>
        <v>45623</v>
      </c>
      <c r="L1601" t="str" cm="1">
        <f t="array" ref="L16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01" t="str">
        <f t="shared" si="24"/>
        <v>저축</v>
      </c>
      <c r="N1601" t="str">
        <f>IF(COUNTIF(저축성자산, I1601) &gt; 0, 표1[[#This Row],[결제수단]], E1601)</f>
        <v>미분류</v>
      </c>
      <c r="O1601">
        <f>IF(OR(표1[[#This Row],[pv_대분류]]="수입", 표1[[#This Row],[pv_대분류]]="저축/투자"), 표1[[#This Row],[금액]], -표1[[#This Row],[금액]])</f>
        <v>-60000</v>
      </c>
    </row>
    <row r="1602" spans="1:15" hidden="1">
      <c r="A1602" s="33">
        <v>45623</v>
      </c>
      <c r="B1602" s="34">
        <v>0.44936342592592587</v>
      </c>
      <c r="C1602" t="s">
        <v>167</v>
      </c>
      <c r="D1602" t="s">
        <v>167</v>
      </c>
      <c r="E1602" t="s">
        <v>149</v>
      </c>
      <c r="F1602" t="s">
        <v>72</v>
      </c>
      <c r="G1602" s="82">
        <v>8000</v>
      </c>
      <c r="H1602" t="s">
        <v>179</v>
      </c>
      <c r="I1602" t="s">
        <v>554</v>
      </c>
      <c r="J1602" s="33"/>
      <c r="K1602" s="33">
        <f>표1[[#This Row],[날짜]]</f>
        <v>45623</v>
      </c>
      <c r="L1602" t="str" cm="1">
        <f t="array" ref="L16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02" t="str">
        <f t="shared" ref="M1602:M1665" si="25">IF(COUNTIF(저축성자산, I1602) &gt; 0, "저축성자산", D1602)</f>
        <v>이체</v>
      </c>
      <c r="N1602" t="str">
        <f>IF(COUNTIF(저축성자산, I1602) &gt; 0, 표1[[#This Row],[결제수단]], E1602)</f>
        <v>미분류</v>
      </c>
      <c r="O1602">
        <f>IF(OR(표1[[#This Row],[pv_대분류]]="수입", 표1[[#This Row],[pv_대분류]]="저축/투자"), 표1[[#This Row],[금액]], -표1[[#This Row],[금액]])</f>
        <v>-8000</v>
      </c>
    </row>
    <row r="1603" spans="1:15" hidden="1">
      <c r="A1603" s="33">
        <v>45623</v>
      </c>
      <c r="B1603" s="34">
        <v>0.54645833333333338</v>
      </c>
      <c r="C1603" t="s">
        <v>167</v>
      </c>
      <c r="D1603" t="s">
        <v>167</v>
      </c>
      <c r="E1603" t="s">
        <v>149</v>
      </c>
      <c r="F1603" t="s">
        <v>98</v>
      </c>
      <c r="G1603" s="82">
        <v>2000</v>
      </c>
      <c r="H1603" t="s">
        <v>179</v>
      </c>
      <c r="I1603" t="s">
        <v>554</v>
      </c>
      <c r="J1603" s="33"/>
      <c r="K1603" s="33">
        <f>표1[[#This Row],[날짜]]</f>
        <v>45623</v>
      </c>
      <c r="L1603" t="str" cm="1">
        <f t="array" ref="L16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03" t="str">
        <f t="shared" si="25"/>
        <v>이체</v>
      </c>
      <c r="N1603" t="str">
        <f>IF(COUNTIF(저축성자산, I1603) &gt; 0, 표1[[#This Row],[결제수단]], E1603)</f>
        <v>미분류</v>
      </c>
      <c r="O1603">
        <f>IF(OR(표1[[#This Row],[pv_대분류]]="수입", 표1[[#This Row],[pv_대분류]]="저축/투자"), 표1[[#This Row],[금액]], -표1[[#This Row],[금액]])</f>
        <v>-2000</v>
      </c>
    </row>
    <row r="1604" spans="1:15">
      <c r="A1604" s="33">
        <v>45623</v>
      </c>
      <c r="B1604" s="34">
        <v>0.34210648148148148</v>
      </c>
      <c r="C1604" t="s">
        <v>165</v>
      </c>
      <c r="D1604" t="s">
        <v>146</v>
      </c>
      <c r="E1604" t="s">
        <v>595</v>
      </c>
      <c r="F1604" t="s">
        <v>316</v>
      </c>
      <c r="G1604" s="82">
        <v>-11000</v>
      </c>
      <c r="H1604" t="s">
        <v>179</v>
      </c>
      <c r="I1604" t="s">
        <v>224</v>
      </c>
      <c r="J1604" s="33"/>
      <c r="K1604" s="33">
        <f>표1[[#This Row],[날짜]]</f>
        <v>45623</v>
      </c>
      <c r="L1604" t="str" cm="1">
        <f t="array" ref="L16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4" t="str">
        <f t="shared" si="25"/>
        <v>교통</v>
      </c>
      <c r="N1604" t="str">
        <f>IF(COUNTIF(저축성자산, I1604) &gt; 0, 표1[[#This Row],[결제수단]], E1604)</f>
        <v>대중교통</v>
      </c>
      <c r="O1604">
        <f>IF(OR(표1[[#This Row],[pv_대분류]]="수입", 표1[[#This Row],[pv_대분류]]="저축/투자"), 표1[[#This Row],[금액]], -표1[[#This Row],[금액]])</f>
        <v>11000</v>
      </c>
    </row>
    <row r="1605" spans="1:15">
      <c r="A1605" s="33">
        <v>45623</v>
      </c>
      <c r="B1605" s="34">
        <v>0.5481018518518519</v>
      </c>
      <c r="C1605" t="s">
        <v>165</v>
      </c>
      <c r="D1605" t="s">
        <v>146</v>
      </c>
      <c r="E1605" t="s">
        <v>37</v>
      </c>
      <c r="F1605" t="s">
        <v>301</v>
      </c>
      <c r="G1605" s="82">
        <v>4800</v>
      </c>
      <c r="H1605" t="s">
        <v>179</v>
      </c>
      <c r="I1605" t="s">
        <v>221</v>
      </c>
      <c r="J1605" s="33"/>
      <c r="K1605" s="33">
        <f>표1[[#This Row],[날짜]]</f>
        <v>45623</v>
      </c>
      <c r="L1605" t="str" cm="1">
        <f t="array" ref="L16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5" t="str">
        <f t="shared" si="25"/>
        <v>교통</v>
      </c>
      <c r="N1605" t="str">
        <f>IF(COUNTIF(저축성자산, I1605) &gt; 0, 표1[[#This Row],[결제수단]], E1605)</f>
        <v>택시</v>
      </c>
      <c r="O1605">
        <f>IF(OR(표1[[#This Row],[pv_대분류]]="수입", 표1[[#This Row],[pv_대분류]]="저축/투자"), 표1[[#This Row],[금액]], -표1[[#This Row],[금액]])</f>
        <v>-4800</v>
      </c>
    </row>
    <row r="1606" spans="1:15">
      <c r="A1606" s="33">
        <v>45623</v>
      </c>
      <c r="B1606" s="34">
        <v>0.5481018518518519</v>
      </c>
      <c r="C1606" t="s">
        <v>165</v>
      </c>
      <c r="D1606" t="s">
        <v>146</v>
      </c>
      <c r="E1606" t="s">
        <v>37</v>
      </c>
      <c r="F1606" t="s">
        <v>301</v>
      </c>
      <c r="G1606" s="82">
        <v>-4800</v>
      </c>
      <c r="H1606" t="s">
        <v>179</v>
      </c>
      <c r="I1606" t="s">
        <v>221</v>
      </c>
      <c r="J1606" s="33"/>
      <c r="K1606" s="33">
        <f>표1[[#This Row],[날짜]]</f>
        <v>45623</v>
      </c>
      <c r="L1606" t="str" cm="1">
        <f t="array" ref="L16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6" t="str">
        <f t="shared" si="25"/>
        <v>교통</v>
      </c>
      <c r="N1606" t="str">
        <f>IF(COUNTIF(저축성자산, I1606) &gt; 0, 표1[[#This Row],[결제수단]], E1606)</f>
        <v>택시</v>
      </c>
      <c r="O1606">
        <f>IF(OR(표1[[#This Row],[pv_대분류]]="수입", 표1[[#This Row],[pv_대분류]]="저축/투자"), 표1[[#This Row],[금액]], -표1[[#This Row],[금액]])</f>
        <v>4800</v>
      </c>
    </row>
    <row r="1607" spans="1:15">
      <c r="A1607" s="33">
        <v>45623</v>
      </c>
      <c r="B1607" s="34">
        <v>0.55265046296296294</v>
      </c>
      <c r="C1607" t="s">
        <v>165</v>
      </c>
      <c r="D1607" t="s">
        <v>146</v>
      </c>
      <c r="E1607" t="s">
        <v>37</v>
      </c>
      <c r="F1607" t="s">
        <v>301</v>
      </c>
      <c r="G1607" s="82">
        <v>-4400</v>
      </c>
      <c r="H1607" t="s">
        <v>179</v>
      </c>
      <c r="I1607" t="s">
        <v>221</v>
      </c>
      <c r="J1607" s="33"/>
      <c r="K1607" s="33">
        <f>표1[[#This Row],[날짜]]</f>
        <v>45623</v>
      </c>
      <c r="L1607" t="str" cm="1">
        <f t="array" ref="L16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7" t="str">
        <f t="shared" si="25"/>
        <v>교통</v>
      </c>
      <c r="N1607" t="str">
        <f>IF(COUNTIF(저축성자산, I1607) &gt; 0, 표1[[#This Row],[결제수단]], E1607)</f>
        <v>택시</v>
      </c>
      <c r="O1607">
        <f>IF(OR(표1[[#This Row],[pv_대분류]]="수입", 표1[[#This Row],[pv_대분류]]="저축/투자"), 표1[[#This Row],[금액]], -표1[[#This Row],[금액]])</f>
        <v>4400</v>
      </c>
    </row>
    <row r="1608" spans="1:15">
      <c r="A1608" s="33">
        <v>45623</v>
      </c>
      <c r="B1608" s="34">
        <v>0.55328703703703708</v>
      </c>
      <c r="C1608" t="s">
        <v>165</v>
      </c>
      <c r="D1608" t="s">
        <v>146</v>
      </c>
      <c r="E1608" t="s">
        <v>595</v>
      </c>
      <c r="F1608" t="s">
        <v>316</v>
      </c>
      <c r="G1608" s="82">
        <v>11000</v>
      </c>
      <c r="H1608" t="s">
        <v>179</v>
      </c>
      <c r="I1608" t="s">
        <v>224</v>
      </c>
      <c r="J1608" s="33"/>
      <c r="K1608" s="33">
        <f>표1[[#This Row],[날짜]]</f>
        <v>45623</v>
      </c>
      <c r="L1608" t="str" cm="1">
        <f t="array" ref="L16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8" t="str">
        <f t="shared" si="25"/>
        <v>교통</v>
      </c>
      <c r="N1608" t="str">
        <f>IF(COUNTIF(저축성자산, I1608) &gt; 0, 표1[[#This Row],[결제수단]], E1608)</f>
        <v>대중교통</v>
      </c>
      <c r="O1608">
        <f>IF(OR(표1[[#This Row],[pv_대분류]]="수입", 표1[[#This Row],[pv_대분류]]="저축/투자"), 표1[[#This Row],[금액]], -표1[[#This Row],[금액]])</f>
        <v>-11000</v>
      </c>
    </row>
    <row r="1609" spans="1:15">
      <c r="A1609" s="33">
        <v>45623</v>
      </c>
      <c r="B1609" s="34">
        <v>0.55550925925925931</v>
      </c>
      <c r="C1609" t="s">
        <v>165</v>
      </c>
      <c r="D1609" t="s">
        <v>146</v>
      </c>
      <c r="E1609" t="s">
        <v>19</v>
      </c>
      <c r="F1609" t="s">
        <v>596</v>
      </c>
      <c r="G1609" s="82">
        <v>-4700</v>
      </c>
      <c r="H1609" t="s">
        <v>179</v>
      </c>
      <c r="I1609" t="s">
        <v>224</v>
      </c>
      <c r="J1609" s="33"/>
      <c r="K1609" s="33">
        <f>표1[[#This Row],[날짜]]</f>
        <v>45623</v>
      </c>
      <c r="L1609" t="str" cm="1">
        <f t="array" ref="L16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09" t="str">
        <f t="shared" si="25"/>
        <v>교통</v>
      </c>
      <c r="N1609" t="str">
        <f>IF(COUNTIF(저축성자산, I1609) &gt; 0, 표1[[#This Row],[결제수단]], E1609)</f>
        <v>철도</v>
      </c>
      <c r="O1609">
        <f>IF(OR(표1[[#This Row],[pv_대분류]]="수입", 표1[[#This Row],[pv_대분류]]="저축/투자"), 표1[[#This Row],[금액]], -표1[[#This Row],[금액]])</f>
        <v>4700</v>
      </c>
    </row>
    <row r="1610" spans="1:15">
      <c r="A1610" s="33">
        <v>45623</v>
      </c>
      <c r="B1610" s="34">
        <v>0.64443287037037034</v>
      </c>
      <c r="C1610" t="s">
        <v>165</v>
      </c>
      <c r="D1610" t="s">
        <v>146</v>
      </c>
      <c r="E1610" t="s">
        <v>19</v>
      </c>
      <c r="F1610" t="s">
        <v>596</v>
      </c>
      <c r="G1610" s="82">
        <v>-7000</v>
      </c>
      <c r="H1610" t="s">
        <v>179</v>
      </c>
      <c r="I1610" t="s">
        <v>224</v>
      </c>
      <c r="J1610" s="33"/>
      <c r="K1610" s="33">
        <f>표1[[#This Row],[날짜]]</f>
        <v>45623</v>
      </c>
      <c r="L1610" t="str" cm="1">
        <f t="array" ref="L16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10" t="str">
        <f t="shared" si="25"/>
        <v>교통</v>
      </c>
      <c r="N1610" t="str">
        <f>IF(COUNTIF(저축성자산, I1610) &gt; 0, 표1[[#This Row],[결제수단]], E1610)</f>
        <v>철도</v>
      </c>
      <c r="O1610">
        <f>IF(OR(표1[[#This Row],[pv_대분류]]="수입", 표1[[#This Row],[pv_대분류]]="저축/투자"), 표1[[#This Row],[금액]], -표1[[#This Row],[금액]])</f>
        <v>7000</v>
      </c>
    </row>
    <row r="1611" spans="1:15">
      <c r="A1611" s="33">
        <v>45623</v>
      </c>
      <c r="B1611" s="34">
        <v>0.77607638888888886</v>
      </c>
      <c r="C1611" t="s">
        <v>165</v>
      </c>
      <c r="D1611" t="s">
        <v>146</v>
      </c>
      <c r="E1611" t="s">
        <v>19</v>
      </c>
      <c r="F1611" t="s">
        <v>596</v>
      </c>
      <c r="G1611" s="82">
        <v>7000</v>
      </c>
      <c r="H1611" t="s">
        <v>179</v>
      </c>
      <c r="I1611" t="s">
        <v>224</v>
      </c>
      <c r="J1611" s="33"/>
      <c r="K1611" s="33">
        <f>표1[[#This Row],[날짜]]</f>
        <v>45623</v>
      </c>
      <c r="L1611" t="str" cm="1">
        <f t="array" ref="L16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11" t="str">
        <f t="shared" si="25"/>
        <v>교통</v>
      </c>
      <c r="N1611" t="str">
        <f>IF(COUNTIF(저축성자산, I1611) &gt; 0, 표1[[#This Row],[결제수단]], E1611)</f>
        <v>철도</v>
      </c>
      <c r="O1611">
        <f>IF(OR(표1[[#This Row],[pv_대분류]]="수입", 표1[[#This Row],[pv_대분류]]="저축/투자"), 표1[[#This Row],[금액]], -표1[[#This Row],[금액]])</f>
        <v>-7000</v>
      </c>
    </row>
    <row r="1612" spans="1:15" hidden="1">
      <c r="A1612" s="33">
        <v>45622</v>
      </c>
      <c r="B1612" s="34">
        <v>0.67070601851851852</v>
      </c>
      <c r="C1612" t="s">
        <v>167</v>
      </c>
      <c r="D1612" t="s">
        <v>609</v>
      </c>
      <c r="E1612" t="s">
        <v>149</v>
      </c>
      <c r="F1612" t="s">
        <v>593</v>
      </c>
      <c r="G1612" s="82">
        <v>-146330</v>
      </c>
      <c r="H1612" t="s">
        <v>179</v>
      </c>
      <c r="I1612" t="s">
        <v>211</v>
      </c>
      <c r="J1612" s="33"/>
      <c r="K1612" s="33">
        <f>표1[[#This Row],[날짜]]</f>
        <v>45622</v>
      </c>
      <c r="L1612" t="str" cm="1">
        <f t="array" ref="L16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2" t="str">
        <f t="shared" si="25"/>
        <v>내계좌이체</v>
      </c>
      <c r="N1612" t="str">
        <f>IF(COUNTIF(저축성자산, I1612) &gt; 0, 표1[[#This Row],[결제수단]], E1612)</f>
        <v>미분류</v>
      </c>
      <c r="O1612">
        <f>IF(OR(표1[[#This Row],[pv_대분류]]="수입", 표1[[#This Row],[pv_대분류]]="저축/투자"), 표1[[#This Row],[금액]], -표1[[#This Row],[금액]])</f>
        <v>146330</v>
      </c>
    </row>
    <row r="1613" spans="1:15" hidden="1">
      <c r="A1613" s="33">
        <v>45622</v>
      </c>
      <c r="B1613" s="34">
        <v>0.67071759259259256</v>
      </c>
      <c r="C1613" t="s">
        <v>167</v>
      </c>
      <c r="D1613" t="s">
        <v>609</v>
      </c>
      <c r="E1613" t="s">
        <v>149</v>
      </c>
      <c r="F1613" t="s">
        <v>152</v>
      </c>
      <c r="G1613" s="82">
        <v>146330</v>
      </c>
      <c r="H1613" t="s">
        <v>179</v>
      </c>
      <c r="I1613" t="s">
        <v>537</v>
      </c>
      <c r="J1613" s="33"/>
      <c r="K1613" s="33">
        <f>표1[[#This Row],[날짜]]</f>
        <v>45622</v>
      </c>
      <c r="L1613" t="str" cm="1">
        <f t="array" ref="L16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3" t="str">
        <f t="shared" si="25"/>
        <v>내계좌이체</v>
      </c>
      <c r="N1613" t="str">
        <f>IF(COUNTIF(저축성자산, I1613) &gt; 0, 표1[[#This Row],[결제수단]], E1613)</f>
        <v>미분류</v>
      </c>
      <c r="O1613">
        <f>IF(OR(표1[[#This Row],[pv_대분류]]="수입", 표1[[#This Row],[pv_대분류]]="저축/투자"), 표1[[#This Row],[금액]], -표1[[#This Row],[금액]])</f>
        <v>-146330</v>
      </c>
    </row>
    <row r="1614" spans="1:15" hidden="1">
      <c r="A1614" s="33">
        <v>45622</v>
      </c>
      <c r="B1614" s="34">
        <v>0.67461805555555554</v>
      </c>
      <c r="C1614" t="s">
        <v>167</v>
      </c>
      <c r="D1614" t="s">
        <v>609</v>
      </c>
      <c r="E1614" t="s">
        <v>149</v>
      </c>
      <c r="F1614" t="s">
        <v>600</v>
      </c>
      <c r="G1614" s="82">
        <v>-1</v>
      </c>
      <c r="H1614" t="s">
        <v>179</v>
      </c>
      <c r="I1614" t="s">
        <v>195</v>
      </c>
      <c r="J1614" s="33"/>
      <c r="K1614" s="33">
        <f>표1[[#This Row],[날짜]]</f>
        <v>45622</v>
      </c>
      <c r="L1614" t="str" cm="1">
        <f t="array" ref="L16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4" t="str">
        <f t="shared" si="25"/>
        <v>내계좌이체</v>
      </c>
      <c r="N1614" t="str">
        <f>IF(COUNTIF(저축성자산, I1614) &gt; 0, 표1[[#This Row],[결제수단]], E1614)</f>
        <v>미분류</v>
      </c>
      <c r="O1614">
        <f>IF(OR(표1[[#This Row],[pv_대분류]]="수입", 표1[[#This Row],[pv_대분류]]="저축/투자"), 표1[[#This Row],[금액]], -표1[[#This Row],[금액]])</f>
        <v>1</v>
      </c>
    </row>
    <row r="1615" spans="1:15" hidden="1">
      <c r="A1615" s="33">
        <v>45622</v>
      </c>
      <c r="B1615" s="34">
        <v>0.67461805555555554</v>
      </c>
      <c r="C1615" t="s">
        <v>167</v>
      </c>
      <c r="D1615" t="s">
        <v>609</v>
      </c>
      <c r="E1615" t="s">
        <v>149</v>
      </c>
      <c r="F1615" t="s">
        <v>152</v>
      </c>
      <c r="G1615" s="82">
        <v>1</v>
      </c>
      <c r="H1615" t="s">
        <v>179</v>
      </c>
      <c r="I1615" t="s">
        <v>537</v>
      </c>
      <c r="J1615" s="33"/>
      <c r="K1615" s="33">
        <f>표1[[#This Row],[날짜]]</f>
        <v>45622</v>
      </c>
      <c r="L1615" t="str" cm="1">
        <f t="array" ref="L16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5" t="str">
        <f t="shared" si="25"/>
        <v>내계좌이체</v>
      </c>
      <c r="N1615" t="str">
        <f>IF(COUNTIF(저축성자산, I1615) &gt; 0, 표1[[#This Row],[결제수단]], E1615)</f>
        <v>미분류</v>
      </c>
      <c r="O1615">
        <f>IF(OR(표1[[#This Row],[pv_대분류]]="수입", 표1[[#This Row],[pv_대분류]]="저축/투자"), 표1[[#This Row],[금액]], -표1[[#This Row],[금액]])</f>
        <v>-1</v>
      </c>
    </row>
    <row r="1616" spans="1:15" hidden="1">
      <c r="A1616" s="33">
        <v>45622</v>
      </c>
      <c r="B1616" s="34">
        <v>0.67495370370370367</v>
      </c>
      <c r="C1616" t="s">
        <v>167</v>
      </c>
      <c r="D1616" t="s">
        <v>609</v>
      </c>
      <c r="E1616" t="s">
        <v>149</v>
      </c>
      <c r="F1616" t="s">
        <v>593</v>
      </c>
      <c r="G1616" s="82">
        <v>-535</v>
      </c>
      <c r="H1616" t="s">
        <v>179</v>
      </c>
      <c r="I1616" t="s">
        <v>537</v>
      </c>
      <c r="J1616" s="33"/>
      <c r="K1616" s="33">
        <f>표1[[#This Row],[날짜]]</f>
        <v>45622</v>
      </c>
      <c r="L1616" t="str" cm="1">
        <f t="array" ref="L16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6" t="str">
        <f t="shared" si="25"/>
        <v>내계좌이체</v>
      </c>
      <c r="N1616" t="str">
        <f>IF(COUNTIF(저축성자산, I1616) &gt; 0, 표1[[#This Row],[결제수단]], E1616)</f>
        <v>미분류</v>
      </c>
      <c r="O1616">
        <f>IF(OR(표1[[#This Row],[pv_대분류]]="수입", 표1[[#This Row],[pv_대분류]]="저축/투자"), 표1[[#This Row],[금액]], -표1[[#This Row],[금액]])</f>
        <v>535</v>
      </c>
    </row>
    <row r="1617" spans="1:15" hidden="1">
      <c r="A1617" s="33">
        <v>45622</v>
      </c>
      <c r="B1617" s="34">
        <v>0.67496527777777782</v>
      </c>
      <c r="C1617" t="s">
        <v>167</v>
      </c>
      <c r="D1617" t="s">
        <v>609</v>
      </c>
      <c r="E1617" t="s">
        <v>149</v>
      </c>
      <c r="F1617" t="s">
        <v>152</v>
      </c>
      <c r="G1617" s="82">
        <v>535</v>
      </c>
      <c r="H1617" t="s">
        <v>179</v>
      </c>
      <c r="I1617" t="s">
        <v>532</v>
      </c>
      <c r="J1617" s="33"/>
      <c r="K1617" s="33">
        <f>표1[[#This Row],[날짜]]</f>
        <v>45622</v>
      </c>
      <c r="L1617" t="str" cm="1">
        <f t="array" ref="L16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7" t="str">
        <f t="shared" si="25"/>
        <v>내계좌이체</v>
      </c>
      <c r="N1617" t="str">
        <f>IF(COUNTIF(저축성자산, I1617) &gt; 0, 표1[[#This Row],[결제수단]], E1617)</f>
        <v>미분류</v>
      </c>
      <c r="O1617">
        <f>IF(OR(표1[[#This Row],[pv_대분류]]="수입", 표1[[#This Row],[pv_대분류]]="저축/투자"), 표1[[#This Row],[금액]], -표1[[#This Row],[금액]])</f>
        <v>-535</v>
      </c>
    </row>
    <row r="1618" spans="1:15" hidden="1">
      <c r="A1618" s="33">
        <v>45622</v>
      </c>
      <c r="B1618" s="34">
        <v>0.67516203703703703</v>
      </c>
      <c r="C1618" t="s">
        <v>167</v>
      </c>
      <c r="D1618" t="s">
        <v>609</v>
      </c>
      <c r="E1618" t="s">
        <v>149</v>
      </c>
      <c r="F1618" t="s">
        <v>152</v>
      </c>
      <c r="G1618" s="82">
        <v>1000</v>
      </c>
      <c r="H1618" t="s">
        <v>179</v>
      </c>
      <c r="I1618" t="s">
        <v>532</v>
      </c>
      <c r="J1618" s="33"/>
      <c r="K1618" s="33">
        <f>표1[[#This Row],[날짜]]</f>
        <v>45622</v>
      </c>
      <c r="L1618" t="str" cm="1">
        <f t="array" ref="L16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8" t="str">
        <f t="shared" si="25"/>
        <v>내계좌이체</v>
      </c>
      <c r="N1618" t="str">
        <f>IF(COUNTIF(저축성자산, I1618) &gt; 0, 표1[[#This Row],[결제수단]], E1618)</f>
        <v>미분류</v>
      </c>
      <c r="O1618">
        <f>IF(OR(표1[[#This Row],[pv_대분류]]="수입", 표1[[#This Row],[pv_대분류]]="저축/투자"), 표1[[#This Row],[금액]], -표1[[#This Row],[금액]])</f>
        <v>-1000</v>
      </c>
    </row>
    <row r="1619" spans="1:15" hidden="1">
      <c r="A1619" s="33">
        <v>45622</v>
      </c>
      <c r="B1619" s="34">
        <v>0.67516203703703703</v>
      </c>
      <c r="C1619" t="s">
        <v>167</v>
      </c>
      <c r="D1619" t="s">
        <v>609</v>
      </c>
      <c r="E1619" t="s">
        <v>149</v>
      </c>
      <c r="F1619" t="s">
        <v>593</v>
      </c>
      <c r="G1619" s="82">
        <v>-1000</v>
      </c>
      <c r="H1619" t="s">
        <v>179</v>
      </c>
      <c r="I1619" t="s">
        <v>537</v>
      </c>
      <c r="J1619" s="33"/>
      <c r="K1619" s="33">
        <f>표1[[#This Row],[날짜]]</f>
        <v>45622</v>
      </c>
      <c r="L1619" t="str" cm="1">
        <f t="array" ref="L16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19" t="str">
        <f t="shared" si="25"/>
        <v>내계좌이체</v>
      </c>
      <c r="N1619" t="str">
        <f>IF(COUNTIF(저축성자산, I1619) &gt; 0, 표1[[#This Row],[결제수단]], E1619)</f>
        <v>미분류</v>
      </c>
      <c r="O1619">
        <f>IF(OR(표1[[#This Row],[pv_대분류]]="수입", 표1[[#This Row],[pv_대분류]]="저축/투자"), 표1[[#This Row],[금액]], -표1[[#This Row],[금액]])</f>
        <v>1000</v>
      </c>
    </row>
    <row r="1620" spans="1:15" hidden="1">
      <c r="A1620" s="33">
        <v>45622</v>
      </c>
      <c r="B1620" s="34">
        <v>0.67549768518518516</v>
      </c>
      <c r="C1620" t="s">
        <v>167</v>
      </c>
      <c r="D1620" t="s">
        <v>609</v>
      </c>
      <c r="E1620" t="s">
        <v>149</v>
      </c>
      <c r="F1620" t="s">
        <v>593</v>
      </c>
      <c r="G1620" s="82">
        <v>-1551</v>
      </c>
      <c r="H1620" t="s">
        <v>179</v>
      </c>
      <c r="I1620" t="s">
        <v>532</v>
      </c>
      <c r="J1620" s="33"/>
      <c r="K1620" s="33">
        <f>표1[[#This Row],[날짜]]</f>
        <v>45622</v>
      </c>
      <c r="L1620" t="str" cm="1">
        <f t="array" ref="L16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20" t="str">
        <f t="shared" si="25"/>
        <v>내계좌이체</v>
      </c>
      <c r="N1620" t="str">
        <f>IF(COUNTIF(저축성자산, I1620) &gt; 0, 표1[[#This Row],[결제수단]], E1620)</f>
        <v>미분류</v>
      </c>
      <c r="O1620">
        <f>IF(OR(표1[[#This Row],[pv_대분류]]="수입", 표1[[#This Row],[pv_대분류]]="저축/투자"), 표1[[#This Row],[금액]], -표1[[#This Row],[금액]])</f>
        <v>1551</v>
      </c>
    </row>
    <row r="1621" spans="1:15" hidden="1">
      <c r="A1621" s="33">
        <v>45622</v>
      </c>
      <c r="B1621" s="34">
        <v>0.67549768518518516</v>
      </c>
      <c r="C1621" t="s">
        <v>167</v>
      </c>
      <c r="D1621" t="s">
        <v>609</v>
      </c>
      <c r="E1621" t="s">
        <v>149</v>
      </c>
      <c r="F1621" t="s">
        <v>152</v>
      </c>
      <c r="G1621" s="82">
        <v>1551</v>
      </c>
      <c r="H1621" t="s">
        <v>179</v>
      </c>
      <c r="I1621" t="s">
        <v>537</v>
      </c>
      <c r="J1621" s="33"/>
      <c r="K1621" s="33">
        <f>표1[[#This Row],[날짜]]</f>
        <v>45622</v>
      </c>
      <c r="L1621" t="str" cm="1">
        <f t="array" ref="L16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21" t="str">
        <f t="shared" si="25"/>
        <v>내계좌이체</v>
      </c>
      <c r="N1621" t="str">
        <f>IF(COUNTIF(저축성자산, I1621) &gt; 0, 표1[[#This Row],[결제수단]], E1621)</f>
        <v>미분류</v>
      </c>
      <c r="O1621">
        <f>IF(OR(표1[[#This Row],[pv_대분류]]="수입", 표1[[#This Row],[pv_대분류]]="저축/투자"), 표1[[#This Row],[금액]], -표1[[#This Row],[금액]])</f>
        <v>-1551</v>
      </c>
    </row>
    <row r="1622" spans="1:15" hidden="1">
      <c r="A1622" s="33">
        <v>45622</v>
      </c>
      <c r="B1622" s="34">
        <v>0.56032407407407403</v>
      </c>
      <c r="C1622" t="s">
        <v>163</v>
      </c>
      <c r="D1622" t="s">
        <v>505</v>
      </c>
      <c r="E1622" t="s">
        <v>149</v>
      </c>
      <c r="F1622" t="s">
        <v>703</v>
      </c>
      <c r="G1622" s="82">
        <v>146330</v>
      </c>
      <c r="H1622" t="s">
        <v>179</v>
      </c>
      <c r="I1622" t="s">
        <v>211</v>
      </c>
      <c r="J1622" s="33"/>
      <c r="K1622" s="33">
        <f>표1[[#This Row],[날짜]]</f>
        <v>45622</v>
      </c>
      <c r="L1622" t="str" cm="1">
        <f t="array" ref="L16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22" t="str">
        <f t="shared" si="25"/>
        <v>기타수입</v>
      </c>
      <c r="N1622" t="str">
        <f>IF(COUNTIF(저축성자산, I1622) &gt; 0, 표1[[#This Row],[결제수단]], E1622)</f>
        <v>미분류</v>
      </c>
      <c r="O1622">
        <f>IF(OR(표1[[#This Row],[pv_대분류]]="수입", 표1[[#This Row],[pv_대분류]]="저축/투자"), 표1[[#This Row],[금액]], -표1[[#This Row],[금액]])</f>
        <v>146330</v>
      </c>
    </row>
    <row r="1623" spans="1:15">
      <c r="A1623" s="33">
        <v>45622</v>
      </c>
      <c r="B1623" s="34">
        <v>0.92982638888888891</v>
      </c>
      <c r="C1623" t="s">
        <v>165</v>
      </c>
      <c r="D1623" t="s">
        <v>148</v>
      </c>
      <c r="E1623" t="s">
        <v>598</v>
      </c>
      <c r="F1623" t="s">
        <v>331</v>
      </c>
      <c r="G1623" s="82">
        <v>-9500</v>
      </c>
      <c r="H1623" t="s">
        <v>179</v>
      </c>
      <c r="I1623" t="s">
        <v>224</v>
      </c>
      <c r="J1623" s="33"/>
      <c r="K1623" s="33">
        <f>표1[[#This Row],[날짜]]</f>
        <v>45622</v>
      </c>
      <c r="L1623" t="str" cm="1">
        <f t="array" ref="L16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23" t="str">
        <f t="shared" si="25"/>
        <v>식비</v>
      </c>
      <c r="N1623" t="str">
        <f>IF(COUNTIF(저축성자산, I1623) &gt; 0, 표1[[#This Row],[결제수단]], E1623)</f>
        <v>패스트푸드</v>
      </c>
      <c r="O1623">
        <f>IF(OR(표1[[#This Row],[pv_대분류]]="수입", 표1[[#This Row],[pv_대분류]]="저축/투자"), 표1[[#This Row],[금액]], -표1[[#This Row],[금액]])</f>
        <v>9500</v>
      </c>
    </row>
    <row r="1624" spans="1:15" hidden="1">
      <c r="A1624" s="33">
        <v>45621</v>
      </c>
      <c r="B1624" s="34">
        <v>0.37137731481481479</v>
      </c>
      <c r="C1624" t="s">
        <v>167</v>
      </c>
      <c r="D1624" t="s">
        <v>167</v>
      </c>
      <c r="E1624" t="s">
        <v>149</v>
      </c>
      <c r="F1624" t="s">
        <v>117</v>
      </c>
      <c r="G1624" s="82">
        <v>10000</v>
      </c>
      <c r="H1624" t="s">
        <v>179</v>
      </c>
      <c r="I1624" t="s">
        <v>554</v>
      </c>
      <c r="J1624" s="33"/>
      <c r="K1624" s="33">
        <f>표1[[#This Row],[날짜]]</f>
        <v>45621</v>
      </c>
      <c r="L1624" t="str" cm="1">
        <f t="array" ref="L16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24" t="str">
        <f t="shared" si="25"/>
        <v>이체</v>
      </c>
      <c r="N1624" t="str">
        <f>IF(COUNTIF(저축성자산, I1624) &gt; 0, 표1[[#This Row],[결제수단]], E1624)</f>
        <v>미분류</v>
      </c>
      <c r="O1624">
        <f>IF(OR(표1[[#This Row],[pv_대분류]]="수입", 표1[[#This Row],[pv_대분류]]="저축/투자"), 표1[[#This Row],[금액]], -표1[[#This Row],[금액]])</f>
        <v>-10000</v>
      </c>
    </row>
    <row r="1625" spans="1:15" hidden="1">
      <c r="A1625" s="33">
        <v>45621</v>
      </c>
      <c r="B1625" s="34">
        <v>0.37835648148148149</v>
      </c>
      <c r="C1625" t="s">
        <v>167</v>
      </c>
      <c r="D1625" t="s">
        <v>167</v>
      </c>
      <c r="E1625" t="s">
        <v>149</v>
      </c>
      <c r="F1625" t="s">
        <v>109</v>
      </c>
      <c r="G1625" s="82">
        <v>10000</v>
      </c>
      <c r="H1625" t="s">
        <v>179</v>
      </c>
      <c r="I1625" t="s">
        <v>554</v>
      </c>
      <c r="J1625" s="33"/>
      <c r="K1625" s="33">
        <f>표1[[#This Row],[날짜]]</f>
        <v>45621</v>
      </c>
      <c r="L1625" t="str" cm="1">
        <f t="array" ref="L16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25" t="str">
        <f t="shared" si="25"/>
        <v>이체</v>
      </c>
      <c r="N1625" t="str">
        <f>IF(COUNTIF(저축성자산, I1625) &gt; 0, 표1[[#This Row],[결제수단]], E1625)</f>
        <v>미분류</v>
      </c>
      <c r="O1625">
        <f>IF(OR(표1[[#This Row],[pv_대분류]]="수입", 표1[[#This Row],[pv_대분류]]="저축/투자"), 표1[[#This Row],[금액]], -표1[[#This Row],[금액]])</f>
        <v>-10000</v>
      </c>
    </row>
    <row r="1626" spans="1:15" hidden="1">
      <c r="A1626" s="33">
        <v>45621</v>
      </c>
      <c r="B1626" s="34">
        <v>0.38081018518518522</v>
      </c>
      <c r="C1626" t="s">
        <v>167</v>
      </c>
      <c r="D1626" t="s">
        <v>167</v>
      </c>
      <c r="E1626" t="s">
        <v>149</v>
      </c>
      <c r="F1626" t="s">
        <v>110</v>
      </c>
      <c r="G1626" s="82">
        <v>-82500</v>
      </c>
      <c r="H1626" t="s">
        <v>179</v>
      </c>
      <c r="I1626" t="s">
        <v>554</v>
      </c>
      <c r="J1626" s="33"/>
      <c r="K1626" s="33">
        <f>표1[[#This Row],[날짜]]</f>
        <v>45621</v>
      </c>
      <c r="L1626" t="str" cm="1">
        <f t="array" ref="L16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26" t="str">
        <f t="shared" si="25"/>
        <v>이체</v>
      </c>
      <c r="N1626" t="str">
        <f>IF(COUNTIF(저축성자산, I1626) &gt; 0, 표1[[#This Row],[결제수단]], E1626)</f>
        <v>미분류</v>
      </c>
      <c r="O1626">
        <f>IF(OR(표1[[#This Row],[pv_대분류]]="수입", 표1[[#This Row],[pv_대분류]]="저축/투자"), 표1[[#This Row],[금액]], -표1[[#This Row],[금액]])</f>
        <v>82500</v>
      </c>
    </row>
    <row r="1627" spans="1:15" hidden="1">
      <c r="A1627" s="33">
        <v>45621</v>
      </c>
      <c r="B1627" s="34">
        <v>0.38313657407407409</v>
      </c>
      <c r="C1627" t="s">
        <v>167</v>
      </c>
      <c r="D1627" t="s">
        <v>609</v>
      </c>
      <c r="E1627" t="s">
        <v>149</v>
      </c>
      <c r="F1627" t="s">
        <v>606</v>
      </c>
      <c r="G1627" s="82">
        <v>-100000</v>
      </c>
      <c r="H1627" t="s">
        <v>179</v>
      </c>
      <c r="I1627" t="s">
        <v>195</v>
      </c>
      <c r="J1627" s="33"/>
      <c r="K1627" s="33">
        <f>표1[[#This Row],[날짜]]</f>
        <v>45621</v>
      </c>
      <c r="L1627" t="str" cm="1">
        <f t="array" ref="L16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27" t="str">
        <f t="shared" si="25"/>
        <v>내계좌이체</v>
      </c>
      <c r="N1627" t="str">
        <f>IF(COUNTIF(저축성자산, I1627) &gt; 0, 표1[[#This Row],[결제수단]], E1627)</f>
        <v>미분류</v>
      </c>
      <c r="O1627">
        <f>IF(OR(표1[[#This Row],[pv_대분류]]="수입", 표1[[#This Row],[pv_대분류]]="저축/투자"), 표1[[#This Row],[금액]], -표1[[#This Row],[금액]])</f>
        <v>100000</v>
      </c>
    </row>
    <row r="1628" spans="1:15" hidden="1">
      <c r="A1628" s="33">
        <v>45621</v>
      </c>
      <c r="B1628" s="34">
        <v>0.38314814814814813</v>
      </c>
      <c r="C1628" t="s">
        <v>167</v>
      </c>
      <c r="D1628" t="s">
        <v>609</v>
      </c>
      <c r="E1628" t="s">
        <v>149</v>
      </c>
      <c r="F1628" t="s">
        <v>152</v>
      </c>
      <c r="G1628" s="82">
        <v>100000</v>
      </c>
      <c r="H1628" t="s">
        <v>179</v>
      </c>
      <c r="I1628" t="s">
        <v>427</v>
      </c>
      <c r="J1628" s="33"/>
      <c r="K1628" s="33">
        <f>표1[[#This Row],[날짜]]</f>
        <v>45621</v>
      </c>
      <c r="L1628" t="str" cm="1">
        <f t="array" ref="L16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628" t="str">
        <f t="shared" si="25"/>
        <v>저축성자산</v>
      </c>
      <c r="N1628" t="str">
        <f>IF(COUNTIF(저축성자산, I1628) &gt; 0, 표1[[#This Row],[결제수단]], E1628)</f>
        <v>청년 주택드림 청약통장</v>
      </c>
      <c r="O1628">
        <f>IF(OR(표1[[#This Row],[pv_대분류]]="수입", 표1[[#This Row],[pv_대분류]]="저축/투자"), 표1[[#This Row],[금액]], -표1[[#This Row],[금액]])</f>
        <v>100000</v>
      </c>
    </row>
    <row r="1629" spans="1:15" hidden="1">
      <c r="A1629" s="33">
        <v>45621</v>
      </c>
      <c r="B1629" s="34">
        <v>0.3994328703703704</v>
      </c>
      <c r="C1629" t="s">
        <v>167</v>
      </c>
      <c r="D1629" t="s">
        <v>609</v>
      </c>
      <c r="E1629" t="s">
        <v>149</v>
      </c>
      <c r="F1629" t="s">
        <v>192</v>
      </c>
      <c r="G1629" s="82">
        <v>90056</v>
      </c>
      <c r="H1629" t="s">
        <v>179</v>
      </c>
      <c r="I1629" t="s">
        <v>537</v>
      </c>
      <c r="J1629" s="33"/>
      <c r="K1629" s="33">
        <f>표1[[#This Row],[날짜]]</f>
        <v>45621</v>
      </c>
      <c r="L1629" t="str" cm="1">
        <f t="array" ref="L16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29" t="str">
        <f t="shared" si="25"/>
        <v>내계좌이체</v>
      </c>
      <c r="N1629" t="str">
        <f>IF(COUNTIF(저축성자산, I1629) &gt; 0, 표1[[#This Row],[결제수단]], E1629)</f>
        <v>미분류</v>
      </c>
      <c r="O1629">
        <f>IF(OR(표1[[#This Row],[pv_대분류]]="수입", 표1[[#This Row],[pv_대분류]]="저축/투자"), 표1[[#This Row],[금액]], -표1[[#This Row],[금액]])</f>
        <v>-90056</v>
      </c>
    </row>
    <row r="1630" spans="1:15" hidden="1">
      <c r="A1630" s="33">
        <v>45621</v>
      </c>
      <c r="B1630" s="34">
        <v>0.3994328703703704</v>
      </c>
      <c r="C1630" t="s">
        <v>167</v>
      </c>
      <c r="D1630" t="s">
        <v>609</v>
      </c>
      <c r="E1630" t="s">
        <v>149</v>
      </c>
      <c r="F1630" t="s">
        <v>234</v>
      </c>
      <c r="G1630" s="82">
        <v>-90056</v>
      </c>
      <c r="H1630" t="s">
        <v>179</v>
      </c>
      <c r="I1630" t="s">
        <v>527</v>
      </c>
      <c r="J1630" s="33"/>
      <c r="K1630" s="33">
        <f>표1[[#This Row],[날짜]]</f>
        <v>45621</v>
      </c>
      <c r="L1630" t="str" cm="1">
        <f t="array" ref="L16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30" t="str">
        <f t="shared" si="25"/>
        <v>내계좌이체</v>
      </c>
      <c r="N1630" t="str">
        <f>IF(COUNTIF(저축성자산, I1630) &gt; 0, 표1[[#This Row],[결제수단]], E1630)</f>
        <v>미분류</v>
      </c>
      <c r="O1630">
        <f>IF(OR(표1[[#This Row],[pv_대분류]]="수입", 표1[[#This Row],[pv_대분류]]="저축/투자"), 표1[[#This Row],[금액]], -표1[[#This Row],[금액]])</f>
        <v>90056</v>
      </c>
    </row>
    <row r="1631" spans="1:15" hidden="1">
      <c r="A1631" s="33">
        <v>45621</v>
      </c>
      <c r="B1631" s="34">
        <v>0.39984953703703702</v>
      </c>
      <c r="C1631" t="s">
        <v>167</v>
      </c>
      <c r="D1631" t="s">
        <v>635</v>
      </c>
      <c r="E1631" t="s">
        <v>149</v>
      </c>
      <c r="F1631" t="s">
        <v>340</v>
      </c>
      <c r="G1631" s="82">
        <v>-60000</v>
      </c>
      <c r="H1631" t="s">
        <v>179</v>
      </c>
      <c r="I1631" t="s">
        <v>537</v>
      </c>
      <c r="J1631" s="33"/>
      <c r="K1631" s="33">
        <f>표1[[#This Row],[날짜]]</f>
        <v>45621</v>
      </c>
      <c r="L1631" t="str" cm="1">
        <f t="array" ref="L16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31" t="str">
        <f t="shared" si="25"/>
        <v>카드대금</v>
      </c>
      <c r="N1631" t="str">
        <f>IF(COUNTIF(저축성자산, I1631) &gt; 0, 표1[[#This Row],[결제수단]], E1631)</f>
        <v>미분류</v>
      </c>
      <c r="O1631">
        <f>IF(OR(표1[[#This Row],[pv_대분류]]="수입", 표1[[#This Row],[pv_대분류]]="저축/투자"), 표1[[#This Row],[금액]], -표1[[#This Row],[금액]])</f>
        <v>60000</v>
      </c>
    </row>
    <row r="1632" spans="1:15" hidden="1">
      <c r="A1632" s="33">
        <v>45621</v>
      </c>
      <c r="B1632" s="34">
        <v>0.40415509259259258</v>
      </c>
      <c r="C1632" t="s">
        <v>167</v>
      </c>
      <c r="D1632" t="s">
        <v>609</v>
      </c>
      <c r="E1632" t="s">
        <v>149</v>
      </c>
      <c r="F1632" t="s">
        <v>152</v>
      </c>
      <c r="G1632" s="82">
        <v>-300000</v>
      </c>
      <c r="H1632" t="s">
        <v>179</v>
      </c>
      <c r="I1632" t="s">
        <v>554</v>
      </c>
      <c r="J1632" s="33"/>
      <c r="K1632" s="33">
        <f>표1[[#This Row],[날짜]]</f>
        <v>45621</v>
      </c>
      <c r="L1632" t="str" cm="1">
        <f t="array" ref="L16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32" t="str">
        <f t="shared" si="25"/>
        <v>내계좌이체</v>
      </c>
      <c r="N1632" t="str">
        <f>IF(COUNTIF(저축성자산, I1632) &gt; 0, 표1[[#This Row],[결제수단]], E1632)</f>
        <v>미분류</v>
      </c>
      <c r="O1632">
        <f>IF(OR(표1[[#This Row],[pv_대분류]]="수입", 표1[[#This Row],[pv_대분류]]="저축/투자"), 표1[[#This Row],[금액]], -표1[[#This Row],[금액]])</f>
        <v>300000</v>
      </c>
    </row>
    <row r="1633" spans="1:15" hidden="1">
      <c r="A1633" s="33">
        <v>45621</v>
      </c>
      <c r="B1633" s="34">
        <v>0.40415509259259258</v>
      </c>
      <c r="C1633" t="s">
        <v>167</v>
      </c>
      <c r="D1633" t="s">
        <v>609</v>
      </c>
      <c r="E1633" t="s">
        <v>149</v>
      </c>
      <c r="F1633" t="s">
        <v>152</v>
      </c>
      <c r="G1633" s="82">
        <v>300000</v>
      </c>
      <c r="H1633" t="s">
        <v>179</v>
      </c>
      <c r="I1633" t="s">
        <v>554</v>
      </c>
      <c r="J1633" s="33"/>
      <c r="K1633" s="33">
        <f>표1[[#This Row],[날짜]]</f>
        <v>45621</v>
      </c>
      <c r="L1633" t="str" cm="1">
        <f t="array" ref="L16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33" t="str">
        <f t="shared" si="25"/>
        <v>내계좌이체</v>
      </c>
      <c r="N1633" t="str">
        <f>IF(COUNTIF(저축성자산, I1633) &gt; 0, 표1[[#This Row],[결제수단]], E1633)</f>
        <v>미분류</v>
      </c>
      <c r="O1633">
        <f>IF(OR(표1[[#This Row],[pv_대분류]]="수입", 표1[[#This Row],[pv_대분류]]="저축/투자"), 표1[[#This Row],[금액]], -표1[[#This Row],[금액]])</f>
        <v>-300000</v>
      </c>
    </row>
    <row r="1634" spans="1:15" hidden="1">
      <c r="A1634" s="33">
        <v>45621</v>
      </c>
      <c r="B1634" s="34">
        <v>0.43591435185185179</v>
      </c>
      <c r="C1634" t="s">
        <v>167</v>
      </c>
      <c r="D1634" t="s">
        <v>167</v>
      </c>
      <c r="E1634" t="s">
        <v>149</v>
      </c>
      <c r="F1634" t="s">
        <v>98</v>
      </c>
      <c r="G1634" s="82">
        <v>10000</v>
      </c>
      <c r="H1634" t="s">
        <v>179</v>
      </c>
      <c r="I1634" t="s">
        <v>554</v>
      </c>
      <c r="J1634" s="33"/>
      <c r="K1634" s="33">
        <f>표1[[#This Row],[날짜]]</f>
        <v>45621</v>
      </c>
      <c r="L1634" t="str" cm="1">
        <f t="array" ref="L16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34" t="str">
        <f t="shared" si="25"/>
        <v>이체</v>
      </c>
      <c r="N1634" t="str">
        <f>IF(COUNTIF(저축성자산, I1634) &gt; 0, 표1[[#This Row],[결제수단]], E1634)</f>
        <v>미분류</v>
      </c>
      <c r="O1634">
        <f>IF(OR(표1[[#This Row],[pv_대분류]]="수입", 표1[[#This Row],[pv_대분류]]="저축/투자"), 표1[[#This Row],[금액]], -표1[[#This Row],[금액]])</f>
        <v>-10000</v>
      </c>
    </row>
    <row r="1635" spans="1:15" hidden="1">
      <c r="A1635" s="33">
        <v>45621</v>
      </c>
      <c r="B1635" s="34">
        <v>0.59458333333333335</v>
      </c>
      <c r="C1635" t="s">
        <v>167</v>
      </c>
      <c r="D1635" t="s">
        <v>167</v>
      </c>
      <c r="E1635" t="s">
        <v>149</v>
      </c>
      <c r="F1635" t="s">
        <v>103</v>
      </c>
      <c r="G1635" s="82">
        <v>48331</v>
      </c>
      <c r="H1635" t="s">
        <v>179</v>
      </c>
      <c r="I1635" t="s">
        <v>211</v>
      </c>
      <c r="J1635" s="33"/>
      <c r="K1635" s="33">
        <f>표1[[#This Row],[날짜]]</f>
        <v>45621</v>
      </c>
      <c r="L1635" t="str" cm="1">
        <f t="array" ref="L16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35" t="str">
        <f t="shared" si="25"/>
        <v>이체</v>
      </c>
      <c r="N1635" t="str">
        <f>IF(COUNTIF(저축성자산, I1635) &gt; 0, 표1[[#This Row],[결제수단]], E1635)</f>
        <v>미분류</v>
      </c>
      <c r="O1635">
        <f>IF(OR(표1[[#This Row],[pv_대분류]]="수입", 표1[[#This Row],[pv_대분류]]="저축/투자"), 표1[[#This Row],[금액]], -표1[[#This Row],[금액]])</f>
        <v>-48331</v>
      </c>
    </row>
    <row r="1636" spans="1:15" hidden="1">
      <c r="A1636" s="33">
        <v>45621</v>
      </c>
      <c r="B1636" s="34">
        <v>0.59540509259259256</v>
      </c>
      <c r="C1636" t="s">
        <v>167</v>
      </c>
      <c r="D1636" t="s">
        <v>609</v>
      </c>
      <c r="E1636" t="s">
        <v>149</v>
      </c>
      <c r="F1636" t="s">
        <v>593</v>
      </c>
      <c r="G1636" s="82">
        <v>-48332</v>
      </c>
      <c r="H1636" t="s">
        <v>179</v>
      </c>
      <c r="I1636" t="s">
        <v>211</v>
      </c>
      <c r="J1636" s="33"/>
      <c r="K1636" s="33">
        <f>표1[[#This Row],[날짜]]</f>
        <v>45621</v>
      </c>
      <c r="L1636" t="str" cm="1">
        <f t="array" ref="L16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36" t="str">
        <f t="shared" si="25"/>
        <v>내계좌이체</v>
      </c>
      <c r="N1636" t="str">
        <f>IF(COUNTIF(저축성자산, I1636) &gt; 0, 표1[[#This Row],[결제수단]], E1636)</f>
        <v>미분류</v>
      </c>
      <c r="O1636">
        <f>IF(OR(표1[[#This Row],[pv_대분류]]="수입", 표1[[#This Row],[pv_대분류]]="저축/투자"), 표1[[#This Row],[금액]], -표1[[#This Row],[금액]])</f>
        <v>48332</v>
      </c>
    </row>
    <row r="1637" spans="1:15" hidden="1">
      <c r="A1637" s="33">
        <v>45621</v>
      </c>
      <c r="B1637" s="34">
        <v>0.59541666666666671</v>
      </c>
      <c r="C1637" t="s">
        <v>167</v>
      </c>
      <c r="D1637" t="s">
        <v>609</v>
      </c>
      <c r="E1637" t="s">
        <v>149</v>
      </c>
      <c r="F1637" t="s">
        <v>152</v>
      </c>
      <c r="G1637" s="82">
        <v>48332</v>
      </c>
      <c r="H1637" t="s">
        <v>179</v>
      </c>
      <c r="I1637" t="s">
        <v>537</v>
      </c>
      <c r="J1637" s="33"/>
      <c r="K1637" s="33">
        <f>표1[[#This Row],[날짜]]</f>
        <v>45621</v>
      </c>
      <c r="L1637" t="str" cm="1">
        <f t="array" ref="L16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37" t="str">
        <f t="shared" si="25"/>
        <v>내계좌이체</v>
      </c>
      <c r="N1637" t="str">
        <f>IF(COUNTIF(저축성자산, I1637) &gt; 0, 표1[[#This Row],[결제수단]], E1637)</f>
        <v>미분류</v>
      </c>
      <c r="O1637">
        <f>IF(OR(표1[[#This Row],[pv_대분류]]="수입", 표1[[#This Row],[pv_대분류]]="저축/투자"), 표1[[#This Row],[금액]], -표1[[#This Row],[금액]])</f>
        <v>-48332</v>
      </c>
    </row>
    <row r="1638" spans="1:15" hidden="1">
      <c r="A1638" s="33">
        <v>45621</v>
      </c>
      <c r="B1638" s="34">
        <v>0.71405092592592589</v>
      </c>
      <c r="C1638" t="s">
        <v>167</v>
      </c>
      <c r="D1638" t="s">
        <v>166</v>
      </c>
      <c r="E1638" t="s">
        <v>149</v>
      </c>
      <c r="F1638" t="s">
        <v>475</v>
      </c>
      <c r="G1638" s="82">
        <v>-150000</v>
      </c>
      <c r="H1638" t="s">
        <v>179</v>
      </c>
      <c r="I1638" t="s">
        <v>537</v>
      </c>
      <c r="J1638" s="33"/>
      <c r="K1638" s="33">
        <f>표1[[#This Row],[날짜]]</f>
        <v>45621</v>
      </c>
      <c r="L1638" t="str" cm="1">
        <f t="array" ref="L16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38" t="str">
        <f t="shared" si="25"/>
        <v>현금</v>
      </c>
      <c r="N1638" t="str">
        <f>IF(COUNTIF(저축성자산, I1638) &gt; 0, 표1[[#This Row],[결제수단]], E1638)</f>
        <v>미분류</v>
      </c>
      <c r="O1638">
        <f>IF(OR(표1[[#This Row],[pv_대분류]]="수입", 표1[[#This Row],[pv_대분류]]="저축/투자"), 표1[[#This Row],[금액]], -표1[[#This Row],[금액]])</f>
        <v>150000</v>
      </c>
    </row>
    <row r="1639" spans="1:15" hidden="1">
      <c r="A1639" s="33">
        <v>45621</v>
      </c>
      <c r="B1639" s="34">
        <v>0.92718750000000005</v>
      </c>
      <c r="C1639" t="s">
        <v>167</v>
      </c>
      <c r="D1639" t="s">
        <v>167</v>
      </c>
      <c r="E1639" t="s">
        <v>149</v>
      </c>
      <c r="F1639" t="s">
        <v>720</v>
      </c>
      <c r="G1639" s="82">
        <v>-25000</v>
      </c>
      <c r="H1639" t="s">
        <v>179</v>
      </c>
      <c r="I1639" t="s">
        <v>537</v>
      </c>
      <c r="J1639" s="33"/>
      <c r="K1639" s="33">
        <f>표1[[#This Row],[날짜]]</f>
        <v>45621</v>
      </c>
      <c r="L1639" t="str" cm="1">
        <f t="array" ref="L16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39" t="str">
        <f t="shared" si="25"/>
        <v>이체</v>
      </c>
      <c r="N1639" t="str">
        <f>IF(COUNTIF(저축성자산, I1639) &gt; 0, 표1[[#This Row],[결제수단]], E1639)</f>
        <v>미분류</v>
      </c>
      <c r="O1639">
        <f>IF(OR(표1[[#This Row],[pv_대분류]]="수입", 표1[[#This Row],[pv_대분류]]="저축/투자"), 표1[[#This Row],[금액]], -표1[[#This Row],[금액]])</f>
        <v>25000</v>
      </c>
    </row>
    <row r="1640" spans="1:15">
      <c r="A1640" s="33">
        <v>45621</v>
      </c>
      <c r="B1640" s="34">
        <v>0.35876157407407411</v>
      </c>
      <c r="C1640" t="s">
        <v>165</v>
      </c>
      <c r="D1640" t="s">
        <v>146</v>
      </c>
      <c r="E1640" t="s">
        <v>37</v>
      </c>
      <c r="F1640" t="s">
        <v>310</v>
      </c>
      <c r="G1640" s="82">
        <v>-4700</v>
      </c>
      <c r="H1640" t="s">
        <v>179</v>
      </c>
      <c r="I1640" t="s">
        <v>222</v>
      </c>
      <c r="J1640" s="33"/>
      <c r="K1640" s="33">
        <f>표1[[#This Row],[날짜]]</f>
        <v>45621</v>
      </c>
      <c r="L1640" t="str" cm="1">
        <f t="array" ref="L16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40" t="str">
        <f t="shared" si="25"/>
        <v>교통</v>
      </c>
      <c r="N1640" t="str">
        <f>IF(COUNTIF(저축성자산, I1640) &gt; 0, 표1[[#This Row],[결제수단]], E1640)</f>
        <v>택시</v>
      </c>
      <c r="O1640">
        <f>IF(OR(표1[[#This Row],[pv_대분류]]="수입", 표1[[#This Row],[pv_대분류]]="저축/투자"), 표1[[#This Row],[금액]], -표1[[#This Row],[금액]])</f>
        <v>4700</v>
      </c>
    </row>
    <row r="1641" spans="1:15">
      <c r="A1641" s="33">
        <v>45621</v>
      </c>
      <c r="B1641" s="34">
        <v>0.40542824074074069</v>
      </c>
      <c r="C1641" t="s">
        <v>165</v>
      </c>
      <c r="D1641" t="s">
        <v>553</v>
      </c>
      <c r="E1641" t="s">
        <v>612</v>
      </c>
      <c r="F1641" t="s">
        <v>703</v>
      </c>
      <c r="G1641" s="82">
        <v>-300000</v>
      </c>
      <c r="H1641" t="s">
        <v>179</v>
      </c>
      <c r="I1641" t="s">
        <v>554</v>
      </c>
      <c r="J1641" s="33"/>
      <c r="K1641" s="33">
        <f>표1[[#This Row],[날짜]]</f>
        <v>45621</v>
      </c>
      <c r="L1641" t="str" cm="1">
        <f t="array" ref="L16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41" t="str">
        <f t="shared" si="25"/>
        <v>온라인쇼핑</v>
      </c>
      <c r="N1641" t="str">
        <f>IF(COUNTIF(저축성자산, I1641) &gt; 0, 표1[[#This Row],[결제수단]], E1641)</f>
        <v>인터넷쇼핑</v>
      </c>
      <c r="O1641">
        <f>IF(OR(표1[[#This Row],[pv_대분류]]="수입", 표1[[#This Row],[pv_대분류]]="저축/투자"), 표1[[#This Row],[금액]], -표1[[#This Row],[금액]])</f>
        <v>300000</v>
      </c>
    </row>
    <row r="1642" spans="1:15">
      <c r="A1642" s="33">
        <v>45621</v>
      </c>
      <c r="B1642" s="34">
        <v>0.71616898148148145</v>
      </c>
      <c r="C1642" t="s">
        <v>165</v>
      </c>
      <c r="D1642" t="s">
        <v>525</v>
      </c>
      <c r="E1642" t="s">
        <v>591</v>
      </c>
      <c r="F1642" t="s">
        <v>687</v>
      </c>
      <c r="G1642" s="82">
        <v>-50400</v>
      </c>
      <c r="H1642" t="s">
        <v>179</v>
      </c>
      <c r="I1642" t="s">
        <v>537</v>
      </c>
      <c r="J1642" s="33"/>
      <c r="K1642" s="33">
        <f>표1[[#This Row],[날짜]]</f>
        <v>45621</v>
      </c>
      <c r="L1642" t="str" cm="1">
        <f t="array" ref="L16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42" t="str">
        <f t="shared" si="25"/>
        <v>카페/간식</v>
      </c>
      <c r="N1642" t="str">
        <f>IF(COUNTIF(저축성자산, I1642) &gt; 0, 표1[[#This Row],[결제수단]], E1642)</f>
        <v>커피/음료</v>
      </c>
      <c r="O1642">
        <f>IF(OR(표1[[#This Row],[pv_대분류]]="수입", 표1[[#This Row],[pv_대분류]]="저축/투자"), 표1[[#This Row],[금액]], -표1[[#This Row],[금액]])</f>
        <v>50400</v>
      </c>
    </row>
    <row r="1643" spans="1:15">
      <c r="A1643" s="33">
        <v>45621</v>
      </c>
      <c r="B1643" s="34">
        <v>0.92637731481481478</v>
      </c>
      <c r="C1643" t="s">
        <v>165</v>
      </c>
      <c r="D1643" t="s">
        <v>542</v>
      </c>
      <c r="E1643" t="s">
        <v>56</v>
      </c>
      <c r="F1643" t="s">
        <v>698</v>
      </c>
      <c r="G1643" s="82">
        <v>-113333</v>
      </c>
      <c r="H1643" t="s">
        <v>179</v>
      </c>
      <c r="I1643" t="s">
        <v>222</v>
      </c>
      <c r="J1643" s="33"/>
      <c r="K1643" s="33">
        <f>표1[[#This Row],[날짜]]</f>
        <v>45621</v>
      </c>
      <c r="L1643" t="str" cm="1">
        <f t="array" ref="L16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43" t="str">
        <f t="shared" si="25"/>
        <v>의료/건강</v>
      </c>
      <c r="N1643" t="str">
        <f>IF(COUNTIF(저축성자산, I1643) &gt; 0, 표1[[#This Row],[결제수단]], E1643)</f>
        <v>운동</v>
      </c>
      <c r="O1643">
        <f>IF(OR(표1[[#This Row],[pv_대분류]]="수입", 표1[[#This Row],[pv_대분류]]="저축/투자"), 표1[[#This Row],[금액]], -표1[[#This Row],[금액]])</f>
        <v>113333</v>
      </c>
    </row>
    <row r="1644" spans="1:15" hidden="1">
      <c r="A1644" s="33">
        <v>45620</v>
      </c>
      <c r="B1644" s="34">
        <v>0.52260416666666665</v>
      </c>
      <c r="C1644" t="s">
        <v>167</v>
      </c>
      <c r="D1644" t="s">
        <v>167</v>
      </c>
      <c r="E1644" t="s">
        <v>149</v>
      </c>
      <c r="F1644" t="s">
        <v>600</v>
      </c>
      <c r="G1644" s="82">
        <v>1</v>
      </c>
      <c r="H1644" t="s">
        <v>179</v>
      </c>
      <c r="I1644" t="s">
        <v>195</v>
      </c>
      <c r="J1644" s="33"/>
      <c r="K1644" s="33">
        <f>표1[[#This Row],[날짜]]</f>
        <v>45620</v>
      </c>
      <c r="L1644" t="str" cm="1">
        <f t="array" ref="L16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44" t="str">
        <f t="shared" si="25"/>
        <v>이체</v>
      </c>
      <c r="N1644" t="str">
        <f>IF(COUNTIF(저축성자산, I1644) &gt; 0, 표1[[#This Row],[결제수단]], E1644)</f>
        <v>미분류</v>
      </c>
      <c r="O1644">
        <f>IF(OR(표1[[#This Row],[pv_대분류]]="수입", 표1[[#This Row],[pv_대분류]]="저축/투자"), 표1[[#This Row],[금액]], -표1[[#This Row],[금액]])</f>
        <v>-1</v>
      </c>
    </row>
    <row r="1645" spans="1:15" hidden="1">
      <c r="A1645" s="33">
        <v>45620</v>
      </c>
      <c r="B1645" s="34">
        <v>0.52465277777777775</v>
      </c>
      <c r="C1645" t="s">
        <v>167</v>
      </c>
      <c r="D1645" t="s">
        <v>167</v>
      </c>
      <c r="E1645" t="s">
        <v>149</v>
      </c>
      <c r="F1645" t="s">
        <v>738</v>
      </c>
      <c r="G1645" s="82">
        <v>1</v>
      </c>
      <c r="H1645" t="s">
        <v>179</v>
      </c>
      <c r="I1645" t="s">
        <v>211</v>
      </c>
      <c r="J1645" s="33"/>
      <c r="K1645" s="33">
        <f>표1[[#This Row],[날짜]]</f>
        <v>45620</v>
      </c>
      <c r="L1645" t="str" cm="1">
        <f t="array" ref="L16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45" t="str">
        <f t="shared" si="25"/>
        <v>이체</v>
      </c>
      <c r="N1645" t="str">
        <f>IF(COUNTIF(저축성자산, I1645) &gt; 0, 표1[[#This Row],[결제수단]], E1645)</f>
        <v>미분류</v>
      </c>
      <c r="O1645">
        <f>IF(OR(표1[[#This Row],[pv_대분류]]="수입", 표1[[#This Row],[pv_대분류]]="저축/투자"), 표1[[#This Row],[금액]], -표1[[#This Row],[금액]])</f>
        <v>-1</v>
      </c>
    </row>
    <row r="1646" spans="1:15" hidden="1">
      <c r="A1646" s="33">
        <v>45620</v>
      </c>
      <c r="B1646" s="34">
        <v>0.52622685185185181</v>
      </c>
      <c r="C1646" t="s">
        <v>167</v>
      </c>
      <c r="D1646" t="s">
        <v>609</v>
      </c>
      <c r="E1646" t="s">
        <v>149</v>
      </c>
      <c r="F1646" t="s">
        <v>152</v>
      </c>
      <c r="G1646" s="82">
        <v>20000</v>
      </c>
      <c r="H1646" t="s">
        <v>179</v>
      </c>
      <c r="I1646" t="s">
        <v>211</v>
      </c>
      <c r="J1646" s="33"/>
      <c r="K1646" s="33">
        <f>표1[[#This Row],[날짜]]</f>
        <v>45620</v>
      </c>
      <c r="L1646" t="str" cm="1">
        <f t="array" ref="L16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46" t="str">
        <f t="shared" si="25"/>
        <v>내계좌이체</v>
      </c>
      <c r="N1646" t="str">
        <f>IF(COUNTIF(저축성자산, I1646) &gt; 0, 표1[[#This Row],[결제수단]], E1646)</f>
        <v>미분류</v>
      </c>
      <c r="O1646">
        <f>IF(OR(표1[[#This Row],[pv_대분류]]="수입", 표1[[#This Row],[pv_대분류]]="저축/투자"), 표1[[#This Row],[금액]], -표1[[#This Row],[금액]])</f>
        <v>-20000</v>
      </c>
    </row>
    <row r="1647" spans="1:15" hidden="1">
      <c r="A1647" s="33">
        <v>45620</v>
      </c>
      <c r="B1647" s="34">
        <v>0.52622685185185181</v>
      </c>
      <c r="C1647" t="s">
        <v>167</v>
      </c>
      <c r="D1647" t="s">
        <v>609</v>
      </c>
      <c r="E1647" t="s">
        <v>149</v>
      </c>
      <c r="F1647" t="s">
        <v>593</v>
      </c>
      <c r="G1647" s="82">
        <v>-20000</v>
      </c>
      <c r="H1647" t="s">
        <v>179</v>
      </c>
      <c r="I1647" t="s">
        <v>537</v>
      </c>
      <c r="J1647" s="33"/>
      <c r="K1647" s="33">
        <f>표1[[#This Row],[날짜]]</f>
        <v>45620</v>
      </c>
      <c r="L1647" t="str" cm="1">
        <f t="array" ref="L16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47" t="str">
        <f t="shared" si="25"/>
        <v>내계좌이체</v>
      </c>
      <c r="N1647" t="str">
        <f>IF(COUNTIF(저축성자산, I1647) &gt; 0, 표1[[#This Row],[결제수단]], E1647)</f>
        <v>미분류</v>
      </c>
      <c r="O1647">
        <f>IF(OR(표1[[#This Row],[pv_대분류]]="수입", 표1[[#This Row],[pv_대분류]]="저축/투자"), 표1[[#This Row],[금액]], -표1[[#This Row],[금액]])</f>
        <v>20000</v>
      </c>
    </row>
    <row r="1648" spans="1:15" hidden="1">
      <c r="A1648" s="33">
        <v>45620</v>
      </c>
      <c r="B1648" s="34">
        <v>0.52641203703703698</v>
      </c>
      <c r="C1648" t="s">
        <v>167</v>
      </c>
      <c r="D1648" t="s">
        <v>609</v>
      </c>
      <c r="E1648" t="s">
        <v>149</v>
      </c>
      <c r="F1648" t="s">
        <v>152</v>
      </c>
      <c r="G1648" s="82">
        <v>505</v>
      </c>
      <c r="H1648" t="s">
        <v>179</v>
      </c>
      <c r="I1648" t="s">
        <v>537</v>
      </c>
      <c r="J1648" s="33"/>
      <c r="K1648" s="33">
        <f>표1[[#This Row],[날짜]]</f>
        <v>45620</v>
      </c>
      <c r="L1648" t="str" cm="1">
        <f t="array" ref="L16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48" t="str">
        <f t="shared" si="25"/>
        <v>내계좌이체</v>
      </c>
      <c r="N1648" t="str">
        <f>IF(COUNTIF(저축성자산, I1648) &gt; 0, 표1[[#This Row],[결제수단]], E1648)</f>
        <v>미분류</v>
      </c>
      <c r="O1648">
        <f>IF(OR(표1[[#This Row],[pv_대분류]]="수입", 표1[[#This Row],[pv_대분류]]="저축/투자"), 표1[[#This Row],[금액]], -표1[[#This Row],[금액]])</f>
        <v>-505</v>
      </c>
    </row>
    <row r="1649" spans="1:15" hidden="1">
      <c r="A1649" s="33">
        <v>45620</v>
      </c>
      <c r="B1649" s="34">
        <v>0.52706018518518516</v>
      </c>
      <c r="C1649" t="s">
        <v>167</v>
      </c>
      <c r="D1649" t="s">
        <v>609</v>
      </c>
      <c r="E1649" t="s">
        <v>149</v>
      </c>
      <c r="F1649" t="s">
        <v>715</v>
      </c>
      <c r="G1649" s="82">
        <v>-30000</v>
      </c>
      <c r="H1649" t="s">
        <v>179</v>
      </c>
      <c r="I1649" t="s">
        <v>211</v>
      </c>
      <c r="J1649" s="33"/>
      <c r="K1649" s="33">
        <f>표1[[#This Row],[날짜]]</f>
        <v>45620</v>
      </c>
      <c r="L1649" t="str" cm="1">
        <f t="array" ref="L16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49" t="str">
        <f t="shared" si="25"/>
        <v>내계좌이체</v>
      </c>
      <c r="N1649" t="str">
        <f>IF(COUNTIF(저축성자산, I1649) &gt; 0, 표1[[#This Row],[결제수단]], E1649)</f>
        <v>미분류</v>
      </c>
      <c r="O1649">
        <f>IF(OR(표1[[#This Row],[pv_대분류]]="수입", 표1[[#This Row],[pv_대분류]]="저축/투자"), 표1[[#This Row],[금액]], -표1[[#This Row],[금액]])</f>
        <v>30000</v>
      </c>
    </row>
    <row r="1650" spans="1:15" hidden="1">
      <c r="A1650" s="33">
        <v>45620</v>
      </c>
      <c r="B1650" s="34">
        <v>0.59675925925925921</v>
      </c>
      <c r="C1650" t="s">
        <v>167</v>
      </c>
      <c r="D1650" t="s">
        <v>609</v>
      </c>
      <c r="E1650" t="s">
        <v>149</v>
      </c>
      <c r="F1650" t="s">
        <v>192</v>
      </c>
      <c r="G1650" s="82">
        <v>60000</v>
      </c>
      <c r="H1650" t="s">
        <v>179</v>
      </c>
      <c r="I1650" t="s">
        <v>537</v>
      </c>
      <c r="J1650" s="33"/>
      <c r="K1650" s="33">
        <f>표1[[#This Row],[날짜]]</f>
        <v>45620</v>
      </c>
      <c r="L1650" t="str" cm="1">
        <f t="array" ref="L16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50" t="str">
        <f t="shared" si="25"/>
        <v>내계좌이체</v>
      </c>
      <c r="N1650" t="str">
        <f>IF(COUNTIF(저축성자산, I1650) &gt; 0, 표1[[#This Row],[결제수단]], E1650)</f>
        <v>미분류</v>
      </c>
      <c r="O1650">
        <f>IF(OR(표1[[#This Row],[pv_대분류]]="수입", 표1[[#This Row],[pv_대분류]]="저축/투자"), 표1[[#This Row],[금액]], -표1[[#This Row],[금액]])</f>
        <v>-60000</v>
      </c>
    </row>
    <row r="1651" spans="1:15" hidden="1">
      <c r="A1651" s="33">
        <v>45620</v>
      </c>
      <c r="B1651" s="34">
        <v>0.59675925925925921</v>
      </c>
      <c r="C1651" t="s">
        <v>167</v>
      </c>
      <c r="D1651" t="s">
        <v>609</v>
      </c>
      <c r="E1651" t="s">
        <v>149</v>
      </c>
      <c r="F1651" t="s">
        <v>234</v>
      </c>
      <c r="G1651" s="82">
        <v>-60000</v>
      </c>
      <c r="H1651" t="s">
        <v>179</v>
      </c>
      <c r="I1651" t="s">
        <v>527</v>
      </c>
      <c r="J1651" s="33"/>
      <c r="K1651" s="33">
        <f>표1[[#This Row],[날짜]]</f>
        <v>45620</v>
      </c>
      <c r="L1651" t="str" cm="1">
        <f t="array" ref="L16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51" t="str">
        <f t="shared" si="25"/>
        <v>내계좌이체</v>
      </c>
      <c r="N1651" t="str">
        <f>IF(COUNTIF(저축성자산, I1651) &gt; 0, 표1[[#This Row],[결제수단]], E1651)</f>
        <v>미분류</v>
      </c>
      <c r="O1651">
        <f>IF(OR(표1[[#This Row],[pv_대분류]]="수입", 표1[[#This Row],[pv_대분류]]="저축/투자"), 표1[[#This Row],[금액]], -표1[[#This Row],[금액]])</f>
        <v>60000</v>
      </c>
    </row>
    <row r="1652" spans="1:15" hidden="1">
      <c r="A1652" s="33">
        <v>45620</v>
      </c>
      <c r="B1652" s="34">
        <v>0.59711805555555553</v>
      </c>
      <c r="C1652" t="s">
        <v>167</v>
      </c>
      <c r="D1652" t="s">
        <v>635</v>
      </c>
      <c r="E1652" t="s">
        <v>149</v>
      </c>
      <c r="F1652" t="s">
        <v>340</v>
      </c>
      <c r="G1652" s="82">
        <v>-60000</v>
      </c>
      <c r="H1652" t="s">
        <v>179</v>
      </c>
      <c r="I1652" t="s">
        <v>537</v>
      </c>
      <c r="J1652" s="33"/>
      <c r="K1652" s="33">
        <f>표1[[#This Row],[날짜]]</f>
        <v>45620</v>
      </c>
      <c r="L1652" t="str" cm="1">
        <f t="array" ref="L16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52" t="str">
        <f t="shared" si="25"/>
        <v>카드대금</v>
      </c>
      <c r="N1652" t="str">
        <f>IF(COUNTIF(저축성자산, I1652) &gt; 0, 표1[[#This Row],[결제수단]], E1652)</f>
        <v>미분류</v>
      </c>
      <c r="O1652">
        <f>IF(OR(표1[[#This Row],[pv_대분류]]="수입", 표1[[#This Row],[pv_대분류]]="저축/투자"), 표1[[#This Row],[금액]], -표1[[#This Row],[금액]])</f>
        <v>60000</v>
      </c>
    </row>
    <row r="1653" spans="1:15">
      <c r="A1653" s="33">
        <v>45620</v>
      </c>
      <c r="B1653" s="34">
        <v>0.59281249999999996</v>
      </c>
      <c r="C1653" t="s">
        <v>165</v>
      </c>
      <c r="D1653" t="s">
        <v>525</v>
      </c>
      <c r="E1653" t="s">
        <v>591</v>
      </c>
      <c r="F1653" t="s">
        <v>746</v>
      </c>
      <c r="G1653" s="82">
        <v>-6500</v>
      </c>
      <c r="H1653" t="s">
        <v>179</v>
      </c>
      <c r="I1653" t="s">
        <v>222</v>
      </c>
      <c r="J1653" s="33"/>
      <c r="K1653" s="33">
        <f>표1[[#This Row],[날짜]]</f>
        <v>45620</v>
      </c>
      <c r="L1653" t="str" cm="1">
        <f t="array" ref="L16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53" t="str">
        <f t="shared" si="25"/>
        <v>카페/간식</v>
      </c>
      <c r="N1653" t="str">
        <f>IF(COUNTIF(저축성자산, I1653) &gt; 0, 표1[[#This Row],[결제수단]], E1653)</f>
        <v>커피/음료</v>
      </c>
      <c r="O1653">
        <f>IF(OR(표1[[#This Row],[pv_대분류]]="수입", 표1[[#This Row],[pv_대분류]]="저축/투자"), 표1[[#This Row],[금액]], -표1[[#This Row],[금액]])</f>
        <v>6500</v>
      </c>
    </row>
    <row r="1654" spans="1:15" hidden="1">
      <c r="A1654" s="33">
        <v>45620</v>
      </c>
      <c r="B1654" s="34">
        <v>0.59817129629629628</v>
      </c>
      <c r="C1654" t="s">
        <v>163</v>
      </c>
      <c r="D1654" t="s">
        <v>149</v>
      </c>
      <c r="E1654" t="s">
        <v>149</v>
      </c>
      <c r="F1654" t="s">
        <v>590</v>
      </c>
      <c r="G1654" s="82">
        <v>62</v>
      </c>
      <c r="H1654" t="s">
        <v>179</v>
      </c>
      <c r="I1654" t="s">
        <v>537</v>
      </c>
      <c r="J1654" s="33"/>
      <c r="K1654" s="33">
        <f>표1[[#This Row],[날짜]]</f>
        <v>45620</v>
      </c>
      <c r="L1654" t="str" cm="1">
        <f t="array" ref="L16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54" t="str">
        <f t="shared" si="25"/>
        <v>미분류</v>
      </c>
      <c r="N1654" t="str">
        <f>IF(COUNTIF(저축성자산, I1654) &gt; 0, 표1[[#This Row],[결제수단]], E1654)</f>
        <v>미분류</v>
      </c>
      <c r="O1654">
        <f>IF(OR(표1[[#This Row],[pv_대분류]]="수입", 표1[[#This Row],[pv_대분류]]="저축/투자"), 표1[[#This Row],[금액]], -표1[[#This Row],[금액]])</f>
        <v>62</v>
      </c>
    </row>
    <row r="1655" spans="1:15" hidden="1">
      <c r="A1655" s="33">
        <v>45620</v>
      </c>
      <c r="B1655" s="34">
        <v>0.59821759259259255</v>
      </c>
      <c r="C1655" t="s">
        <v>163</v>
      </c>
      <c r="D1655" t="s">
        <v>161</v>
      </c>
      <c r="E1655" t="s">
        <v>149</v>
      </c>
      <c r="F1655" t="s">
        <v>617</v>
      </c>
      <c r="G1655" s="82">
        <v>11</v>
      </c>
      <c r="H1655" t="s">
        <v>179</v>
      </c>
      <c r="I1655" t="s">
        <v>537</v>
      </c>
      <c r="J1655" s="33"/>
      <c r="K1655" s="33">
        <f>표1[[#This Row],[날짜]]</f>
        <v>45620</v>
      </c>
      <c r="L1655" t="str" cm="1">
        <f t="array" ref="L16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55" t="str">
        <f t="shared" si="25"/>
        <v>앱테크</v>
      </c>
      <c r="N1655" t="str">
        <f>IF(COUNTIF(저축성자산, I1655) &gt; 0, 표1[[#This Row],[결제수단]], E1655)</f>
        <v>미분류</v>
      </c>
      <c r="O1655">
        <f>IF(OR(표1[[#This Row],[pv_대분류]]="수입", 표1[[#This Row],[pv_대분류]]="저축/투자"), 표1[[#This Row],[금액]], -표1[[#This Row],[금액]])</f>
        <v>11</v>
      </c>
    </row>
    <row r="1656" spans="1:15" hidden="1">
      <c r="A1656" s="33">
        <v>45620</v>
      </c>
      <c r="B1656" s="34">
        <v>0.5982291666666667</v>
      </c>
      <c r="C1656" t="s">
        <v>163</v>
      </c>
      <c r="D1656" t="s">
        <v>149</v>
      </c>
      <c r="E1656" t="s">
        <v>149</v>
      </c>
      <c r="F1656" t="s">
        <v>590</v>
      </c>
      <c r="G1656" s="82">
        <v>17</v>
      </c>
      <c r="H1656" t="s">
        <v>179</v>
      </c>
      <c r="I1656" t="s">
        <v>537</v>
      </c>
      <c r="J1656" s="33"/>
      <c r="K1656" s="33">
        <f>표1[[#This Row],[날짜]]</f>
        <v>45620</v>
      </c>
      <c r="L1656" t="str" cm="1">
        <f t="array" ref="L16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56" t="str">
        <f t="shared" si="25"/>
        <v>미분류</v>
      </c>
      <c r="N1656" t="str">
        <f>IF(COUNTIF(저축성자산, I1656) &gt; 0, 표1[[#This Row],[결제수단]], E1656)</f>
        <v>미분류</v>
      </c>
      <c r="O1656">
        <f>IF(OR(표1[[#This Row],[pv_대분류]]="수입", 표1[[#This Row],[pv_대분류]]="저축/투자"), 표1[[#This Row],[금액]], -표1[[#This Row],[금액]])</f>
        <v>17</v>
      </c>
    </row>
    <row r="1657" spans="1:15">
      <c r="A1657" s="33">
        <v>45620</v>
      </c>
      <c r="B1657" s="34">
        <v>0.68182870370370374</v>
      </c>
      <c r="C1657" t="s">
        <v>165</v>
      </c>
      <c r="D1657" t="s">
        <v>525</v>
      </c>
      <c r="E1657" t="s">
        <v>591</v>
      </c>
      <c r="F1657" t="s">
        <v>746</v>
      </c>
      <c r="G1657" s="82">
        <v>-19000</v>
      </c>
      <c r="H1657" t="s">
        <v>179</v>
      </c>
      <c r="I1657" t="s">
        <v>222</v>
      </c>
      <c r="J1657" s="33"/>
      <c r="K1657" s="33">
        <f>표1[[#This Row],[날짜]]</f>
        <v>45620</v>
      </c>
      <c r="L1657" t="str" cm="1">
        <f t="array" ref="L16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57" t="str">
        <f t="shared" si="25"/>
        <v>카페/간식</v>
      </c>
      <c r="N1657" t="str">
        <f>IF(COUNTIF(저축성자산, I1657) &gt; 0, 표1[[#This Row],[결제수단]], E1657)</f>
        <v>커피/음료</v>
      </c>
      <c r="O1657">
        <f>IF(OR(표1[[#This Row],[pv_대분류]]="수입", 표1[[#This Row],[pv_대분류]]="저축/투자"), 표1[[#This Row],[금액]], -표1[[#This Row],[금액]])</f>
        <v>19000</v>
      </c>
    </row>
    <row r="1658" spans="1:15" hidden="1">
      <c r="A1658" s="33">
        <v>45619</v>
      </c>
      <c r="B1658" s="34">
        <v>8.638888888888889E-2</v>
      </c>
      <c r="C1658" t="s">
        <v>167</v>
      </c>
      <c r="D1658" t="s">
        <v>2</v>
      </c>
      <c r="E1658" t="s">
        <v>149</v>
      </c>
      <c r="F1658" t="s">
        <v>644</v>
      </c>
      <c r="G1658" s="82">
        <v>0</v>
      </c>
      <c r="H1658" t="s">
        <v>179</v>
      </c>
      <c r="I1658" t="s">
        <v>550</v>
      </c>
      <c r="J1658" s="33"/>
      <c r="K1658" s="33">
        <f>표1[[#This Row],[날짜]]</f>
        <v>45619</v>
      </c>
      <c r="L1658" t="str" cm="1">
        <f t="array" ref="L16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58" t="str">
        <f t="shared" si="25"/>
        <v>저축</v>
      </c>
      <c r="N1658" t="str">
        <f>IF(COUNTIF(저축성자산, I1658) &gt; 0, 표1[[#This Row],[결제수단]], E1658)</f>
        <v>미분류</v>
      </c>
      <c r="O1658">
        <f>IF(OR(표1[[#This Row],[pv_대분류]]="수입", 표1[[#This Row],[pv_대분류]]="저축/투자"), 표1[[#This Row],[금액]], -표1[[#This Row],[금액]])</f>
        <v>0</v>
      </c>
    </row>
    <row r="1659" spans="1:15">
      <c r="A1659" s="33">
        <v>45619</v>
      </c>
      <c r="B1659" s="34">
        <v>5.1377314814814813E-2</v>
      </c>
      <c r="C1659" t="s">
        <v>165</v>
      </c>
      <c r="D1659" t="s">
        <v>146</v>
      </c>
      <c r="E1659" t="s">
        <v>595</v>
      </c>
      <c r="F1659" t="s">
        <v>345</v>
      </c>
      <c r="G1659" s="82">
        <v>-2250</v>
      </c>
      <c r="H1659" t="s">
        <v>179</v>
      </c>
      <c r="I1659" t="s">
        <v>221</v>
      </c>
      <c r="J1659" s="33"/>
      <c r="K1659" s="33">
        <f>표1[[#This Row],[날짜]]</f>
        <v>45619</v>
      </c>
      <c r="L1659" t="str" cm="1">
        <f t="array" ref="L16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59" t="str">
        <f t="shared" si="25"/>
        <v>교통</v>
      </c>
      <c r="N1659" t="str">
        <f>IF(COUNTIF(저축성자산, I1659) &gt; 0, 표1[[#This Row],[결제수단]], E1659)</f>
        <v>대중교통</v>
      </c>
      <c r="O1659">
        <f>IF(OR(표1[[#This Row],[pv_대분류]]="수입", 표1[[#This Row],[pv_대분류]]="저축/투자"), 표1[[#This Row],[금액]], -표1[[#This Row],[금액]])</f>
        <v>2250</v>
      </c>
    </row>
    <row r="1660" spans="1:15" hidden="1">
      <c r="A1660" s="33">
        <v>45619</v>
      </c>
      <c r="B1660" s="34">
        <v>8.8935185185185187E-2</v>
      </c>
      <c r="C1660" t="s">
        <v>163</v>
      </c>
      <c r="D1660" t="s">
        <v>510</v>
      </c>
      <c r="E1660" t="s">
        <v>149</v>
      </c>
      <c r="F1660" t="s">
        <v>690</v>
      </c>
      <c r="G1660" s="82">
        <v>0</v>
      </c>
      <c r="H1660" t="s">
        <v>179</v>
      </c>
      <c r="I1660" t="s">
        <v>168</v>
      </c>
      <c r="J1660" s="33"/>
      <c r="K1660" s="33">
        <f>표1[[#This Row],[날짜]]</f>
        <v>45619</v>
      </c>
      <c r="L1660" t="str" cm="1">
        <f t="array" ref="L16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60" t="str">
        <f t="shared" si="25"/>
        <v>금융수입</v>
      </c>
      <c r="N1660" t="str">
        <f>IF(COUNTIF(저축성자산, I1660) &gt; 0, 표1[[#This Row],[결제수단]], E1660)</f>
        <v>미분류</v>
      </c>
      <c r="O1660">
        <f>IF(OR(표1[[#This Row],[pv_대분류]]="수입", 표1[[#This Row],[pv_대분류]]="저축/투자"), 표1[[#This Row],[금액]], -표1[[#This Row],[금액]])</f>
        <v>0</v>
      </c>
    </row>
    <row r="1661" spans="1:15" hidden="1">
      <c r="A1661" s="33">
        <v>45619</v>
      </c>
      <c r="B1661" s="34">
        <v>0.10065972222222221</v>
      </c>
      <c r="C1661" t="s">
        <v>163</v>
      </c>
      <c r="D1661" t="s">
        <v>510</v>
      </c>
      <c r="E1661" t="s">
        <v>149</v>
      </c>
      <c r="F1661" t="s">
        <v>608</v>
      </c>
      <c r="G1661" s="82">
        <v>56</v>
      </c>
      <c r="H1661" t="s">
        <v>179</v>
      </c>
      <c r="I1661" t="s">
        <v>527</v>
      </c>
      <c r="J1661" s="33"/>
      <c r="K1661" s="33">
        <f>표1[[#This Row],[날짜]]</f>
        <v>45619</v>
      </c>
      <c r="L1661" t="str" cm="1">
        <f t="array" ref="L16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61" t="str">
        <f t="shared" si="25"/>
        <v>금융수입</v>
      </c>
      <c r="N1661" t="str">
        <f>IF(COUNTIF(저축성자산, I1661) &gt; 0, 표1[[#This Row],[결제수단]], E1661)</f>
        <v>미분류</v>
      </c>
      <c r="O1661">
        <f>IF(OR(표1[[#This Row],[pv_대분류]]="수입", 표1[[#This Row],[pv_대분류]]="저축/투자"), 표1[[#This Row],[금액]], -표1[[#This Row],[금액]])</f>
        <v>56</v>
      </c>
    </row>
    <row r="1662" spans="1:15" hidden="1">
      <c r="A1662" s="33">
        <v>45619</v>
      </c>
      <c r="B1662" s="34">
        <v>0.14221064814814821</v>
      </c>
      <c r="C1662" t="s">
        <v>163</v>
      </c>
      <c r="D1662" t="s">
        <v>510</v>
      </c>
      <c r="E1662" t="s">
        <v>149</v>
      </c>
      <c r="F1662" t="s">
        <v>243</v>
      </c>
      <c r="G1662" s="82">
        <v>0</v>
      </c>
      <c r="H1662" t="s">
        <v>179</v>
      </c>
      <c r="I1662" t="s">
        <v>554</v>
      </c>
      <c r="J1662" s="33"/>
      <c r="K1662" s="33">
        <f>표1[[#This Row],[날짜]]</f>
        <v>45619</v>
      </c>
      <c r="L1662" t="str" cm="1">
        <f t="array" ref="L16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62" t="str">
        <f t="shared" si="25"/>
        <v>금융수입</v>
      </c>
      <c r="N1662" t="str">
        <f>IF(COUNTIF(저축성자산, I1662) &gt; 0, 표1[[#This Row],[결제수단]], E1662)</f>
        <v>미분류</v>
      </c>
      <c r="O1662">
        <f>IF(OR(표1[[#This Row],[pv_대분류]]="수입", 표1[[#This Row],[pv_대분류]]="저축/투자"), 표1[[#This Row],[금액]], -표1[[#This Row],[금액]])</f>
        <v>0</v>
      </c>
    </row>
    <row r="1663" spans="1:15" hidden="1">
      <c r="A1663" s="33">
        <v>45619</v>
      </c>
      <c r="B1663" s="34">
        <v>0.20496527777777779</v>
      </c>
      <c r="C1663" t="s">
        <v>163</v>
      </c>
      <c r="D1663" t="s">
        <v>510</v>
      </c>
      <c r="E1663" t="s">
        <v>149</v>
      </c>
      <c r="F1663" t="s">
        <v>243</v>
      </c>
      <c r="G1663" s="82">
        <v>0</v>
      </c>
      <c r="H1663" t="s">
        <v>179</v>
      </c>
      <c r="I1663" t="s">
        <v>554</v>
      </c>
      <c r="J1663" s="33"/>
      <c r="K1663" s="33">
        <f>표1[[#This Row],[날짜]]</f>
        <v>45619</v>
      </c>
      <c r="L1663" t="str" cm="1">
        <f t="array" ref="L16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63" t="str">
        <f t="shared" si="25"/>
        <v>금융수입</v>
      </c>
      <c r="N1663" t="str">
        <f>IF(COUNTIF(저축성자산, I1663) &gt; 0, 표1[[#This Row],[결제수단]], E1663)</f>
        <v>미분류</v>
      </c>
      <c r="O1663">
        <f>IF(OR(표1[[#This Row],[pv_대분류]]="수입", 표1[[#This Row],[pv_대분류]]="저축/투자"), 표1[[#This Row],[금액]], -표1[[#This Row],[금액]])</f>
        <v>0</v>
      </c>
    </row>
    <row r="1664" spans="1:15" hidden="1">
      <c r="A1664" s="33">
        <v>45619</v>
      </c>
      <c r="B1664" s="34">
        <v>0.2176851851851852</v>
      </c>
      <c r="C1664" t="s">
        <v>163</v>
      </c>
      <c r="D1664" t="s">
        <v>510</v>
      </c>
      <c r="E1664" t="s">
        <v>149</v>
      </c>
      <c r="F1664" t="s">
        <v>243</v>
      </c>
      <c r="G1664" s="82">
        <v>44</v>
      </c>
      <c r="H1664" t="s">
        <v>179</v>
      </c>
      <c r="I1664" t="s">
        <v>554</v>
      </c>
      <c r="J1664" s="33"/>
      <c r="K1664" s="33">
        <f>표1[[#This Row],[날짜]]</f>
        <v>45619</v>
      </c>
      <c r="L1664" t="str" cm="1">
        <f t="array" ref="L16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64" t="str">
        <f t="shared" si="25"/>
        <v>금융수입</v>
      </c>
      <c r="N1664" t="str">
        <f>IF(COUNTIF(저축성자산, I1664) &gt; 0, 표1[[#This Row],[결제수단]], E1664)</f>
        <v>미분류</v>
      </c>
      <c r="O1664">
        <f>IF(OR(표1[[#This Row],[pv_대분류]]="수입", 표1[[#This Row],[pv_대분류]]="저축/투자"), 표1[[#This Row],[금액]], -표1[[#This Row],[금액]])</f>
        <v>44</v>
      </c>
    </row>
    <row r="1665" spans="1:15" hidden="1">
      <c r="A1665" s="33">
        <v>45619</v>
      </c>
      <c r="B1665" s="34">
        <v>0.35703703703703699</v>
      </c>
      <c r="C1665" t="s">
        <v>163</v>
      </c>
      <c r="D1665" t="s">
        <v>510</v>
      </c>
      <c r="E1665" t="s">
        <v>149</v>
      </c>
      <c r="F1665" t="s">
        <v>240</v>
      </c>
      <c r="G1665" s="82">
        <v>500</v>
      </c>
      <c r="H1665" t="s">
        <v>179</v>
      </c>
      <c r="I1665" t="s">
        <v>537</v>
      </c>
      <c r="J1665" s="33"/>
      <c r="K1665" s="33">
        <f>표1[[#This Row],[날짜]]</f>
        <v>45619</v>
      </c>
      <c r="L1665" t="str" cm="1">
        <f t="array" ref="L16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65" t="str">
        <f t="shared" si="25"/>
        <v>금융수입</v>
      </c>
      <c r="N1665" t="str">
        <f>IF(COUNTIF(저축성자산, I1665) &gt; 0, 표1[[#This Row],[결제수단]], E1665)</f>
        <v>미분류</v>
      </c>
      <c r="O1665">
        <f>IF(OR(표1[[#This Row],[pv_대분류]]="수입", 표1[[#This Row],[pv_대분류]]="저축/투자"), 표1[[#This Row],[금액]], -표1[[#This Row],[금액]])</f>
        <v>500</v>
      </c>
    </row>
    <row r="1666" spans="1:15">
      <c r="A1666" s="33">
        <v>45619</v>
      </c>
      <c r="B1666" s="34">
        <v>0.41398148148148151</v>
      </c>
      <c r="C1666" t="s">
        <v>165</v>
      </c>
      <c r="D1666" t="s">
        <v>146</v>
      </c>
      <c r="E1666" t="s">
        <v>595</v>
      </c>
      <c r="F1666" t="s">
        <v>345</v>
      </c>
      <c r="G1666" s="82">
        <v>-3450</v>
      </c>
      <c r="H1666" t="s">
        <v>179</v>
      </c>
      <c r="I1666" t="s">
        <v>221</v>
      </c>
      <c r="J1666" s="33"/>
      <c r="K1666" s="33">
        <f>표1[[#This Row],[날짜]]</f>
        <v>45619</v>
      </c>
      <c r="L1666" t="str" cm="1">
        <f t="array" ref="L16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66" t="str">
        <f t="shared" ref="M1666:M1729" si="26">IF(COUNTIF(저축성자산, I1666) &gt; 0, "저축성자산", D1666)</f>
        <v>교통</v>
      </c>
      <c r="N1666" t="str">
        <f>IF(COUNTIF(저축성자산, I1666) &gt; 0, 표1[[#This Row],[결제수단]], E1666)</f>
        <v>대중교통</v>
      </c>
      <c r="O1666">
        <f>IF(OR(표1[[#This Row],[pv_대분류]]="수입", 표1[[#This Row],[pv_대분류]]="저축/투자"), 표1[[#This Row],[금액]], -표1[[#This Row],[금액]])</f>
        <v>3450</v>
      </c>
    </row>
    <row r="1667" spans="1:15">
      <c r="A1667" s="33">
        <v>45619</v>
      </c>
      <c r="B1667" s="34">
        <v>0.41399305555555549</v>
      </c>
      <c r="C1667" t="s">
        <v>165</v>
      </c>
      <c r="D1667" t="s">
        <v>146</v>
      </c>
      <c r="E1667" t="s">
        <v>595</v>
      </c>
      <c r="F1667" t="s">
        <v>345</v>
      </c>
      <c r="G1667" s="82">
        <v>-9200</v>
      </c>
      <c r="H1667" t="s">
        <v>179</v>
      </c>
      <c r="I1667" t="s">
        <v>221</v>
      </c>
      <c r="J1667" s="33"/>
      <c r="K1667" s="33">
        <f>표1[[#This Row],[날짜]]</f>
        <v>45619</v>
      </c>
      <c r="L1667" t="str" cm="1">
        <f t="array" ref="L16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67" t="str">
        <f t="shared" si="26"/>
        <v>교통</v>
      </c>
      <c r="N1667" t="str">
        <f>IF(COUNTIF(저축성자산, I1667) &gt; 0, 표1[[#This Row],[결제수단]], E1667)</f>
        <v>대중교통</v>
      </c>
      <c r="O1667">
        <f>IF(OR(표1[[#This Row],[pv_대분류]]="수입", 표1[[#This Row],[pv_대분류]]="저축/투자"), 표1[[#This Row],[금액]], -표1[[#This Row],[금액]])</f>
        <v>9200</v>
      </c>
    </row>
    <row r="1668" spans="1:15">
      <c r="A1668" s="33">
        <v>45619</v>
      </c>
      <c r="B1668" s="34">
        <v>0.52618055555555554</v>
      </c>
      <c r="C1668" t="s">
        <v>165</v>
      </c>
      <c r="D1668" t="s">
        <v>146</v>
      </c>
      <c r="E1668" t="s">
        <v>595</v>
      </c>
      <c r="F1668" t="s">
        <v>345</v>
      </c>
      <c r="G1668" s="82">
        <v>-3705</v>
      </c>
      <c r="H1668" t="s">
        <v>179</v>
      </c>
      <c r="I1668" t="s">
        <v>221</v>
      </c>
      <c r="J1668" s="33"/>
      <c r="K1668" s="33">
        <f>표1[[#This Row],[날짜]]</f>
        <v>45619</v>
      </c>
      <c r="L1668" t="str" cm="1">
        <f t="array" ref="L16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68" t="str">
        <f t="shared" si="26"/>
        <v>교통</v>
      </c>
      <c r="N1668" t="str">
        <f>IF(COUNTIF(저축성자산, I1668) &gt; 0, 표1[[#This Row],[결제수단]], E1668)</f>
        <v>대중교통</v>
      </c>
      <c r="O1668">
        <f>IF(OR(표1[[#This Row],[pv_대분류]]="수입", 표1[[#This Row],[pv_대분류]]="저축/투자"), 표1[[#This Row],[금액]], -표1[[#This Row],[금액]])</f>
        <v>3705</v>
      </c>
    </row>
    <row r="1669" spans="1:15">
      <c r="A1669" s="33">
        <v>45619</v>
      </c>
      <c r="B1669" s="34">
        <v>0.56158564814814815</v>
      </c>
      <c r="C1669" t="s">
        <v>165</v>
      </c>
      <c r="D1669" t="s">
        <v>148</v>
      </c>
      <c r="E1669" t="s">
        <v>27</v>
      </c>
      <c r="F1669" t="s">
        <v>68</v>
      </c>
      <c r="G1669" s="82">
        <v>-17000</v>
      </c>
      <c r="H1669" t="s">
        <v>179</v>
      </c>
      <c r="I1669" t="s">
        <v>222</v>
      </c>
      <c r="J1669" s="33"/>
      <c r="K1669" s="33">
        <f>표1[[#This Row],[날짜]]</f>
        <v>45619</v>
      </c>
      <c r="L1669" t="str" cm="1">
        <f t="array" ref="L16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69" t="str">
        <f t="shared" si="26"/>
        <v>식비</v>
      </c>
      <c r="N1669" t="str">
        <f>IF(COUNTIF(저축성자산, I1669) &gt; 0, 표1[[#This Row],[결제수단]], E1669)</f>
        <v>배달</v>
      </c>
      <c r="O1669">
        <f>IF(OR(표1[[#This Row],[pv_대분류]]="수입", 표1[[#This Row],[pv_대분류]]="저축/투자"), 표1[[#This Row],[금액]], -표1[[#This Row],[금액]])</f>
        <v>17000</v>
      </c>
    </row>
    <row r="1670" spans="1:15">
      <c r="A1670" s="33">
        <v>45619</v>
      </c>
      <c r="B1670" s="34">
        <v>0.70336805555555559</v>
      </c>
      <c r="C1670" t="s">
        <v>165</v>
      </c>
      <c r="D1670" t="s">
        <v>553</v>
      </c>
      <c r="E1670" t="s">
        <v>612</v>
      </c>
      <c r="F1670" t="s">
        <v>5</v>
      </c>
      <c r="G1670" s="82">
        <v>-44333</v>
      </c>
      <c r="H1670" t="s">
        <v>179</v>
      </c>
      <c r="I1670" t="s">
        <v>222</v>
      </c>
      <c r="J1670" s="33"/>
      <c r="K1670" s="33">
        <f>표1[[#This Row],[날짜]]</f>
        <v>45619</v>
      </c>
      <c r="L1670" t="str" cm="1">
        <f t="array" ref="L16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70" t="str">
        <f t="shared" si="26"/>
        <v>온라인쇼핑</v>
      </c>
      <c r="N1670" t="str">
        <f>IF(COUNTIF(저축성자산, I1670) &gt; 0, 표1[[#This Row],[결제수단]], E1670)</f>
        <v>인터넷쇼핑</v>
      </c>
      <c r="O1670">
        <f>IF(OR(표1[[#This Row],[pv_대분류]]="수입", 표1[[#This Row],[pv_대분류]]="저축/투자"), 표1[[#This Row],[금액]], -표1[[#This Row],[금액]])</f>
        <v>44333</v>
      </c>
    </row>
    <row r="1671" spans="1:15">
      <c r="A1671" s="33">
        <v>45619</v>
      </c>
      <c r="B1671" s="34">
        <v>0.70891203703703709</v>
      </c>
      <c r="C1671" t="s">
        <v>165</v>
      </c>
      <c r="D1671" t="s">
        <v>553</v>
      </c>
      <c r="E1671" t="s">
        <v>612</v>
      </c>
      <c r="F1671" t="s">
        <v>716</v>
      </c>
      <c r="G1671" s="82">
        <v>-19866</v>
      </c>
      <c r="H1671" t="s">
        <v>179</v>
      </c>
      <c r="I1671" t="s">
        <v>222</v>
      </c>
      <c r="J1671" s="33"/>
      <c r="K1671" s="33">
        <f>표1[[#This Row],[날짜]]</f>
        <v>45619</v>
      </c>
      <c r="L1671" t="str" cm="1">
        <f t="array" ref="L16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71" t="str">
        <f t="shared" si="26"/>
        <v>온라인쇼핑</v>
      </c>
      <c r="N1671" t="str">
        <f>IF(COUNTIF(저축성자산, I1671) &gt; 0, 표1[[#This Row],[결제수단]], E1671)</f>
        <v>인터넷쇼핑</v>
      </c>
      <c r="O1671">
        <f>IF(OR(표1[[#This Row],[pv_대분류]]="수입", 표1[[#This Row],[pv_대분류]]="저축/투자"), 표1[[#This Row],[금액]], -표1[[#This Row],[금액]])</f>
        <v>19866</v>
      </c>
    </row>
    <row r="1672" spans="1:15">
      <c r="A1672" s="33">
        <v>45619</v>
      </c>
      <c r="B1672" s="34">
        <v>0.8230439814814815</v>
      </c>
      <c r="C1672" t="s">
        <v>165</v>
      </c>
      <c r="D1672" t="s">
        <v>553</v>
      </c>
      <c r="E1672" t="s">
        <v>612</v>
      </c>
      <c r="F1672" t="s">
        <v>111</v>
      </c>
      <c r="G1672" s="82">
        <v>-30000</v>
      </c>
      <c r="H1672" t="s">
        <v>179</v>
      </c>
      <c r="I1672" t="s">
        <v>222</v>
      </c>
      <c r="J1672" s="33"/>
      <c r="K1672" s="33">
        <f>표1[[#This Row],[날짜]]</f>
        <v>45619</v>
      </c>
      <c r="L1672" t="str" cm="1">
        <f t="array" ref="L16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72" t="str">
        <f t="shared" si="26"/>
        <v>온라인쇼핑</v>
      </c>
      <c r="N1672" t="str">
        <f>IF(COUNTIF(저축성자산, I1672) &gt; 0, 표1[[#This Row],[결제수단]], E1672)</f>
        <v>인터넷쇼핑</v>
      </c>
      <c r="O1672">
        <f>IF(OR(표1[[#This Row],[pv_대분류]]="수입", 표1[[#This Row],[pv_대분류]]="저축/투자"), 표1[[#This Row],[금액]], -표1[[#This Row],[금액]])</f>
        <v>30000</v>
      </c>
    </row>
    <row r="1673" spans="1:15">
      <c r="A1673" s="33">
        <v>45619</v>
      </c>
      <c r="B1673" s="34">
        <v>0.84362268518518524</v>
      </c>
      <c r="C1673" t="s">
        <v>165</v>
      </c>
      <c r="D1673" t="s">
        <v>148</v>
      </c>
      <c r="E1673" t="s">
        <v>598</v>
      </c>
      <c r="F1673" t="s">
        <v>346</v>
      </c>
      <c r="G1673" s="82">
        <v>-10900</v>
      </c>
      <c r="H1673" t="s">
        <v>179</v>
      </c>
      <c r="I1673" t="s">
        <v>222</v>
      </c>
      <c r="J1673" s="33"/>
      <c r="K1673" s="33">
        <f>표1[[#This Row],[날짜]]</f>
        <v>45619</v>
      </c>
      <c r="L1673" t="str" cm="1">
        <f t="array" ref="L16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73" t="str">
        <f t="shared" si="26"/>
        <v>식비</v>
      </c>
      <c r="N1673" t="str">
        <f>IF(COUNTIF(저축성자산, I1673) &gt; 0, 표1[[#This Row],[결제수단]], E1673)</f>
        <v>패스트푸드</v>
      </c>
      <c r="O1673">
        <f>IF(OR(표1[[#This Row],[pv_대분류]]="수입", 표1[[#This Row],[pv_대분류]]="저축/투자"), 표1[[#This Row],[금액]], -표1[[#This Row],[금액]])</f>
        <v>10900</v>
      </c>
    </row>
    <row r="1674" spans="1:15" hidden="1">
      <c r="A1674" s="33">
        <v>45618</v>
      </c>
      <c r="B1674" s="34">
        <v>0.53240740740740744</v>
      </c>
      <c r="C1674" t="s">
        <v>167</v>
      </c>
      <c r="D1674" t="s">
        <v>167</v>
      </c>
      <c r="E1674" t="s">
        <v>149</v>
      </c>
      <c r="F1674" t="s">
        <v>122</v>
      </c>
      <c r="G1674" s="82">
        <v>2000</v>
      </c>
      <c r="H1674" t="s">
        <v>179</v>
      </c>
      <c r="I1674" t="s">
        <v>554</v>
      </c>
      <c r="J1674" s="33"/>
      <c r="K1674" s="33">
        <f>표1[[#This Row],[날짜]]</f>
        <v>45618</v>
      </c>
      <c r="L1674" t="str" cm="1">
        <f t="array" ref="L16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74" t="str">
        <f t="shared" si="26"/>
        <v>이체</v>
      </c>
      <c r="N1674" t="str">
        <f>IF(COUNTIF(저축성자산, I1674) &gt; 0, 표1[[#This Row],[결제수단]], E1674)</f>
        <v>미분류</v>
      </c>
      <c r="O1674">
        <f>IF(OR(표1[[#This Row],[pv_대분류]]="수입", 표1[[#This Row],[pv_대분류]]="저축/투자"), 표1[[#This Row],[금액]], -표1[[#This Row],[금액]])</f>
        <v>-2000</v>
      </c>
    </row>
    <row r="1675" spans="1:15" hidden="1">
      <c r="A1675" s="33">
        <v>45618</v>
      </c>
      <c r="B1675" s="34">
        <v>0.53462962962962968</v>
      </c>
      <c r="C1675" t="s">
        <v>167</v>
      </c>
      <c r="D1675" t="s">
        <v>167</v>
      </c>
      <c r="E1675" t="s">
        <v>149</v>
      </c>
      <c r="F1675" t="s">
        <v>117</v>
      </c>
      <c r="G1675" s="82">
        <v>16000</v>
      </c>
      <c r="H1675" t="s">
        <v>179</v>
      </c>
      <c r="I1675" t="s">
        <v>554</v>
      </c>
      <c r="J1675" s="33"/>
      <c r="K1675" s="33">
        <f>표1[[#This Row],[날짜]]</f>
        <v>45618</v>
      </c>
      <c r="L1675" t="str" cm="1">
        <f t="array" ref="L16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75" t="str">
        <f t="shared" si="26"/>
        <v>이체</v>
      </c>
      <c r="N1675" t="str">
        <f>IF(COUNTIF(저축성자산, I1675) &gt; 0, 표1[[#This Row],[결제수단]], E1675)</f>
        <v>미분류</v>
      </c>
      <c r="O1675">
        <f>IF(OR(표1[[#This Row],[pv_대분류]]="수입", 표1[[#This Row],[pv_대분류]]="저축/투자"), 표1[[#This Row],[금액]], -표1[[#This Row],[금액]])</f>
        <v>-16000</v>
      </c>
    </row>
    <row r="1676" spans="1:15" hidden="1">
      <c r="A1676" s="33">
        <v>45618</v>
      </c>
      <c r="B1676" s="34">
        <v>0.54253472222222221</v>
      </c>
      <c r="C1676" t="s">
        <v>167</v>
      </c>
      <c r="D1676" t="s">
        <v>2</v>
      </c>
      <c r="E1676" t="s">
        <v>149</v>
      </c>
      <c r="F1676" t="s">
        <v>343</v>
      </c>
      <c r="G1676" s="82">
        <v>16</v>
      </c>
      <c r="H1676" t="s">
        <v>179</v>
      </c>
      <c r="I1676" t="s">
        <v>532</v>
      </c>
      <c r="J1676" s="33"/>
      <c r="K1676" s="33">
        <f>표1[[#This Row],[날짜]]</f>
        <v>45618</v>
      </c>
      <c r="L1676" t="str" cm="1">
        <f t="array" ref="L16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76" t="str">
        <f t="shared" si="26"/>
        <v>저축</v>
      </c>
      <c r="N1676" t="str">
        <f>IF(COUNTIF(저축성자산, I1676) &gt; 0, 표1[[#This Row],[결제수단]], E1676)</f>
        <v>미분류</v>
      </c>
      <c r="O1676">
        <f>IF(OR(표1[[#This Row],[pv_대분류]]="수입", 표1[[#This Row],[pv_대분류]]="저축/투자"), 표1[[#This Row],[금액]], -표1[[#This Row],[금액]])</f>
        <v>-16</v>
      </c>
    </row>
    <row r="1677" spans="1:15">
      <c r="A1677" s="33">
        <v>45618</v>
      </c>
      <c r="B1677" s="34">
        <v>0.34313657407407411</v>
      </c>
      <c r="C1677" t="s">
        <v>165</v>
      </c>
      <c r="D1677" t="s">
        <v>146</v>
      </c>
      <c r="E1677" t="s">
        <v>37</v>
      </c>
      <c r="F1677" t="s">
        <v>325</v>
      </c>
      <c r="G1677" s="82">
        <v>-5600</v>
      </c>
      <c r="H1677" t="s">
        <v>179</v>
      </c>
      <c r="I1677" t="s">
        <v>224</v>
      </c>
      <c r="J1677" s="33"/>
      <c r="K1677" s="33">
        <f>표1[[#This Row],[날짜]]</f>
        <v>45618</v>
      </c>
      <c r="L1677" t="str" cm="1">
        <f t="array" ref="L16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77" t="str">
        <f t="shared" si="26"/>
        <v>교통</v>
      </c>
      <c r="N1677" t="str">
        <f>IF(COUNTIF(저축성자산, I1677) &gt; 0, 표1[[#This Row],[결제수단]], E1677)</f>
        <v>택시</v>
      </c>
      <c r="O1677">
        <f>IF(OR(표1[[#This Row],[pv_대분류]]="수입", 표1[[#This Row],[pv_대분류]]="저축/투자"), 표1[[#This Row],[금액]], -표1[[#This Row],[금액]])</f>
        <v>5600</v>
      </c>
    </row>
    <row r="1678" spans="1:15" hidden="1">
      <c r="A1678" s="33">
        <v>45618</v>
      </c>
      <c r="B1678" s="34">
        <v>0.51841435185185181</v>
      </c>
      <c r="C1678" t="s">
        <v>163</v>
      </c>
      <c r="D1678" t="s">
        <v>505</v>
      </c>
      <c r="E1678" t="s">
        <v>149</v>
      </c>
      <c r="F1678" t="s">
        <v>703</v>
      </c>
      <c r="G1678" s="82">
        <v>10000</v>
      </c>
      <c r="H1678" t="s">
        <v>179</v>
      </c>
      <c r="I1678" t="s">
        <v>211</v>
      </c>
      <c r="J1678" s="33"/>
      <c r="K1678" s="33">
        <f>표1[[#This Row],[날짜]]</f>
        <v>45618</v>
      </c>
      <c r="L1678" t="str" cm="1">
        <f t="array" ref="L16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678" t="str">
        <f t="shared" si="26"/>
        <v>기타수입</v>
      </c>
      <c r="N1678" t="str">
        <f>IF(COUNTIF(저축성자산, I1678) &gt; 0, 표1[[#This Row],[결제수단]], E1678)</f>
        <v>미분류</v>
      </c>
      <c r="O1678">
        <f>IF(OR(표1[[#This Row],[pv_대분류]]="수입", 표1[[#This Row],[pv_대분류]]="저축/투자"), 표1[[#This Row],[금액]], -표1[[#This Row],[금액]])</f>
        <v>10000</v>
      </c>
    </row>
    <row r="1679" spans="1:15">
      <c r="A1679" s="33">
        <v>45618</v>
      </c>
      <c r="B1679" s="34">
        <v>0.77832175925925928</v>
      </c>
      <c r="C1679" t="s">
        <v>165</v>
      </c>
      <c r="D1679" t="s">
        <v>160</v>
      </c>
      <c r="E1679" t="s">
        <v>15</v>
      </c>
      <c r="F1679" t="s">
        <v>341</v>
      </c>
      <c r="G1679" s="82">
        <v>-16000</v>
      </c>
      <c r="H1679" t="s">
        <v>179</v>
      </c>
      <c r="I1679" t="s">
        <v>222</v>
      </c>
      <c r="J1679" s="33"/>
      <c r="K1679" s="33">
        <f>표1[[#This Row],[날짜]]</f>
        <v>45618</v>
      </c>
      <c r="L1679" t="str" cm="1">
        <f t="array" ref="L16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79" t="str">
        <f t="shared" si="26"/>
        <v>생활</v>
      </c>
      <c r="N1679" t="str">
        <f>IF(COUNTIF(저축성자산, I1679) &gt; 0, 표1[[#This Row],[결제수단]], E1679)</f>
        <v>생필품</v>
      </c>
      <c r="O1679">
        <f>IF(OR(표1[[#This Row],[pv_대분류]]="수입", 표1[[#This Row],[pv_대분류]]="저축/투자"), 표1[[#This Row],[금액]], -표1[[#This Row],[금액]])</f>
        <v>16000</v>
      </c>
    </row>
    <row r="1680" spans="1:15">
      <c r="A1680" s="33">
        <v>45618</v>
      </c>
      <c r="B1680" s="34">
        <v>0.78524305555555551</v>
      </c>
      <c r="C1680" t="s">
        <v>165</v>
      </c>
      <c r="D1680" t="s">
        <v>146</v>
      </c>
      <c r="E1680" t="s">
        <v>37</v>
      </c>
      <c r="F1680" t="s">
        <v>325</v>
      </c>
      <c r="G1680" s="82">
        <v>-5100</v>
      </c>
      <c r="H1680" t="s">
        <v>179</v>
      </c>
      <c r="I1680" t="s">
        <v>224</v>
      </c>
      <c r="J1680" s="33"/>
      <c r="K1680" s="33">
        <f>표1[[#This Row],[날짜]]</f>
        <v>45618</v>
      </c>
      <c r="L1680" t="str" cm="1">
        <f t="array" ref="L16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80" t="str">
        <f t="shared" si="26"/>
        <v>교통</v>
      </c>
      <c r="N1680" t="str">
        <f>IF(COUNTIF(저축성자산, I1680) &gt; 0, 표1[[#This Row],[결제수단]], E1680)</f>
        <v>택시</v>
      </c>
      <c r="O1680">
        <f>IF(OR(표1[[#This Row],[pv_대분류]]="수입", 표1[[#This Row],[pv_대분류]]="저축/투자"), 표1[[#This Row],[금액]], -표1[[#This Row],[금액]])</f>
        <v>5100</v>
      </c>
    </row>
    <row r="1681" spans="1:15">
      <c r="A1681" s="33">
        <v>45618</v>
      </c>
      <c r="B1681" s="34">
        <v>0.79584490740740743</v>
      </c>
      <c r="C1681" t="s">
        <v>165</v>
      </c>
      <c r="D1681" t="s">
        <v>146</v>
      </c>
      <c r="E1681" t="s">
        <v>37</v>
      </c>
      <c r="F1681" t="s">
        <v>325</v>
      </c>
      <c r="G1681" s="82">
        <v>-6400</v>
      </c>
      <c r="H1681" t="s">
        <v>179</v>
      </c>
      <c r="I1681" t="s">
        <v>224</v>
      </c>
      <c r="J1681" s="33"/>
      <c r="K1681" s="33">
        <f>표1[[#This Row],[날짜]]</f>
        <v>45618</v>
      </c>
      <c r="L1681" t="str" cm="1">
        <f t="array" ref="L16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81" t="str">
        <f t="shared" si="26"/>
        <v>교통</v>
      </c>
      <c r="N1681" t="str">
        <f>IF(COUNTIF(저축성자산, I1681) &gt; 0, 표1[[#This Row],[결제수단]], E1681)</f>
        <v>택시</v>
      </c>
      <c r="O1681">
        <f>IF(OR(표1[[#This Row],[pv_대분류]]="수입", 표1[[#This Row],[pv_대분류]]="저축/투자"), 표1[[#This Row],[금액]], -표1[[#This Row],[금액]])</f>
        <v>6400</v>
      </c>
    </row>
    <row r="1682" spans="1:15" hidden="1">
      <c r="A1682" s="33">
        <v>45617</v>
      </c>
      <c r="B1682" s="34">
        <v>0.9388657407407407</v>
      </c>
      <c r="C1682" t="s">
        <v>167</v>
      </c>
      <c r="D1682" t="s">
        <v>609</v>
      </c>
      <c r="E1682" t="s">
        <v>149</v>
      </c>
      <c r="F1682" t="s">
        <v>593</v>
      </c>
      <c r="G1682" s="82">
        <v>-50640</v>
      </c>
      <c r="H1682" t="s">
        <v>179</v>
      </c>
      <c r="I1682" t="s">
        <v>195</v>
      </c>
      <c r="J1682" s="33"/>
      <c r="K1682" s="33">
        <f>표1[[#This Row],[날짜]]</f>
        <v>45617</v>
      </c>
      <c r="L1682" t="str" cm="1">
        <f t="array" ref="L16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82" t="str">
        <f t="shared" si="26"/>
        <v>내계좌이체</v>
      </c>
      <c r="N1682" t="str">
        <f>IF(COUNTIF(저축성자산, I1682) &gt; 0, 표1[[#This Row],[결제수단]], E1682)</f>
        <v>미분류</v>
      </c>
      <c r="O1682">
        <f>IF(OR(표1[[#This Row],[pv_대분류]]="수입", 표1[[#This Row],[pv_대분류]]="저축/투자"), 표1[[#This Row],[금액]], -표1[[#This Row],[금액]])</f>
        <v>50640</v>
      </c>
    </row>
    <row r="1683" spans="1:15" hidden="1">
      <c r="A1683" s="33">
        <v>45617</v>
      </c>
      <c r="B1683" s="34">
        <v>0.93887731481481485</v>
      </c>
      <c r="C1683" t="s">
        <v>167</v>
      </c>
      <c r="D1683" t="s">
        <v>609</v>
      </c>
      <c r="E1683" t="s">
        <v>149</v>
      </c>
      <c r="F1683" t="s">
        <v>152</v>
      </c>
      <c r="G1683" s="82">
        <v>50640</v>
      </c>
      <c r="H1683" t="s">
        <v>179</v>
      </c>
      <c r="I1683" t="s">
        <v>537</v>
      </c>
      <c r="J1683" s="33"/>
      <c r="K1683" s="33">
        <f>표1[[#This Row],[날짜]]</f>
        <v>45617</v>
      </c>
      <c r="L1683" t="str" cm="1">
        <f t="array" ref="L16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83" t="str">
        <f t="shared" si="26"/>
        <v>내계좌이체</v>
      </c>
      <c r="N1683" t="str">
        <f>IF(COUNTIF(저축성자산, I1683) &gt; 0, 표1[[#This Row],[결제수단]], E1683)</f>
        <v>미분류</v>
      </c>
      <c r="O1683">
        <f>IF(OR(표1[[#This Row],[pv_대분류]]="수입", 표1[[#This Row],[pv_대분류]]="저축/투자"), 표1[[#This Row],[금액]], -표1[[#This Row],[금액]])</f>
        <v>-50640</v>
      </c>
    </row>
    <row r="1684" spans="1:15" hidden="1">
      <c r="A1684" s="33">
        <v>45617</v>
      </c>
      <c r="B1684" s="34">
        <v>0.95138888888888884</v>
      </c>
      <c r="C1684" t="s">
        <v>167</v>
      </c>
      <c r="D1684" t="s">
        <v>609</v>
      </c>
      <c r="E1684" t="s">
        <v>149</v>
      </c>
      <c r="F1684" t="s">
        <v>192</v>
      </c>
      <c r="G1684" s="82">
        <v>150000</v>
      </c>
      <c r="H1684" t="s">
        <v>179</v>
      </c>
      <c r="I1684" t="s">
        <v>537</v>
      </c>
      <c r="J1684" s="33"/>
      <c r="K1684" s="33">
        <f>표1[[#This Row],[날짜]]</f>
        <v>45617</v>
      </c>
      <c r="L1684" t="str" cm="1">
        <f t="array" ref="L16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84" t="str">
        <f t="shared" si="26"/>
        <v>내계좌이체</v>
      </c>
      <c r="N1684" t="str">
        <f>IF(COUNTIF(저축성자산, I1684) &gt; 0, 표1[[#This Row],[결제수단]], E1684)</f>
        <v>미분류</v>
      </c>
      <c r="O1684">
        <f>IF(OR(표1[[#This Row],[pv_대분류]]="수입", 표1[[#This Row],[pv_대분류]]="저축/투자"), 표1[[#This Row],[금액]], -표1[[#This Row],[금액]])</f>
        <v>-150000</v>
      </c>
    </row>
    <row r="1685" spans="1:15" hidden="1">
      <c r="A1685" s="33">
        <v>45617</v>
      </c>
      <c r="B1685" s="34">
        <v>0.95138888888888884</v>
      </c>
      <c r="C1685" t="s">
        <v>167</v>
      </c>
      <c r="D1685" t="s">
        <v>609</v>
      </c>
      <c r="E1685" t="s">
        <v>149</v>
      </c>
      <c r="F1685" t="s">
        <v>234</v>
      </c>
      <c r="G1685" s="82">
        <v>-150000</v>
      </c>
      <c r="H1685" t="s">
        <v>179</v>
      </c>
      <c r="I1685" t="s">
        <v>527</v>
      </c>
      <c r="J1685" s="33"/>
      <c r="K1685" s="33">
        <f>표1[[#This Row],[날짜]]</f>
        <v>45617</v>
      </c>
      <c r="L1685" t="str" cm="1">
        <f t="array" ref="L16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85" t="str">
        <f t="shared" si="26"/>
        <v>내계좌이체</v>
      </c>
      <c r="N1685" t="str">
        <f>IF(COUNTIF(저축성자산, I1685) &gt; 0, 표1[[#This Row],[결제수단]], E1685)</f>
        <v>미분류</v>
      </c>
      <c r="O1685">
        <f>IF(OR(표1[[#This Row],[pv_대분류]]="수입", 표1[[#This Row],[pv_대분류]]="저축/투자"), 표1[[#This Row],[금액]], -표1[[#This Row],[금액]])</f>
        <v>150000</v>
      </c>
    </row>
    <row r="1686" spans="1:15">
      <c r="A1686" s="33">
        <v>45617</v>
      </c>
      <c r="B1686" s="34">
        <v>0.70917824074074076</v>
      </c>
      <c r="C1686" t="s">
        <v>165</v>
      </c>
      <c r="D1686" t="s">
        <v>525</v>
      </c>
      <c r="E1686" t="s">
        <v>591</v>
      </c>
      <c r="F1686" t="s">
        <v>354</v>
      </c>
      <c r="G1686" s="82">
        <v>-20300</v>
      </c>
      <c r="H1686" t="s">
        <v>179</v>
      </c>
      <c r="I1686" t="s">
        <v>222</v>
      </c>
      <c r="J1686" s="33"/>
      <c r="K1686" s="33">
        <f>표1[[#This Row],[날짜]]</f>
        <v>45617</v>
      </c>
      <c r="L1686" t="str" cm="1">
        <f t="array" ref="L16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86" t="str">
        <f t="shared" si="26"/>
        <v>카페/간식</v>
      </c>
      <c r="N1686" t="str">
        <f>IF(COUNTIF(저축성자산, I1686) &gt; 0, 표1[[#This Row],[결제수단]], E1686)</f>
        <v>커피/음료</v>
      </c>
      <c r="O1686">
        <f>IF(OR(표1[[#This Row],[pv_대분류]]="수입", 표1[[#This Row],[pv_대분류]]="저축/투자"), 표1[[#This Row],[금액]], -표1[[#This Row],[금액]])</f>
        <v>20300</v>
      </c>
    </row>
    <row r="1687" spans="1:15">
      <c r="A1687" s="33">
        <v>45617</v>
      </c>
      <c r="B1687" s="34">
        <v>0.77812499999999996</v>
      </c>
      <c r="C1687" t="s">
        <v>165</v>
      </c>
      <c r="D1687" t="s">
        <v>156</v>
      </c>
      <c r="E1687" t="s">
        <v>26</v>
      </c>
      <c r="F1687" t="s">
        <v>348</v>
      </c>
      <c r="G1687" s="82">
        <v>-3770</v>
      </c>
      <c r="H1687" t="s">
        <v>179</v>
      </c>
      <c r="I1687" t="s">
        <v>195</v>
      </c>
      <c r="J1687" s="33"/>
      <c r="K1687" s="33">
        <f>표1[[#This Row],[날짜]]</f>
        <v>45617</v>
      </c>
      <c r="L1687" t="str" cm="1">
        <f t="array" ref="L16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87" t="str">
        <f t="shared" si="26"/>
        <v>금융</v>
      </c>
      <c r="N1687" t="str">
        <f>IF(COUNTIF(저축성자산, I1687) &gt; 0, 표1[[#This Row],[결제수단]], E1687)</f>
        <v>보험</v>
      </c>
      <c r="O1687">
        <f>IF(OR(표1[[#This Row],[pv_대분류]]="수입", 표1[[#This Row],[pv_대분류]]="저축/투자"), 표1[[#This Row],[금액]], -표1[[#This Row],[금액]])</f>
        <v>3770</v>
      </c>
    </row>
    <row r="1688" spans="1:15">
      <c r="A1688" s="33">
        <v>45617</v>
      </c>
      <c r="B1688" s="34">
        <v>0.77812499999999996</v>
      </c>
      <c r="C1688" t="s">
        <v>165</v>
      </c>
      <c r="D1688" t="s">
        <v>156</v>
      </c>
      <c r="E1688" t="s">
        <v>26</v>
      </c>
      <c r="F1688" t="s">
        <v>348</v>
      </c>
      <c r="G1688" s="82">
        <v>-100590</v>
      </c>
      <c r="H1688" t="s">
        <v>179</v>
      </c>
      <c r="I1688" t="s">
        <v>195</v>
      </c>
      <c r="J1688" s="33"/>
      <c r="K1688" s="33">
        <f>표1[[#This Row],[날짜]]</f>
        <v>45617</v>
      </c>
      <c r="L1688" t="str" cm="1">
        <f t="array" ref="L16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88" t="str">
        <f t="shared" si="26"/>
        <v>금융</v>
      </c>
      <c r="N1688" t="str">
        <f>IF(COUNTIF(저축성자산, I1688) &gt; 0, 표1[[#This Row],[결제수단]], E1688)</f>
        <v>보험</v>
      </c>
      <c r="O1688">
        <f>IF(OR(표1[[#This Row],[pv_대분류]]="수입", 표1[[#This Row],[pv_대분류]]="저축/투자"), 표1[[#This Row],[금액]], -표1[[#This Row],[금액]])</f>
        <v>100590</v>
      </c>
    </row>
    <row r="1689" spans="1:15">
      <c r="A1689" s="33">
        <v>45617</v>
      </c>
      <c r="B1689" s="34">
        <v>0.78210648148148143</v>
      </c>
      <c r="C1689" t="s">
        <v>165</v>
      </c>
      <c r="D1689" t="s">
        <v>525</v>
      </c>
      <c r="E1689" t="s">
        <v>338</v>
      </c>
      <c r="F1689" t="s">
        <v>342</v>
      </c>
      <c r="G1689" s="82">
        <v>-25500</v>
      </c>
      <c r="H1689" t="s">
        <v>179</v>
      </c>
      <c r="I1689" t="s">
        <v>222</v>
      </c>
      <c r="J1689" s="33"/>
      <c r="K1689" s="33">
        <f>표1[[#This Row],[날짜]]</f>
        <v>45617</v>
      </c>
      <c r="L1689" t="str" cm="1">
        <f t="array" ref="L16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89" t="str">
        <f t="shared" si="26"/>
        <v>카페/간식</v>
      </c>
      <c r="N1689" t="str">
        <f>IF(COUNTIF(저축성자산, I1689) &gt; 0, 표1[[#This Row],[결제수단]], E1689)</f>
        <v>아이스크림/빙수</v>
      </c>
      <c r="O1689">
        <f>IF(OR(표1[[#This Row],[pv_대분류]]="수입", 표1[[#This Row],[pv_대분류]]="저축/투자"), 표1[[#This Row],[금액]], -표1[[#This Row],[금액]])</f>
        <v>25500</v>
      </c>
    </row>
    <row r="1690" spans="1:15">
      <c r="A1690" s="33">
        <v>45617</v>
      </c>
      <c r="B1690" s="34">
        <v>0.93371527777777774</v>
      </c>
      <c r="C1690" t="s">
        <v>165</v>
      </c>
      <c r="D1690" t="s">
        <v>148</v>
      </c>
      <c r="E1690" t="s">
        <v>598</v>
      </c>
      <c r="F1690" t="s">
        <v>331</v>
      </c>
      <c r="G1690" s="82">
        <v>-11000</v>
      </c>
      <c r="H1690" t="s">
        <v>179</v>
      </c>
      <c r="I1690" t="s">
        <v>224</v>
      </c>
      <c r="J1690" s="33"/>
      <c r="K1690" s="33">
        <f>표1[[#This Row],[날짜]]</f>
        <v>45617</v>
      </c>
      <c r="L1690" t="str" cm="1">
        <f t="array" ref="L16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90" t="str">
        <f t="shared" si="26"/>
        <v>식비</v>
      </c>
      <c r="N1690" t="str">
        <f>IF(COUNTIF(저축성자산, I1690) &gt; 0, 표1[[#This Row],[결제수단]], E1690)</f>
        <v>패스트푸드</v>
      </c>
      <c r="O1690">
        <f>IF(OR(표1[[#This Row],[pv_대분류]]="수입", 표1[[#This Row],[pv_대분류]]="저축/투자"), 표1[[#This Row],[금액]], -표1[[#This Row],[금액]])</f>
        <v>11000</v>
      </c>
    </row>
    <row r="1691" spans="1:15" hidden="1">
      <c r="A1691" s="33">
        <v>45616</v>
      </c>
      <c r="B1691" s="34">
        <v>0.50393518518518521</v>
      </c>
      <c r="C1691" t="s">
        <v>167</v>
      </c>
      <c r="D1691" t="s">
        <v>167</v>
      </c>
      <c r="E1691" t="s">
        <v>149</v>
      </c>
      <c r="F1691" t="s">
        <v>98</v>
      </c>
      <c r="G1691" s="82">
        <v>16000</v>
      </c>
      <c r="H1691" t="s">
        <v>179</v>
      </c>
      <c r="I1691" t="s">
        <v>554</v>
      </c>
      <c r="J1691" s="33"/>
      <c r="K1691" s="33">
        <f>표1[[#This Row],[날짜]]</f>
        <v>45616</v>
      </c>
      <c r="L1691" t="str" cm="1">
        <f t="array" ref="L16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91" t="str">
        <f t="shared" si="26"/>
        <v>이체</v>
      </c>
      <c r="N1691" t="str">
        <f>IF(COUNTIF(저축성자산, I1691) &gt; 0, 표1[[#This Row],[결제수단]], E1691)</f>
        <v>미분류</v>
      </c>
      <c r="O1691">
        <f>IF(OR(표1[[#This Row],[pv_대분류]]="수입", 표1[[#This Row],[pv_대분류]]="저축/투자"), 표1[[#This Row],[금액]], -표1[[#This Row],[금액]])</f>
        <v>-16000</v>
      </c>
    </row>
    <row r="1692" spans="1:15" hidden="1">
      <c r="A1692" s="33">
        <v>45616</v>
      </c>
      <c r="B1692" s="34">
        <v>0.67719907407407409</v>
      </c>
      <c r="C1692" t="s">
        <v>167</v>
      </c>
      <c r="D1692" t="s">
        <v>167</v>
      </c>
      <c r="E1692" t="s">
        <v>149</v>
      </c>
      <c r="F1692" t="s">
        <v>98</v>
      </c>
      <c r="G1692" s="82">
        <v>4000</v>
      </c>
      <c r="H1692" t="s">
        <v>179</v>
      </c>
      <c r="I1692" t="s">
        <v>554</v>
      </c>
      <c r="J1692" s="33"/>
      <c r="K1692" s="33">
        <f>표1[[#This Row],[날짜]]</f>
        <v>45616</v>
      </c>
      <c r="L1692" t="str" cm="1">
        <f t="array" ref="L16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92" t="str">
        <f t="shared" si="26"/>
        <v>이체</v>
      </c>
      <c r="N1692" t="str">
        <f>IF(COUNTIF(저축성자산, I1692) &gt; 0, 표1[[#This Row],[결제수단]], E1692)</f>
        <v>미분류</v>
      </c>
      <c r="O1692">
        <f>IF(OR(표1[[#This Row],[pv_대분류]]="수입", 표1[[#This Row],[pv_대분류]]="저축/투자"), 표1[[#This Row],[금액]], -표1[[#This Row],[금액]])</f>
        <v>-4000</v>
      </c>
    </row>
    <row r="1693" spans="1:15" hidden="1">
      <c r="A1693" s="33">
        <v>45616</v>
      </c>
      <c r="B1693" s="34">
        <v>0.85108796296296296</v>
      </c>
      <c r="C1693" t="s">
        <v>167</v>
      </c>
      <c r="D1693" t="s">
        <v>167</v>
      </c>
      <c r="E1693" t="s">
        <v>149</v>
      </c>
      <c r="F1693" t="s">
        <v>71</v>
      </c>
      <c r="G1693" s="82">
        <v>50000</v>
      </c>
      <c r="H1693" t="s">
        <v>179</v>
      </c>
      <c r="I1693" t="s">
        <v>195</v>
      </c>
      <c r="J1693" s="33"/>
      <c r="K1693" s="33">
        <f>표1[[#This Row],[날짜]]</f>
        <v>45616</v>
      </c>
      <c r="L1693" t="str" cm="1">
        <f t="array" ref="L16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93" t="str">
        <f t="shared" si="26"/>
        <v>이체</v>
      </c>
      <c r="N1693" t="str">
        <f>IF(COUNTIF(저축성자산, I1693) &gt; 0, 표1[[#This Row],[결제수단]], E1693)</f>
        <v>미분류</v>
      </c>
      <c r="O1693">
        <f>IF(OR(표1[[#This Row],[pv_대분류]]="수입", 표1[[#This Row],[pv_대분류]]="저축/투자"), 표1[[#This Row],[금액]], -표1[[#This Row],[금액]])</f>
        <v>-50000</v>
      </c>
    </row>
    <row r="1694" spans="1:15">
      <c r="A1694" s="33">
        <v>45616</v>
      </c>
      <c r="B1694" s="34">
        <v>0.44393518518518521</v>
      </c>
      <c r="C1694" t="s">
        <v>165</v>
      </c>
      <c r="D1694" t="s">
        <v>553</v>
      </c>
      <c r="E1694" t="s">
        <v>612</v>
      </c>
      <c r="F1694" t="s">
        <v>721</v>
      </c>
      <c r="G1694" s="82">
        <v>-27040</v>
      </c>
      <c r="H1694" t="s">
        <v>179</v>
      </c>
      <c r="I1694" t="s">
        <v>222</v>
      </c>
      <c r="J1694" s="33"/>
      <c r="K1694" s="33">
        <f>표1[[#This Row],[날짜]]</f>
        <v>45616</v>
      </c>
      <c r="L1694" t="str" cm="1">
        <f t="array" ref="L16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94" t="str">
        <f t="shared" si="26"/>
        <v>온라인쇼핑</v>
      </c>
      <c r="N1694" t="str">
        <f>IF(COUNTIF(저축성자산, I1694) &gt; 0, 표1[[#This Row],[결제수단]], E1694)</f>
        <v>인터넷쇼핑</v>
      </c>
      <c r="O1694">
        <f>IF(OR(표1[[#This Row],[pv_대분류]]="수입", 표1[[#This Row],[pv_대분류]]="저축/투자"), 표1[[#This Row],[금액]], -표1[[#This Row],[금액]])</f>
        <v>27040</v>
      </c>
    </row>
    <row r="1695" spans="1:15">
      <c r="A1695" s="33">
        <v>45616</v>
      </c>
      <c r="B1695" s="34">
        <v>0.45746527777777779</v>
      </c>
      <c r="C1695" t="s">
        <v>165</v>
      </c>
      <c r="D1695" t="s">
        <v>553</v>
      </c>
      <c r="E1695" t="s">
        <v>612</v>
      </c>
      <c r="F1695" t="s">
        <v>57</v>
      </c>
      <c r="G1695" s="82">
        <v>-12900</v>
      </c>
      <c r="H1695" t="s">
        <v>179</v>
      </c>
      <c r="I1695" t="s">
        <v>222</v>
      </c>
      <c r="J1695" s="33"/>
      <c r="K1695" s="33">
        <f>표1[[#This Row],[날짜]]</f>
        <v>45616</v>
      </c>
      <c r="L1695" t="str" cm="1">
        <f t="array" ref="L16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95" t="str">
        <f t="shared" si="26"/>
        <v>온라인쇼핑</v>
      </c>
      <c r="N1695" t="str">
        <f>IF(COUNTIF(저축성자산, I1695) &gt; 0, 표1[[#This Row],[결제수단]], E1695)</f>
        <v>인터넷쇼핑</v>
      </c>
      <c r="O1695">
        <f>IF(OR(표1[[#This Row],[pv_대분류]]="수입", 표1[[#This Row],[pv_대분류]]="저축/투자"), 표1[[#This Row],[금액]], -표1[[#This Row],[금액]])</f>
        <v>12900</v>
      </c>
    </row>
    <row r="1696" spans="1:15">
      <c r="A1696" s="33">
        <v>45616</v>
      </c>
      <c r="B1696" s="34">
        <v>0.79835648148148153</v>
      </c>
      <c r="C1696" t="s">
        <v>165</v>
      </c>
      <c r="D1696" t="s">
        <v>156</v>
      </c>
      <c r="E1696" t="s">
        <v>26</v>
      </c>
      <c r="F1696" t="s">
        <v>355</v>
      </c>
      <c r="G1696" s="82">
        <v>-204400</v>
      </c>
      <c r="H1696" t="s">
        <v>179</v>
      </c>
      <c r="I1696" t="s">
        <v>211</v>
      </c>
      <c r="J1696" s="33"/>
      <c r="K1696" s="33">
        <f>표1[[#This Row],[날짜]]</f>
        <v>45616</v>
      </c>
      <c r="L1696" t="str" cm="1">
        <f t="array" ref="L16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696" t="str">
        <f t="shared" si="26"/>
        <v>금융</v>
      </c>
      <c r="N1696" t="str">
        <f>IF(COUNTIF(저축성자산, I1696) &gt; 0, 표1[[#This Row],[결제수단]], E1696)</f>
        <v>보험</v>
      </c>
      <c r="O1696">
        <f>IF(OR(표1[[#This Row],[pv_대분류]]="수입", 표1[[#This Row],[pv_대분류]]="저축/투자"), 표1[[#This Row],[금액]], -표1[[#This Row],[금액]])</f>
        <v>204400</v>
      </c>
    </row>
    <row r="1697" spans="1:15" hidden="1">
      <c r="A1697" s="33">
        <v>45615</v>
      </c>
      <c r="B1697" s="34">
        <v>0.35335648148148152</v>
      </c>
      <c r="C1697" t="s">
        <v>167</v>
      </c>
      <c r="D1697" t="s">
        <v>167</v>
      </c>
      <c r="E1697" t="s">
        <v>149</v>
      </c>
      <c r="F1697" t="s">
        <v>108</v>
      </c>
      <c r="G1697" s="82">
        <v>20000</v>
      </c>
      <c r="H1697" t="s">
        <v>179</v>
      </c>
      <c r="I1697" t="s">
        <v>554</v>
      </c>
      <c r="J1697" s="33"/>
      <c r="K1697" s="33">
        <f>표1[[#This Row],[날짜]]</f>
        <v>45615</v>
      </c>
      <c r="L1697" t="str" cm="1">
        <f t="array" ref="L16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697" t="str">
        <f t="shared" si="26"/>
        <v>이체</v>
      </c>
      <c r="N1697" t="str">
        <f>IF(COUNTIF(저축성자산, I1697) &gt; 0, 표1[[#This Row],[결제수단]], E1697)</f>
        <v>미분류</v>
      </c>
      <c r="O1697">
        <f>IF(OR(표1[[#This Row],[pv_대분류]]="수입", 표1[[#This Row],[pv_대분류]]="저축/투자"), 표1[[#This Row],[금액]], -표1[[#This Row],[금액]])</f>
        <v>-20000</v>
      </c>
    </row>
    <row r="1698" spans="1:15" hidden="1">
      <c r="A1698" s="33">
        <v>45615</v>
      </c>
      <c r="B1698" s="34">
        <v>0.38665509259259262</v>
      </c>
      <c r="C1698" t="s">
        <v>167</v>
      </c>
      <c r="D1698" t="s">
        <v>635</v>
      </c>
      <c r="E1698" t="s">
        <v>149</v>
      </c>
      <c r="F1698" t="s">
        <v>632</v>
      </c>
      <c r="G1698" s="82">
        <v>-7500</v>
      </c>
      <c r="H1698" t="s">
        <v>179</v>
      </c>
      <c r="I1698" t="s">
        <v>537</v>
      </c>
      <c r="J1698" s="33"/>
      <c r="K1698" s="33">
        <f>표1[[#This Row],[날짜]]</f>
        <v>45615</v>
      </c>
      <c r="L1698" t="str" cm="1">
        <f t="array" ref="L16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98" t="str">
        <f t="shared" si="26"/>
        <v>카드대금</v>
      </c>
      <c r="N1698" t="str">
        <f>IF(COUNTIF(저축성자산, I1698) &gt; 0, 표1[[#This Row],[결제수단]], E1698)</f>
        <v>미분류</v>
      </c>
      <c r="O1698">
        <f>IF(OR(표1[[#This Row],[pv_대분류]]="수입", 표1[[#This Row],[pv_대분류]]="저축/투자"), 표1[[#This Row],[금액]], -표1[[#This Row],[금액]])</f>
        <v>7500</v>
      </c>
    </row>
    <row r="1699" spans="1:15" hidden="1">
      <c r="A1699" s="33">
        <v>45615</v>
      </c>
      <c r="B1699" s="34">
        <v>0.51533564814814814</v>
      </c>
      <c r="C1699" t="s">
        <v>167</v>
      </c>
      <c r="D1699" t="s">
        <v>635</v>
      </c>
      <c r="E1699" t="s">
        <v>149</v>
      </c>
      <c r="F1699" t="s">
        <v>632</v>
      </c>
      <c r="G1699" s="82">
        <v>-503000</v>
      </c>
      <c r="H1699" t="s">
        <v>179</v>
      </c>
      <c r="I1699" t="s">
        <v>537</v>
      </c>
      <c r="J1699" s="33"/>
      <c r="K1699" s="33">
        <f>표1[[#This Row],[날짜]]</f>
        <v>45615</v>
      </c>
      <c r="L1699" t="str" cm="1">
        <f t="array" ref="L16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699" t="str">
        <f t="shared" si="26"/>
        <v>카드대금</v>
      </c>
      <c r="N1699" t="str">
        <f>IF(COUNTIF(저축성자산, I1699) &gt; 0, 표1[[#This Row],[결제수단]], E1699)</f>
        <v>미분류</v>
      </c>
      <c r="O1699">
        <f>IF(OR(표1[[#This Row],[pv_대분류]]="수입", 표1[[#This Row],[pv_대분류]]="저축/투자"), 표1[[#This Row],[금액]], -표1[[#This Row],[금액]])</f>
        <v>503000</v>
      </c>
    </row>
    <row r="1700" spans="1:15" hidden="1">
      <c r="A1700" s="33">
        <v>45615</v>
      </c>
      <c r="B1700" s="34">
        <v>0.51585648148148144</v>
      </c>
      <c r="C1700" t="s">
        <v>167</v>
      </c>
      <c r="D1700" t="s">
        <v>609</v>
      </c>
      <c r="E1700" t="s">
        <v>149</v>
      </c>
      <c r="F1700" t="s">
        <v>192</v>
      </c>
      <c r="G1700" s="82">
        <v>37</v>
      </c>
      <c r="H1700" t="s">
        <v>179</v>
      </c>
      <c r="I1700" t="s">
        <v>537</v>
      </c>
      <c r="J1700" s="33"/>
      <c r="K1700" s="33">
        <f>표1[[#This Row],[날짜]]</f>
        <v>45615</v>
      </c>
      <c r="L1700" t="str" cm="1">
        <f t="array" ref="L17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0" t="str">
        <f t="shared" si="26"/>
        <v>내계좌이체</v>
      </c>
      <c r="N1700" t="str">
        <f>IF(COUNTIF(저축성자산, I1700) &gt; 0, 표1[[#This Row],[결제수단]], E1700)</f>
        <v>미분류</v>
      </c>
      <c r="O1700">
        <f>IF(OR(표1[[#This Row],[pv_대분류]]="수입", 표1[[#This Row],[pv_대분류]]="저축/투자"), 표1[[#This Row],[금액]], -표1[[#This Row],[금액]])</f>
        <v>-37</v>
      </c>
    </row>
    <row r="1701" spans="1:15" hidden="1">
      <c r="A1701" s="33">
        <v>45615</v>
      </c>
      <c r="B1701" s="34">
        <v>0.51585648148148144</v>
      </c>
      <c r="C1701" t="s">
        <v>167</v>
      </c>
      <c r="D1701" t="s">
        <v>609</v>
      </c>
      <c r="E1701" t="s">
        <v>149</v>
      </c>
      <c r="F1701" t="s">
        <v>234</v>
      </c>
      <c r="G1701" s="82">
        <v>-37</v>
      </c>
      <c r="H1701" t="s">
        <v>179</v>
      </c>
      <c r="I1701" t="s">
        <v>527</v>
      </c>
      <c r="J1701" s="33"/>
      <c r="K1701" s="33">
        <f>표1[[#This Row],[날짜]]</f>
        <v>45615</v>
      </c>
      <c r="L1701" t="str" cm="1">
        <f t="array" ref="L17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1" t="str">
        <f t="shared" si="26"/>
        <v>내계좌이체</v>
      </c>
      <c r="N1701" t="str">
        <f>IF(COUNTIF(저축성자산, I1701) &gt; 0, 표1[[#This Row],[결제수단]], E1701)</f>
        <v>미분류</v>
      </c>
      <c r="O1701">
        <f>IF(OR(표1[[#This Row],[pv_대분류]]="수입", 표1[[#This Row],[pv_대분류]]="저축/투자"), 표1[[#This Row],[금액]], -표1[[#This Row],[금액]])</f>
        <v>37</v>
      </c>
    </row>
    <row r="1702" spans="1:15" hidden="1">
      <c r="A1702" s="33">
        <v>45615</v>
      </c>
      <c r="B1702" s="34">
        <v>0.51733796296296297</v>
      </c>
      <c r="C1702" t="s">
        <v>167</v>
      </c>
      <c r="D1702" t="s">
        <v>609</v>
      </c>
      <c r="E1702" t="s">
        <v>149</v>
      </c>
      <c r="F1702" t="s">
        <v>593</v>
      </c>
      <c r="G1702" s="82">
        <v>-239260</v>
      </c>
      <c r="H1702" t="s">
        <v>179</v>
      </c>
      <c r="I1702" t="s">
        <v>211</v>
      </c>
      <c r="J1702" s="33"/>
      <c r="K1702" s="33">
        <f>표1[[#This Row],[날짜]]</f>
        <v>45615</v>
      </c>
      <c r="L1702" t="str" cm="1">
        <f t="array" ref="L17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2" t="str">
        <f t="shared" si="26"/>
        <v>내계좌이체</v>
      </c>
      <c r="N1702" t="str">
        <f>IF(COUNTIF(저축성자산, I1702) &gt; 0, 표1[[#This Row],[결제수단]], E1702)</f>
        <v>미분류</v>
      </c>
      <c r="O1702">
        <f>IF(OR(표1[[#This Row],[pv_대분류]]="수입", 표1[[#This Row],[pv_대분류]]="저축/투자"), 표1[[#This Row],[금액]], -표1[[#This Row],[금액]])</f>
        <v>239260</v>
      </c>
    </row>
    <row r="1703" spans="1:15" hidden="1">
      <c r="A1703" s="33">
        <v>45615</v>
      </c>
      <c r="B1703" s="34">
        <v>0.51734953703703701</v>
      </c>
      <c r="C1703" t="s">
        <v>167</v>
      </c>
      <c r="D1703" t="s">
        <v>609</v>
      </c>
      <c r="E1703" t="s">
        <v>149</v>
      </c>
      <c r="F1703" t="s">
        <v>152</v>
      </c>
      <c r="G1703" s="82">
        <v>239260</v>
      </c>
      <c r="H1703" t="s">
        <v>179</v>
      </c>
      <c r="I1703" t="s">
        <v>537</v>
      </c>
      <c r="J1703" s="33"/>
      <c r="K1703" s="33">
        <f>표1[[#This Row],[날짜]]</f>
        <v>45615</v>
      </c>
      <c r="L1703" t="str" cm="1">
        <f t="array" ref="L17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3" t="str">
        <f t="shared" si="26"/>
        <v>내계좌이체</v>
      </c>
      <c r="N1703" t="str">
        <f>IF(COUNTIF(저축성자산, I1703) &gt; 0, 표1[[#This Row],[결제수단]], E1703)</f>
        <v>미분류</v>
      </c>
      <c r="O1703">
        <f>IF(OR(표1[[#This Row],[pv_대분류]]="수입", 표1[[#This Row],[pv_대분류]]="저축/투자"), 표1[[#This Row],[금액]], -표1[[#This Row],[금액]])</f>
        <v>-239260</v>
      </c>
    </row>
    <row r="1704" spans="1:15" hidden="1">
      <c r="A1704" s="33">
        <v>45615</v>
      </c>
      <c r="B1704" s="34">
        <v>0.51781250000000001</v>
      </c>
      <c r="C1704" t="s">
        <v>167</v>
      </c>
      <c r="D1704" t="s">
        <v>609</v>
      </c>
      <c r="E1704" t="s">
        <v>149</v>
      </c>
      <c r="F1704" t="s">
        <v>152</v>
      </c>
      <c r="G1704" s="82">
        <v>205000</v>
      </c>
      <c r="H1704" t="s">
        <v>179</v>
      </c>
      <c r="I1704" t="s">
        <v>195</v>
      </c>
      <c r="J1704" s="33"/>
      <c r="K1704" s="33">
        <f>표1[[#This Row],[날짜]]</f>
        <v>45615</v>
      </c>
      <c r="L1704" t="str" cm="1">
        <f t="array" ref="L17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4" t="str">
        <f t="shared" si="26"/>
        <v>내계좌이체</v>
      </c>
      <c r="N1704" t="str">
        <f>IF(COUNTIF(저축성자산, I1704) &gt; 0, 표1[[#This Row],[결제수단]], E1704)</f>
        <v>미분류</v>
      </c>
      <c r="O1704">
        <f>IF(OR(표1[[#This Row],[pv_대분류]]="수입", 표1[[#This Row],[pv_대분류]]="저축/투자"), 표1[[#This Row],[금액]], -표1[[#This Row],[금액]])</f>
        <v>-205000</v>
      </c>
    </row>
    <row r="1705" spans="1:15" hidden="1">
      <c r="A1705" s="33">
        <v>45615</v>
      </c>
      <c r="B1705" s="34">
        <v>0.51781250000000001</v>
      </c>
      <c r="C1705" t="s">
        <v>167</v>
      </c>
      <c r="D1705" t="s">
        <v>609</v>
      </c>
      <c r="E1705" t="s">
        <v>149</v>
      </c>
      <c r="F1705" t="s">
        <v>593</v>
      </c>
      <c r="G1705" s="82">
        <v>-205000</v>
      </c>
      <c r="H1705" t="s">
        <v>179</v>
      </c>
      <c r="I1705" t="s">
        <v>537</v>
      </c>
      <c r="J1705" s="33"/>
      <c r="K1705" s="33">
        <f>표1[[#This Row],[날짜]]</f>
        <v>45615</v>
      </c>
      <c r="L1705" t="str" cm="1">
        <f t="array" ref="L17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5" t="str">
        <f t="shared" si="26"/>
        <v>내계좌이체</v>
      </c>
      <c r="N1705" t="str">
        <f>IF(COUNTIF(저축성자산, I1705) &gt; 0, 표1[[#This Row],[결제수단]], E1705)</f>
        <v>미분류</v>
      </c>
      <c r="O1705">
        <f>IF(OR(표1[[#This Row],[pv_대분류]]="수입", 표1[[#This Row],[pv_대분류]]="저축/투자"), 표1[[#This Row],[금액]], -표1[[#This Row],[금액]])</f>
        <v>205000</v>
      </c>
    </row>
    <row r="1706" spans="1:15" hidden="1">
      <c r="A1706" s="33">
        <v>45615</v>
      </c>
      <c r="B1706" s="34">
        <v>0.5184375</v>
      </c>
      <c r="C1706" t="s">
        <v>167</v>
      </c>
      <c r="D1706" t="s">
        <v>609</v>
      </c>
      <c r="E1706" t="s">
        <v>149</v>
      </c>
      <c r="F1706" t="s">
        <v>192</v>
      </c>
      <c r="G1706" s="82">
        <v>-100000</v>
      </c>
      <c r="H1706" t="s">
        <v>179</v>
      </c>
      <c r="I1706" t="s">
        <v>537</v>
      </c>
      <c r="J1706" s="33"/>
      <c r="K1706" s="33">
        <f>표1[[#This Row],[날짜]]</f>
        <v>45615</v>
      </c>
      <c r="L1706" t="str" cm="1">
        <f t="array" ref="L17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6" t="str">
        <f t="shared" si="26"/>
        <v>내계좌이체</v>
      </c>
      <c r="N1706" t="str">
        <f>IF(COUNTIF(저축성자산, I1706) &gt; 0, 표1[[#This Row],[결제수단]], E1706)</f>
        <v>미분류</v>
      </c>
      <c r="O1706">
        <f>IF(OR(표1[[#This Row],[pv_대분류]]="수입", 표1[[#This Row],[pv_대분류]]="저축/투자"), 표1[[#This Row],[금액]], -표1[[#This Row],[금액]])</f>
        <v>100000</v>
      </c>
    </row>
    <row r="1707" spans="1:15" hidden="1">
      <c r="A1707" s="33">
        <v>45615</v>
      </c>
      <c r="B1707" s="34">
        <v>0.5184375</v>
      </c>
      <c r="C1707" t="s">
        <v>167</v>
      </c>
      <c r="D1707" t="s">
        <v>609</v>
      </c>
      <c r="E1707" t="s">
        <v>149</v>
      </c>
      <c r="F1707" t="s">
        <v>237</v>
      </c>
      <c r="G1707" s="82">
        <v>100000</v>
      </c>
      <c r="H1707" t="s">
        <v>179</v>
      </c>
      <c r="I1707" t="s">
        <v>527</v>
      </c>
      <c r="J1707" s="33"/>
      <c r="K1707" s="33">
        <f>표1[[#This Row],[날짜]]</f>
        <v>45615</v>
      </c>
      <c r="L1707" t="str" cm="1">
        <f t="array" ref="L17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07" t="str">
        <f t="shared" si="26"/>
        <v>내계좌이체</v>
      </c>
      <c r="N1707" t="str">
        <f>IF(COUNTIF(저축성자산, I1707) &gt; 0, 표1[[#This Row],[결제수단]], E1707)</f>
        <v>미분류</v>
      </c>
      <c r="O1707">
        <f>IF(OR(표1[[#This Row],[pv_대분류]]="수입", 표1[[#This Row],[pv_대분류]]="저축/투자"), 표1[[#This Row],[금액]], -표1[[#This Row],[금액]])</f>
        <v>-100000</v>
      </c>
    </row>
    <row r="1708" spans="1:15" hidden="1">
      <c r="A1708" s="33">
        <v>45615</v>
      </c>
      <c r="B1708" s="34">
        <v>0.54835648148148153</v>
      </c>
      <c r="C1708" t="s">
        <v>167</v>
      </c>
      <c r="D1708" t="s">
        <v>167</v>
      </c>
      <c r="E1708" t="s">
        <v>149</v>
      </c>
      <c r="F1708" t="s">
        <v>122</v>
      </c>
      <c r="G1708" s="82">
        <v>4000</v>
      </c>
      <c r="H1708" t="s">
        <v>179</v>
      </c>
      <c r="I1708" t="s">
        <v>554</v>
      </c>
      <c r="J1708" s="33"/>
      <c r="K1708" s="33">
        <f>표1[[#This Row],[날짜]]</f>
        <v>45615</v>
      </c>
      <c r="L1708" t="str" cm="1">
        <f t="array" ref="L17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08" t="str">
        <f t="shared" si="26"/>
        <v>이체</v>
      </c>
      <c r="N1708" t="str">
        <f>IF(COUNTIF(저축성자산, I1708) &gt; 0, 표1[[#This Row],[결제수단]], E1708)</f>
        <v>미분류</v>
      </c>
      <c r="O1708">
        <f>IF(OR(표1[[#This Row],[pv_대분류]]="수입", 표1[[#This Row],[pv_대분류]]="저축/투자"), 표1[[#This Row],[금액]], -표1[[#This Row],[금액]])</f>
        <v>-4000</v>
      </c>
    </row>
    <row r="1709" spans="1:15" hidden="1">
      <c r="A1709" s="33">
        <v>45615</v>
      </c>
      <c r="B1709" s="34">
        <v>0.38951388888888888</v>
      </c>
      <c r="C1709" t="s">
        <v>163</v>
      </c>
      <c r="D1709" t="s">
        <v>510</v>
      </c>
      <c r="E1709" t="s">
        <v>149</v>
      </c>
      <c r="F1709" t="s">
        <v>608</v>
      </c>
      <c r="G1709" s="82">
        <v>37</v>
      </c>
      <c r="H1709" t="s">
        <v>179</v>
      </c>
      <c r="I1709" t="s">
        <v>527</v>
      </c>
      <c r="J1709" s="33"/>
      <c r="K1709" s="33">
        <f>표1[[#This Row],[날짜]]</f>
        <v>45615</v>
      </c>
      <c r="L1709" t="str" cm="1">
        <f t="array" ref="L17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09" t="str">
        <f t="shared" si="26"/>
        <v>금융수입</v>
      </c>
      <c r="N1709" t="str">
        <f>IF(COUNTIF(저축성자산, I1709) &gt; 0, 표1[[#This Row],[결제수단]], E1709)</f>
        <v>미분류</v>
      </c>
      <c r="O1709">
        <f>IF(OR(표1[[#This Row],[pv_대분류]]="수입", 표1[[#This Row],[pv_대분류]]="저축/투자"), 표1[[#This Row],[금액]], -표1[[#This Row],[금액]])</f>
        <v>37</v>
      </c>
    </row>
    <row r="1710" spans="1:15" hidden="1">
      <c r="A1710" s="33">
        <v>45615</v>
      </c>
      <c r="B1710" s="34">
        <v>0.38959490740740738</v>
      </c>
      <c r="C1710" t="s">
        <v>163</v>
      </c>
      <c r="D1710" t="s">
        <v>149</v>
      </c>
      <c r="E1710" t="s">
        <v>149</v>
      </c>
      <c r="F1710" t="s">
        <v>590</v>
      </c>
      <c r="G1710" s="82">
        <v>21</v>
      </c>
      <c r="H1710" t="s">
        <v>179</v>
      </c>
      <c r="I1710" t="s">
        <v>537</v>
      </c>
      <c r="J1710" s="33"/>
      <c r="K1710" s="33">
        <f>표1[[#This Row],[날짜]]</f>
        <v>45615</v>
      </c>
      <c r="L1710" t="str" cm="1">
        <f t="array" ref="L17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0" t="str">
        <f t="shared" si="26"/>
        <v>미분류</v>
      </c>
      <c r="N1710" t="str">
        <f>IF(COUNTIF(저축성자산, I1710) &gt; 0, 표1[[#This Row],[결제수단]], E1710)</f>
        <v>미분류</v>
      </c>
      <c r="O1710">
        <f>IF(OR(표1[[#This Row],[pv_대분류]]="수입", 표1[[#This Row],[pv_대분류]]="저축/투자"), 표1[[#This Row],[금액]], -표1[[#This Row],[금액]])</f>
        <v>21</v>
      </c>
    </row>
    <row r="1711" spans="1:15" hidden="1">
      <c r="A1711" s="33">
        <v>45615</v>
      </c>
      <c r="B1711" s="34">
        <v>0.38967592592592593</v>
      </c>
      <c r="C1711" t="s">
        <v>163</v>
      </c>
      <c r="D1711" t="s">
        <v>149</v>
      </c>
      <c r="E1711" t="s">
        <v>149</v>
      </c>
      <c r="F1711" t="s">
        <v>590</v>
      </c>
      <c r="G1711" s="82">
        <v>38</v>
      </c>
      <c r="H1711" t="s">
        <v>179</v>
      </c>
      <c r="I1711" t="s">
        <v>537</v>
      </c>
      <c r="J1711" s="33"/>
      <c r="K1711" s="33">
        <f>표1[[#This Row],[날짜]]</f>
        <v>45615</v>
      </c>
      <c r="L1711" t="str" cm="1">
        <f t="array" ref="L17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1" t="str">
        <f t="shared" si="26"/>
        <v>미분류</v>
      </c>
      <c r="N1711" t="str">
        <f>IF(COUNTIF(저축성자산, I1711) &gt; 0, 표1[[#This Row],[결제수단]], E1711)</f>
        <v>미분류</v>
      </c>
      <c r="O1711">
        <f>IF(OR(표1[[#This Row],[pv_대분류]]="수입", 표1[[#This Row],[pv_대분류]]="저축/투자"), 표1[[#This Row],[금액]], -표1[[#This Row],[금액]])</f>
        <v>38</v>
      </c>
    </row>
    <row r="1712" spans="1:15" hidden="1">
      <c r="A1712" s="33">
        <v>45615</v>
      </c>
      <c r="B1712" s="34">
        <v>0.38969907407407411</v>
      </c>
      <c r="C1712" t="s">
        <v>163</v>
      </c>
      <c r="D1712" t="s">
        <v>149</v>
      </c>
      <c r="E1712" t="s">
        <v>149</v>
      </c>
      <c r="F1712" t="s">
        <v>590</v>
      </c>
      <c r="G1712" s="82">
        <v>11</v>
      </c>
      <c r="H1712" t="s">
        <v>179</v>
      </c>
      <c r="I1712" t="s">
        <v>537</v>
      </c>
      <c r="J1712" s="33"/>
      <c r="K1712" s="33">
        <f>표1[[#This Row],[날짜]]</f>
        <v>45615</v>
      </c>
      <c r="L1712" t="str" cm="1">
        <f t="array" ref="L17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2" t="str">
        <f t="shared" si="26"/>
        <v>미분류</v>
      </c>
      <c r="N1712" t="str">
        <f>IF(COUNTIF(저축성자산, I1712) &gt; 0, 표1[[#This Row],[결제수단]], E1712)</f>
        <v>미분류</v>
      </c>
      <c r="O1712">
        <f>IF(OR(표1[[#This Row],[pv_대분류]]="수입", 표1[[#This Row],[pv_대분류]]="저축/투자"), 표1[[#This Row],[금액]], -표1[[#This Row],[금액]])</f>
        <v>11</v>
      </c>
    </row>
    <row r="1713" spans="1:15" hidden="1">
      <c r="A1713" s="33">
        <v>45615</v>
      </c>
      <c r="B1713" s="34">
        <v>0.38972222222222219</v>
      </c>
      <c r="C1713" t="s">
        <v>163</v>
      </c>
      <c r="D1713" t="s">
        <v>161</v>
      </c>
      <c r="E1713" t="s">
        <v>149</v>
      </c>
      <c r="F1713" t="s">
        <v>617</v>
      </c>
      <c r="G1713" s="82">
        <v>73</v>
      </c>
      <c r="H1713" t="s">
        <v>179</v>
      </c>
      <c r="I1713" t="s">
        <v>537</v>
      </c>
      <c r="J1713" s="33"/>
      <c r="K1713" s="33">
        <f>표1[[#This Row],[날짜]]</f>
        <v>45615</v>
      </c>
      <c r="L1713" t="str" cm="1">
        <f t="array" ref="L17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3" t="str">
        <f t="shared" si="26"/>
        <v>앱테크</v>
      </c>
      <c r="N1713" t="str">
        <f>IF(COUNTIF(저축성자산, I1713) &gt; 0, 표1[[#This Row],[결제수단]], E1713)</f>
        <v>미분류</v>
      </c>
      <c r="O1713">
        <f>IF(OR(표1[[#This Row],[pv_대분류]]="수입", 표1[[#This Row],[pv_대분류]]="저축/투자"), 표1[[#This Row],[금액]], -표1[[#This Row],[금액]])</f>
        <v>73</v>
      </c>
    </row>
    <row r="1714" spans="1:15" hidden="1">
      <c r="A1714" s="33">
        <v>45615</v>
      </c>
      <c r="B1714" s="34">
        <v>0.38975694444444442</v>
      </c>
      <c r="C1714" t="s">
        <v>163</v>
      </c>
      <c r="D1714" t="s">
        <v>161</v>
      </c>
      <c r="E1714" t="s">
        <v>149</v>
      </c>
      <c r="F1714" t="s">
        <v>617</v>
      </c>
      <c r="G1714" s="82">
        <v>11</v>
      </c>
      <c r="H1714" t="s">
        <v>179</v>
      </c>
      <c r="I1714" t="s">
        <v>537</v>
      </c>
      <c r="J1714" s="33"/>
      <c r="K1714" s="33">
        <f>표1[[#This Row],[날짜]]</f>
        <v>45615</v>
      </c>
      <c r="L1714" t="str" cm="1">
        <f t="array" ref="L17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4" t="str">
        <f t="shared" si="26"/>
        <v>앱테크</v>
      </c>
      <c r="N1714" t="str">
        <f>IF(COUNTIF(저축성자산, I1714) &gt; 0, 표1[[#This Row],[결제수단]], E1714)</f>
        <v>미분류</v>
      </c>
      <c r="O1714">
        <f>IF(OR(표1[[#This Row],[pv_대분류]]="수입", 표1[[#This Row],[pv_대분류]]="저축/투자"), 표1[[#This Row],[금액]], -표1[[#This Row],[금액]])</f>
        <v>11</v>
      </c>
    </row>
    <row r="1715" spans="1:15">
      <c r="A1715" s="33">
        <v>45615</v>
      </c>
      <c r="B1715" s="34">
        <v>0.48160879629629633</v>
      </c>
      <c r="C1715" t="s">
        <v>165</v>
      </c>
      <c r="D1715" t="s">
        <v>553</v>
      </c>
      <c r="E1715" t="s">
        <v>622</v>
      </c>
      <c r="F1715" t="s">
        <v>438</v>
      </c>
      <c r="G1715" s="82">
        <v>-17000</v>
      </c>
      <c r="H1715" t="s">
        <v>179</v>
      </c>
      <c r="I1715" t="s">
        <v>222</v>
      </c>
      <c r="J1715" s="33"/>
      <c r="K1715" s="33">
        <f>표1[[#This Row],[날짜]]</f>
        <v>45615</v>
      </c>
      <c r="L1715" t="str" cm="1">
        <f t="array" ref="L17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15" t="str">
        <f t="shared" si="26"/>
        <v>온라인쇼핑</v>
      </c>
      <c r="N1715" t="str">
        <f>IF(COUNTIF(저축성자산, I1715) &gt; 0, 표1[[#This Row],[결제수단]], E1715)</f>
        <v>서비스구독</v>
      </c>
      <c r="O1715">
        <f>IF(OR(표1[[#This Row],[pv_대분류]]="수입", 표1[[#This Row],[pv_대분류]]="저축/투자"), 표1[[#This Row],[금액]], -표1[[#This Row],[금액]])</f>
        <v>17000</v>
      </c>
    </row>
    <row r="1716" spans="1:15" hidden="1">
      <c r="A1716" s="33">
        <v>45615</v>
      </c>
      <c r="B1716" s="34">
        <v>0.51564814814814819</v>
      </c>
      <c r="C1716" t="s">
        <v>163</v>
      </c>
      <c r="D1716" t="s">
        <v>149</v>
      </c>
      <c r="E1716" t="s">
        <v>149</v>
      </c>
      <c r="F1716" t="s">
        <v>590</v>
      </c>
      <c r="G1716" s="82">
        <v>32</v>
      </c>
      <c r="H1716" t="s">
        <v>179</v>
      </c>
      <c r="I1716" t="s">
        <v>537</v>
      </c>
      <c r="J1716" s="33"/>
      <c r="K1716" s="33">
        <f>표1[[#This Row],[날짜]]</f>
        <v>45615</v>
      </c>
      <c r="L1716" t="str" cm="1">
        <f t="array" ref="L17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6" t="str">
        <f t="shared" si="26"/>
        <v>미분류</v>
      </c>
      <c r="N1716" t="str">
        <f>IF(COUNTIF(저축성자산, I1716) &gt; 0, 표1[[#This Row],[결제수단]], E1716)</f>
        <v>미분류</v>
      </c>
      <c r="O1716">
        <f>IF(OR(표1[[#This Row],[pv_대분류]]="수입", 표1[[#This Row],[pv_대분류]]="저축/투자"), 표1[[#This Row],[금액]], -표1[[#This Row],[금액]])</f>
        <v>32</v>
      </c>
    </row>
    <row r="1717" spans="1:15" hidden="1">
      <c r="A1717" s="33">
        <v>45615</v>
      </c>
      <c r="B1717" s="34">
        <v>0.51863425925925921</v>
      </c>
      <c r="C1717" t="s">
        <v>163</v>
      </c>
      <c r="D1717" t="s">
        <v>161</v>
      </c>
      <c r="E1717" t="s">
        <v>149</v>
      </c>
      <c r="F1717" t="s">
        <v>353</v>
      </c>
      <c r="G1717" s="82">
        <v>8</v>
      </c>
      <c r="H1717" t="s">
        <v>179</v>
      </c>
      <c r="I1717" t="s">
        <v>537</v>
      </c>
      <c r="J1717" s="33"/>
      <c r="K1717" s="33">
        <f>표1[[#This Row],[날짜]]</f>
        <v>45615</v>
      </c>
      <c r="L1717" t="str" cm="1">
        <f t="array" ref="L17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7" t="str">
        <f t="shared" si="26"/>
        <v>앱테크</v>
      </c>
      <c r="N1717" t="str">
        <f>IF(COUNTIF(저축성자산, I1717) &gt; 0, 표1[[#This Row],[결제수단]], E1717)</f>
        <v>미분류</v>
      </c>
      <c r="O1717">
        <f>IF(OR(표1[[#This Row],[pv_대분류]]="수입", 표1[[#This Row],[pv_대분류]]="저축/투자"), 표1[[#This Row],[금액]], -표1[[#This Row],[금액]])</f>
        <v>8</v>
      </c>
    </row>
    <row r="1718" spans="1:15" hidden="1">
      <c r="A1718" s="33">
        <v>45615</v>
      </c>
      <c r="B1718" s="34">
        <v>0.5186574074074074</v>
      </c>
      <c r="C1718" t="s">
        <v>163</v>
      </c>
      <c r="D1718" t="s">
        <v>161</v>
      </c>
      <c r="E1718" t="s">
        <v>149</v>
      </c>
      <c r="F1718" t="s">
        <v>617</v>
      </c>
      <c r="G1718" s="82">
        <v>42</v>
      </c>
      <c r="H1718" t="s">
        <v>179</v>
      </c>
      <c r="I1718" t="s">
        <v>537</v>
      </c>
      <c r="J1718" s="33"/>
      <c r="K1718" s="33">
        <f>표1[[#This Row],[날짜]]</f>
        <v>45615</v>
      </c>
      <c r="L1718" t="str" cm="1">
        <f t="array" ref="L17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18" t="str">
        <f t="shared" si="26"/>
        <v>앱테크</v>
      </c>
      <c r="N1718" t="str">
        <f>IF(COUNTIF(저축성자산, I1718) &gt; 0, 표1[[#This Row],[결제수단]], E1718)</f>
        <v>미분류</v>
      </c>
      <c r="O1718">
        <f>IF(OR(표1[[#This Row],[pv_대분류]]="수입", 표1[[#This Row],[pv_대분류]]="저축/투자"), 표1[[#This Row],[금액]], -표1[[#This Row],[금액]])</f>
        <v>42</v>
      </c>
    </row>
    <row r="1719" spans="1:15" hidden="1">
      <c r="A1719" s="33">
        <v>45614</v>
      </c>
      <c r="B1719" s="34">
        <v>0.1810185185185185</v>
      </c>
      <c r="C1719" t="s">
        <v>167</v>
      </c>
      <c r="D1719" t="s">
        <v>609</v>
      </c>
      <c r="E1719" t="s">
        <v>149</v>
      </c>
      <c r="F1719" t="s">
        <v>628</v>
      </c>
      <c r="G1719" s="82">
        <v>700000</v>
      </c>
      <c r="H1719" t="s">
        <v>179</v>
      </c>
      <c r="I1719" t="s">
        <v>209</v>
      </c>
      <c r="J1719" s="33"/>
      <c r="K1719" s="33">
        <f>표1[[#This Row],[날짜]]</f>
        <v>45614</v>
      </c>
      <c r="L1719" t="str" cm="1">
        <f t="array" ref="L17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1719" t="str">
        <f t="shared" si="26"/>
        <v>저축성자산</v>
      </c>
      <c r="N1719" t="str">
        <f>IF(COUNTIF(저축성자산, I1719) &gt; 0, 표1[[#This Row],[결제수단]], E1719)</f>
        <v>NH청년도약계좌</v>
      </c>
      <c r="O1719">
        <f>IF(OR(표1[[#This Row],[pv_대분류]]="수입", 표1[[#This Row],[pv_대분류]]="저축/투자"), 표1[[#This Row],[금액]], -표1[[#This Row],[금액]])</f>
        <v>700000</v>
      </c>
    </row>
    <row r="1720" spans="1:15" hidden="1">
      <c r="A1720" s="33">
        <v>45614</v>
      </c>
      <c r="B1720" s="34">
        <v>0.1810185185185185</v>
      </c>
      <c r="C1720" t="s">
        <v>167</v>
      </c>
      <c r="D1720" t="s">
        <v>609</v>
      </c>
      <c r="E1720" t="s">
        <v>149</v>
      </c>
      <c r="F1720" t="s">
        <v>347</v>
      </c>
      <c r="G1720" s="82">
        <v>-700000</v>
      </c>
      <c r="H1720" t="s">
        <v>179</v>
      </c>
      <c r="I1720" t="s">
        <v>211</v>
      </c>
      <c r="J1720" s="33"/>
      <c r="K1720" s="33">
        <f>표1[[#This Row],[날짜]]</f>
        <v>45614</v>
      </c>
      <c r="L1720" t="str" cm="1">
        <f t="array" ref="L17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0" t="str">
        <f t="shared" si="26"/>
        <v>내계좌이체</v>
      </c>
      <c r="N1720" t="str">
        <f>IF(COUNTIF(저축성자산, I1720) &gt; 0, 표1[[#This Row],[결제수단]], E1720)</f>
        <v>미분류</v>
      </c>
      <c r="O1720">
        <f>IF(OR(표1[[#This Row],[pv_대분류]]="수입", 표1[[#This Row],[pv_대분류]]="저축/투자"), 표1[[#This Row],[금액]], -표1[[#This Row],[금액]])</f>
        <v>700000</v>
      </c>
    </row>
    <row r="1721" spans="1:15" hidden="1">
      <c r="A1721" s="33">
        <v>45614</v>
      </c>
      <c r="B1721" s="34">
        <v>0.32502314814814809</v>
      </c>
      <c r="C1721" t="s">
        <v>167</v>
      </c>
      <c r="D1721" t="s">
        <v>609</v>
      </c>
      <c r="E1721" t="s">
        <v>149</v>
      </c>
      <c r="F1721" t="s">
        <v>593</v>
      </c>
      <c r="G1721" s="82">
        <v>-500000</v>
      </c>
      <c r="H1721" t="s">
        <v>179</v>
      </c>
      <c r="I1721" t="s">
        <v>211</v>
      </c>
      <c r="J1721" s="33"/>
      <c r="K1721" s="33">
        <f>표1[[#This Row],[날짜]]</f>
        <v>45614</v>
      </c>
      <c r="L1721" t="str" cm="1">
        <f t="array" ref="L17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1" t="str">
        <f t="shared" si="26"/>
        <v>내계좌이체</v>
      </c>
      <c r="N1721" t="str">
        <f>IF(COUNTIF(저축성자산, I1721) &gt; 0, 표1[[#This Row],[결제수단]], E1721)</f>
        <v>미분류</v>
      </c>
      <c r="O1721">
        <f>IF(OR(표1[[#This Row],[pv_대분류]]="수입", 표1[[#This Row],[pv_대분류]]="저축/투자"), 표1[[#This Row],[금액]], -표1[[#This Row],[금액]])</f>
        <v>500000</v>
      </c>
    </row>
    <row r="1722" spans="1:15" hidden="1">
      <c r="A1722" s="33">
        <v>45614</v>
      </c>
      <c r="B1722" s="34">
        <v>0.32502314814814809</v>
      </c>
      <c r="C1722" t="s">
        <v>167</v>
      </c>
      <c r="D1722" t="s">
        <v>609</v>
      </c>
      <c r="E1722" t="s">
        <v>149</v>
      </c>
      <c r="F1722" t="s">
        <v>152</v>
      </c>
      <c r="G1722" s="82">
        <v>500000</v>
      </c>
      <c r="H1722" t="s">
        <v>179</v>
      </c>
      <c r="I1722" t="s">
        <v>537</v>
      </c>
      <c r="J1722" s="33"/>
      <c r="K1722" s="33">
        <f>표1[[#This Row],[날짜]]</f>
        <v>45614</v>
      </c>
      <c r="L1722" t="str" cm="1">
        <f t="array" ref="L17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2" t="str">
        <f t="shared" si="26"/>
        <v>내계좌이체</v>
      </c>
      <c r="N1722" t="str">
        <f>IF(COUNTIF(저축성자산, I1722) &gt; 0, 표1[[#This Row],[결제수단]], E1722)</f>
        <v>미분류</v>
      </c>
      <c r="O1722">
        <f>IF(OR(표1[[#This Row],[pv_대분류]]="수입", 표1[[#This Row],[pv_대분류]]="저축/투자"), 표1[[#This Row],[금액]], -표1[[#This Row],[금액]])</f>
        <v>-500000</v>
      </c>
    </row>
    <row r="1723" spans="1:15" hidden="1">
      <c r="A1723" s="33">
        <v>45614</v>
      </c>
      <c r="B1723" s="34">
        <v>0.37355324074074081</v>
      </c>
      <c r="C1723" t="s">
        <v>167</v>
      </c>
      <c r="D1723" t="s">
        <v>167</v>
      </c>
      <c r="E1723" t="s">
        <v>149</v>
      </c>
      <c r="F1723" t="s">
        <v>114</v>
      </c>
      <c r="G1723" s="82">
        <v>10000</v>
      </c>
      <c r="H1723" t="s">
        <v>179</v>
      </c>
      <c r="I1723" t="s">
        <v>554</v>
      </c>
      <c r="J1723" s="33"/>
      <c r="K1723" s="33">
        <f>표1[[#This Row],[날짜]]</f>
        <v>45614</v>
      </c>
      <c r="L1723" t="str" cm="1">
        <f t="array" ref="L17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3" t="str">
        <f t="shared" si="26"/>
        <v>이체</v>
      </c>
      <c r="N1723" t="str">
        <f>IF(COUNTIF(저축성자산, I1723) &gt; 0, 표1[[#This Row],[결제수단]], E1723)</f>
        <v>미분류</v>
      </c>
      <c r="O1723">
        <f>IF(OR(표1[[#This Row],[pv_대분류]]="수입", 표1[[#This Row],[pv_대분류]]="저축/투자"), 표1[[#This Row],[금액]], -표1[[#This Row],[금액]])</f>
        <v>-10000</v>
      </c>
    </row>
    <row r="1724" spans="1:15" hidden="1">
      <c r="A1724" s="33">
        <v>45614</v>
      </c>
      <c r="B1724" s="34">
        <v>0.45414351851851847</v>
      </c>
      <c r="C1724" t="s">
        <v>167</v>
      </c>
      <c r="D1724" t="s">
        <v>167</v>
      </c>
      <c r="E1724" t="s">
        <v>149</v>
      </c>
      <c r="F1724" t="s">
        <v>72</v>
      </c>
      <c r="G1724" s="82">
        <v>4000</v>
      </c>
      <c r="H1724" t="s">
        <v>179</v>
      </c>
      <c r="I1724" t="s">
        <v>554</v>
      </c>
      <c r="J1724" s="33"/>
      <c r="K1724" s="33">
        <f>표1[[#This Row],[날짜]]</f>
        <v>45614</v>
      </c>
      <c r="L1724" t="str" cm="1">
        <f t="array" ref="L17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24" t="str">
        <f t="shared" si="26"/>
        <v>이체</v>
      </c>
      <c r="N1724" t="str">
        <f>IF(COUNTIF(저축성자산, I1724) &gt; 0, 표1[[#This Row],[결제수단]], E1724)</f>
        <v>미분류</v>
      </c>
      <c r="O1724">
        <f>IF(OR(표1[[#This Row],[pv_대분류]]="수입", 표1[[#This Row],[pv_대분류]]="저축/투자"), 표1[[#This Row],[금액]], -표1[[#This Row],[금액]])</f>
        <v>-4000</v>
      </c>
    </row>
    <row r="1725" spans="1:15" hidden="1">
      <c r="A1725" s="33">
        <v>45614</v>
      </c>
      <c r="B1725" s="34">
        <v>0.52028935185185188</v>
      </c>
      <c r="C1725" t="s">
        <v>167</v>
      </c>
      <c r="D1725" t="s">
        <v>167</v>
      </c>
      <c r="E1725" t="s">
        <v>149</v>
      </c>
      <c r="F1725" t="s">
        <v>70</v>
      </c>
      <c r="G1725" s="82">
        <v>503000</v>
      </c>
      <c r="H1725" t="s">
        <v>179</v>
      </c>
      <c r="I1725" t="s">
        <v>195</v>
      </c>
      <c r="J1725" s="33"/>
      <c r="K1725" s="33">
        <f>표1[[#This Row],[날짜]]</f>
        <v>45614</v>
      </c>
      <c r="L1725" t="str" cm="1">
        <f t="array" ref="L17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5" t="str">
        <f t="shared" si="26"/>
        <v>이체</v>
      </c>
      <c r="N1725" t="str">
        <f>IF(COUNTIF(저축성자산, I1725) &gt; 0, 표1[[#This Row],[결제수단]], E1725)</f>
        <v>미분류</v>
      </c>
      <c r="O1725">
        <f>IF(OR(표1[[#This Row],[pv_대분류]]="수입", 표1[[#This Row],[pv_대분류]]="저축/투자"), 표1[[#This Row],[금액]], -표1[[#This Row],[금액]])</f>
        <v>-503000</v>
      </c>
    </row>
    <row r="1726" spans="1:15" hidden="1">
      <c r="A1726" s="33">
        <v>45614</v>
      </c>
      <c r="B1726" s="34">
        <v>0.53530092592592593</v>
      </c>
      <c r="C1726" t="s">
        <v>167</v>
      </c>
      <c r="D1726" t="s">
        <v>609</v>
      </c>
      <c r="E1726" t="s">
        <v>149</v>
      </c>
      <c r="F1726" t="s">
        <v>593</v>
      </c>
      <c r="G1726" s="82">
        <v>-503000</v>
      </c>
      <c r="H1726" t="s">
        <v>179</v>
      </c>
      <c r="I1726" t="s">
        <v>195</v>
      </c>
      <c r="J1726" s="33"/>
      <c r="K1726" s="33">
        <f>표1[[#This Row],[날짜]]</f>
        <v>45614</v>
      </c>
      <c r="L1726" t="str" cm="1">
        <f t="array" ref="L17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6" t="str">
        <f t="shared" si="26"/>
        <v>내계좌이체</v>
      </c>
      <c r="N1726" t="str">
        <f>IF(COUNTIF(저축성자산, I1726) &gt; 0, 표1[[#This Row],[결제수단]], E1726)</f>
        <v>미분류</v>
      </c>
      <c r="O1726">
        <f>IF(OR(표1[[#This Row],[pv_대분류]]="수입", 표1[[#This Row],[pv_대분류]]="저축/투자"), 표1[[#This Row],[금액]], -표1[[#This Row],[금액]])</f>
        <v>503000</v>
      </c>
    </row>
    <row r="1727" spans="1:15" hidden="1">
      <c r="A1727" s="33">
        <v>45614</v>
      </c>
      <c r="B1727" s="34">
        <v>0.53530092592592593</v>
      </c>
      <c r="C1727" t="s">
        <v>167</v>
      </c>
      <c r="D1727" t="s">
        <v>609</v>
      </c>
      <c r="E1727" t="s">
        <v>149</v>
      </c>
      <c r="F1727" t="s">
        <v>152</v>
      </c>
      <c r="G1727" s="82">
        <v>503000</v>
      </c>
      <c r="H1727" t="s">
        <v>179</v>
      </c>
      <c r="I1727" t="s">
        <v>537</v>
      </c>
      <c r="J1727" s="33"/>
      <c r="K1727" s="33">
        <f>표1[[#This Row],[날짜]]</f>
        <v>45614</v>
      </c>
      <c r="L1727" t="str" cm="1">
        <f t="array" ref="L17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7" t="str">
        <f t="shared" si="26"/>
        <v>내계좌이체</v>
      </c>
      <c r="N1727" t="str">
        <f>IF(COUNTIF(저축성자산, I1727) &gt; 0, 표1[[#This Row],[결제수단]], E1727)</f>
        <v>미분류</v>
      </c>
      <c r="O1727">
        <f>IF(OR(표1[[#This Row],[pv_대분류]]="수입", 표1[[#This Row],[pv_대분류]]="저축/투자"), 표1[[#This Row],[금액]], -표1[[#This Row],[금액]])</f>
        <v>-503000</v>
      </c>
    </row>
    <row r="1728" spans="1:15" hidden="1">
      <c r="A1728" s="33">
        <v>45614</v>
      </c>
      <c r="B1728" s="34">
        <v>0.65204861111111112</v>
      </c>
      <c r="C1728" t="s">
        <v>167</v>
      </c>
      <c r="D1728" t="s">
        <v>167</v>
      </c>
      <c r="E1728" t="s">
        <v>149</v>
      </c>
      <c r="F1728" t="s">
        <v>684</v>
      </c>
      <c r="G1728" s="82">
        <v>-10000</v>
      </c>
      <c r="H1728" t="s">
        <v>179</v>
      </c>
      <c r="I1728" t="s">
        <v>537</v>
      </c>
      <c r="J1728" s="33"/>
      <c r="K1728" s="33">
        <f>표1[[#This Row],[날짜]]</f>
        <v>45614</v>
      </c>
      <c r="L1728" t="str" cm="1">
        <f t="array" ref="L17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8" t="str">
        <f t="shared" si="26"/>
        <v>이체</v>
      </c>
      <c r="N1728" t="str">
        <f>IF(COUNTIF(저축성자산, I1728) &gt; 0, 표1[[#This Row],[결제수단]], E1728)</f>
        <v>미분류</v>
      </c>
      <c r="O1728">
        <f>IF(OR(표1[[#This Row],[pv_대분류]]="수입", 표1[[#This Row],[pv_대분류]]="저축/투자"), 표1[[#This Row],[금액]], -표1[[#This Row],[금액]])</f>
        <v>10000</v>
      </c>
    </row>
    <row r="1729" spans="1:15" hidden="1">
      <c r="A1729" s="33">
        <v>45614</v>
      </c>
      <c r="B1729" s="34">
        <v>0.71112268518518518</v>
      </c>
      <c r="C1729" t="s">
        <v>167</v>
      </c>
      <c r="D1729" t="s">
        <v>635</v>
      </c>
      <c r="E1729" t="s">
        <v>149</v>
      </c>
      <c r="F1729" t="s">
        <v>733</v>
      </c>
      <c r="G1729" s="82">
        <v>-428050</v>
      </c>
      <c r="H1729" t="s">
        <v>179</v>
      </c>
      <c r="I1729" t="s">
        <v>537</v>
      </c>
      <c r="J1729" s="33"/>
      <c r="K1729" s="33">
        <f>표1[[#This Row],[날짜]]</f>
        <v>45614</v>
      </c>
      <c r="L1729" t="str" cm="1">
        <f t="array" ref="L17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29" t="str">
        <f t="shared" si="26"/>
        <v>카드대금</v>
      </c>
      <c r="N1729" t="str">
        <f>IF(COUNTIF(저축성자산, I1729) &gt; 0, 표1[[#This Row],[결제수단]], E1729)</f>
        <v>미분류</v>
      </c>
      <c r="O1729">
        <f>IF(OR(표1[[#This Row],[pv_대분류]]="수입", 표1[[#This Row],[pv_대분류]]="저축/투자"), 표1[[#This Row],[금액]], -표1[[#This Row],[금액]])</f>
        <v>428050</v>
      </c>
    </row>
    <row r="1730" spans="1:15" hidden="1">
      <c r="A1730" s="33">
        <v>45614</v>
      </c>
      <c r="B1730" s="34">
        <v>0.77756944444444442</v>
      </c>
      <c r="C1730" t="s">
        <v>167</v>
      </c>
      <c r="D1730" t="s">
        <v>167</v>
      </c>
      <c r="E1730" t="s">
        <v>149</v>
      </c>
      <c r="F1730" t="s">
        <v>78</v>
      </c>
      <c r="G1730" s="82">
        <v>7500</v>
      </c>
      <c r="H1730" t="s">
        <v>179</v>
      </c>
      <c r="I1730" t="s">
        <v>260</v>
      </c>
      <c r="J1730" s="33"/>
      <c r="K1730" s="33">
        <f>표1[[#This Row],[날짜]]</f>
        <v>45614</v>
      </c>
      <c r="L1730" t="str" cm="1">
        <f t="array" ref="L17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30" t="str">
        <f t="shared" ref="M1730:M1793" si="27">IF(COUNTIF(저축성자산, I1730) &gt; 0, "저축성자산", D1730)</f>
        <v>이체</v>
      </c>
      <c r="N1730" t="str">
        <f>IF(COUNTIF(저축성자산, I1730) &gt; 0, 표1[[#This Row],[결제수단]], E1730)</f>
        <v>미분류</v>
      </c>
      <c r="O1730">
        <f>IF(OR(표1[[#This Row],[pv_대분류]]="수입", 표1[[#This Row],[pv_대분류]]="저축/투자"), 표1[[#This Row],[금액]], -표1[[#This Row],[금액]])</f>
        <v>-7500</v>
      </c>
    </row>
    <row r="1731" spans="1:15" hidden="1">
      <c r="A1731" s="33">
        <v>45614</v>
      </c>
      <c r="B1731" s="34">
        <v>0.77803240740740742</v>
      </c>
      <c r="C1731" t="s">
        <v>167</v>
      </c>
      <c r="D1731" t="s">
        <v>609</v>
      </c>
      <c r="E1731" t="s">
        <v>149</v>
      </c>
      <c r="F1731" t="s">
        <v>35</v>
      </c>
      <c r="G1731" s="82">
        <v>-7500</v>
      </c>
      <c r="H1731" t="s">
        <v>179</v>
      </c>
      <c r="I1731" t="s">
        <v>260</v>
      </c>
      <c r="J1731" s="33"/>
      <c r="K1731" s="33">
        <f>표1[[#This Row],[날짜]]</f>
        <v>45614</v>
      </c>
      <c r="L1731" t="str" cm="1">
        <f t="array" ref="L17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31" t="str">
        <f t="shared" si="27"/>
        <v>내계좌이체</v>
      </c>
      <c r="N1731" t="str">
        <f>IF(COUNTIF(저축성자산, I1731) &gt; 0, 표1[[#This Row],[결제수단]], E1731)</f>
        <v>미분류</v>
      </c>
      <c r="O1731">
        <f>IF(OR(표1[[#This Row],[pv_대분류]]="수입", 표1[[#This Row],[pv_대분류]]="저축/투자"), 표1[[#This Row],[금액]], -표1[[#This Row],[금액]])</f>
        <v>7500</v>
      </c>
    </row>
    <row r="1732" spans="1:15" hidden="1">
      <c r="A1732" s="33">
        <v>45614</v>
      </c>
      <c r="B1732" s="34">
        <v>0.77803240740740742</v>
      </c>
      <c r="C1732" t="s">
        <v>167</v>
      </c>
      <c r="D1732" t="s">
        <v>609</v>
      </c>
      <c r="E1732" t="s">
        <v>149</v>
      </c>
      <c r="F1732" t="s">
        <v>152</v>
      </c>
      <c r="G1732" s="82">
        <v>7500</v>
      </c>
      <c r="H1732" t="s">
        <v>179</v>
      </c>
      <c r="I1732" t="s">
        <v>537</v>
      </c>
      <c r="J1732" s="33"/>
      <c r="K1732" s="33">
        <f>표1[[#This Row],[날짜]]</f>
        <v>45614</v>
      </c>
      <c r="L1732" t="str" cm="1">
        <f t="array" ref="L17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32" t="str">
        <f t="shared" si="27"/>
        <v>내계좌이체</v>
      </c>
      <c r="N1732" t="str">
        <f>IF(COUNTIF(저축성자산, I1732) &gt; 0, 표1[[#This Row],[결제수단]], E1732)</f>
        <v>미분류</v>
      </c>
      <c r="O1732">
        <f>IF(OR(표1[[#This Row],[pv_대분류]]="수입", 표1[[#This Row],[pv_대분류]]="저축/투자"), 표1[[#This Row],[금액]], -표1[[#This Row],[금액]])</f>
        <v>-7500</v>
      </c>
    </row>
    <row r="1733" spans="1:15">
      <c r="A1733" s="33">
        <v>45614</v>
      </c>
      <c r="B1733" s="34">
        <v>0.40663194444444439</v>
      </c>
      <c r="C1733" t="s">
        <v>165</v>
      </c>
      <c r="D1733" t="s">
        <v>160</v>
      </c>
      <c r="E1733" t="s">
        <v>662</v>
      </c>
      <c r="F1733" t="s">
        <v>669</v>
      </c>
      <c r="G1733" s="82">
        <v>-100600</v>
      </c>
      <c r="H1733" t="s">
        <v>179</v>
      </c>
      <c r="I1733" t="s">
        <v>222</v>
      </c>
      <c r="J1733" s="33"/>
      <c r="K1733" s="33">
        <f>표1[[#This Row],[날짜]]</f>
        <v>45614</v>
      </c>
      <c r="L1733" t="str" cm="1">
        <f t="array" ref="L17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33" t="str">
        <f t="shared" si="27"/>
        <v>생활</v>
      </c>
      <c r="N1733" t="str">
        <f>IF(COUNTIF(저축성자산, I1733) &gt; 0, 표1[[#This Row],[결제수단]], E1733)</f>
        <v>가구/가전</v>
      </c>
      <c r="O1733">
        <f>IF(OR(표1[[#This Row],[pv_대분류]]="수입", 표1[[#This Row],[pv_대분류]]="저축/투자"), 표1[[#This Row],[금액]], -표1[[#This Row],[금액]])</f>
        <v>100600</v>
      </c>
    </row>
    <row r="1734" spans="1:15">
      <c r="A1734" s="33">
        <v>45614</v>
      </c>
      <c r="B1734" s="34">
        <v>0.75871527777777781</v>
      </c>
      <c r="C1734" t="s">
        <v>165</v>
      </c>
      <c r="D1734" t="s">
        <v>542</v>
      </c>
      <c r="E1734" t="s">
        <v>50</v>
      </c>
      <c r="F1734" t="s">
        <v>724</v>
      </c>
      <c r="G1734" s="82">
        <v>-7500</v>
      </c>
      <c r="H1734" t="s">
        <v>179</v>
      </c>
      <c r="I1734" t="s">
        <v>222</v>
      </c>
      <c r="J1734" s="33"/>
      <c r="K1734" s="33">
        <f>표1[[#This Row],[날짜]]</f>
        <v>45614</v>
      </c>
      <c r="L1734" t="str" cm="1">
        <f t="array" ref="L17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34" t="str">
        <f t="shared" si="27"/>
        <v>의료/건강</v>
      </c>
      <c r="N1734" t="str">
        <f>IF(COUNTIF(저축성자산, I1734) &gt; 0, 표1[[#This Row],[결제수단]], E1734)</f>
        <v>약국</v>
      </c>
      <c r="O1734">
        <f>IF(OR(표1[[#This Row],[pv_대분류]]="수입", 표1[[#This Row],[pv_대분류]]="저축/투자"), 표1[[#This Row],[금액]], -표1[[#This Row],[금액]])</f>
        <v>7500</v>
      </c>
    </row>
    <row r="1735" spans="1:15">
      <c r="A1735" s="33">
        <v>45614</v>
      </c>
      <c r="B1735" s="34">
        <v>0.88217592592592597</v>
      </c>
      <c r="C1735" t="s">
        <v>165</v>
      </c>
      <c r="D1735" t="s">
        <v>553</v>
      </c>
      <c r="E1735" t="s">
        <v>612</v>
      </c>
      <c r="F1735" t="s">
        <v>5</v>
      </c>
      <c r="G1735" s="82">
        <v>-26796</v>
      </c>
      <c r="H1735" t="s">
        <v>179</v>
      </c>
      <c r="I1735" t="s">
        <v>222</v>
      </c>
      <c r="J1735" s="33"/>
      <c r="K1735" s="33">
        <f>표1[[#This Row],[날짜]]</f>
        <v>45614</v>
      </c>
      <c r="L1735" t="str" cm="1">
        <f t="array" ref="L17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35" t="str">
        <f t="shared" si="27"/>
        <v>온라인쇼핑</v>
      </c>
      <c r="N1735" t="str">
        <f>IF(COUNTIF(저축성자산, I1735) &gt; 0, 표1[[#This Row],[결제수단]], E1735)</f>
        <v>인터넷쇼핑</v>
      </c>
      <c r="O1735">
        <f>IF(OR(표1[[#This Row],[pv_대분류]]="수입", 표1[[#This Row],[pv_대분류]]="저축/투자"), 표1[[#This Row],[금액]], -표1[[#This Row],[금액]])</f>
        <v>26796</v>
      </c>
    </row>
    <row r="1736" spans="1:15" hidden="1">
      <c r="A1736" s="33">
        <v>45613</v>
      </c>
      <c r="B1736" s="34">
        <v>0.77400462962962968</v>
      </c>
      <c r="C1736" t="s">
        <v>167</v>
      </c>
      <c r="D1736" t="s">
        <v>167</v>
      </c>
      <c r="E1736" t="s">
        <v>149</v>
      </c>
      <c r="F1736" t="s">
        <v>722</v>
      </c>
      <c r="G1736" s="82">
        <v>-50000</v>
      </c>
      <c r="H1736" t="s">
        <v>179</v>
      </c>
      <c r="I1736" t="s">
        <v>211</v>
      </c>
      <c r="J1736" s="33"/>
      <c r="K1736" s="33">
        <f>표1[[#This Row],[날짜]]</f>
        <v>45613</v>
      </c>
      <c r="L1736" t="str" cm="1">
        <f t="array" ref="L17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36" t="str">
        <f t="shared" si="27"/>
        <v>이체</v>
      </c>
      <c r="N1736" t="str">
        <f>IF(COUNTIF(저축성자산, I1736) &gt; 0, 표1[[#This Row],[결제수단]], E1736)</f>
        <v>미분류</v>
      </c>
      <c r="O1736">
        <f>IF(OR(표1[[#This Row],[pv_대분류]]="수입", 표1[[#This Row],[pv_대분류]]="저축/투자"), 표1[[#This Row],[금액]], -표1[[#This Row],[금액]])</f>
        <v>50000</v>
      </c>
    </row>
    <row r="1737" spans="1:15">
      <c r="A1737" s="33">
        <v>45613</v>
      </c>
      <c r="B1737" s="34">
        <v>0.41644675925925928</v>
      </c>
      <c r="C1737" t="s">
        <v>165</v>
      </c>
      <c r="D1737" t="s">
        <v>146</v>
      </c>
      <c r="E1737" t="s">
        <v>595</v>
      </c>
      <c r="F1737" t="s">
        <v>292</v>
      </c>
      <c r="G1737" s="82">
        <v>-18900</v>
      </c>
      <c r="H1737" t="s">
        <v>179</v>
      </c>
      <c r="I1737" t="s">
        <v>224</v>
      </c>
      <c r="J1737" s="33"/>
      <c r="K1737" s="33">
        <f>표1[[#This Row],[날짜]]</f>
        <v>45613</v>
      </c>
      <c r="L1737" t="str" cm="1">
        <f t="array" ref="L17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37" t="str">
        <f t="shared" si="27"/>
        <v>교통</v>
      </c>
      <c r="N1737" t="str">
        <f>IF(COUNTIF(저축성자산, I1737) &gt; 0, 표1[[#This Row],[결제수단]], E1737)</f>
        <v>대중교통</v>
      </c>
      <c r="O1737">
        <f>IF(OR(표1[[#This Row],[pv_대분류]]="수입", 표1[[#This Row],[pv_대분류]]="저축/투자"), 표1[[#This Row],[금액]], -표1[[#This Row],[금액]])</f>
        <v>18900</v>
      </c>
    </row>
    <row r="1738" spans="1:15">
      <c r="A1738" s="33">
        <v>45613</v>
      </c>
      <c r="B1738" s="34">
        <v>0.56163194444444442</v>
      </c>
      <c r="C1738" t="s">
        <v>165</v>
      </c>
      <c r="D1738" t="s">
        <v>146</v>
      </c>
      <c r="E1738" t="s">
        <v>19</v>
      </c>
      <c r="F1738" t="s">
        <v>596</v>
      </c>
      <c r="G1738" s="82">
        <v>-500</v>
      </c>
      <c r="H1738" t="s">
        <v>179</v>
      </c>
      <c r="I1738" t="s">
        <v>224</v>
      </c>
      <c r="J1738" s="33"/>
      <c r="K1738" s="33">
        <f>표1[[#This Row],[날짜]]</f>
        <v>45613</v>
      </c>
      <c r="L1738" t="str" cm="1">
        <f t="array" ref="L17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38" t="str">
        <f t="shared" si="27"/>
        <v>교통</v>
      </c>
      <c r="N1738" t="str">
        <f>IF(COUNTIF(저축성자산, I1738) &gt; 0, 표1[[#This Row],[결제수단]], E1738)</f>
        <v>철도</v>
      </c>
      <c r="O1738">
        <f>IF(OR(표1[[#This Row],[pv_대분류]]="수입", 표1[[#This Row],[pv_대분류]]="저축/투자"), 표1[[#This Row],[금액]], -표1[[#This Row],[금액]])</f>
        <v>500</v>
      </c>
    </row>
    <row r="1739" spans="1:15" hidden="1">
      <c r="A1739" s="33">
        <v>45612</v>
      </c>
      <c r="B1739" s="34">
        <v>0.35905092592592591</v>
      </c>
      <c r="C1739" t="s">
        <v>167</v>
      </c>
      <c r="D1739" t="s">
        <v>23</v>
      </c>
      <c r="E1739" t="s">
        <v>149</v>
      </c>
      <c r="F1739" t="s">
        <v>192</v>
      </c>
      <c r="G1739" s="82">
        <v>103</v>
      </c>
      <c r="H1739" t="s">
        <v>179</v>
      </c>
      <c r="I1739" t="s">
        <v>537</v>
      </c>
      <c r="J1739" s="33"/>
      <c r="K1739" s="33">
        <f>표1[[#This Row],[날짜]]</f>
        <v>45612</v>
      </c>
      <c r="L1739" t="str" cm="1">
        <f t="array" ref="L17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39" t="str">
        <f t="shared" si="27"/>
        <v>투자</v>
      </c>
      <c r="N1739" t="str">
        <f>IF(COUNTIF(저축성자산, I1739) &gt; 0, 표1[[#This Row],[결제수단]], E1739)</f>
        <v>미분류</v>
      </c>
      <c r="O1739">
        <f>IF(OR(표1[[#This Row],[pv_대분류]]="수입", 표1[[#This Row],[pv_대분류]]="저축/투자"), 표1[[#This Row],[금액]], -표1[[#This Row],[금액]])</f>
        <v>-103</v>
      </c>
    </row>
    <row r="1740" spans="1:15" hidden="1">
      <c r="A1740" s="33">
        <v>45612</v>
      </c>
      <c r="B1740" s="34">
        <v>0.73440972222222223</v>
      </c>
      <c r="C1740" t="s">
        <v>167</v>
      </c>
      <c r="D1740" t="s">
        <v>609</v>
      </c>
      <c r="E1740" t="s">
        <v>149</v>
      </c>
      <c r="F1740" t="s">
        <v>192</v>
      </c>
      <c r="G1740" s="82">
        <v>100000</v>
      </c>
      <c r="H1740" t="s">
        <v>179</v>
      </c>
      <c r="I1740" t="s">
        <v>537</v>
      </c>
      <c r="J1740" s="33"/>
      <c r="K1740" s="33">
        <f>표1[[#This Row],[날짜]]</f>
        <v>45612</v>
      </c>
      <c r="L1740" t="str" cm="1">
        <f t="array" ref="L17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40" t="str">
        <f t="shared" si="27"/>
        <v>내계좌이체</v>
      </c>
      <c r="N1740" t="str">
        <f>IF(COUNTIF(저축성자산, I1740) &gt; 0, 표1[[#This Row],[결제수단]], E1740)</f>
        <v>미분류</v>
      </c>
      <c r="O1740">
        <f>IF(OR(표1[[#This Row],[pv_대분류]]="수입", 표1[[#This Row],[pv_대분류]]="저축/투자"), 표1[[#This Row],[금액]], -표1[[#This Row],[금액]])</f>
        <v>-100000</v>
      </c>
    </row>
    <row r="1741" spans="1:15" hidden="1">
      <c r="A1741" s="33">
        <v>45612</v>
      </c>
      <c r="B1741" s="34">
        <v>0.73440972222222223</v>
      </c>
      <c r="C1741" t="s">
        <v>167</v>
      </c>
      <c r="D1741" t="s">
        <v>609</v>
      </c>
      <c r="E1741" t="s">
        <v>149</v>
      </c>
      <c r="F1741" t="s">
        <v>234</v>
      </c>
      <c r="G1741" s="82">
        <v>-100000</v>
      </c>
      <c r="H1741" t="s">
        <v>179</v>
      </c>
      <c r="I1741" t="s">
        <v>527</v>
      </c>
      <c r="J1741" s="33"/>
      <c r="K1741" s="33">
        <f>표1[[#This Row],[날짜]]</f>
        <v>45612</v>
      </c>
      <c r="L1741" t="str" cm="1">
        <f t="array" ref="L17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41" t="str">
        <f t="shared" si="27"/>
        <v>내계좌이체</v>
      </c>
      <c r="N1741" t="str">
        <f>IF(COUNTIF(저축성자산, I1741) &gt; 0, 표1[[#This Row],[결제수단]], E1741)</f>
        <v>미분류</v>
      </c>
      <c r="O1741">
        <f>IF(OR(표1[[#This Row],[pv_대분류]]="수입", 표1[[#This Row],[pv_대분류]]="저축/투자"), 표1[[#This Row],[금액]], -표1[[#This Row],[금액]])</f>
        <v>100000</v>
      </c>
    </row>
    <row r="1742" spans="1:15" hidden="1">
      <c r="A1742" s="33">
        <v>45612</v>
      </c>
      <c r="B1742" s="34">
        <v>0.73460648148148144</v>
      </c>
      <c r="C1742" t="s">
        <v>167</v>
      </c>
      <c r="D1742" t="s">
        <v>167</v>
      </c>
      <c r="E1742" t="s">
        <v>149</v>
      </c>
      <c r="F1742" t="s">
        <v>105</v>
      </c>
      <c r="G1742" s="82">
        <v>-14000</v>
      </c>
      <c r="H1742" t="s">
        <v>179</v>
      </c>
      <c r="I1742" t="s">
        <v>537</v>
      </c>
      <c r="J1742" s="33"/>
      <c r="K1742" s="33">
        <f>표1[[#This Row],[날짜]]</f>
        <v>45612</v>
      </c>
      <c r="L1742" t="str" cm="1">
        <f t="array" ref="L17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42" t="str">
        <f t="shared" si="27"/>
        <v>이체</v>
      </c>
      <c r="N1742" t="str">
        <f>IF(COUNTIF(저축성자산, I1742) &gt; 0, 표1[[#This Row],[결제수단]], E1742)</f>
        <v>미분류</v>
      </c>
      <c r="O1742">
        <f>IF(OR(표1[[#This Row],[pv_대분류]]="수입", 표1[[#This Row],[pv_대분류]]="저축/투자"), 표1[[#This Row],[금액]], -표1[[#This Row],[금액]])</f>
        <v>14000</v>
      </c>
    </row>
    <row r="1743" spans="1:15">
      <c r="A1743" s="33">
        <v>45612</v>
      </c>
      <c r="B1743" s="34">
        <v>0.42784722222222221</v>
      </c>
      <c r="C1743" t="s">
        <v>165</v>
      </c>
      <c r="D1743" t="s">
        <v>148</v>
      </c>
      <c r="E1743" t="s">
        <v>27</v>
      </c>
      <c r="F1743" t="s">
        <v>233</v>
      </c>
      <c r="G1743" s="82">
        <v>-14980</v>
      </c>
      <c r="H1743" t="s">
        <v>179</v>
      </c>
      <c r="I1743" t="s">
        <v>222</v>
      </c>
      <c r="J1743" s="33"/>
      <c r="K1743" s="33">
        <f>표1[[#This Row],[날짜]]</f>
        <v>45612</v>
      </c>
      <c r="L1743" t="str" cm="1">
        <f t="array" ref="L17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3" t="str">
        <f t="shared" si="27"/>
        <v>식비</v>
      </c>
      <c r="N1743" t="str">
        <f>IF(COUNTIF(저축성자산, I1743) &gt; 0, 표1[[#This Row],[결제수단]], E1743)</f>
        <v>배달</v>
      </c>
      <c r="O1743">
        <f>IF(OR(표1[[#This Row],[pv_대분류]]="수입", 표1[[#This Row],[pv_대분류]]="저축/투자"), 표1[[#This Row],[금액]], -표1[[#This Row],[금액]])</f>
        <v>14980</v>
      </c>
    </row>
    <row r="1744" spans="1:15">
      <c r="A1744" s="33">
        <v>45612</v>
      </c>
      <c r="B1744" s="34">
        <v>0.4284722222222222</v>
      </c>
      <c r="C1744" t="s">
        <v>165</v>
      </c>
      <c r="D1744" t="s">
        <v>148</v>
      </c>
      <c r="E1744" t="s">
        <v>27</v>
      </c>
      <c r="F1744" t="s">
        <v>233</v>
      </c>
      <c r="G1744" s="82">
        <v>14980</v>
      </c>
      <c r="H1744" t="s">
        <v>179</v>
      </c>
      <c r="I1744" t="s">
        <v>222</v>
      </c>
      <c r="J1744" s="33"/>
      <c r="K1744" s="33">
        <f>표1[[#This Row],[날짜]]</f>
        <v>45612</v>
      </c>
      <c r="L1744" t="str" cm="1">
        <f t="array" ref="L17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4" t="str">
        <f t="shared" si="27"/>
        <v>식비</v>
      </c>
      <c r="N1744" t="str">
        <f>IF(COUNTIF(저축성자산, I1744) &gt; 0, 표1[[#This Row],[결제수단]], E1744)</f>
        <v>배달</v>
      </c>
      <c r="O1744">
        <f>IF(OR(표1[[#This Row],[pv_대분류]]="수입", 표1[[#This Row],[pv_대분류]]="저축/투자"), 표1[[#This Row],[금액]], -표1[[#This Row],[금액]])</f>
        <v>-14980</v>
      </c>
    </row>
    <row r="1745" spans="1:15">
      <c r="A1745" s="33">
        <v>45612</v>
      </c>
      <c r="B1745" s="34">
        <v>0.44615740740740739</v>
      </c>
      <c r="C1745" t="s">
        <v>165</v>
      </c>
      <c r="D1745" t="s">
        <v>146</v>
      </c>
      <c r="E1745" t="s">
        <v>19</v>
      </c>
      <c r="F1745" t="s">
        <v>596</v>
      </c>
      <c r="G1745" s="82">
        <v>-4800</v>
      </c>
      <c r="H1745" t="s">
        <v>179</v>
      </c>
      <c r="I1745" t="s">
        <v>224</v>
      </c>
      <c r="J1745" s="33"/>
      <c r="K1745" s="33">
        <f>표1[[#This Row],[날짜]]</f>
        <v>45612</v>
      </c>
      <c r="L1745" t="str" cm="1">
        <f t="array" ref="L17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5" t="str">
        <f t="shared" si="27"/>
        <v>교통</v>
      </c>
      <c r="N1745" t="str">
        <f>IF(COUNTIF(저축성자산, I1745) &gt; 0, 표1[[#This Row],[결제수단]], E1745)</f>
        <v>철도</v>
      </c>
      <c r="O1745">
        <f>IF(OR(표1[[#This Row],[pv_대분류]]="수입", 표1[[#This Row],[pv_대분류]]="저축/투자"), 표1[[#This Row],[금액]], -표1[[#This Row],[금액]])</f>
        <v>4800</v>
      </c>
    </row>
    <row r="1746" spans="1:15">
      <c r="A1746" s="33">
        <v>45612</v>
      </c>
      <c r="B1746" s="34">
        <v>0.47312500000000002</v>
      </c>
      <c r="C1746" t="s">
        <v>165</v>
      </c>
      <c r="D1746" t="s">
        <v>146</v>
      </c>
      <c r="E1746" t="s">
        <v>661</v>
      </c>
      <c r="F1746" t="s">
        <v>349</v>
      </c>
      <c r="G1746" s="82">
        <v>-4200</v>
      </c>
      <c r="H1746" t="s">
        <v>179</v>
      </c>
      <c r="I1746" t="s">
        <v>224</v>
      </c>
      <c r="J1746" s="33"/>
      <c r="K1746" s="33">
        <f>표1[[#This Row],[날짜]]</f>
        <v>45612</v>
      </c>
      <c r="L1746" t="str" cm="1">
        <f t="array" ref="L17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6" t="str">
        <f t="shared" si="27"/>
        <v>교통</v>
      </c>
      <c r="N1746" t="str">
        <f>IF(COUNTIF(저축성자산, I1746) &gt; 0, 표1[[#This Row],[결제수단]], E1746)</f>
        <v>시외버스</v>
      </c>
      <c r="O1746">
        <f>IF(OR(표1[[#This Row],[pv_대분류]]="수입", 표1[[#This Row],[pv_대분류]]="저축/투자"), 표1[[#This Row],[금액]], -표1[[#This Row],[금액]])</f>
        <v>4200</v>
      </c>
    </row>
    <row r="1747" spans="1:15">
      <c r="A1747" s="33">
        <v>45612</v>
      </c>
      <c r="B1747" s="34">
        <v>0.47407407407407409</v>
      </c>
      <c r="C1747" t="s">
        <v>165</v>
      </c>
      <c r="D1747" t="s">
        <v>146</v>
      </c>
      <c r="E1747" t="s">
        <v>19</v>
      </c>
      <c r="F1747" t="s">
        <v>596</v>
      </c>
      <c r="G1747" s="82">
        <v>-4800</v>
      </c>
      <c r="H1747" t="s">
        <v>179</v>
      </c>
      <c r="I1747" t="s">
        <v>224</v>
      </c>
      <c r="J1747" s="33"/>
      <c r="K1747" s="33">
        <f>표1[[#This Row],[날짜]]</f>
        <v>45612</v>
      </c>
      <c r="L1747" t="str" cm="1">
        <f t="array" ref="L17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7" t="str">
        <f t="shared" si="27"/>
        <v>교통</v>
      </c>
      <c r="N1747" t="str">
        <f>IF(COUNTIF(저축성자산, I1747) &gt; 0, 표1[[#This Row],[결제수단]], E1747)</f>
        <v>철도</v>
      </c>
      <c r="O1747">
        <f>IF(OR(표1[[#This Row],[pv_대분류]]="수입", 표1[[#This Row],[pv_대분류]]="저축/투자"), 표1[[#This Row],[금액]], -표1[[#This Row],[금액]])</f>
        <v>4800</v>
      </c>
    </row>
    <row r="1748" spans="1:15">
      <c r="A1748" s="33">
        <v>45612</v>
      </c>
      <c r="B1748" s="34">
        <v>0.47468749999999998</v>
      </c>
      <c r="C1748" t="s">
        <v>165</v>
      </c>
      <c r="D1748" t="s">
        <v>146</v>
      </c>
      <c r="E1748" t="s">
        <v>19</v>
      </c>
      <c r="F1748" t="s">
        <v>596</v>
      </c>
      <c r="G1748" s="82">
        <v>4800</v>
      </c>
      <c r="H1748" t="s">
        <v>179</v>
      </c>
      <c r="I1748" t="s">
        <v>224</v>
      </c>
      <c r="J1748" s="33"/>
      <c r="K1748" s="33">
        <f>표1[[#This Row],[날짜]]</f>
        <v>45612</v>
      </c>
      <c r="L1748" t="str" cm="1">
        <f t="array" ref="L17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8" t="str">
        <f t="shared" si="27"/>
        <v>교통</v>
      </c>
      <c r="N1748" t="str">
        <f>IF(COUNTIF(저축성자산, I1748) &gt; 0, 표1[[#This Row],[결제수단]], E1748)</f>
        <v>철도</v>
      </c>
      <c r="O1748">
        <f>IF(OR(표1[[#This Row],[pv_대분류]]="수입", 표1[[#This Row],[pv_대분류]]="저축/투자"), 표1[[#This Row],[금액]], -표1[[#This Row],[금액]])</f>
        <v>-4800</v>
      </c>
    </row>
    <row r="1749" spans="1:15">
      <c r="A1749" s="33">
        <v>45612</v>
      </c>
      <c r="B1749" s="34">
        <v>0.47659722222222223</v>
      </c>
      <c r="C1749" t="s">
        <v>165</v>
      </c>
      <c r="D1749" t="s">
        <v>146</v>
      </c>
      <c r="E1749" t="s">
        <v>661</v>
      </c>
      <c r="F1749" t="s">
        <v>349</v>
      </c>
      <c r="G1749" s="82">
        <v>4200</v>
      </c>
      <c r="H1749" t="s">
        <v>179</v>
      </c>
      <c r="I1749" t="s">
        <v>224</v>
      </c>
      <c r="J1749" s="33"/>
      <c r="K1749" s="33">
        <f>표1[[#This Row],[날짜]]</f>
        <v>45612</v>
      </c>
      <c r="L1749" t="str" cm="1">
        <f t="array" ref="L17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49" t="str">
        <f t="shared" si="27"/>
        <v>교통</v>
      </c>
      <c r="N1749" t="str">
        <f>IF(COUNTIF(저축성자산, I1749) &gt; 0, 표1[[#This Row],[결제수단]], E1749)</f>
        <v>시외버스</v>
      </c>
      <c r="O1749">
        <f>IF(OR(표1[[#This Row],[pv_대분류]]="수입", 표1[[#This Row],[pv_대분류]]="저축/투자"), 표1[[#This Row],[금액]], -표1[[#This Row],[금액]])</f>
        <v>-4200</v>
      </c>
    </row>
    <row r="1750" spans="1:15">
      <c r="A1750" s="33">
        <v>45612</v>
      </c>
      <c r="B1750" s="34">
        <v>0.47758101851851847</v>
      </c>
      <c r="C1750" t="s">
        <v>165</v>
      </c>
      <c r="D1750" t="s">
        <v>146</v>
      </c>
      <c r="E1750" t="s">
        <v>661</v>
      </c>
      <c r="F1750" t="s">
        <v>349</v>
      </c>
      <c r="G1750" s="82">
        <v>-4000</v>
      </c>
      <c r="H1750" t="s">
        <v>179</v>
      </c>
      <c r="I1750" t="s">
        <v>224</v>
      </c>
      <c r="J1750" s="33"/>
      <c r="K1750" s="33">
        <f>표1[[#This Row],[날짜]]</f>
        <v>45612</v>
      </c>
      <c r="L1750" t="str" cm="1">
        <f t="array" ref="L17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0" t="str">
        <f t="shared" si="27"/>
        <v>교통</v>
      </c>
      <c r="N1750" t="str">
        <f>IF(COUNTIF(저축성자산, I1750) &gt; 0, 표1[[#This Row],[결제수단]], E1750)</f>
        <v>시외버스</v>
      </c>
      <c r="O1750">
        <f>IF(OR(표1[[#This Row],[pv_대분류]]="수입", 표1[[#This Row],[pv_대분류]]="저축/투자"), 표1[[#This Row],[금액]], -표1[[#This Row],[금액]])</f>
        <v>4000</v>
      </c>
    </row>
    <row r="1751" spans="1:15">
      <c r="A1751" s="33">
        <v>45612</v>
      </c>
      <c r="B1751" s="34">
        <v>0.48118055555555561</v>
      </c>
      <c r="C1751" t="s">
        <v>165</v>
      </c>
      <c r="D1751" t="s">
        <v>553</v>
      </c>
      <c r="E1751" t="s">
        <v>612</v>
      </c>
      <c r="F1751" t="s">
        <v>450</v>
      </c>
      <c r="G1751" s="82">
        <v>-30000</v>
      </c>
      <c r="H1751" t="s">
        <v>179</v>
      </c>
      <c r="I1751" t="s">
        <v>222</v>
      </c>
      <c r="J1751" s="33"/>
      <c r="K1751" s="33">
        <f>표1[[#This Row],[날짜]]</f>
        <v>45612</v>
      </c>
      <c r="L1751" t="str" cm="1">
        <f t="array" ref="L17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1" t="str">
        <f t="shared" si="27"/>
        <v>온라인쇼핑</v>
      </c>
      <c r="N1751" t="str">
        <f>IF(COUNTIF(저축성자산, I1751) &gt; 0, 표1[[#This Row],[결제수단]], E1751)</f>
        <v>인터넷쇼핑</v>
      </c>
      <c r="O1751">
        <f>IF(OR(표1[[#This Row],[pv_대분류]]="수입", 표1[[#This Row],[pv_대분류]]="저축/투자"), 표1[[#This Row],[금액]], -표1[[#This Row],[금액]])</f>
        <v>30000</v>
      </c>
    </row>
    <row r="1752" spans="1:15">
      <c r="A1752" s="33">
        <v>45612</v>
      </c>
      <c r="B1752" s="34">
        <v>0.51188657407407412</v>
      </c>
      <c r="C1752" t="s">
        <v>165</v>
      </c>
      <c r="D1752" t="s">
        <v>146</v>
      </c>
      <c r="E1752" t="s">
        <v>37</v>
      </c>
      <c r="F1752" t="s">
        <v>327</v>
      </c>
      <c r="G1752" s="82">
        <v>-5100</v>
      </c>
      <c r="H1752" t="s">
        <v>179</v>
      </c>
      <c r="I1752" t="s">
        <v>224</v>
      </c>
      <c r="J1752" s="33"/>
      <c r="K1752" s="33">
        <f>표1[[#This Row],[날짜]]</f>
        <v>45612</v>
      </c>
      <c r="L1752" t="str" cm="1">
        <f t="array" ref="L17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2" t="str">
        <f t="shared" si="27"/>
        <v>교통</v>
      </c>
      <c r="N1752" t="str">
        <f>IF(COUNTIF(저축성자산, I1752) &gt; 0, 표1[[#This Row],[결제수단]], E1752)</f>
        <v>택시</v>
      </c>
      <c r="O1752">
        <f>IF(OR(표1[[#This Row],[pv_대분류]]="수입", 표1[[#This Row],[pv_대분류]]="저축/투자"), 표1[[#This Row],[금액]], -표1[[#This Row],[금액]])</f>
        <v>5100</v>
      </c>
    </row>
    <row r="1753" spans="1:15">
      <c r="A1753" s="33">
        <v>45612</v>
      </c>
      <c r="B1753" s="34">
        <v>0.56347222222222226</v>
      </c>
      <c r="C1753" t="s">
        <v>165</v>
      </c>
      <c r="D1753" t="s">
        <v>146</v>
      </c>
      <c r="E1753" t="s">
        <v>37</v>
      </c>
      <c r="F1753" t="s">
        <v>310</v>
      </c>
      <c r="G1753" s="82">
        <v>-11100</v>
      </c>
      <c r="H1753" t="s">
        <v>179</v>
      </c>
      <c r="I1753" t="s">
        <v>222</v>
      </c>
      <c r="J1753" s="33"/>
      <c r="K1753" s="33">
        <f>표1[[#This Row],[날짜]]</f>
        <v>45612</v>
      </c>
      <c r="L1753" t="str" cm="1">
        <f t="array" ref="L17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3" t="str">
        <f t="shared" si="27"/>
        <v>교통</v>
      </c>
      <c r="N1753" t="str">
        <f>IF(COUNTIF(저축성자산, I1753) &gt; 0, 표1[[#This Row],[결제수단]], E1753)</f>
        <v>택시</v>
      </c>
      <c r="O1753">
        <f>IF(OR(표1[[#This Row],[pv_대분류]]="수입", 표1[[#This Row],[pv_대분류]]="저축/투자"), 표1[[#This Row],[금액]], -표1[[#This Row],[금액]])</f>
        <v>11100</v>
      </c>
    </row>
    <row r="1754" spans="1:15">
      <c r="A1754" s="33">
        <v>45612</v>
      </c>
      <c r="B1754" s="34">
        <v>0.6194560185185185</v>
      </c>
      <c r="C1754" t="s">
        <v>165</v>
      </c>
      <c r="D1754" t="s">
        <v>148</v>
      </c>
      <c r="E1754" t="s">
        <v>86</v>
      </c>
      <c r="F1754" t="s">
        <v>306</v>
      </c>
      <c r="G1754" s="82">
        <v>-32666</v>
      </c>
      <c r="H1754" t="s">
        <v>179</v>
      </c>
      <c r="I1754" t="s">
        <v>222</v>
      </c>
      <c r="J1754" s="33"/>
      <c r="K1754" s="33">
        <f>표1[[#This Row],[날짜]]</f>
        <v>45612</v>
      </c>
      <c r="L1754" t="str" cm="1">
        <f t="array" ref="L17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4" t="str">
        <f t="shared" si="27"/>
        <v>식비</v>
      </c>
      <c r="N1754" t="str">
        <f>IF(COUNTIF(저축성자산, I1754) &gt; 0, 표1[[#This Row],[결제수단]], E1754)</f>
        <v>일식</v>
      </c>
      <c r="O1754">
        <f>IF(OR(표1[[#This Row],[pv_대분류]]="수입", 표1[[#This Row],[pv_대분류]]="저축/투자"), 표1[[#This Row],[금액]], -표1[[#This Row],[금액]])</f>
        <v>32666</v>
      </c>
    </row>
    <row r="1755" spans="1:15">
      <c r="A1755" s="33">
        <v>45612</v>
      </c>
      <c r="B1755" s="34">
        <v>0.63464120370370369</v>
      </c>
      <c r="C1755" t="s">
        <v>165</v>
      </c>
      <c r="D1755" t="s">
        <v>525</v>
      </c>
      <c r="E1755" t="s">
        <v>591</v>
      </c>
      <c r="F1755" t="s">
        <v>436</v>
      </c>
      <c r="G1755" s="82">
        <v>-5000</v>
      </c>
      <c r="H1755" t="s">
        <v>179</v>
      </c>
      <c r="I1755" t="s">
        <v>222</v>
      </c>
      <c r="J1755" s="33"/>
      <c r="K1755" s="33">
        <f>표1[[#This Row],[날짜]]</f>
        <v>45612</v>
      </c>
      <c r="L1755" t="str" cm="1">
        <f t="array" ref="L17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5" t="str">
        <f t="shared" si="27"/>
        <v>카페/간식</v>
      </c>
      <c r="N1755" t="str">
        <f>IF(COUNTIF(저축성자산, I1755) &gt; 0, 표1[[#This Row],[결제수단]], E1755)</f>
        <v>커피/음료</v>
      </c>
      <c r="O1755">
        <f>IF(OR(표1[[#This Row],[pv_대분류]]="수입", 표1[[#This Row],[pv_대분류]]="저축/투자"), 표1[[#This Row],[금액]], -표1[[#This Row],[금액]])</f>
        <v>5000</v>
      </c>
    </row>
    <row r="1756" spans="1:15" hidden="1">
      <c r="A1756" s="33">
        <v>45612</v>
      </c>
      <c r="B1756" s="34">
        <v>0.73472222222222228</v>
      </c>
      <c r="C1756" t="s">
        <v>163</v>
      </c>
      <c r="D1756" t="s">
        <v>149</v>
      </c>
      <c r="E1756" t="s">
        <v>149</v>
      </c>
      <c r="F1756" t="s">
        <v>590</v>
      </c>
      <c r="G1756" s="82">
        <v>19</v>
      </c>
      <c r="H1756" t="s">
        <v>179</v>
      </c>
      <c r="I1756" t="s">
        <v>537</v>
      </c>
      <c r="J1756" s="33"/>
      <c r="K1756" s="33">
        <f>표1[[#This Row],[날짜]]</f>
        <v>45612</v>
      </c>
      <c r="L1756" t="str" cm="1">
        <f t="array" ref="L17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56" t="str">
        <f t="shared" si="27"/>
        <v>미분류</v>
      </c>
      <c r="N1756" t="str">
        <f>IF(COUNTIF(저축성자산, I1756) &gt; 0, 표1[[#This Row],[결제수단]], E1756)</f>
        <v>미분류</v>
      </c>
      <c r="O1756">
        <f>IF(OR(표1[[#This Row],[pv_대분류]]="수입", 표1[[#This Row],[pv_대분류]]="저축/투자"), 표1[[#This Row],[금액]], -표1[[#This Row],[금액]])</f>
        <v>19</v>
      </c>
    </row>
    <row r="1757" spans="1:15">
      <c r="A1757" s="33">
        <v>45612</v>
      </c>
      <c r="B1757" s="34">
        <v>0.7365856481481482</v>
      </c>
      <c r="C1757" t="s">
        <v>165</v>
      </c>
      <c r="D1757" t="s">
        <v>553</v>
      </c>
      <c r="E1757" t="s">
        <v>612</v>
      </c>
      <c r="F1757" t="s">
        <v>249</v>
      </c>
      <c r="G1757" s="82">
        <v>-18900</v>
      </c>
      <c r="H1757" t="s">
        <v>179</v>
      </c>
      <c r="I1757" t="s">
        <v>221</v>
      </c>
      <c r="J1757" s="33"/>
      <c r="K1757" s="33">
        <f>표1[[#This Row],[날짜]]</f>
        <v>45612</v>
      </c>
      <c r="L1757" t="str" cm="1">
        <f t="array" ref="L17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7" t="str">
        <f t="shared" si="27"/>
        <v>온라인쇼핑</v>
      </c>
      <c r="N1757" t="str">
        <f>IF(COUNTIF(저축성자산, I1757) &gt; 0, 표1[[#This Row],[결제수단]], E1757)</f>
        <v>인터넷쇼핑</v>
      </c>
      <c r="O1757">
        <f>IF(OR(표1[[#This Row],[pv_대분류]]="수입", 표1[[#This Row],[pv_대분류]]="저축/투자"), 표1[[#This Row],[금액]], -표1[[#This Row],[금액]])</f>
        <v>18900</v>
      </c>
    </row>
    <row r="1758" spans="1:15">
      <c r="A1758" s="33">
        <v>45612</v>
      </c>
      <c r="B1758" s="34">
        <v>0.76525462962962965</v>
      </c>
      <c r="C1758" t="s">
        <v>165</v>
      </c>
      <c r="D1758" t="s">
        <v>146</v>
      </c>
      <c r="E1758" t="s">
        <v>595</v>
      </c>
      <c r="F1758" t="s">
        <v>292</v>
      </c>
      <c r="G1758" s="82">
        <v>-9100</v>
      </c>
      <c r="H1758" t="s">
        <v>179</v>
      </c>
      <c r="I1758" t="s">
        <v>224</v>
      </c>
      <c r="J1758" s="33"/>
      <c r="K1758" s="33">
        <f>표1[[#This Row],[날짜]]</f>
        <v>45612</v>
      </c>
      <c r="L1758" t="str" cm="1">
        <f t="array" ref="L17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8" t="str">
        <f t="shared" si="27"/>
        <v>교통</v>
      </c>
      <c r="N1758" t="str">
        <f>IF(COUNTIF(저축성자산, I1758) &gt; 0, 표1[[#This Row],[결제수단]], E1758)</f>
        <v>대중교통</v>
      </c>
      <c r="O1758">
        <f>IF(OR(표1[[#This Row],[pv_대분류]]="수입", 표1[[#This Row],[pv_대분류]]="저축/투자"), 표1[[#This Row],[금액]], -표1[[#This Row],[금액]])</f>
        <v>9100</v>
      </c>
    </row>
    <row r="1759" spans="1:15">
      <c r="A1759" s="33">
        <v>45612</v>
      </c>
      <c r="B1759" s="34">
        <v>0.76853009259259264</v>
      </c>
      <c r="C1759" t="s">
        <v>165</v>
      </c>
      <c r="D1759" t="s">
        <v>525</v>
      </c>
      <c r="E1759" t="s">
        <v>591</v>
      </c>
      <c r="F1759" t="s">
        <v>723</v>
      </c>
      <c r="G1759" s="82">
        <v>-3000</v>
      </c>
      <c r="H1759" t="s">
        <v>179</v>
      </c>
      <c r="I1759" t="s">
        <v>224</v>
      </c>
      <c r="J1759" s="33"/>
      <c r="K1759" s="33">
        <f>표1[[#This Row],[날짜]]</f>
        <v>45612</v>
      </c>
      <c r="L1759" t="str" cm="1">
        <f t="array" ref="L17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59" t="str">
        <f t="shared" si="27"/>
        <v>카페/간식</v>
      </c>
      <c r="N1759" t="str">
        <f>IF(COUNTIF(저축성자산, I1759) &gt; 0, 표1[[#This Row],[결제수단]], E1759)</f>
        <v>커피/음료</v>
      </c>
      <c r="O1759">
        <f>IF(OR(표1[[#This Row],[pv_대분류]]="수입", 표1[[#This Row],[pv_대분류]]="저축/투자"), 표1[[#This Row],[금액]], -표1[[#This Row],[금액]])</f>
        <v>3000</v>
      </c>
    </row>
    <row r="1760" spans="1:15" hidden="1">
      <c r="A1760" s="33">
        <v>45611</v>
      </c>
      <c r="B1760" s="34">
        <v>0.38665509259259262</v>
      </c>
      <c r="C1760" t="s">
        <v>167</v>
      </c>
      <c r="D1760" t="s">
        <v>609</v>
      </c>
      <c r="E1760" t="s">
        <v>149</v>
      </c>
      <c r="F1760" t="s">
        <v>593</v>
      </c>
      <c r="G1760" s="82">
        <v>-39600</v>
      </c>
      <c r="H1760" t="s">
        <v>179</v>
      </c>
      <c r="I1760" t="s">
        <v>211</v>
      </c>
      <c r="J1760" s="33"/>
      <c r="K1760" s="33">
        <f>표1[[#This Row],[날짜]]</f>
        <v>45611</v>
      </c>
      <c r="L1760" t="str" cm="1">
        <f t="array" ref="L17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0" t="str">
        <f t="shared" si="27"/>
        <v>내계좌이체</v>
      </c>
      <c r="N1760" t="str">
        <f>IF(COUNTIF(저축성자산, I1760) &gt; 0, 표1[[#This Row],[결제수단]], E1760)</f>
        <v>미분류</v>
      </c>
      <c r="O1760">
        <f>IF(OR(표1[[#This Row],[pv_대분류]]="수입", 표1[[#This Row],[pv_대분류]]="저축/투자"), 표1[[#This Row],[금액]], -표1[[#This Row],[금액]])</f>
        <v>39600</v>
      </c>
    </row>
    <row r="1761" spans="1:15" hidden="1">
      <c r="A1761" s="33">
        <v>45611</v>
      </c>
      <c r="B1761" s="34">
        <v>0.38666666666666671</v>
      </c>
      <c r="C1761" t="s">
        <v>167</v>
      </c>
      <c r="D1761" t="s">
        <v>609</v>
      </c>
      <c r="E1761" t="s">
        <v>149</v>
      </c>
      <c r="F1761" t="s">
        <v>152</v>
      </c>
      <c r="G1761" s="82">
        <v>39600</v>
      </c>
      <c r="H1761" t="s">
        <v>179</v>
      </c>
      <c r="I1761" t="s">
        <v>537</v>
      </c>
      <c r="J1761" s="33"/>
      <c r="K1761" s="33">
        <f>표1[[#This Row],[날짜]]</f>
        <v>45611</v>
      </c>
      <c r="L1761" t="str" cm="1">
        <f t="array" ref="L17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1" t="str">
        <f t="shared" si="27"/>
        <v>내계좌이체</v>
      </c>
      <c r="N1761" t="str">
        <f>IF(COUNTIF(저축성자산, I1761) &gt; 0, 표1[[#This Row],[결제수단]], E1761)</f>
        <v>미분류</v>
      </c>
      <c r="O1761">
        <f>IF(OR(표1[[#This Row],[pv_대분류]]="수입", 표1[[#This Row],[pv_대분류]]="저축/투자"), 표1[[#This Row],[금액]], -표1[[#This Row],[금액]])</f>
        <v>-39600</v>
      </c>
    </row>
    <row r="1762" spans="1:15" hidden="1">
      <c r="A1762" s="33">
        <v>45611</v>
      </c>
      <c r="B1762" s="34">
        <v>0.38685185185185178</v>
      </c>
      <c r="C1762" t="s">
        <v>167</v>
      </c>
      <c r="D1762" t="s">
        <v>609</v>
      </c>
      <c r="E1762" t="s">
        <v>149</v>
      </c>
      <c r="F1762" t="s">
        <v>593</v>
      </c>
      <c r="G1762" s="82">
        <v>-250000</v>
      </c>
      <c r="H1762" t="s">
        <v>179</v>
      </c>
      <c r="I1762" t="s">
        <v>211</v>
      </c>
      <c r="J1762" s="33"/>
      <c r="K1762" s="33">
        <f>표1[[#This Row],[날짜]]</f>
        <v>45611</v>
      </c>
      <c r="L1762" t="str" cm="1">
        <f t="array" ref="L17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2" t="str">
        <f t="shared" si="27"/>
        <v>내계좌이체</v>
      </c>
      <c r="N1762" t="str">
        <f>IF(COUNTIF(저축성자산, I1762) &gt; 0, 표1[[#This Row],[결제수단]], E1762)</f>
        <v>미분류</v>
      </c>
      <c r="O1762">
        <f>IF(OR(표1[[#This Row],[pv_대분류]]="수입", 표1[[#This Row],[pv_대분류]]="저축/투자"), 표1[[#This Row],[금액]], -표1[[#This Row],[금액]])</f>
        <v>250000</v>
      </c>
    </row>
    <row r="1763" spans="1:15" hidden="1">
      <c r="A1763" s="33">
        <v>45611</v>
      </c>
      <c r="B1763" s="34">
        <v>0.38767361111111109</v>
      </c>
      <c r="C1763" t="s">
        <v>167</v>
      </c>
      <c r="D1763" t="s">
        <v>167</v>
      </c>
      <c r="E1763" t="s">
        <v>149</v>
      </c>
      <c r="F1763" t="s">
        <v>611</v>
      </c>
      <c r="G1763" s="82">
        <v>-45700</v>
      </c>
      <c r="H1763" t="s">
        <v>179</v>
      </c>
      <c r="I1763" t="s">
        <v>537</v>
      </c>
      <c r="J1763" s="33"/>
      <c r="K1763" s="33">
        <f>표1[[#This Row],[날짜]]</f>
        <v>45611</v>
      </c>
      <c r="L1763" t="str" cm="1">
        <f t="array" ref="L17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63" t="str">
        <f t="shared" si="27"/>
        <v>이체</v>
      </c>
      <c r="N1763" t="str">
        <f>IF(COUNTIF(저축성자산, I1763) &gt; 0, 표1[[#This Row],[결제수단]], E1763)</f>
        <v>미분류</v>
      </c>
      <c r="O1763">
        <f>IF(OR(표1[[#This Row],[pv_대분류]]="수입", 표1[[#This Row],[pv_대분류]]="저축/투자"), 표1[[#This Row],[금액]], -표1[[#This Row],[금액]])</f>
        <v>45700</v>
      </c>
    </row>
    <row r="1764" spans="1:15" hidden="1">
      <c r="A1764" s="33">
        <v>45611</v>
      </c>
      <c r="B1764" s="34">
        <v>0.39164351851851847</v>
      </c>
      <c r="C1764" t="s">
        <v>167</v>
      </c>
      <c r="D1764" t="s">
        <v>609</v>
      </c>
      <c r="E1764" t="s">
        <v>149</v>
      </c>
      <c r="F1764" t="s">
        <v>593</v>
      </c>
      <c r="G1764" s="82">
        <v>-500000</v>
      </c>
      <c r="H1764" t="s">
        <v>179</v>
      </c>
      <c r="I1764" t="s">
        <v>211</v>
      </c>
      <c r="J1764" s="33"/>
      <c r="K1764" s="33">
        <f>표1[[#This Row],[날짜]]</f>
        <v>45611</v>
      </c>
      <c r="L1764" t="str" cm="1">
        <f t="array" ref="L17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4" t="str">
        <f t="shared" si="27"/>
        <v>내계좌이체</v>
      </c>
      <c r="N1764" t="str">
        <f>IF(COUNTIF(저축성자산, I1764) &gt; 0, 표1[[#This Row],[결제수단]], E1764)</f>
        <v>미분류</v>
      </c>
      <c r="O1764">
        <f>IF(OR(표1[[#This Row],[pv_대분류]]="수입", 표1[[#This Row],[pv_대분류]]="저축/투자"), 표1[[#This Row],[금액]], -표1[[#This Row],[금액]])</f>
        <v>500000</v>
      </c>
    </row>
    <row r="1765" spans="1:15" hidden="1">
      <c r="A1765" s="33">
        <v>45611</v>
      </c>
      <c r="B1765" s="34">
        <v>0.39196759259259262</v>
      </c>
      <c r="C1765" t="s">
        <v>167</v>
      </c>
      <c r="D1765" t="s">
        <v>609</v>
      </c>
      <c r="E1765" t="s">
        <v>149</v>
      </c>
      <c r="F1765" t="s">
        <v>593</v>
      </c>
      <c r="G1765" s="82">
        <v>-250000</v>
      </c>
      <c r="H1765" t="s">
        <v>179</v>
      </c>
      <c r="I1765" t="s">
        <v>211</v>
      </c>
      <c r="J1765" s="33"/>
      <c r="K1765" s="33">
        <f>표1[[#This Row],[날짜]]</f>
        <v>45611</v>
      </c>
      <c r="L1765" t="str" cm="1">
        <f t="array" ref="L17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5" t="str">
        <f t="shared" si="27"/>
        <v>내계좌이체</v>
      </c>
      <c r="N1765" t="str">
        <f>IF(COUNTIF(저축성자산, I1765) &gt; 0, 표1[[#This Row],[결제수단]], E1765)</f>
        <v>미분류</v>
      </c>
      <c r="O1765">
        <f>IF(OR(표1[[#This Row],[pv_대분류]]="수입", 표1[[#This Row],[pv_대분류]]="저축/투자"), 표1[[#This Row],[금액]], -표1[[#This Row],[금액]])</f>
        <v>250000</v>
      </c>
    </row>
    <row r="1766" spans="1:15" hidden="1">
      <c r="A1766" s="33">
        <v>45611</v>
      </c>
      <c r="B1766" s="34">
        <v>0.39771990740740742</v>
      </c>
      <c r="C1766" t="s">
        <v>167</v>
      </c>
      <c r="D1766" t="s">
        <v>609</v>
      </c>
      <c r="E1766" t="s">
        <v>149</v>
      </c>
      <c r="F1766" t="s">
        <v>152</v>
      </c>
      <c r="G1766" s="82">
        <v>45399</v>
      </c>
      <c r="H1766" t="s">
        <v>179</v>
      </c>
      <c r="I1766" t="s">
        <v>537</v>
      </c>
      <c r="J1766" s="33"/>
      <c r="K1766" s="33">
        <f>표1[[#This Row],[날짜]]</f>
        <v>45611</v>
      </c>
      <c r="L1766" t="str" cm="1">
        <f t="array" ref="L17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6" t="str">
        <f t="shared" si="27"/>
        <v>내계좌이체</v>
      </c>
      <c r="N1766" t="str">
        <f>IF(COUNTIF(저축성자산, I1766) &gt; 0, 표1[[#This Row],[결제수단]], E1766)</f>
        <v>미분류</v>
      </c>
      <c r="O1766">
        <f>IF(OR(표1[[#This Row],[pv_대분류]]="수입", 표1[[#This Row],[pv_대분류]]="저축/투자"), 표1[[#This Row],[금액]], -표1[[#This Row],[금액]])</f>
        <v>-45399</v>
      </c>
    </row>
    <row r="1767" spans="1:15" hidden="1">
      <c r="A1767" s="33">
        <v>45611</v>
      </c>
      <c r="B1767" s="34">
        <v>0.5020486111111111</v>
      </c>
      <c r="C1767" t="s">
        <v>167</v>
      </c>
      <c r="D1767" t="s">
        <v>609</v>
      </c>
      <c r="E1767" t="s">
        <v>149</v>
      </c>
      <c r="F1767" t="s">
        <v>623</v>
      </c>
      <c r="G1767" s="82">
        <v>-375</v>
      </c>
      <c r="H1767" t="s">
        <v>179</v>
      </c>
      <c r="I1767" t="s">
        <v>537</v>
      </c>
      <c r="J1767" s="33"/>
      <c r="K1767" s="33">
        <f>표1[[#This Row],[날짜]]</f>
        <v>45611</v>
      </c>
      <c r="L1767" t="str" cm="1">
        <f t="array" ref="L17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67" t="str">
        <f t="shared" si="27"/>
        <v>내계좌이체</v>
      </c>
      <c r="N1767" t="str">
        <f>IF(COUNTIF(저축성자산, I1767) &gt; 0, 표1[[#This Row],[결제수단]], E1767)</f>
        <v>미분류</v>
      </c>
      <c r="O1767">
        <f>IF(OR(표1[[#This Row],[pv_대분류]]="수입", 표1[[#This Row],[pv_대분류]]="저축/투자"), 표1[[#This Row],[금액]], -표1[[#This Row],[금액]])</f>
        <v>375</v>
      </c>
    </row>
    <row r="1768" spans="1:15">
      <c r="A1768" s="33">
        <v>45611</v>
      </c>
      <c r="B1768" s="34">
        <v>0</v>
      </c>
      <c r="C1768" t="s">
        <v>165</v>
      </c>
      <c r="D1768" t="s">
        <v>146</v>
      </c>
      <c r="E1768" t="s">
        <v>595</v>
      </c>
      <c r="F1768" t="s">
        <v>613</v>
      </c>
      <c r="G1768" s="82">
        <v>-34000</v>
      </c>
      <c r="H1768" t="s">
        <v>179</v>
      </c>
      <c r="I1768" t="s">
        <v>224</v>
      </c>
      <c r="J1768" s="33"/>
      <c r="K1768" s="33">
        <f>표1[[#This Row],[날짜]]</f>
        <v>45611</v>
      </c>
      <c r="L1768" t="str" cm="1">
        <f t="array" ref="L17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68" t="str">
        <f t="shared" si="27"/>
        <v>교통</v>
      </c>
      <c r="N1768" t="str">
        <f>IF(COUNTIF(저축성자산, I1768) &gt; 0, 표1[[#This Row],[결제수단]], E1768)</f>
        <v>대중교통</v>
      </c>
      <c r="O1768">
        <f>IF(OR(표1[[#This Row],[pv_대분류]]="수입", 표1[[#This Row],[pv_대분류]]="저축/투자"), 표1[[#This Row],[금액]], -표1[[#This Row],[금액]])</f>
        <v>34000</v>
      </c>
    </row>
    <row r="1769" spans="1:15">
      <c r="A1769" s="33">
        <v>45611</v>
      </c>
      <c r="B1769" s="34">
        <v>0</v>
      </c>
      <c r="C1769" t="s">
        <v>165</v>
      </c>
      <c r="D1769" t="s">
        <v>146</v>
      </c>
      <c r="E1769" t="s">
        <v>595</v>
      </c>
      <c r="F1769" t="s">
        <v>613</v>
      </c>
      <c r="G1769" s="82">
        <v>-5600</v>
      </c>
      <c r="H1769" t="s">
        <v>179</v>
      </c>
      <c r="I1769" t="s">
        <v>224</v>
      </c>
      <c r="J1769" s="33"/>
      <c r="K1769" s="33">
        <f>표1[[#This Row],[날짜]]</f>
        <v>45611</v>
      </c>
      <c r="L1769" t="str" cm="1">
        <f t="array" ref="L17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69" t="str">
        <f t="shared" si="27"/>
        <v>교통</v>
      </c>
      <c r="N1769" t="str">
        <f>IF(COUNTIF(저축성자산, I1769) &gt; 0, 표1[[#This Row],[결제수단]], E1769)</f>
        <v>대중교통</v>
      </c>
      <c r="O1769">
        <f>IF(OR(표1[[#This Row],[pv_대분류]]="수입", 표1[[#This Row],[pv_대분류]]="저축/투자"), 표1[[#This Row],[금액]], -표1[[#This Row],[금액]])</f>
        <v>5600</v>
      </c>
    </row>
    <row r="1770" spans="1:15" hidden="1">
      <c r="A1770" s="33">
        <v>45611</v>
      </c>
      <c r="B1770" s="34">
        <v>0.38284722222222223</v>
      </c>
      <c r="C1770" t="s">
        <v>163</v>
      </c>
      <c r="D1770" t="s">
        <v>505</v>
      </c>
      <c r="E1770" t="s">
        <v>149</v>
      </c>
      <c r="F1770" t="s">
        <v>653</v>
      </c>
      <c r="G1770" s="82">
        <v>2843300</v>
      </c>
      <c r="H1770" t="s">
        <v>179</v>
      </c>
      <c r="I1770" t="s">
        <v>211</v>
      </c>
      <c r="J1770" s="33"/>
      <c r="K1770" s="33">
        <f>표1[[#This Row],[날짜]]</f>
        <v>45611</v>
      </c>
      <c r="L1770" t="str" cm="1">
        <f t="array" ref="L17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70" t="str">
        <f t="shared" si="27"/>
        <v>기타수입</v>
      </c>
      <c r="N1770" t="str">
        <f>IF(COUNTIF(저축성자산, I1770) &gt; 0, 표1[[#This Row],[결제수단]], E1770)</f>
        <v>미분류</v>
      </c>
      <c r="O1770">
        <f>IF(OR(표1[[#This Row],[pv_대분류]]="수입", 표1[[#This Row],[pv_대분류]]="저축/투자"), 표1[[#This Row],[금액]], -표1[[#This Row],[금액]])</f>
        <v>2843300</v>
      </c>
    </row>
    <row r="1771" spans="1:15">
      <c r="A1771" s="33">
        <v>45611</v>
      </c>
      <c r="B1771" s="34">
        <v>0.42313657407407412</v>
      </c>
      <c r="C1771" t="s">
        <v>165</v>
      </c>
      <c r="D1771" t="s">
        <v>146</v>
      </c>
      <c r="E1771" t="s">
        <v>595</v>
      </c>
      <c r="F1771" t="s">
        <v>639</v>
      </c>
      <c r="G1771" s="82">
        <v>-39600</v>
      </c>
      <c r="H1771" t="s">
        <v>179</v>
      </c>
      <c r="I1771" t="s">
        <v>537</v>
      </c>
      <c r="J1771" s="33"/>
      <c r="K1771" s="33">
        <f>표1[[#This Row],[날짜]]</f>
        <v>45611</v>
      </c>
      <c r="L1771" t="str" cm="1">
        <f t="array" ref="L17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1" t="str">
        <f t="shared" si="27"/>
        <v>교통</v>
      </c>
      <c r="N1771" t="str">
        <f>IF(COUNTIF(저축성자산, I1771) &gt; 0, 표1[[#This Row],[결제수단]], E1771)</f>
        <v>대중교통</v>
      </c>
      <c r="O1771">
        <f>IF(OR(표1[[#This Row],[pv_대분류]]="수입", 표1[[#This Row],[pv_대분류]]="저축/투자"), 표1[[#This Row],[금액]], -표1[[#This Row],[금액]])</f>
        <v>39600</v>
      </c>
    </row>
    <row r="1772" spans="1:15" hidden="1">
      <c r="A1772" s="33">
        <v>45611</v>
      </c>
      <c r="B1772" s="34">
        <v>0.43578703703703697</v>
      </c>
      <c r="C1772" t="s">
        <v>163</v>
      </c>
      <c r="D1772" t="s">
        <v>505</v>
      </c>
      <c r="E1772" t="s">
        <v>149</v>
      </c>
      <c r="F1772" t="s">
        <v>431</v>
      </c>
      <c r="G1772" s="82">
        <v>12930</v>
      </c>
      <c r="H1772" t="s">
        <v>179</v>
      </c>
      <c r="I1772" t="s">
        <v>537</v>
      </c>
      <c r="J1772" s="33"/>
      <c r="K1772" s="33">
        <f>표1[[#This Row],[날짜]]</f>
        <v>45611</v>
      </c>
      <c r="L1772" t="str" cm="1">
        <f t="array" ref="L17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72" t="str">
        <f t="shared" si="27"/>
        <v>기타수입</v>
      </c>
      <c r="N1772" t="str">
        <f>IF(COUNTIF(저축성자산, I1772) &gt; 0, 표1[[#This Row],[결제수단]], E1772)</f>
        <v>미분류</v>
      </c>
      <c r="O1772">
        <f>IF(OR(표1[[#This Row],[pv_대분류]]="수입", 표1[[#This Row],[pv_대분류]]="저축/투자"), 표1[[#This Row],[금액]], -표1[[#This Row],[금액]])</f>
        <v>12930</v>
      </c>
    </row>
    <row r="1773" spans="1:15">
      <c r="A1773" s="33">
        <v>45611</v>
      </c>
      <c r="B1773" s="34">
        <v>0.51701388888888888</v>
      </c>
      <c r="C1773" t="s">
        <v>165</v>
      </c>
      <c r="D1773" t="s">
        <v>146</v>
      </c>
      <c r="E1773" t="s">
        <v>19</v>
      </c>
      <c r="F1773" t="s">
        <v>596</v>
      </c>
      <c r="G1773" s="82">
        <v>-2900</v>
      </c>
      <c r="H1773" t="s">
        <v>179</v>
      </c>
      <c r="I1773" t="s">
        <v>224</v>
      </c>
      <c r="J1773" s="33"/>
      <c r="K1773" s="33">
        <f>표1[[#This Row],[날짜]]</f>
        <v>45611</v>
      </c>
      <c r="L1773" t="str" cm="1">
        <f t="array" ref="L17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3" t="str">
        <f t="shared" si="27"/>
        <v>교통</v>
      </c>
      <c r="N1773" t="str">
        <f>IF(COUNTIF(저축성자산, I1773) &gt; 0, 표1[[#This Row],[결제수단]], E1773)</f>
        <v>철도</v>
      </c>
      <c r="O1773">
        <f>IF(OR(표1[[#This Row],[pv_대분류]]="수입", 표1[[#This Row],[pv_대분류]]="저축/투자"), 표1[[#This Row],[금액]], -표1[[#This Row],[금액]])</f>
        <v>2900</v>
      </c>
    </row>
    <row r="1774" spans="1:15">
      <c r="A1774" s="33">
        <v>45611</v>
      </c>
      <c r="B1774" s="34">
        <v>0.52574074074074073</v>
      </c>
      <c r="C1774" t="s">
        <v>165</v>
      </c>
      <c r="D1774" t="s">
        <v>146</v>
      </c>
      <c r="E1774" t="s">
        <v>37</v>
      </c>
      <c r="F1774" t="s">
        <v>301</v>
      </c>
      <c r="G1774" s="82">
        <v>-5700</v>
      </c>
      <c r="H1774" t="s">
        <v>179</v>
      </c>
      <c r="I1774" t="s">
        <v>221</v>
      </c>
      <c r="J1774" s="33"/>
      <c r="K1774" s="33">
        <f>표1[[#This Row],[날짜]]</f>
        <v>45611</v>
      </c>
      <c r="L1774" t="str" cm="1">
        <f t="array" ref="L17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4" t="str">
        <f t="shared" si="27"/>
        <v>교통</v>
      </c>
      <c r="N1774" t="str">
        <f>IF(COUNTIF(저축성자산, I1774) &gt; 0, 표1[[#This Row],[결제수단]], E1774)</f>
        <v>택시</v>
      </c>
      <c r="O1774">
        <f>IF(OR(표1[[#This Row],[pv_대분류]]="수입", 표1[[#This Row],[pv_대분류]]="저축/투자"), 표1[[#This Row],[금액]], -표1[[#This Row],[금액]])</f>
        <v>5700</v>
      </c>
    </row>
    <row r="1775" spans="1:15">
      <c r="A1775" s="33">
        <v>45611</v>
      </c>
      <c r="B1775" s="34">
        <v>0.52575231481481477</v>
      </c>
      <c r="C1775" t="s">
        <v>165</v>
      </c>
      <c r="D1775" t="s">
        <v>146</v>
      </c>
      <c r="E1775" t="s">
        <v>37</v>
      </c>
      <c r="F1775" t="s">
        <v>301</v>
      </c>
      <c r="G1775" s="82">
        <v>5700</v>
      </c>
      <c r="H1775" t="s">
        <v>179</v>
      </c>
      <c r="I1775" t="s">
        <v>221</v>
      </c>
      <c r="J1775" s="33"/>
      <c r="K1775" s="33">
        <f>표1[[#This Row],[날짜]]</f>
        <v>45611</v>
      </c>
      <c r="L1775" t="str" cm="1">
        <f t="array" ref="L17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5" t="str">
        <f t="shared" si="27"/>
        <v>교통</v>
      </c>
      <c r="N1775" t="str">
        <f>IF(COUNTIF(저축성자산, I1775) &gt; 0, 표1[[#This Row],[결제수단]], E1775)</f>
        <v>택시</v>
      </c>
      <c r="O1775">
        <f>IF(OR(표1[[#This Row],[pv_대분류]]="수입", 표1[[#This Row],[pv_대분류]]="저축/투자"), 표1[[#This Row],[금액]], -표1[[#This Row],[금액]])</f>
        <v>-5700</v>
      </c>
    </row>
    <row r="1776" spans="1:15">
      <c r="A1776" s="33">
        <v>45611</v>
      </c>
      <c r="B1776" s="34">
        <v>0.52899305555555554</v>
      </c>
      <c r="C1776" t="s">
        <v>165</v>
      </c>
      <c r="D1776" t="s">
        <v>146</v>
      </c>
      <c r="E1776" t="s">
        <v>37</v>
      </c>
      <c r="F1776" t="s">
        <v>301</v>
      </c>
      <c r="G1776" s="82">
        <v>-4200</v>
      </c>
      <c r="H1776" t="s">
        <v>179</v>
      </c>
      <c r="I1776" t="s">
        <v>221</v>
      </c>
      <c r="J1776" s="33"/>
      <c r="K1776" s="33">
        <f>표1[[#This Row],[날짜]]</f>
        <v>45611</v>
      </c>
      <c r="L1776" t="str" cm="1">
        <f t="array" ref="L17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6" t="str">
        <f t="shared" si="27"/>
        <v>교통</v>
      </c>
      <c r="N1776" t="str">
        <f>IF(COUNTIF(저축성자산, I1776) &gt; 0, 표1[[#This Row],[결제수단]], E1776)</f>
        <v>택시</v>
      </c>
      <c r="O1776">
        <f>IF(OR(표1[[#This Row],[pv_대분류]]="수입", 표1[[#This Row],[pv_대분류]]="저축/투자"), 표1[[#This Row],[금액]], -표1[[#This Row],[금액]])</f>
        <v>4200</v>
      </c>
    </row>
    <row r="1777" spans="1:15">
      <c r="A1777" s="33">
        <v>45611</v>
      </c>
      <c r="B1777" s="34">
        <v>0.59289351851851857</v>
      </c>
      <c r="C1777" t="s">
        <v>165</v>
      </c>
      <c r="D1777" t="s">
        <v>146</v>
      </c>
      <c r="E1777" t="s">
        <v>37</v>
      </c>
      <c r="F1777" t="s">
        <v>259</v>
      </c>
      <c r="G1777" s="82">
        <v>13900</v>
      </c>
      <c r="H1777" t="s">
        <v>179</v>
      </c>
      <c r="I1777" t="s">
        <v>221</v>
      </c>
      <c r="J1777" s="33"/>
      <c r="K1777" s="33">
        <f>표1[[#This Row],[날짜]]</f>
        <v>45611</v>
      </c>
      <c r="L1777" t="str" cm="1">
        <f t="array" ref="L17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7" t="str">
        <f t="shared" si="27"/>
        <v>교통</v>
      </c>
      <c r="N1777" t="str">
        <f>IF(COUNTIF(저축성자산, I1777) &gt; 0, 표1[[#This Row],[결제수단]], E1777)</f>
        <v>택시</v>
      </c>
      <c r="O1777">
        <f>IF(OR(표1[[#This Row],[pv_대분류]]="수입", 표1[[#This Row],[pv_대분류]]="저축/투자"), 표1[[#This Row],[금액]], -표1[[#This Row],[금액]])</f>
        <v>-13900</v>
      </c>
    </row>
    <row r="1778" spans="1:15">
      <c r="A1778" s="33">
        <v>45611</v>
      </c>
      <c r="B1778" s="34">
        <v>0.59289351851851857</v>
      </c>
      <c r="C1778" t="s">
        <v>165</v>
      </c>
      <c r="D1778" t="s">
        <v>146</v>
      </c>
      <c r="E1778" t="s">
        <v>37</v>
      </c>
      <c r="F1778" t="s">
        <v>259</v>
      </c>
      <c r="G1778" s="82">
        <v>-13900</v>
      </c>
      <c r="H1778" t="s">
        <v>179</v>
      </c>
      <c r="I1778" t="s">
        <v>221</v>
      </c>
      <c r="J1778" s="33"/>
      <c r="K1778" s="33">
        <f>표1[[#This Row],[날짜]]</f>
        <v>45611</v>
      </c>
      <c r="L1778" t="str" cm="1">
        <f t="array" ref="L17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8" t="str">
        <f t="shared" si="27"/>
        <v>교통</v>
      </c>
      <c r="N1778" t="str">
        <f>IF(COUNTIF(저축성자산, I1778) &gt; 0, 표1[[#This Row],[결제수단]], E1778)</f>
        <v>택시</v>
      </c>
      <c r="O1778">
        <f>IF(OR(표1[[#This Row],[pv_대분류]]="수입", 표1[[#This Row],[pv_대분류]]="저축/투자"), 표1[[#This Row],[금액]], -표1[[#This Row],[금액]])</f>
        <v>13900</v>
      </c>
    </row>
    <row r="1779" spans="1:15">
      <c r="A1779" s="33">
        <v>45611</v>
      </c>
      <c r="B1779" s="34">
        <v>0.60259259259259257</v>
      </c>
      <c r="C1779" t="s">
        <v>165</v>
      </c>
      <c r="D1779" t="s">
        <v>146</v>
      </c>
      <c r="E1779" t="s">
        <v>37</v>
      </c>
      <c r="F1779" t="s">
        <v>259</v>
      </c>
      <c r="G1779" s="82">
        <v>-14400</v>
      </c>
      <c r="H1779" t="s">
        <v>179</v>
      </c>
      <c r="I1779" t="s">
        <v>221</v>
      </c>
      <c r="J1779" s="33"/>
      <c r="K1779" s="33">
        <f>표1[[#This Row],[날짜]]</f>
        <v>45611</v>
      </c>
      <c r="L1779" t="str" cm="1">
        <f t="array" ref="L17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79" t="str">
        <f t="shared" si="27"/>
        <v>교통</v>
      </c>
      <c r="N1779" t="str">
        <f>IF(COUNTIF(저축성자산, I1779) &gt; 0, 표1[[#This Row],[결제수단]], E1779)</f>
        <v>택시</v>
      </c>
      <c r="O1779">
        <f>IF(OR(표1[[#This Row],[pv_대분류]]="수입", 표1[[#This Row],[pv_대분류]]="저축/투자"), 표1[[#This Row],[금액]], -표1[[#This Row],[금액]])</f>
        <v>14400</v>
      </c>
    </row>
    <row r="1780" spans="1:15">
      <c r="A1780" s="33">
        <v>45611</v>
      </c>
      <c r="B1780" s="34">
        <v>0.60806712962962961</v>
      </c>
      <c r="C1780" t="s">
        <v>165</v>
      </c>
      <c r="D1780" t="s">
        <v>160</v>
      </c>
      <c r="E1780" t="s">
        <v>4</v>
      </c>
      <c r="F1780" t="s">
        <v>457</v>
      </c>
      <c r="G1780" s="82">
        <v>-2500</v>
      </c>
      <c r="H1780" t="s">
        <v>179</v>
      </c>
      <c r="I1780" t="s">
        <v>224</v>
      </c>
      <c r="J1780" s="33"/>
      <c r="K1780" s="33">
        <f>표1[[#This Row],[날짜]]</f>
        <v>45611</v>
      </c>
      <c r="L1780" t="str" cm="1">
        <f t="array" ref="L17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80" t="str">
        <f t="shared" si="27"/>
        <v>생활</v>
      </c>
      <c r="N1780" t="str">
        <f>IF(COUNTIF(저축성자산, I1780) &gt; 0, 표1[[#This Row],[결제수단]], E1780)</f>
        <v>편의점</v>
      </c>
      <c r="O1780">
        <f>IF(OR(표1[[#This Row],[pv_대분류]]="수입", 표1[[#This Row],[pv_대분류]]="저축/투자"), 표1[[#This Row],[금액]], -표1[[#This Row],[금액]])</f>
        <v>2500</v>
      </c>
    </row>
    <row r="1781" spans="1:15" hidden="1">
      <c r="A1781" s="33">
        <v>45611</v>
      </c>
      <c r="B1781" s="34">
        <v>0.61145833333333333</v>
      </c>
      <c r="C1781" t="s">
        <v>163</v>
      </c>
      <c r="D1781" t="s">
        <v>149</v>
      </c>
      <c r="E1781" t="s">
        <v>149</v>
      </c>
      <c r="F1781" t="s">
        <v>590</v>
      </c>
      <c r="G1781" s="82">
        <v>11</v>
      </c>
      <c r="H1781" t="s">
        <v>179</v>
      </c>
      <c r="I1781" t="s">
        <v>537</v>
      </c>
      <c r="J1781" s="33"/>
      <c r="K1781" s="33">
        <f>표1[[#This Row],[날짜]]</f>
        <v>45611</v>
      </c>
      <c r="L1781" t="str" cm="1">
        <f t="array" ref="L17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81" t="str">
        <f t="shared" si="27"/>
        <v>미분류</v>
      </c>
      <c r="N1781" t="str">
        <f>IF(COUNTIF(저축성자산, I1781) &gt; 0, 표1[[#This Row],[결제수단]], E1781)</f>
        <v>미분류</v>
      </c>
      <c r="O1781">
        <f>IF(OR(표1[[#This Row],[pv_대분류]]="수입", 표1[[#This Row],[pv_대분류]]="저축/투자"), 표1[[#This Row],[금액]], -표1[[#This Row],[금액]])</f>
        <v>11</v>
      </c>
    </row>
    <row r="1782" spans="1:15" hidden="1">
      <c r="A1782" s="33">
        <v>45611</v>
      </c>
      <c r="B1782" s="34">
        <v>0.61149305555555555</v>
      </c>
      <c r="C1782" t="s">
        <v>163</v>
      </c>
      <c r="D1782" t="s">
        <v>161</v>
      </c>
      <c r="E1782" t="s">
        <v>149</v>
      </c>
      <c r="F1782" t="s">
        <v>617</v>
      </c>
      <c r="G1782" s="82">
        <v>58</v>
      </c>
      <c r="H1782" t="s">
        <v>179</v>
      </c>
      <c r="I1782" t="s">
        <v>537</v>
      </c>
      <c r="J1782" s="33"/>
      <c r="K1782" s="33">
        <f>표1[[#This Row],[날짜]]</f>
        <v>45611</v>
      </c>
      <c r="L1782" t="str" cm="1">
        <f t="array" ref="L17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82" t="str">
        <f t="shared" si="27"/>
        <v>앱테크</v>
      </c>
      <c r="N1782" t="str">
        <f>IF(COUNTIF(저축성자산, I1782) &gt; 0, 표1[[#This Row],[결제수단]], E1782)</f>
        <v>미분류</v>
      </c>
      <c r="O1782">
        <f>IF(OR(표1[[#This Row],[pv_대분류]]="수입", 표1[[#This Row],[pv_대분류]]="저축/투자"), 표1[[#This Row],[금액]], -표1[[#This Row],[금액]])</f>
        <v>58</v>
      </c>
    </row>
    <row r="1783" spans="1:15" hidden="1">
      <c r="A1783" s="33">
        <v>45611</v>
      </c>
      <c r="B1783" s="34">
        <v>0.61151620370370374</v>
      </c>
      <c r="C1783" t="s">
        <v>163</v>
      </c>
      <c r="D1783" t="s">
        <v>149</v>
      </c>
      <c r="E1783" t="s">
        <v>149</v>
      </c>
      <c r="F1783" t="s">
        <v>590</v>
      </c>
      <c r="G1783" s="82">
        <v>15</v>
      </c>
      <c r="H1783" t="s">
        <v>179</v>
      </c>
      <c r="I1783" t="s">
        <v>537</v>
      </c>
      <c r="J1783" s="33"/>
      <c r="K1783" s="33">
        <f>표1[[#This Row],[날짜]]</f>
        <v>45611</v>
      </c>
      <c r="L1783" t="str" cm="1">
        <f t="array" ref="L17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83" t="str">
        <f t="shared" si="27"/>
        <v>미분류</v>
      </c>
      <c r="N1783" t="str">
        <f>IF(COUNTIF(저축성자산, I1783) &gt; 0, 표1[[#This Row],[결제수단]], E1783)</f>
        <v>미분류</v>
      </c>
      <c r="O1783">
        <f>IF(OR(표1[[#This Row],[pv_대분류]]="수입", 표1[[#This Row],[pv_대분류]]="저축/투자"), 표1[[#This Row],[금액]], -표1[[#This Row],[금액]])</f>
        <v>15</v>
      </c>
    </row>
    <row r="1784" spans="1:15" hidden="1">
      <c r="A1784" s="33">
        <v>45611</v>
      </c>
      <c r="B1784" s="34">
        <v>0.61153935185185182</v>
      </c>
      <c r="C1784" t="s">
        <v>163</v>
      </c>
      <c r="D1784" t="s">
        <v>161</v>
      </c>
      <c r="E1784" t="s">
        <v>149</v>
      </c>
      <c r="F1784" t="s">
        <v>617</v>
      </c>
      <c r="G1784" s="82">
        <v>51</v>
      </c>
      <c r="H1784" t="s">
        <v>179</v>
      </c>
      <c r="I1784" t="s">
        <v>537</v>
      </c>
      <c r="J1784" s="33"/>
      <c r="K1784" s="33">
        <f>표1[[#This Row],[날짜]]</f>
        <v>45611</v>
      </c>
      <c r="L1784" t="str" cm="1">
        <f t="array" ref="L17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84" t="str">
        <f t="shared" si="27"/>
        <v>앱테크</v>
      </c>
      <c r="N1784" t="str">
        <f>IF(COUNTIF(저축성자산, I1784) &gt; 0, 표1[[#This Row],[결제수단]], E1784)</f>
        <v>미분류</v>
      </c>
      <c r="O1784">
        <f>IF(OR(표1[[#This Row],[pv_대분류]]="수입", 표1[[#This Row],[pv_대분류]]="저축/투자"), 표1[[#This Row],[금액]], -표1[[#This Row],[금액]])</f>
        <v>51</v>
      </c>
    </row>
    <row r="1785" spans="1:15">
      <c r="A1785" s="33">
        <v>45611</v>
      </c>
      <c r="B1785" s="34">
        <v>0.61640046296296291</v>
      </c>
      <c r="C1785" t="s">
        <v>165</v>
      </c>
      <c r="D1785" t="s">
        <v>553</v>
      </c>
      <c r="E1785" t="s">
        <v>612</v>
      </c>
      <c r="F1785" t="s">
        <v>350</v>
      </c>
      <c r="G1785" s="82">
        <v>-30000</v>
      </c>
      <c r="H1785" t="s">
        <v>179</v>
      </c>
      <c r="I1785" t="s">
        <v>222</v>
      </c>
      <c r="J1785" s="33"/>
      <c r="K1785" s="33">
        <f>표1[[#This Row],[날짜]]</f>
        <v>45611</v>
      </c>
      <c r="L1785" t="str" cm="1">
        <f t="array" ref="L17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85" t="str">
        <f t="shared" si="27"/>
        <v>온라인쇼핑</v>
      </c>
      <c r="N1785" t="str">
        <f>IF(COUNTIF(저축성자산, I1785) &gt; 0, 표1[[#This Row],[결제수단]], E1785)</f>
        <v>인터넷쇼핑</v>
      </c>
      <c r="O1785">
        <f>IF(OR(표1[[#This Row],[pv_대분류]]="수입", 표1[[#This Row],[pv_대분류]]="저축/투자"), 표1[[#This Row],[금액]], -표1[[#This Row],[금액]])</f>
        <v>30000</v>
      </c>
    </row>
    <row r="1786" spans="1:15">
      <c r="A1786" s="33">
        <v>45611</v>
      </c>
      <c r="B1786" s="34">
        <v>0.61714120370370373</v>
      </c>
      <c r="C1786" t="s">
        <v>165</v>
      </c>
      <c r="D1786" t="s">
        <v>553</v>
      </c>
      <c r="E1786" t="s">
        <v>612</v>
      </c>
      <c r="F1786" t="s">
        <v>450</v>
      </c>
      <c r="G1786" s="82">
        <v>-30000</v>
      </c>
      <c r="H1786" t="s">
        <v>179</v>
      </c>
      <c r="I1786" t="s">
        <v>222</v>
      </c>
      <c r="J1786" s="33"/>
      <c r="K1786" s="33">
        <f>표1[[#This Row],[날짜]]</f>
        <v>45611</v>
      </c>
      <c r="L1786" t="str" cm="1">
        <f t="array" ref="L17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86" t="str">
        <f t="shared" si="27"/>
        <v>온라인쇼핑</v>
      </c>
      <c r="N1786" t="str">
        <f>IF(COUNTIF(저축성자산, I1786) &gt; 0, 표1[[#This Row],[결제수단]], E1786)</f>
        <v>인터넷쇼핑</v>
      </c>
      <c r="O1786">
        <f>IF(OR(표1[[#This Row],[pv_대분류]]="수입", 표1[[#This Row],[pv_대분류]]="저축/투자"), 표1[[#This Row],[금액]], -표1[[#This Row],[금액]])</f>
        <v>30000</v>
      </c>
    </row>
    <row r="1787" spans="1:15">
      <c r="A1787" s="33">
        <v>45611</v>
      </c>
      <c r="B1787" s="34">
        <v>0.70953703703703708</v>
      </c>
      <c r="C1787" t="s">
        <v>165</v>
      </c>
      <c r="D1787" t="s">
        <v>549</v>
      </c>
      <c r="E1787" t="s">
        <v>11</v>
      </c>
      <c r="F1787" t="s">
        <v>425</v>
      </c>
      <c r="G1787" s="82">
        <v>-36420</v>
      </c>
      <c r="H1787" t="s">
        <v>179</v>
      </c>
      <c r="I1787" t="s">
        <v>537</v>
      </c>
      <c r="J1787" s="33"/>
      <c r="K1787" s="33">
        <f>표1[[#This Row],[날짜]]</f>
        <v>45611</v>
      </c>
      <c r="L1787" t="str" cm="1">
        <f t="array" ref="L17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87" t="str">
        <f t="shared" si="27"/>
        <v>주거/통신</v>
      </c>
      <c r="N1787" t="str">
        <f>IF(COUNTIF(저축성자산, I1787) &gt; 0, 표1[[#This Row],[결제수단]], E1787)</f>
        <v>휴대폰</v>
      </c>
      <c r="O1787">
        <f>IF(OR(표1[[#This Row],[pv_대분류]]="수입", 표1[[#This Row],[pv_대분류]]="저축/투자"), 표1[[#This Row],[금액]], -표1[[#This Row],[금액]])</f>
        <v>36420</v>
      </c>
    </row>
    <row r="1788" spans="1:15">
      <c r="A1788" s="33">
        <v>45611</v>
      </c>
      <c r="B1788" s="34">
        <v>0.79200231481481487</v>
      </c>
      <c r="C1788" t="s">
        <v>165</v>
      </c>
      <c r="D1788" t="s">
        <v>160</v>
      </c>
      <c r="E1788" t="s">
        <v>4</v>
      </c>
      <c r="F1788" t="s">
        <v>457</v>
      </c>
      <c r="G1788" s="82">
        <v>-2500</v>
      </c>
      <c r="H1788" t="s">
        <v>179</v>
      </c>
      <c r="I1788" t="s">
        <v>224</v>
      </c>
      <c r="J1788" s="33"/>
      <c r="K1788" s="33">
        <f>표1[[#This Row],[날짜]]</f>
        <v>45611</v>
      </c>
      <c r="L1788" t="str" cm="1">
        <f t="array" ref="L17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88" t="str">
        <f t="shared" si="27"/>
        <v>생활</v>
      </c>
      <c r="N1788" t="str">
        <f>IF(COUNTIF(저축성자산, I1788) &gt; 0, 표1[[#This Row],[결제수단]], E1788)</f>
        <v>편의점</v>
      </c>
      <c r="O1788">
        <f>IF(OR(표1[[#This Row],[pv_대분류]]="수입", 표1[[#This Row],[pv_대분류]]="저축/투자"), 표1[[#This Row],[금액]], -표1[[#This Row],[금액]])</f>
        <v>2500</v>
      </c>
    </row>
    <row r="1789" spans="1:15">
      <c r="A1789" s="33">
        <v>45611</v>
      </c>
      <c r="B1789" s="34">
        <v>0.79523148148148148</v>
      </c>
      <c r="C1789" t="s">
        <v>165</v>
      </c>
      <c r="D1789" t="s">
        <v>156</v>
      </c>
      <c r="E1789" t="s">
        <v>18</v>
      </c>
      <c r="F1789" t="s">
        <v>740</v>
      </c>
      <c r="G1789" s="82">
        <v>-110040</v>
      </c>
      <c r="H1789" t="s">
        <v>179</v>
      </c>
      <c r="I1789" t="s">
        <v>211</v>
      </c>
      <c r="J1789" s="33"/>
      <c r="K1789" s="33">
        <f>표1[[#This Row],[날짜]]</f>
        <v>45611</v>
      </c>
      <c r="L1789" t="str" cm="1">
        <f t="array" ref="L17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89" t="str">
        <f t="shared" si="27"/>
        <v>금융</v>
      </c>
      <c r="N1789" t="str">
        <f>IF(COUNTIF(저축성자산, I1789) &gt; 0, 표1[[#This Row],[결제수단]], E1789)</f>
        <v>은행</v>
      </c>
      <c r="O1789">
        <f>IF(OR(표1[[#This Row],[pv_대분류]]="수입", 표1[[#This Row],[pv_대분류]]="저축/투자"), 표1[[#This Row],[금액]], -표1[[#This Row],[금액]])</f>
        <v>110040</v>
      </c>
    </row>
    <row r="1790" spans="1:15" hidden="1">
      <c r="A1790" s="33">
        <v>45610</v>
      </c>
      <c r="B1790" s="34">
        <v>0.35726851851851849</v>
      </c>
      <c r="C1790" t="s">
        <v>167</v>
      </c>
      <c r="D1790" t="s">
        <v>609</v>
      </c>
      <c r="E1790" t="s">
        <v>149</v>
      </c>
      <c r="F1790" t="s">
        <v>593</v>
      </c>
      <c r="G1790" s="82">
        <v>-2511</v>
      </c>
      <c r="H1790" t="s">
        <v>179</v>
      </c>
      <c r="I1790" t="s">
        <v>211</v>
      </c>
      <c r="J1790" s="33"/>
      <c r="K1790" s="33">
        <f>표1[[#This Row],[날짜]]</f>
        <v>45610</v>
      </c>
      <c r="L1790" t="str" cm="1">
        <f t="array" ref="L17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90" t="str">
        <f t="shared" si="27"/>
        <v>내계좌이체</v>
      </c>
      <c r="N1790" t="str">
        <f>IF(COUNTIF(저축성자산, I1790) &gt; 0, 표1[[#This Row],[결제수단]], E1790)</f>
        <v>미분류</v>
      </c>
      <c r="O1790">
        <f>IF(OR(표1[[#This Row],[pv_대분류]]="수입", 표1[[#This Row],[pv_대분류]]="저축/투자"), 표1[[#This Row],[금액]], -표1[[#This Row],[금액]])</f>
        <v>2511</v>
      </c>
    </row>
    <row r="1791" spans="1:15" hidden="1">
      <c r="A1791" s="33">
        <v>45610</v>
      </c>
      <c r="B1791" s="34">
        <v>0.35728009259259258</v>
      </c>
      <c r="C1791" t="s">
        <v>167</v>
      </c>
      <c r="D1791" t="s">
        <v>609</v>
      </c>
      <c r="E1791" t="s">
        <v>149</v>
      </c>
      <c r="F1791" t="s">
        <v>152</v>
      </c>
      <c r="G1791" s="82">
        <v>2511</v>
      </c>
      <c r="H1791" t="s">
        <v>179</v>
      </c>
      <c r="I1791" t="s">
        <v>537</v>
      </c>
      <c r="J1791" s="33"/>
      <c r="K1791" s="33">
        <f>표1[[#This Row],[날짜]]</f>
        <v>45610</v>
      </c>
      <c r="L1791" t="str" cm="1">
        <f t="array" ref="L17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91" t="str">
        <f t="shared" si="27"/>
        <v>내계좌이체</v>
      </c>
      <c r="N1791" t="str">
        <f>IF(COUNTIF(저축성자산, I1791) &gt; 0, 표1[[#This Row],[결제수단]], E1791)</f>
        <v>미분류</v>
      </c>
      <c r="O1791">
        <f>IF(OR(표1[[#This Row],[pv_대분류]]="수입", 표1[[#This Row],[pv_대분류]]="저축/투자"), 표1[[#This Row],[금액]], -표1[[#This Row],[금액]])</f>
        <v>-2511</v>
      </c>
    </row>
    <row r="1792" spans="1:15" hidden="1">
      <c r="A1792" s="33">
        <v>45610</v>
      </c>
      <c r="B1792" s="34">
        <v>0.38666666666666671</v>
      </c>
      <c r="C1792" t="s">
        <v>167</v>
      </c>
      <c r="D1792" t="s">
        <v>167</v>
      </c>
      <c r="E1792" t="s">
        <v>149</v>
      </c>
      <c r="F1792" t="s">
        <v>98</v>
      </c>
      <c r="G1792" s="82">
        <v>10000</v>
      </c>
      <c r="H1792" t="s">
        <v>179</v>
      </c>
      <c r="I1792" t="s">
        <v>554</v>
      </c>
      <c r="J1792" s="33"/>
      <c r="K1792" s="33">
        <f>표1[[#This Row],[날짜]]</f>
        <v>45610</v>
      </c>
      <c r="L1792" t="str" cm="1">
        <f t="array" ref="L17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792" t="str">
        <f t="shared" si="27"/>
        <v>이체</v>
      </c>
      <c r="N1792" t="str">
        <f>IF(COUNTIF(저축성자산, I1792) &gt; 0, 표1[[#This Row],[결제수단]], E1792)</f>
        <v>미분류</v>
      </c>
      <c r="O1792">
        <f>IF(OR(표1[[#This Row],[pv_대분류]]="수입", 표1[[#This Row],[pv_대분류]]="저축/투자"), 표1[[#This Row],[금액]], -표1[[#This Row],[금액]])</f>
        <v>-10000</v>
      </c>
    </row>
    <row r="1793" spans="1:15">
      <c r="A1793" s="33">
        <v>45610</v>
      </c>
      <c r="B1793" s="34">
        <v>0.35796296296296298</v>
      </c>
      <c r="C1793" t="s">
        <v>165</v>
      </c>
      <c r="D1793" t="s">
        <v>146</v>
      </c>
      <c r="E1793" t="s">
        <v>37</v>
      </c>
      <c r="F1793" t="s">
        <v>325</v>
      </c>
      <c r="G1793" s="82">
        <v>-5700</v>
      </c>
      <c r="H1793" t="s">
        <v>179</v>
      </c>
      <c r="I1793" t="s">
        <v>224</v>
      </c>
      <c r="J1793" s="33"/>
      <c r="K1793" s="33">
        <f>표1[[#This Row],[날짜]]</f>
        <v>45610</v>
      </c>
      <c r="L1793" t="str" cm="1">
        <f t="array" ref="L17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93" t="str">
        <f t="shared" si="27"/>
        <v>교통</v>
      </c>
      <c r="N1793" t="str">
        <f>IF(COUNTIF(저축성자산, I1793) &gt; 0, 표1[[#This Row],[결제수단]], E1793)</f>
        <v>택시</v>
      </c>
      <c r="O1793">
        <f>IF(OR(표1[[#This Row],[pv_대분류]]="수입", 표1[[#This Row],[pv_대분류]]="저축/투자"), 표1[[#This Row],[금액]], -표1[[#This Row],[금액]])</f>
        <v>5700</v>
      </c>
    </row>
    <row r="1794" spans="1:15" hidden="1">
      <c r="A1794" s="33">
        <v>45610</v>
      </c>
      <c r="B1794" s="34">
        <v>0.37255787037037041</v>
      </c>
      <c r="C1794" t="s">
        <v>163</v>
      </c>
      <c r="D1794" t="s">
        <v>161</v>
      </c>
      <c r="E1794" t="s">
        <v>149</v>
      </c>
      <c r="F1794" t="s">
        <v>617</v>
      </c>
      <c r="G1794" s="82">
        <v>48</v>
      </c>
      <c r="H1794" t="s">
        <v>179</v>
      </c>
      <c r="I1794" t="s">
        <v>537</v>
      </c>
      <c r="J1794" s="33"/>
      <c r="K1794" s="33">
        <f>표1[[#This Row],[날짜]]</f>
        <v>45610</v>
      </c>
      <c r="L1794" t="str" cm="1">
        <f t="array" ref="L17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94" t="str">
        <f t="shared" ref="M1794:M1857" si="28">IF(COUNTIF(저축성자산, I1794) &gt; 0, "저축성자산", D1794)</f>
        <v>앱테크</v>
      </c>
      <c r="N1794" t="str">
        <f>IF(COUNTIF(저축성자산, I1794) &gt; 0, 표1[[#This Row],[결제수단]], E1794)</f>
        <v>미분류</v>
      </c>
      <c r="O1794">
        <f>IF(OR(표1[[#This Row],[pv_대분류]]="수입", 표1[[#This Row],[pv_대분류]]="저축/투자"), 표1[[#This Row],[금액]], -표1[[#This Row],[금액]])</f>
        <v>48</v>
      </c>
    </row>
    <row r="1795" spans="1:15" hidden="1">
      <c r="A1795" s="33">
        <v>45610</v>
      </c>
      <c r="B1795" s="34">
        <v>0.37262731481481481</v>
      </c>
      <c r="C1795" t="s">
        <v>163</v>
      </c>
      <c r="D1795" t="s">
        <v>161</v>
      </c>
      <c r="E1795" t="s">
        <v>149</v>
      </c>
      <c r="F1795" t="s">
        <v>617</v>
      </c>
      <c r="G1795" s="82">
        <v>20</v>
      </c>
      <c r="H1795" t="s">
        <v>179</v>
      </c>
      <c r="I1795" t="s">
        <v>537</v>
      </c>
      <c r="J1795" s="33"/>
      <c r="K1795" s="33">
        <f>표1[[#This Row],[날짜]]</f>
        <v>45610</v>
      </c>
      <c r="L1795" t="str" cm="1">
        <f t="array" ref="L17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95" t="str">
        <f t="shared" si="28"/>
        <v>앱테크</v>
      </c>
      <c r="N1795" t="str">
        <f>IF(COUNTIF(저축성자산, I1795) &gt; 0, 표1[[#This Row],[결제수단]], E1795)</f>
        <v>미분류</v>
      </c>
      <c r="O1795">
        <f>IF(OR(표1[[#This Row],[pv_대분류]]="수입", 표1[[#This Row],[pv_대분류]]="저축/투자"), 표1[[#This Row],[금액]], -표1[[#This Row],[금액]])</f>
        <v>20</v>
      </c>
    </row>
    <row r="1796" spans="1:15" hidden="1">
      <c r="A1796" s="33">
        <v>45610</v>
      </c>
      <c r="B1796" s="34">
        <v>0.37267361111111108</v>
      </c>
      <c r="C1796" t="s">
        <v>163</v>
      </c>
      <c r="D1796" t="s">
        <v>149</v>
      </c>
      <c r="E1796" t="s">
        <v>149</v>
      </c>
      <c r="F1796" t="s">
        <v>590</v>
      </c>
      <c r="G1796" s="82">
        <v>17</v>
      </c>
      <c r="H1796" t="s">
        <v>179</v>
      </c>
      <c r="I1796" t="s">
        <v>537</v>
      </c>
      <c r="J1796" s="33"/>
      <c r="K1796" s="33">
        <f>표1[[#This Row],[날짜]]</f>
        <v>45610</v>
      </c>
      <c r="L1796" t="str" cm="1">
        <f t="array" ref="L17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96" t="str">
        <f t="shared" si="28"/>
        <v>미분류</v>
      </c>
      <c r="N1796" t="str">
        <f>IF(COUNTIF(저축성자산, I1796) &gt; 0, 표1[[#This Row],[결제수단]], E1796)</f>
        <v>미분류</v>
      </c>
      <c r="O1796">
        <f>IF(OR(표1[[#This Row],[pv_대분류]]="수입", 표1[[#This Row],[pv_대분류]]="저축/투자"), 표1[[#This Row],[금액]], -표1[[#This Row],[금액]])</f>
        <v>17</v>
      </c>
    </row>
    <row r="1797" spans="1:15" hidden="1">
      <c r="A1797" s="33">
        <v>45610</v>
      </c>
      <c r="B1797" s="34">
        <v>0.3727314814814815</v>
      </c>
      <c r="C1797" t="s">
        <v>163</v>
      </c>
      <c r="D1797" t="s">
        <v>161</v>
      </c>
      <c r="E1797" t="s">
        <v>149</v>
      </c>
      <c r="F1797" t="s">
        <v>617</v>
      </c>
      <c r="G1797" s="82">
        <v>46</v>
      </c>
      <c r="H1797" t="s">
        <v>179</v>
      </c>
      <c r="I1797" t="s">
        <v>537</v>
      </c>
      <c r="J1797" s="33"/>
      <c r="K1797" s="33">
        <f>표1[[#This Row],[날짜]]</f>
        <v>45610</v>
      </c>
      <c r="L1797" t="str" cm="1">
        <f t="array" ref="L17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797" t="str">
        <f t="shared" si="28"/>
        <v>앱테크</v>
      </c>
      <c r="N1797" t="str">
        <f>IF(COUNTIF(저축성자산, I1797) &gt; 0, 표1[[#This Row],[결제수단]], E1797)</f>
        <v>미분류</v>
      </c>
      <c r="O1797">
        <f>IF(OR(표1[[#This Row],[pv_대분류]]="수입", 표1[[#This Row],[pv_대분류]]="저축/투자"), 표1[[#This Row],[금액]], -표1[[#This Row],[금액]])</f>
        <v>46</v>
      </c>
    </row>
    <row r="1798" spans="1:15">
      <c r="A1798" s="33">
        <v>45610</v>
      </c>
      <c r="B1798" s="34">
        <v>0.72328703703703701</v>
      </c>
      <c r="C1798" t="s">
        <v>165</v>
      </c>
      <c r="D1798" t="s">
        <v>160</v>
      </c>
      <c r="E1798" t="s">
        <v>10</v>
      </c>
      <c r="F1798" t="s">
        <v>314</v>
      </c>
      <c r="G1798" s="82">
        <v>-27270</v>
      </c>
      <c r="H1798" t="s">
        <v>179</v>
      </c>
      <c r="I1798" t="s">
        <v>222</v>
      </c>
      <c r="J1798" s="33"/>
      <c r="K1798" s="33">
        <f>표1[[#This Row],[날짜]]</f>
        <v>45610</v>
      </c>
      <c r="L1798" t="str" cm="1">
        <f t="array" ref="L17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798" t="str">
        <f t="shared" si="28"/>
        <v>생활</v>
      </c>
      <c r="N1798" t="str">
        <f>IF(COUNTIF(저축성자산, I1798) &gt; 0, 표1[[#This Row],[결제수단]], E1798)</f>
        <v>마트</v>
      </c>
      <c r="O1798">
        <f>IF(OR(표1[[#This Row],[pv_대분류]]="수입", 표1[[#This Row],[pv_대분류]]="저축/투자"), 표1[[#This Row],[금액]], -표1[[#This Row],[금액]])</f>
        <v>27270</v>
      </c>
    </row>
    <row r="1799" spans="1:15" hidden="1">
      <c r="A1799" s="33">
        <v>45609</v>
      </c>
      <c r="B1799" s="34">
        <v>0.38626157407407408</v>
      </c>
      <c r="C1799" t="s">
        <v>167</v>
      </c>
      <c r="D1799" t="s">
        <v>609</v>
      </c>
      <c r="E1799" t="s">
        <v>149</v>
      </c>
      <c r="F1799" t="s">
        <v>152</v>
      </c>
      <c r="G1799" s="82">
        <v>541001</v>
      </c>
      <c r="H1799" t="s">
        <v>179</v>
      </c>
      <c r="I1799" t="s">
        <v>537</v>
      </c>
      <c r="J1799" s="33"/>
      <c r="K1799" s="33">
        <f>표1[[#This Row],[날짜]]</f>
        <v>45609</v>
      </c>
      <c r="L1799" t="str" cm="1">
        <f t="array" ref="L17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799" t="str">
        <f t="shared" si="28"/>
        <v>내계좌이체</v>
      </c>
      <c r="N1799" t="str">
        <f>IF(COUNTIF(저축성자산, I1799) &gt; 0, 표1[[#This Row],[결제수단]], E1799)</f>
        <v>미분류</v>
      </c>
      <c r="O1799">
        <f>IF(OR(표1[[#This Row],[pv_대분류]]="수입", 표1[[#This Row],[pv_대분류]]="저축/투자"), 표1[[#This Row],[금액]], -표1[[#This Row],[금액]])</f>
        <v>-541001</v>
      </c>
    </row>
    <row r="1800" spans="1:15" hidden="1">
      <c r="A1800" s="33">
        <v>45609</v>
      </c>
      <c r="B1800" s="34">
        <v>0.38841435185185191</v>
      </c>
      <c r="C1800" t="s">
        <v>167</v>
      </c>
      <c r="D1800" t="s">
        <v>609</v>
      </c>
      <c r="E1800" t="s">
        <v>149</v>
      </c>
      <c r="F1800" t="s">
        <v>152</v>
      </c>
      <c r="G1800" s="82">
        <v>554696</v>
      </c>
      <c r="H1800" t="s">
        <v>179</v>
      </c>
      <c r="I1800" t="s">
        <v>554</v>
      </c>
      <c r="J1800" s="33"/>
      <c r="K1800" s="33">
        <f>표1[[#This Row],[날짜]]</f>
        <v>45609</v>
      </c>
      <c r="L1800" t="str" cm="1">
        <f t="array" ref="L18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00" t="str">
        <f t="shared" si="28"/>
        <v>내계좌이체</v>
      </c>
      <c r="N1800" t="str">
        <f>IF(COUNTIF(저축성자산, I1800) &gt; 0, 표1[[#This Row],[결제수단]], E1800)</f>
        <v>미분류</v>
      </c>
      <c r="O1800">
        <f>IF(OR(표1[[#This Row],[pv_대분류]]="수입", 표1[[#This Row],[pv_대분류]]="저축/투자"), 표1[[#This Row],[금액]], -표1[[#This Row],[금액]])</f>
        <v>-554696</v>
      </c>
    </row>
    <row r="1801" spans="1:15" hidden="1">
      <c r="A1801" s="33">
        <v>45609</v>
      </c>
      <c r="B1801" s="34">
        <v>0.38841435185185191</v>
      </c>
      <c r="C1801" t="s">
        <v>167</v>
      </c>
      <c r="D1801" t="s">
        <v>609</v>
      </c>
      <c r="E1801" t="s">
        <v>149</v>
      </c>
      <c r="F1801" t="s">
        <v>593</v>
      </c>
      <c r="G1801" s="82">
        <v>-554696</v>
      </c>
      <c r="H1801" t="s">
        <v>179</v>
      </c>
      <c r="I1801" t="s">
        <v>537</v>
      </c>
      <c r="J1801" s="33"/>
      <c r="K1801" s="33">
        <f>표1[[#This Row],[날짜]]</f>
        <v>45609</v>
      </c>
      <c r="L1801" t="str" cm="1">
        <f t="array" ref="L18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01" t="str">
        <f t="shared" si="28"/>
        <v>내계좌이체</v>
      </c>
      <c r="N1801" t="str">
        <f>IF(COUNTIF(저축성자산, I1801) &gt; 0, 표1[[#This Row],[결제수단]], E1801)</f>
        <v>미분류</v>
      </c>
      <c r="O1801">
        <f>IF(OR(표1[[#This Row],[pv_대분류]]="수입", 표1[[#This Row],[pv_대분류]]="저축/투자"), 표1[[#This Row],[금액]], -표1[[#This Row],[금액]])</f>
        <v>554696</v>
      </c>
    </row>
    <row r="1802" spans="1:15" hidden="1">
      <c r="A1802" s="33">
        <v>45609</v>
      </c>
      <c r="B1802" s="34">
        <v>0.38881944444444438</v>
      </c>
      <c r="C1802" t="s">
        <v>167</v>
      </c>
      <c r="D1802" t="s">
        <v>167</v>
      </c>
      <c r="E1802" t="s">
        <v>149</v>
      </c>
      <c r="F1802" t="s">
        <v>73</v>
      </c>
      <c r="G1802" s="82">
        <v>-500000</v>
      </c>
      <c r="H1802" t="s">
        <v>179</v>
      </c>
      <c r="I1802" t="s">
        <v>554</v>
      </c>
      <c r="J1802" s="33"/>
      <c r="K1802" s="33">
        <f>표1[[#This Row],[날짜]]</f>
        <v>45609</v>
      </c>
      <c r="L1802" t="str" cm="1">
        <f t="array" ref="L18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02" t="str">
        <f t="shared" si="28"/>
        <v>이체</v>
      </c>
      <c r="N1802" t="str">
        <f>IF(COUNTIF(저축성자산, I1802) &gt; 0, 표1[[#This Row],[결제수단]], E1802)</f>
        <v>미분류</v>
      </c>
      <c r="O1802">
        <f>IF(OR(표1[[#This Row],[pv_대분류]]="수입", 표1[[#This Row],[pv_대분류]]="저축/투자"), 표1[[#This Row],[금액]], -표1[[#This Row],[금액]])</f>
        <v>500000</v>
      </c>
    </row>
    <row r="1803" spans="1:15" hidden="1">
      <c r="A1803" s="33">
        <v>45609</v>
      </c>
      <c r="B1803" s="34">
        <v>0.38914351851851853</v>
      </c>
      <c r="C1803" t="s">
        <v>167</v>
      </c>
      <c r="D1803" t="s">
        <v>609</v>
      </c>
      <c r="E1803" t="s">
        <v>149</v>
      </c>
      <c r="F1803" t="s">
        <v>152</v>
      </c>
      <c r="G1803" s="82">
        <v>-54770</v>
      </c>
      <c r="H1803" t="s">
        <v>179</v>
      </c>
      <c r="I1803" t="s">
        <v>554</v>
      </c>
      <c r="J1803" s="33"/>
      <c r="K1803" s="33">
        <f>표1[[#This Row],[날짜]]</f>
        <v>45609</v>
      </c>
      <c r="L1803" t="str" cm="1">
        <f t="array" ref="L18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03" t="str">
        <f t="shared" si="28"/>
        <v>내계좌이체</v>
      </c>
      <c r="N1803" t="str">
        <f>IF(COUNTIF(저축성자산, I1803) &gt; 0, 표1[[#This Row],[결제수단]], E1803)</f>
        <v>미분류</v>
      </c>
      <c r="O1803">
        <f>IF(OR(표1[[#This Row],[pv_대분류]]="수입", 표1[[#This Row],[pv_대분류]]="저축/투자"), 표1[[#This Row],[금액]], -표1[[#This Row],[금액]])</f>
        <v>54770</v>
      </c>
    </row>
    <row r="1804" spans="1:15" hidden="1">
      <c r="A1804" s="33">
        <v>45609</v>
      </c>
      <c r="B1804" s="34">
        <v>0.38914351851851853</v>
      </c>
      <c r="C1804" t="s">
        <v>167</v>
      </c>
      <c r="D1804" t="s">
        <v>609</v>
      </c>
      <c r="E1804" t="s">
        <v>149</v>
      </c>
      <c r="F1804" t="s">
        <v>152</v>
      </c>
      <c r="G1804" s="82">
        <v>54770</v>
      </c>
      <c r="H1804" t="s">
        <v>179</v>
      </c>
      <c r="I1804" t="s">
        <v>537</v>
      </c>
      <c r="J1804" s="33"/>
      <c r="K1804" s="33">
        <f>표1[[#This Row],[날짜]]</f>
        <v>45609</v>
      </c>
      <c r="L1804" t="str" cm="1">
        <f t="array" ref="L18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04" t="str">
        <f t="shared" si="28"/>
        <v>내계좌이체</v>
      </c>
      <c r="N1804" t="str">
        <f>IF(COUNTIF(저축성자산, I1804) &gt; 0, 표1[[#This Row],[결제수단]], E1804)</f>
        <v>미분류</v>
      </c>
      <c r="O1804">
        <f>IF(OR(표1[[#This Row],[pv_대분류]]="수입", 표1[[#This Row],[pv_대분류]]="저축/투자"), 표1[[#This Row],[금액]], -표1[[#This Row],[금액]])</f>
        <v>-54770</v>
      </c>
    </row>
    <row r="1805" spans="1:15" hidden="1">
      <c r="A1805" s="33">
        <v>45609</v>
      </c>
      <c r="B1805" s="34">
        <v>0.4962847222222222</v>
      </c>
      <c r="C1805" t="s">
        <v>167</v>
      </c>
      <c r="D1805" t="s">
        <v>609</v>
      </c>
      <c r="E1805" t="s">
        <v>149</v>
      </c>
      <c r="F1805" t="s">
        <v>152</v>
      </c>
      <c r="G1805" s="82">
        <v>-18400</v>
      </c>
      <c r="H1805" t="s">
        <v>179</v>
      </c>
      <c r="I1805" t="s">
        <v>554</v>
      </c>
      <c r="J1805" s="33"/>
      <c r="K1805" s="33">
        <f>표1[[#This Row],[날짜]]</f>
        <v>45609</v>
      </c>
      <c r="L1805" t="str" cm="1">
        <f t="array" ref="L18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05" t="str">
        <f t="shared" si="28"/>
        <v>내계좌이체</v>
      </c>
      <c r="N1805" t="str">
        <f>IF(COUNTIF(저축성자산, I1805) &gt; 0, 표1[[#This Row],[결제수단]], E1805)</f>
        <v>미분류</v>
      </c>
      <c r="O1805">
        <f>IF(OR(표1[[#This Row],[pv_대분류]]="수입", 표1[[#This Row],[pv_대분류]]="저축/투자"), 표1[[#This Row],[금액]], -표1[[#This Row],[금액]])</f>
        <v>18400</v>
      </c>
    </row>
    <row r="1806" spans="1:15">
      <c r="A1806" s="33">
        <v>45609</v>
      </c>
      <c r="B1806" s="34">
        <v>0.48609953703703701</v>
      </c>
      <c r="C1806" t="s">
        <v>165</v>
      </c>
      <c r="D1806" t="s">
        <v>146</v>
      </c>
      <c r="E1806" t="s">
        <v>19</v>
      </c>
      <c r="F1806" t="s">
        <v>596</v>
      </c>
      <c r="G1806" s="82">
        <v>-2900</v>
      </c>
      <c r="H1806" t="s">
        <v>179</v>
      </c>
      <c r="I1806" t="s">
        <v>224</v>
      </c>
      <c r="J1806" s="33"/>
      <c r="K1806" s="33">
        <f>표1[[#This Row],[날짜]]</f>
        <v>45609</v>
      </c>
      <c r="L1806" t="str" cm="1">
        <f t="array" ref="L18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06" t="str">
        <f t="shared" si="28"/>
        <v>교통</v>
      </c>
      <c r="N1806" t="str">
        <f>IF(COUNTIF(저축성자산, I1806) &gt; 0, 표1[[#This Row],[결제수단]], E1806)</f>
        <v>철도</v>
      </c>
      <c r="O1806">
        <f>IF(OR(표1[[#This Row],[pv_대분류]]="수입", 표1[[#This Row],[pv_대분류]]="저축/투자"), 표1[[#This Row],[금액]], -표1[[#This Row],[금액]])</f>
        <v>2900</v>
      </c>
    </row>
    <row r="1807" spans="1:15">
      <c r="A1807" s="33">
        <v>45609</v>
      </c>
      <c r="B1807" s="34">
        <v>0.49637731481481479</v>
      </c>
      <c r="C1807" t="s">
        <v>165</v>
      </c>
      <c r="D1807" t="s">
        <v>148</v>
      </c>
      <c r="E1807" t="s">
        <v>92</v>
      </c>
      <c r="F1807" t="s">
        <v>336</v>
      </c>
      <c r="G1807" s="82">
        <v>-18400</v>
      </c>
      <c r="H1807" t="s">
        <v>179</v>
      </c>
      <c r="I1807" t="s">
        <v>272</v>
      </c>
      <c r="J1807" s="33"/>
      <c r="K1807" s="33">
        <f>표1[[#This Row],[날짜]]</f>
        <v>45609</v>
      </c>
      <c r="L1807" t="str" cm="1">
        <f t="array" ref="L18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07" t="str">
        <f t="shared" si="28"/>
        <v>식비</v>
      </c>
      <c r="N1807" t="str">
        <f>IF(COUNTIF(저축성자산, I1807) &gt; 0, 표1[[#This Row],[결제수단]], E1807)</f>
        <v>식재료</v>
      </c>
      <c r="O1807">
        <f>IF(OR(표1[[#This Row],[pv_대분류]]="수입", 표1[[#This Row],[pv_대분류]]="저축/투자"), 표1[[#This Row],[금액]], -표1[[#This Row],[금액]])</f>
        <v>18400</v>
      </c>
    </row>
    <row r="1808" spans="1:15">
      <c r="A1808" s="33">
        <v>45609</v>
      </c>
      <c r="B1808" s="34">
        <v>0.79664351851851856</v>
      </c>
      <c r="C1808" t="s">
        <v>165</v>
      </c>
      <c r="D1808" t="s">
        <v>148</v>
      </c>
      <c r="E1808" t="s">
        <v>598</v>
      </c>
      <c r="F1808" t="s">
        <v>462</v>
      </c>
      <c r="G1808" s="82">
        <v>-9700</v>
      </c>
      <c r="H1808" t="s">
        <v>179</v>
      </c>
      <c r="I1808" t="s">
        <v>222</v>
      </c>
      <c r="J1808" s="33"/>
      <c r="K1808" s="33">
        <f>표1[[#This Row],[날짜]]</f>
        <v>45609</v>
      </c>
      <c r="L1808" t="str" cm="1">
        <f t="array" ref="L18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08" t="str">
        <f t="shared" si="28"/>
        <v>식비</v>
      </c>
      <c r="N1808" t="str">
        <f>IF(COUNTIF(저축성자산, I1808) &gt; 0, 표1[[#This Row],[결제수단]], E1808)</f>
        <v>패스트푸드</v>
      </c>
      <c r="O1808">
        <f>IF(OR(표1[[#This Row],[pv_대분류]]="수입", 표1[[#This Row],[pv_대분류]]="저축/투자"), 표1[[#This Row],[금액]], -표1[[#This Row],[금액]])</f>
        <v>9700</v>
      </c>
    </row>
    <row r="1809" spans="1:15">
      <c r="A1809" s="33">
        <v>45609</v>
      </c>
      <c r="B1809" s="34">
        <v>0.80222222222222217</v>
      </c>
      <c r="C1809" t="s">
        <v>165</v>
      </c>
      <c r="D1809" t="s">
        <v>504</v>
      </c>
      <c r="E1809" t="s">
        <v>34</v>
      </c>
      <c r="F1809" t="s">
        <v>351</v>
      </c>
      <c r="G1809" s="82">
        <v>-30000</v>
      </c>
      <c r="H1809" t="s">
        <v>179</v>
      </c>
      <c r="I1809" t="s">
        <v>222</v>
      </c>
      <c r="J1809" s="33"/>
      <c r="K1809" s="33">
        <f>표1[[#This Row],[날짜]]</f>
        <v>45609</v>
      </c>
      <c r="L1809" t="str" cm="1">
        <f t="array" ref="L18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09" t="str">
        <f t="shared" si="28"/>
        <v>경조/선물</v>
      </c>
      <c r="N1809" t="str">
        <f>IF(COUNTIF(저축성자산, I1809) &gt; 0, 표1[[#This Row],[결제수단]], E1809)</f>
        <v>선물</v>
      </c>
      <c r="O1809">
        <f>IF(OR(표1[[#This Row],[pv_대분류]]="수입", 표1[[#This Row],[pv_대분류]]="저축/투자"), 표1[[#This Row],[금액]], -표1[[#This Row],[금액]])</f>
        <v>30000</v>
      </c>
    </row>
    <row r="1810" spans="1:15" hidden="1">
      <c r="A1810" s="33">
        <v>45608</v>
      </c>
      <c r="B1810" s="34">
        <v>0.51858796296296295</v>
      </c>
      <c r="C1810" t="s">
        <v>167</v>
      </c>
      <c r="D1810" t="s">
        <v>609</v>
      </c>
      <c r="E1810" t="s">
        <v>149</v>
      </c>
      <c r="F1810" t="s">
        <v>152</v>
      </c>
      <c r="G1810" s="82">
        <v>2511</v>
      </c>
      <c r="H1810" t="s">
        <v>179</v>
      </c>
      <c r="I1810" t="s">
        <v>211</v>
      </c>
      <c r="J1810" s="33"/>
      <c r="K1810" s="33">
        <f>표1[[#This Row],[날짜]]</f>
        <v>45608</v>
      </c>
      <c r="L1810" t="str" cm="1">
        <f t="array" ref="L18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10" t="str">
        <f t="shared" si="28"/>
        <v>내계좌이체</v>
      </c>
      <c r="N1810" t="str">
        <f>IF(COUNTIF(저축성자산, I1810) &gt; 0, 표1[[#This Row],[결제수단]], E1810)</f>
        <v>미분류</v>
      </c>
      <c r="O1810">
        <f>IF(OR(표1[[#This Row],[pv_대분류]]="수입", 표1[[#This Row],[pv_대분류]]="저축/투자"), 표1[[#This Row],[금액]], -표1[[#This Row],[금액]])</f>
        <v>-2511</v>
      </c>
    </row>
    <row r="1811" spans="1:15" hidden="1">
      <c r="A1811" s="33">
        <v>45608</v>
      </c>
      <c r="B1811" s="34">
        <v>0.51858796296296295</v>
      </c>
      <c r="C1811" t="s">
        <v>167</v>
      </c>
      <c r="D1811" t="s">
        <v>609</v>
      </c>
      <c r="E1811" t="s">
        <v>149</v>
      </c>
      <c r="F1811" t="s">
        <v>152</v>
      </c>
      <c r="G1811" s="82">
        <v>-2511</v>
      </c>
      <c r="H1811" t="s">
        <v>179</v>
      </c>
      <c r="I1811" t="s">
        <v>195</v>
      </c>
      <c r="J1811" s="33"/>
      <c r="K1811" s="33">
        <f>표1[[#This Row],[날짜]]</f>
        <v>45608</v>
      </c>
      <c r="L1811" t="str" cm="1">
        <f t="array" ref="L18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11" t="str">
        <f t="shared" si="28"/>
        <v>내계좌이체</v>
      </c>
      <c r="N1811" t="str">
        <f>IF(COUNTIF(저축성자산, I1811) &gt; 0, 표1[[#This Row],[결제수단]], E1811)</f>
        <v>미분류</v>
      </c>
      <c r="O1811">
        <f>IF(OR(표1[[#This Row],[pv_대분류]]="수입", 표1[[#This Row],[pv_대분류]]="저축/투자"), 표1[[#This Row],[금액]], -표1[[#This Row],[금액]])</f>
        <v>2511</v>
      </c>
    </row>
    <row r="1812" spans="1:15" hidden="1">
      <c r="A1812" s="33">
        <v>45608</v>
      </c>
      <c r="B1812" s="34">
        <v>0.53623842592592597</v>
      </c>
      <c r="C1812" t="s">
        <v>167</v>
      </c>
      <c r="D1812" t="s">
        <v>167</v>
      </c>
      <c r="E1812" t="s">
        <v>149</v>
      </c>
      <c r="F1812" t="s">
        <v>84</v>
      </c>
      <c r="G1812" s="82">
        <v>2000</v>
      </c>
      <c r="H1812" t="s">
        <v>179</v>
      </c>
      <c r="I1812" t="s">
        <v>554</v>
      </c>
      <c r="J1812" s="33"/>
      <c r="K1812" s="33">
        <f>표1[[#This Row],[날짜]]</f>
        <v>45608</v>
      </c>
      <c r="L1812" t="str" cm="1">
        <f t="array" ref="L18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12" t="str">
        <f t="shared" si="28"/>
        <v>이체</v>
      </c>
      <c r="N1812" t="str">
        <f>IF(COUNTIF(저축성자산, I1812) &gt; 0, 표1[[#This Row],[결제수단]], E1812)</f>
        <v>미분류</v>
      </c>
      <c r="O1812">
        <f>IF(OR(표1[[#This Row],[pv_대분류]]="수입", 표1[[#This Row],[pv_대분류]]="저축/투자"), 표1[[#This Row],[금액]], -표1[[#This Row],[금액]])</f>
        <v>-2000</v>
      </c>
    </row>
    <row r="1813" spans="1:15">
      <c r="A1813" s="33">
        <v>45608</v>
      </c>
      <c r="B1813" s="34">
        <v>0.51409722222222221</v>
      </c>
      <c r="C1813" t="s">
        <v>165</v>
      </c>
      <c r="D1813" t="s">
        <v>553</v>
      </c>
      <c r="E1813" t="s">
        <v>612</v>
      </c>
      <c r="F1813" t="s">
        <v>725</v>
      </c>
      <c r="G1813" s="82">
        <v>-17489</v>
      </c>
      <c r="H1813" t="s">
        <v>179</v>
      </c>
      <c r="I1813" t="s">
        <v>726</v>
      </c>
      <c r="J1813" s="33"/>
      <c r="K1813" s="33">
        <f>표1[[#This Row],[날짜]]</f>
        <v>45608</v>
      </c>
      <c r="L1813" t="str" cm="1">
        <f t="array" ref="L18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3" t="str">
        <f t="shared" si="28"/>
        <v>온라인쇼핑</v>
      </c>
      <c r="N1813" t="str">
        <f>IF(COUNTIF(저축성자산, I1813) &gt; 0, 표1[[#This Row],[결제수단]], E1813)</f>
        <v>인터넷쇼핑</v>
      </c>
      <c r="O1813">
        <f>IF(OR(표1[[#This Row],[pv_대분류]]="수입", 표1[[#This Row],[pv_대분류]]="저축/투자"), 표1[[#This Row],[금액]], -표1[[#This Row],[금액]])</f>
        <v>17489</v>
      </c>
    </row>
    <row r="1814" spans="1:15">
      <c r="A1814" s="33">
        <v>45608</v>
      </c>
      <c r="B1814" s="34">
        <v>0.79226851851851854</v>
      </c>
      <c r="C1814" t="s">
        <v>165</v>
      </c>
      <c r="D1814" t="s">
        <v>553</v>
      </c>
      <c r="E1814" t="s">
        <v>612</v>
      </c>
      <c r="F1814" t="s">
        <v>450</v>
      </c>
      <c r="G1814" s="82">
        <v>-30000</v>
      </c>
      <c r="H1814" t="s">
        <v>179</v>
      </c>
      <c r="I1814" t="s">
        <v>222</v>
      </c>
      <c r="J1814" s="33"/>
      <c r="K1814" s="33">
        <f>표1[[#This Row],[날짜]]</f>
        <v>45608</v>
      </c>
      <c r="L1814" t="str" cm="1">
        <f t="array" ref="L18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4" t="str">
        <f t="shared" si="28"/>
        <v>온라인쇼핑</v>
      </c>
      <c r="N1814" t="str">
        <f>IF(COUNTIF(저축성자산, I1814) &gt; 0, 표1[[#This Row],[결제수단]], E1814)</f>
        <v>인터넷쇼핑</v>
      </c>
      <c r="O1814">
        <f>IF(OR(표1[[#This Row],[pv_대분류]]="수입", 표1[[#This Row],[pv_대분류]]="저축/투자"), 표1[[#This Row],[금액]], -표1[[#This Row],[금액]])</f>
        <v>30000</v>
      </c>
    </row>
    <row r="1815" spans="1:15">
      <c r="A1815" s="33">
        <v>45608</v>
      </c>
      <c r="B1815" s="34">
        <v>0.81103009259259262</v>
      </c>
      <c r="C1815" t="s">
        <v>165</v>
      </c>
      <c r="D1815" t="s">
        <v>504</v>
      </c>
      <c r="E1815" t="s">
        <v>34</v>
      </c>
      <c r="F1815" t="s">
        <v>249</v>
      </c>
      <c r="G1815" s="82">
        <v>-12800</v>
      </c>
      <c r="H1815" t="s">
        <v>179</v>
      </c>
      <c r="I1815" t="s">
        <v>221</v>
      </c>
      <c r="J1815" s="33"/>
      <c r="K1815" s="33">
        <f>표1[[#This Row],[날짜]]</f>
        <v>45608</v>
      </c>
      <c r="L1815" t="str" cm="1">
        <f t="array" ref="L18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5" t="str">
        <f t="shared" si="28"/>
        <v>경조/선물</v>
      </c>
      <c r="N1815" t="str">
        <f>IF(COUNTIF(저축성자산, I1815) &gt; 0, 표1[[#This Row],[결제수단]], E1815)</f>
        <v>선물</v>
      </c>
      <c r="O1815">
        <f>IF(OR(표1[[#This Row],[pv_대분류]]="수입", 표1[[#This Row],[pv_대분류]]="저축/투자"), 표1[[#This Row],[금액]], -표1[[#This Row],[금액]])</f>
        <v>12800</v>
      </c>
    </row>
    <row r="1816" spans="1:15">
      <c r="A1816" s="33">
        <v>45608</v>
      </c>
      <c r="B1816" s="34">
        <v>0.8131828703703704</v>
      </c>
      <c r="C1816" t="s">
        <v>165</v>
      </c>
      <c r="D1816" t="s">
        <v>553</v>
      </c>
      <c r="E1816" t="s">
        <v>612</v>
      </c>
      <c r="F1816" t="s">
        <v>450</v>
      </c>
      <c r="G1816" s="82">
        <v>-30000</v>
      </c>
      <c r="H1816" t="s">
        <v>179</v>
      </c>
      <c r="I1816" t="s">
        <v>222</v>
      </c>
      <c r="J1816" s="33"/>
      <c r="K1816" s="33">
        <f>표1[[#This Row],[날짜]]</f>
        <v>45608</v>
      </c>
      <c r="L1816" t="str" cm="1">
        <f t="array" ref="L18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6" t="str">
        <f t="shared" si="28"/>
        <v>온라인쇼핑</v>
      </c>
      <c r="N1816" t="str">
        <f>IF(COUNTIF(저축성자산, I1816) &gt; 0, 표1[[#This Row],[결제수단]], E1816)</f>
        <v>인터넷쇼핑</v>
      </c>
      <c r="O1816">
        <f>IF(OR(표1[[#This Row],[pv_대분류]]="수입", 표1[[#This Row],[pv_대분류]]="저축/투자"), 표1[[#This Row],[금액]], -표1[[#This Row],[금액]])</f>
        <v>30000</v>
      </c>
    </row>
    <row r="1817" spans="1:15">
      <c r="A1817" s="33">
        <v>45608</v>
      </c>
      <c r="B1817" s="34">
        <v>0.89594907407407409</v>
      </c>
      <c r="C1817" t="s">
        <v>165</v>
      </c>
      <c r="D1817" t="s">
        <v>160</v>
      </c>
      <c r="E1817" t="s">
        <v>10</v>
      </c>
      <c r="F1817" t="s">
        <v>314</v>
      </c>
      <c r="G1817" s="82">
        <v>-9980</v>
      </c>
      <c r="H1817" t="s">
        <v>179</v>
      </c>
      <c r="I1817" t="s">
        <v>222</v>
      </c>
      <c r="J1817" s="33"/>
      <c r="K1817" s="33">
        <f>표1[[#This Row],[날짜]]</f>
        <v>45608</v>
      </c>
      <c r="L1817" t="str" cm="1">
        <f t="array" ref="L18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7" t="str">
        <f t="shared" si="28"/>
        <v>생활</v>
      </c>
      <c r="N1817" t="str">
        <f>IF(COUNTIF(저축성자산, I1817) &gt; 0, 표1[[#This Row],[결제수단]], E1817)</f>
        <v>마트</v>
      </c>
      <c r="O1817">
        <f>IF(OR(표1[[#This Row],[pv_대분류]]="수입", 표1[[#This Row],[pv_대분류]]="저축/투자"), 표1[[#This Row],[금액]], -표1[[#This Row],[금액]])</f>
        <v>9980</v>
      </c>
    </row>
    <row r="1818" spans="1:15" hidden="1">
      <c r="A1818" s="33">
        <v>45607</v>
      </c>
      <c r="B1818" s="34">
        <v>0.53851851851851851</v>
      </c>
      <c r="C1818" t="s">
        <v>167</v>
      </c>
      <c r="D1818" t="s">
        <v>167</v>
      </c>
      <c r="E1818" t="s">
        <v>149</v>
      </c>
      <c r="F1818" t="s">
        <v>611</v>
      </c>
      <c r="G1818" s="82">
        <v>-43346</v>
      </c>
      <c r="H1818" t="s">
        <v>179</v>
      </c>
      <c r="I1818" t="s">
        <v>537</v>
      </c>
      <c r="J1818" s="33"/>
      <c r="K1818" s="33">
        <f>표1[[#This Row],[날짜]]</f>
        <v>45607</v>
      </c>
      <c r="L1818" t="str" cm="1">
        <f t="array" ref="L18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18" t="str">
        <f t="shared" si="28"/>
        <v>이체</v>
      </c>
      <c r="N1818" t="str">
        <f>IF(COUNTIF(저축성자산, I1818) &gt; 0, 표1[[#This Row],[결제수단]], E1818)</f>
        <v>미분류</v>
      </c>
      <c r="O1818">
        <f>IF(OR(표1[[#This Row],[pv_대분류]]="수입", 표1[[#This Row],[pv_대분류]]="저축/투자"), 표1[[#This Row],[금액]], -표1[[#This Row],[금액]])</f>
        <v>43346</v>
      </c>
    </row>
    <row r="1819" spans="1:15">
      <c r="A1819" s="33">
        <v>45607</v>
      </c>
      <c r="B1819" s="34">
        <v>0.34922453703703699</v>
      </c>
      <c r="C1819" t="s">
        <v>165</v>
      </c>
      <c r="D1819" t="s">
        <v>146</v>
      </c>
      <c r="E1819" t="s">
        <v>37</v>
      </c>
      <c r="F1819" t="s">
        <v>310</v>
      </c>
      <c r="G1819" s="82">
        <v>-5100</v>
      </c>
      <c r="H1819" t="s">
        <v>179</v>
      </c>
      <c r="I1819" t="s">
        <v>222</v>
      </c>
      <c r="J1819" s="33"/>
      <c r="K1819" s="33">
        <f>표1[[#This Row],[날짜]]</f>
        <v>45607</v>
      </c>
      <c r="L1819" t="str" cm="1">
        <f t="array" ref="L18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19" t="str">
        <f t="shared" si="28"/>
        <v>교통</v>
      </c>
      <c r="N1819" t="str">
        <f>IF(COUNTIF(저축성자산, I1819) &gt; 0, 표1[[#This Row],[결제수단]], E1819)</f>
        <v>택시</v>
      </c>
      <c r="O1819">
        <f>IF(OR(표1[[#This Row],[pv_대분류]]="수입", 표1[[#This Row],[pv_대분류]]="저축/투자"), 표1[[#This Row],[금액]], -표1[[#This Row],[금액]])</f>
        <v>5100</v>
      </c>
    </row>
    <row r="1820" spans="1:15">
      <c r="A1820" s="33">
        <v>45607</v>
      </c>
      <c r="B1820" s="34">
        <v>0.39231481481481478</v>
      </c>
      <c r="C1820" t="s">
        <v>165</v>
      </c>
      <c r="D1820" t="s">
        <v>553</v>
      </c>
      <c r="E1820" t="s">
        <v>612</v>
      </c>
      <c r="F1820" t="s">
        <v>57</v>
      </c>
      <c r="G1820" s="82">
        <v>-12600</v>
      </c>
      <c r="H1820" t="s">
        <v>179</v>
      </c>
      <c r="I1820" t="s">
        <v>224</v>
      </c>
      <c r="J1820" s="33"/>
      <c r="K1820" s="33">
        <f>표1[[#This Row],[날짜]]</f>
        <v>45607</v>
      </c>
      <c r="L1820" t="str" cm="1">
        <f t="array" ref="L18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0" t="str">
        <f t="shared" si="28"/>
        <v>온라인쇼핑</v>
      </c>
      <c r="N1820" t="str">
        <f>IF(COUNTIF(저축성자산, I1820) &gt; 0, 표1[[#This Row],[결제수단]], E1820)</f>
        <v>인터넷쇼핑</v>
      </c>
      <c r="O1820">
        <f>IF(OR(표1[[#This Row],[pv_대분류]]="수입", 표1[[#This Row],[pv_대분류]]="저축/투자"), 표1[[#This Row],[금액]], -표1[[#This Row],[금액]])</f>
        <v>12600</v>
      </c>
    </row>
    <row r="1821" spans="1:15">
      <c r="A1821" s="33">
        <v>45607</v>
      </c>
      <c r="B1821" s="34">
        <v>0.4236111111111111</v>
      </c>
      <c r="C1821" t="s">
        <v>165</v>
      </c>
      <c r="D1821" t="s">
        <v>160</v>
      </c>
      <c r="E1821" t="s">
        <v>4</v>
      </c>
      <c r="F1821" t="s">
        <v>708</v>
      </c>
      <c r="G1821" s="82">
        <v>-18000</v>
      </c>
      <c r="H1821" t="s">
        <v>179</v>
      </c>
      <c r="I1821" t="s">
        <v>222</v>
      </c>
      <c r="J1821" s="33"/>
      <c r="K1821" s="33">
        <f>표1[[#This Row],[날짜]]</f>
        <v>45607</v>
      </c>
      <c r="L1821" t="str" cm="1">
        <f t="array" ref="L18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1" t="str">
        <f t="shared" si="28"/>
        <v>생활</v>
      </c>
      <c r="N1821" t="str">
        <f>IF(COUNTIF(저축성자산, I1821) &gt; 0, 표1[[#This Row],[결제수단]], E1821)</f>
        <v>편의점</v>
      </c>
      <c r="O1821">
        <f>IF(OR(표1[[#This Row],[pv_대분류]]="수입", 표1[[#This Row],[pv_대분류]]="저축/투자"), 표1[[#This Row],[금액]], -표1[[#This Row],[금액]])</f>
        <v>18000</v>
      </c>
    </row>
    <row r="1822" spans="1:15" hidden="1">
      <c r="A1822" s="33">
        <v>45607</v>
      </c>
      <c r="B1822" s="34">
        <v>0.45876157407407409</v>
      </c>
      <c r="C1822" t="s">
        <v>163</v>
      </c>
      <c r="D1822" t="s">
        <v>510</v>
      </c>
      <c r="E1822" t="s">
        <v>149</v>
      </c>
      <c r="F1822" t="s">
        <v>474</v>
      </c>
      <c r="G1822" s="82">
        <v>68</v>
      </c>
      <c r="H1822" t="s">
        <v>179</v>
      </c>
      <c r="I1822" t="s">
        <v>554</v>
      </c>
      <c r="J1822" s="33"/>
      <c r="K1822" s="33">
        <f>표1[[#This Row],[날짜]]</f>
        <v>45607</v>
      </c>
      <c r="L1822" t="str" cm="1">
        <f t="array" ref="L18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22" t="str">
        <f t="shared" si="28"/>
        <v>금융수입</v>
      </c>
      <c r="N1822" t="str">
        <f>IF(COUNTIF(저축성자산, I1822) &gt; 0, 표1[[#This Row],[결제수단]], E1822)</f>
        <v>미분류</v>
      </c>
      <c r="O1822">
        <f>IF(OR(표1[[#This Row],[pv_대분류]]="수입", 표1[[#This Row],[pv_대분류]]="저축/투자"), 표1[[#This Row],[금액]], -표1[[#This Row],[금액]])</f>
        <v>68</v>
      </c>
    </row>
    <row r="1823" spans="1:15">
      <c r="A1823" s="33">
        <v>45607</v>
      </c>
      <c r="B1823" s="34">
        <v>0.74107638888888894</v>
      </c>
      <c r="C1823" t="s">
        <v>165</v>
      </c>
      <c r="D1823" t="s">
        <v>504</v>
      </c>
      <c r="E1823" t="s">
        <v>34</v>
      </c>
      <c r="F1823" t="s">
        <v>352</v>
      </c>
      <c r="G1823" s="82">
        <v>-19700</v>
      </c>
      <c r="H1823" t="s">
        <v>179</v>
      </c>
      <c r="I1823" t="s">
        <v>222</v>
      </c>
      <c r="J1823" s="33"/>
      <c r="K1823" s="33">
        <f>표1[[#This Row],[날짜]]</f>
        <v>45607</v>
      </c>
      <c r="L1823" t="str" cm="1">
        <f t="array" ref="L18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3" t="str">
        <f t="shared" si="28"/>
        <v>경조/선물</v>
      </c>
      <c r="N1823" t="str">
        <f>IF(COUNTIF(저축성자산, I1823) &gt; 0, 표1[[#This Row],[결제수단]], E1823)</f>
        <v>선물</v>
      </c>
      <c r="O1823">
        <f>IF(OR(표1[[#This Row],[pv_대분류]]="수입", 표1[[#This Row],[pv_대분류]]="저축/투자"), 표1[[#This Row],[금액]], -표1[[#This Row],[금액]])</f>
        <v>19700</v>
      </c>
    </row>
    <row r="1824" spans="1:15">
      <c r="A1824" s="33">
        <v>45607</v>
      </c>
      <c r="B1824" s="34">
        <v>0.76006944444444446</v>
      </c>
      <c r="C1824" t="s">
        <v>165</v>
      </c>
      <c r="D1824" t="s">
        <v>504</v>
      </c>
      <c r="E1824" t="s">
        <v>34</v>
      </c>
      <c r="F1824" t="s">
        <v>352</v>
      </c>
      <c r="G1824" s="82">
        <v>-7200</v>
      </c>
      <c r="H1824" t="s">
        <v>179</v>
      </c>
      <c r="I1824" t="s">
        <v>222</v>
      </c>
      <c r="J1824" s="33"/>
      <c r="K1824" s="33">
        <f>표1[[#This Row],[날짜]]</f>
        <v>45607</v>
      </c>
      <c r="L1824" t="str" cm="1">
        <f t="array" ref="L18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4" t="str">
        <f t="shared" si="28"/>
        <v>경조/선물</v>
      </c>
      <c r="N1824" t="str">
        <f>IF(COUNTIF(저축성자산, I1824) &gt; 0, 표1[[#This Row],[결제수단]], E1824)</f>
        <v>선물</v>
      </c>
      <c r="O1824">
        <f>IF(OR(표1[[#This Row],[pv_대분류]]="수입", 표1[[#This Row],[pv_대분류]]="저축/투자"), 표1[[#This Row],[금액]], -표1[[#This Row],[금액]])</f>
        <v>7200</v>
      </c>
    </row>
    <row r="1825" spans="1:15">
      <c r="A1825" s="33">
        <v>45607</v>
      </c>
      <c r="B1825" s="34">
        <v>0.77679398148148149</v>
      </c>
      <c r="C1825" t="s">
        <v>165</v>
      </c>
      <c r="D1825" t="s">
        <v>504</v>
      </c>
      <c r="E1825" t="s">
        <v>34</v>
      </c>
      <c r="F1825" t="s">
        <v>351</v>
      </c>
      <c r="G1825" s="82">
        <v>-30000</v>
      </c>
      <c r="H1825" t="s">
        <v>179</v>
      </c>
      <c r="I1825" t="s">
        <v>222</v>
      </c>
      <c r="J1825" s="33"/>
      <c r="K1825" s="33">
        <f>표1[[#This Row],[날짜]]</f>
        <v>45607</v>
      </c>
      <c r="L1825" t="str" cm="1">
        <f t="array" ref="L18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5" t="str">
        <f t="shared" si="28"/>
        <v>경조/선물</v>
      </c>
      <c r="N1825" t="str">
        <f>IF(COUNTIF(저축성자산, I1825) &gt; 0, 표1[[#This Row],[결제수단]], E1825)</f>
        <v>선물</v>
      </c>
      <c r="O1825">
        <f>IF(OR(표1[[#This Row],[pv_대분류]]="수입", 표1[[#This Row],[pv_대분류]]="저축/투자"), 표1[[#This Row],[금액]], -표1[[#This Row],[금액]])</f>
        <v>30000</v>
      </c>
    </row>
    <row r="1826" spans="1:15">
      <c r="A1826" s="33">
        <v>45607</v>
      </c>
      <c r="B1826" s="34">
        <v>0.95385416666666667</v>
      </c>
      <c r="C1826" t="s">
        <v>165</v>
      </c>
      <c r="D1826" t="s">
        <v>160</v>
      </c>
      <c r="E1826" t="s">
        <v>4</v>
      </c>
      <c r="F1826" t="s">
        <v>737</v>
      </c>
      <c r="G1826" s="82">
        <v>-5700</v>
      </c>
      <c r="H1826" t="s">
        <v>179</v>
      </c>
      <c r="I1826" t="s">
        <v>222</v>
      </c>
      <c r="J1826" s="33"/>
      <c r="K1826" s="33">
        <f>표1[[#This Row],[날짜]]</f>
        <v>45607</v>
      </c>
      <c r="L1826" t="str" cm="1">
        <f t="array" ref="L18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6" t="str">
        <f t="shared" si="28"/>
        <v>생활</v>
      </c>
      <c r="N1826" t="str">
        <f>IF(COUNTIF(저축성자산, I1826) &gt; 0, 표1[[#This Row],[결제수단]], E1826)</f>
        <v>편의점</v>
      </c>
      <c r="O1826">
        <f>IF(OR(표1[[#This Row],[pv_대분류]]="수입", 표1[[#This Row],[pv_대분류]]="저축/투자"), 표1[[#This Row],[금액]], -표1[[#This Row],[금액]])</f>
        <v>5700</v>
      </c>
    </row>
    <row r="1827" spans="1:15">
      <c r="A1827" s="33">
        <v>45607</v>
      </c>
      <c r="B1827" s="34">
        <v>0.96856481481481482</v>
      </c>
      <c r="C1827" t="s">
        <v>165</v>
      </c>
      <c r="D1827" t="s">
        <v>160</v>
      </c>
      <c r="E1827" t="s">
        <v>4</v>
      </c>
      <c r="F1827" t="s">
        <v>737</v>
      </c>
      <c r="G1827" s="82">
        <v>-2300</v>
      </c>
      <c r="H1827" t="s">
        <v>179</v>
      </c>
      <c r="I1827" t="s">
        <v>224</v>
      </c>
      <c r="J1827" s="33"/>
      <c r="K1827" s="33">
        <f>표1[[#This Row],[날짜]]</f>
        <v>45607</v>
      </c>
      <c r="L1827" t="str" cm="1">
        <f t="array" ref="L18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27" t="str">
        <f t="shared" si="28"/>
        <v>생활</v>
      </c>
      <c r="N1827" t="str">
        <f>IF(COUNTIF(저축성자산, I1827) &gt; 0, 표1[[#This Row],[결제수단]], E1827)</f>
        <v>편의점</v>
      </c>
      <c r="O1827">
        <f>IF(OR(표1[[#This Row],[pv_대분류]]="수입", 표1[[#This Row],[pv_대분류]]="저축/투자"), 표1[[#This Row],[금액]], -표1[[#This Row],[금액]])</f>
        <v>2300</v>
      </c>
    </row>
    <row r="1828" spans="1:15" hidden="1">
      <c r="A1828" s="33">
        <v>45606</v>
      </c>
      <c r="B1828" s="34">
        <v>0.36015046296296288</v>
      </c>
      <c r="C1828" t="s">
        <v>167</v>
      </c>
      <c r="D1828" t="s">
        <v>609</v>
      </c>
      <c r="E1828" t="s">
        <v>149</v>
      </c>
      <c r="F1828" t="s">
        <v>192</v>
      </c>
      <c r="G1828" s="82">
        <v>700222</v>
      </c>
      <c r="H1828" t="s">
        <v>179</v>
      </c>
      <c r="I1828" t="s">
        <v>537</v>
      </c>
      <c r="J1828" s="33"/>
      <c r="K1828" s="33">
        <f>표1[[#This Row],[날짜]]</f>
        <v>45606</v>
      </c>
      <c r="L1828" t="str" cm="1">
        <f t="array" ref="L18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28" t="str">
        <f t="shared" si="28"/>
        <v>내계좌이체</v>
      </c>
      <c r="N1828" t="str">
        <f>IF(COUNTIF(저축성자산, I1828) &gt; 0, 표1[[#This Row],[결제수단]], E1828)</f>
        <v>미분류</v>
      </c>
      <c r="O1828">
        <f>IF(OR(표1[[#This Row],[pv_대분류]]="수입", 표1[[#This Row],[pv_대분류]]="저축/투자"), 표1[[#This Row],[금액]], -표1[[#This Row],[금액]])</f>
        <v>-700222</v>
      </c>
    </row>
    <row r="1829" spans="1:15" hidden="1">
      <c r="A1829" s="33">
        <v>45606</v>
      </c>
      <c r="B1829" s="34">
        <v>0.36015046296296288</v>
      </c>
      <c r="C1829" t="s">
        <v>167</v>
      </c>
      <c r="D1829" t="s">
        <v>609</v>
      </c>
      <c r="E1829" t="s">
        <v>149</v>
      </c>
      <c r="F1829" t="s">
        <v>234</v>
      </c>
      <c r="G1829" s="82">
        <v>-700222</v>
      </c>
      <c r="H1829" t="s">
        <v>179</v>
      </c>
      <c r="I1829" t="s">
        <v>527</v>
      </c>
      <c r="J1829" s="33"/>
      <c r="K1829" s="33">
        <f>표1[[#This Row],[날짜]]</f>
        <v>45606</v>
      </c>
      <c r="L1829" t="str" cm="1">
        <f t="array" ref="L18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29" t="str">
        <f t="shared" si="28"/>
        <v>내계좌이체</v>
      </c>
      <c r="N1829" t="str">
        <f>IF(COUNTIF(저축성자산, I1829) &gt; 0, 표1[[#This Row],[결제수단]], E1829)</f>
        <v>미분류</v>
      </c>
      <c r="O1829">
        <f>IF(OR(표1[[#This Row],[pv_대분류]]="수입", 표1[[#This Row],[pv_대분류]]="저축/투자"), 표1[[#This Row],[금액]], -표1[[#This Row],[금액]])</f>
        <v>700222</v>
      </c>
    </row>
    <row r="1830" spans="1:15" hidden="1">
      <c r="A1830" s="33">
        <v>45606</v>
      </c>
      <c r="B1830" s="34">
        <v>0.36143518518518519</v>
      </c>
      <c r="C1830" t="s">
        <v>167</v>
      </c>
      <c r="D1830" t="s">
        <v>635</v>
      </c>
      <c r="E1830" t="s">
        <v>149</v>
      </c>
      <c r="F1830" t="s">
        <v>632</v>
      </c>
      <c r="G1830" s="82">
        <v>-500000</v>
      </c>
      <c r="H1830" t="s">
        <v>179</v>
      </c>
      <c r="I1830" t="s">
        <v>537</v>
      </c>
      <c r="J1830" s="33"/>
      <c r="K1830" s="33">
        <f>표1[[#This Row],[날짜]]</f>
        <v>45606</v>
      </c>
      <c r="L1830" t="str" cm="1">
        <f t="array" ref="L18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30" t="str">
        <f t="shared" si="28"/>
        <v>카드대금</v>
      </c>
      <c r="N1830" t="str">
        <f>IF(COUNTIF(저축성자산, I1830) &gt; 0, 표1[[#This Row],[결제수단]], E1830)</f>
        <v>미분류</v>
      </c>
      <c r="O1830">
        <f>IF(OR(표1[[#This Row],[pv_대분류]]="수입", 표1[[#This Row],[pv_대분류]]="저축/투자"), 표1[[#This Row],[금액]], -표1[[#This Row],[금액]])</f>
        <v>500000</v>
      </c>
    </row>
    <row r="1831" spans="1:15" hidden="1">
      <c r="A1831" s="33">
        <v>45606</v>
      </c>
      <c r="B1831" s="34">
        <v>0.73499999999999999</v>
      </c>
      <c r="C1831" t="s">
        <v>167</v>
      </c>
      <c r="D1831" t="s">
        <v>167</v>
      </c>
      <c r="E1831" t="s">
        <v>149</v>
      </c>
      <c r="F1831" t="s">
        <v>106</v>
      </c>
      <c r="G1831" s="82">
        <v>20000</v>
      </c>
      <c r="H1831" t="s">
        <v>179</v>
      </c>
      <c r="I1831" t="s">
        <v>195</v>
      </c>
      <c r="J1831" s="33"/>
      <c r="K1831" s="33">
        <f>표1[[#This Row],[날짜]]</f>
        <v>45606</v>
      </c>
      <c r="L1831" t="str" cm="1">
        <f t="array" ref="L18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31" t="str">
        <f t="shared" si="28"/>
        <v>이체</v>
      </c>
      <c r="N1831" t="str">
        <f>IF(COUNTIF(저축성자산, I1831) &gt; 0, 표1[[#This Row],[결제수단]], E1831)</f>
        <v>미분류</v>
      </c>
      <c r="O1831">
        <f>IF(OR(표1[[#This Row],[pv_대분류]]="수입", 표1[[#This Row],[pv_대분류]]="저축/투자"), 표1[[#This Row],[금액]], -표1[[#This Row],[금액]])</f>
        <v>-20000</v>
      </c>
    </row>
    <row r="1832" spans="1:15">
      <c r="A1832" s="33">
        <v>45606</v>
      </c>
      <c r="B1832" s="34">
        <v>8.4490740740740741E-3</v>
      </c>
      <c r="C1832" t="s">
        <v>165</v>
      </c>
      <c r="D1832" t="s">
        <v>146</v>
      </c>
      <c r="E1832" t="s">
        <v>19</v>
      </c>
      <c r="F1832" t="s">
        <v>596</v>
      </c>
      <c r="G1832" s="82">
        <v>-8400</v>
      </c>
      <c r="H1832" t="s">
        <v>179</v>
      </c>
      <c r="I1832" t="s">
        <v>222</v>
      </c>
      <c r="J1832" s="33"/>
      <c r="K1832" s="33">
        <f>표1[[#This Row],[날짜]]</f>
        <v>45606</v>
      </c>
      <c r="L1832" t="str" cm="1">
        <f t="array" ref="L18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2" t="str">
        <f t="shared" si="28"/>
        <v>교통</v>
      </c>
      <c r="N1832" t="str">
        <f>IF(COUNTIF(저축성자산, I1832) &gt; 0, 표1[[#This Row],[결제수단]], E1832)</f>
        <v>철도</v>
      </c>
      <c r="O1832">
        <f>IF(OR(표1[[#This Row],[pv_대분류]]="수입", 표1[[#This Row],[pv_대분류]]="저축/투자"), 표1[[#This Row],[금액]], -표1[[#This Row],[금액]])</f>
        <v>8400</v>
      </c>
    </row>
    <row r="1833" spans="1:15">
      <c r="A1833" s="33">
        <v>45606</v>
      </c>
      <c r="B1833" s="34">
        <v>0.35818287037037039</v>
      </c>
      <c r="C1833" t="s">
        <v>165</v>
      </c>
      <c r="D1833" t="s">
        <v>148</v>
      </c>
      <c r="E1833" t="s">
        <v>598</v>
      </c>
      <c r="F1833" t="s">
        <v>462</v>
      </c>
      <c r="G1833" s="82">
        <v>-4800</v>
      </c>
      <c r="H1833" t="s">
        <v>179</v>
      </c>
      <c r="I1833" t="s">
        <v>222</v>
      </c>
      <c r="J1833" s="33"/>
      <c r="K1833" s="33">
        <f>표1[[#This Row],[날짜]]</f>
        <v>45606</v>
      </c>
      <c r="L1833" t="str" cm="1">
        <f t="array" ref="L18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3" t="str">
        <f t="shared" si="28"/>
        <v>식비</v>
      </c>
      <c r="N1833" t="str">
        <f>IF(COUNTIF(저축성자산, I1833) &gt; 0, 표1[[#This Row],[결제수단]], E1833)</f>
        <v>패스트푸드</v>
      </c>
      <c r="O1833">
        <f>IF(OR(표1[[#This Row],[pv_대분류]]="수입", 표1[[#This Row],[pv_대분류]]="저축/투자"), 표1[[#This Row],[금액]], -표1[[#This Row],[금액]])</f>
        <v>4800</v>
      </c>
    </row>
    <row r="1834" spans="1:15" hidden="1">
      <c r="A1834" s="33">
        <v>45606</v>
      </c>
      <c r="B1834" s="34">
        <v>0.35885416666666659</v>
      </c>
      <c r="C1834" t="s">
        <v>163</v>
      </c>
      <c r="D1834" t="s">
        <v>510</v>
      </c>
      <c r="E1834" t="s">
        <v>149</v>
      </c>
      <c r="F1834" t="s">
        <v>608</v>
      </c>
      <c r="G1834" s="82">
        <v>222</v>
      </c>
      <c r="H1834" t="s">
        <v>179</v>
      </c>
      <c r="I1834" t="s">
        <v>527</v>
      </c>
      <c r="J1834" s="33"/>
      <c r="K1834" s="33">
        <f>표1[[#This Row],[날짜]]</f>
        <v>45606</v>
      </c>
      <c r="L1834" t="str" cm="1">
        <f t="array" ref="L18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34" t="str">
        <f t="shared" si="28"/>
        <v>금융수입</v>
      </c>
      <c r="N1834" t="str">
        <f>IF(COUNTIF(저축성자산, I1834) &gt; 0, 표1[[#This Row],[결제수단]], E1834)</f>
        <v>미분류</v>
      </c>
      <c r="O1834">
        <f>IF(OR(표1[[#This Row],[pv_대분류]]="수입", 표1[[#This Row],[pv_대분류]]="저축/투자"), 표1[[#This Row],[금액]], -표1[[#This Row],[금액]])</f>
        <v>222</v>
      </c>
    </row>
    <row r="1835" spans="1:15">
      <c r="A1835" s="33">
        <v>45606</v>
      </c>
      <c r="B1835" s="34">
        <v>0.44271990740740741</v>
      </c>
      <c r="C1835" t="s">
        <v>165</v>
      </c>
      <c r="D1835" t="s">
        <v>504</v>
      </c>
      <c r="E1835" t="s">
        <v>34</v>
      </c>
      <c r="F1835" t="s">
        <v>249</v>
      </c>
      <c r="G1835" s="82">
        <v>-41800</v>
      </c>
      <c r="H1835" t="s">
        <v>179</v>
      </c>
      <c r="I1835" t="s">
        <v>221</v>
      </c>
      <c r="J1835" s="33"/>
      <c r="K1835" s="33">
        <f>표1[[#This Row],[날짜]]</f>
        <v>45606</v>
      </c>
      <c r="L1835" t="str" cm="1">
        <f t="array" ref="L18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5" t="str">
        <f t="shared" si="28"/>
        <v>경조/선물</v>
      </c>
      <c r="N1835" t="str">
        <f>IF(COUNTIF(저축성자산, I1835) &gt; 0, 표1[[#This Row],[결제수단]], E1835)</f>
        <v>선물</v>
      </c>
      <c r="O1835">
        <f>IF(OR(표1[[#This Row],[pv_대분류]]="수입", 표1[[#This Row],[pv_대분류]]="저축/투자"), 표1[[#This Row],[금액]], -표1[[#This Row],[금액]])</f>
        <v>41800</v>
      </c>
    </row>
    <row r="1836" spans="1:15">
      <c r="A1836" s="33">
        <v>45606</v>
      </c>
      <c r="B1836" s="34">
        <v>0.47396990740740741</v>
      </c>
      <c r="C1836" t="s">
        <v>165</v>
      </c>
      <c r="D1836" t="s">
        <v>160</v>
      </c>
      <c r="E1836" t="s">
        <v>668</v>
      </c>
      <c r="F1836" t="s">
        <v>675</v>
      </c>
      <c r="G1836" s="82">
        <v>-101100</v>
      </c>
      <c r="H1836" t="s">
        <v>179</v>
      </c>
      <c r="I1836" t="s">
        <v>537</v>
      </c>
      <c r="J1836" s="33"/>
      <c r="K1836" s="33">
        <f>표1[[#This Row],[날짜]]</f>
        <v>45606</v>
      </c>
      <c r="L1836" t="str" cm="1">
        <f t="array" ref="L18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6" t="str">
        <f t="shared" si="28"/>
        <v>생활</v>
      </c>
      <c r="N1836" t="str">
        <f>IF(COUNTIF(저축성자산, I1836) &gt; 0, 표1[[#This Row],[결제수단]], E1836)</f>
        <v>생활서비스</v>
      </c>
      <c r="O1836">
        <f>IF(OR(표1[[#This Row],[pv_대분류]]="수입", 표1[[#This Row],[pv_대분류]]="저축/투자"), 표1[[#This Row],[금액]], -표1[[#This Row],[금액]])</f>
        <v>101100</v>
      </c>
    </row>
    <row r="1837" spans="1:15">
      <c r="A1837" s="33">
        <v>45606</v>
      </c>
      <c r="B1837" s="34">
        <v>0.55723379629629632</v>
      </c>
      <c r="C1837" t="s">
        <v>165</v>
      </c>
      <c r="D1837" t="s">
        <v>553</v>
      </c>
      <c r="E1837" t="s">
        <v>612</v>
      </c>
      <c r="F1837" t="s">
        <v>249</v>
      </c>
      <c r="G1837" s="82">
        <v>41800</v>
      </c>
      <c r="H1837" t="s">
        <v>179</v>
      </c>
      <c r="I1837" t="s">
        <v>221</v>
      </c>
      <c r="J1837" s="33"/>
      <c r="K1837" s="33">
        <f>표1[[#This Row],[날짜]]</f>
        <v>45606</v>
      </c>
      <c r="L1837" t="str" cm="1">
        <f t="array" ref="L18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7" t="str">
        <f t="shared" si="28"/>
        <v>온라인쇼핑</v>
      </c>
      <c r="N1837" t="str">
        <f>IF(COUNTIF(저축성자산, I1837) &gt; 0, 표1[[#This Row],[결제수단]], E1837)</f>
        <v>인터넷쇼핑</v>
      </c>
      <c r="O1837">
        <f>IF(OR(표1[[#This Row],[pv_대분류]]="수입", 표1[[#This Row],[pv_대분류]]="저축/투자"), 표1[[#This Row],[금액]], -표1[[#This Row],[금액]])</f>
        <v>-41800</v>
      </c>
    </row>
    <row r="1838" spans="1:15">
      <c r="A1838" s="33">
        <v>45606</v>
      </c>
      <c r="B1838" s="34">
        <v>0.58207175925925925</v>
      </c>
      <c r="C1838" t="s">
        <v>165</v>
      </c>
      <c r="D1838" t="s">
        <v>146</v>
      </c>
      <c r="E1838" t="s">
        <v>19</v>
      </c>
      <c r="F1838" t="s">
        <v>596</v>
      </c>
      <c r="G1838" s="82">
        <v>-8400</v>
      </c>
      <c r="H1838" t="s">
        <v>179</v>
      </c>
      <c r="I1838" t="s">
        <v>222</v>
      </c>
      <c r="J1838" s="33"/>
      <c r="K1838" s="33">
        <f>표1[[#This Row],[날짜]]</f>
        <v>45606</v>
      </c>
      <c r="L1838" t="str" cm="1">
        <f t="array" ref="L18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8" t="str">
        <f t="shared" si="28"/>
        <v>교통</v>
      </c>
      <c r="N1838" t="str">
        <f>IF(COUNTIF(저축성자산, I1838) &gt; 0, 표1[[#This Row],[결제수단]], E1838)</f>
        <v>철도</v>
      </c>
      <c r="O1838">
        <f>IF(OR(표1[[#This Row],[pv_대분류]]="수입", 표1[[#This Row],[pv_대분류]]="저축/투자"), 표1[[#This Row],[금액]], -표1[[#This Row],[금액]])</f>
        <v>8400</v>
      </c>
    </row>
    <row r="1839" spans="1:15">
      <c r="A1839" s="33">
        <v>45606</v>
      </c>
      <c r="B1839" s="34">
        <v>0.59954861111111113</v>
      </c>
      <c r="C1839" t="s">
        <v>165</v>
      </c>
      <c r="D1839" t="s">
        <v>525</v>
      </c>
      <c r="E1839" t="s">
        <v>591</v>
      </c>
      <c r="F1839" t="s">
        <v>357</v>
      </c>
      <c r="G1839" s="82">
        <v>-3300</v>
      </c>
      <c r="H1839" t="s">
        <v>179</v>
      </c>
      <c r="I1839" t="s">
        <v>222</v>
      </c>
      <c r="J1839" s="33"/>
      <c r="K1839" s="33">
        <f>표1[[#This Row],[날짜]]</f>
        <v>45606</v>
      </c>
      <c r="L1839" t="str" cm="1">
        <f t="array" ref="L18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39" t="str">
        <f t="shared" si="28"/>
        <v>카페/간식</v>
      </c>
      <c r="N1839" t="str">
        <f>IF(COUNTIF(저축성자산, I1839) &gt; 0, 표1[[#This Row],[결제수단]], E1839)</f>
        <v>커피/음료</v>
      </c>
      <c r="O1839">
        <f>IF(OR(표1[[#This Row],[pv_대분류]]="수입", 표1[[#This Row],[pv_대분류]]="저축/투자"), 표1[[#This Row],[금액]], -표1[[#This Row],[금액]])</f>
        <v>3300</v>
      </c>
    </row>
    <row r="1840" spans="1:15">
      <c r="A1840" s="33">
        <v>45606</v>
      </c>
      <c r="B1840" s="34">
        <v>0.60760416666666661</v>
      </c>
      <c r="C1840" t="s">
        <v>165</v>
      </c>
      <c r="D1840" t="s">
        <v>160</v>
      </c>
      <c r="E1840" t="s">
        <v>4</v>
      </c>
      <c r="F1840" t="s">
        <v>476</v>
      </c>
      <c r="G1840" s="82">
        <v>-2300</v>
      </c>
      <c r="H1840" t="s">
        <v>179</v>
      </c>
      <c r="I1840" t="s">
        <v>222</v>
      </c>
      <c r="J1840" s="33"/>
      <c r="K1840" s="33">
        <f>표1[[#This Row],[날짜]]</f>
        <v>45606</v>
      </c>
      <c r="L1840" t="str" cm="1">
        <f t="array" ref="L18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0" t="str">
        <f t="shared" si="28"/>
        <v>생활</v>
      </c>
      <c r="N1840" t="str">
        <f>IF(COUNTIF(저축성자산, I1840) &gt; 0, 표1[[#This Row],[결제수단]], E1840)</f>
        <v>편의점</v>
      </c>
      <c r="O1840">
        <f>IF(OR(표1[[#This Row],[pv_대분류]]="수입", 표1[[#This Row],[pv_대분류]]="저축/투자"), 표1[[#This Row],[금액]], -표1[[#This Row],[금액]])</f>
        <v>2300</v>
      </c>
    </row>
    <row r="1841" spans="1:15">
      <c r="A1841" s="33">
        <v>45606</v>
      </c>
      <c r="B1841" s="34">
        <v>0.61015046296296294</v>
      </c>
      <c r="C1841" t="s">
        <v>165</v>
      </c>
      <c r="D1841" t="s">
        <v>504</v>
      </c>
      <c r="E1841" t="s">
        <v>34</v>
      </c>
      <c r="F1841" t="s">
        <v>249</v>
      </c>
      <c r="G1841" s="82">
        <v>-20900</v>
      </c>
      <c r="H1841" t="s">
        <v>179</v>
      </c>
      <c r="I1841" t="s">
        <v>221</v>
      </c>
      <c r="J1841" s="33"/>
      <c r="K1841" s="33">
        <f>표1[[#This Row],[날짜]]</f>
        <v>45606</v>
      </c>
      <c r="L1841" t="str" cm="1">
        <f t="array" ref="L18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1" t="str">
        <f t="shared" si="28"/>
        <v>경조/선물</v>
      </c>
      <c r="N1841" t="str">
        <f>IF(COUNTIF(저축성자산, I1841) &gt; 0, 표1[[#This Row],[결제수단]], E1841)</f>
        <v>선물</v>
      </c>
      <c r="O1841">
        <f>IF(OR(표1[[#This Row],[pv_대분류]]="수입", 표1[[#This Row],[pv_대분류]]="저축/투자"), 표1[[#This Row],[금액]], -표1[[#This Row],[금액]])</f>
        <v>20900</v>
      </c>
    </row>
    <row r="1842" spans="1:15">
      <c r="A1842" s="33">
        <v>45606</v>
      </c>
      <c r="B1842" s="34">
        <v>0.6121875</v>
      </c>
      <c r="C1842" t="s">
        <v>165</v>
      </c>
      <c r="D1842" t="s">
        <v>504</v>
      </c>
      <c r="E1842" t="s">
        <v>34</v>
      </c>
      <c r="F1842" t="s">
        <v>249</v>
      </c>
      <c r="G1842" s="82">
        <v>-20900</v>
      </c>
      <c r="H1842" t="s">
        <v>179</v>
      </c>
      <c r="I1842" t="s">
        <v>221</v>
      </c>
      <c r="J1842" s="33"/>
      <c r="K1842" s="33">
        <f>표1[[#This Row],[날짜]]</f>
        <v>45606</v>
      </c>
      <c r="L1842" t="str" cm="1">
        <f t="array" ref="L18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2" t="str">
        <f t="shared" si="28"/>
        <v>경조/선물</v>
      </c>
      <c r="N1842" t="str">
        <f>IF(COUNTIF(저축성자산, I1842) &gt; 0, 표1[[#This Row],[결제수단]], E1842)</f>
        <v>선물</v>
      </c>
      <c r="O1842">
        <f>IF(OR(표1[[#This Row],[pv_대분류]]="수입", 표1[[#This Row],[pv_대분류]]="저축/투자"), 표1[[#This Row],[금액]], -표1[[#This Row],[금액]])</f>
        <v>20900</v>
      </c>
    </row>
    <row r="1843" spans="1:15">
      <c r="A1843" s="33">
        <v>45606</v>
      </c>
      <c r="B1843" s="34">
        <v>0.6121875</v>
      </c>
      <c r="C1843" t="s">
        <v>165</v>
      </c>
      <c r="D1843" t="s">
        <v>504</v>
      </c>
      <c r="E1843" t="s">
        <v>34</v>
      </c>
      <c r="F1843" t="s">
        <v>249</v>
      </c>
      <c r="G1843" s="82">
        <v>-20900</v>
      </c>
      <c r="H1843" t="s">
        <v>179</v>
      </c>
      <c r="I1843" t="s">
        <v>221</v>
      </c>
      <c r="J1843" s="33"/>
      <c r="K1843" s="33">
        <f>표1[[#This Row],[날짜]]</f>
        <v>45606</v>
      </c>
      <c r="L1843" t="str" cm="1">
        <f t="array" ref="L18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3" t="str">
        <f t="shared" si="28"/>
        <v>경조/선물</v>
      </c>
      <c r="N1843" t="str">
        <f>IF(COUNTIF(저축성자산, I1843) &gt; 0, 표1[[#This Row],[결제수단]], E1843)</f>
        <v>선물</v>
      </c>
      <c r="O1843">
        <f>IF(OR(표1[[#This Row],[pv_대분류]]="수입", 표1[[#This Row],[pv_대분류]]="저축/투자"), 표1[[#This Row],[금액]], -표1[[#This Row],[금액]])</f>
        <v>20900</v>
      </c>
    </row>
    <row r="1844" spans="1:15">
      <c r="A1844" s="33">
        <v>45606</v>
      </c>
      <c r="B1844" s="34">
        <v>0.61710648148148151</v>
      </c>
      <c r="C1844" t="s">
        <v>165</v>
      </c>
      <c r="D1844" t="s">
        <v>553</v>
      </c>
      <c r="E1844" t="s">
        <v>612</v>
      </c>
      <c r="F1844" t="s">
        <v>249</v>
      </c>
      <c r="G1844" s="82">
        <v>-35600</v>
      </c>
      <c r="H1844" t="s">
        <v>179</v>
      </c>
      <c r="I1844" t="s">
        <v>221</v>
      </c>
      <c r="J1844" s="33"/>
      <c r="K1844" s="33">
        <f>표1[[#This Row],[날짜]]</f>
        <v>45606</v>
      </c>
      <c r="L1844" t="str" cm="1">
        <f t="array" ref="L18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4" t="str">
        <f t="shared" si="28"/>
        <v>온라인쇼핑</v>
      </c>
      <c r="N1844" t="str">
        <f>IF(COUNTIF(저축성자산, I1844) &gt; 0, 표1[[#This Row],[결제수단]], E1844)</f>
        <v>인터넷쇼핑</v>
      </c>
      <c r="O1844">
        <f>IF(OR(표1[[#This Row],[pv_대분류]]="수입", 표1[[#This Row],[pv_대분류]]="저축/투자"), 표1[[#This Row],[금액]], -표1[[#This Row],[금액]])</f>
        <v>35600</v>
      </c>
    </row>
    <row r="1845" spans="1:15">
      <c r="A1845" s="33">
        <v>45606</v>
      </c>
      <c r="B1845" s="34">
        <v>0.82821759259259264</v>
      </c>
      <c r="C1845" t="s">
        <v>165</v>
      </c>
      <c r="D1845" t="s">
        <v>553</v>
      </c>
      <c r="E1845" t="s">
        <v>612</v>
      </c>
      <c r="F1845" t="s">
        <v>294</v>
      </c>
      <c r="G1845" s="82">
        <v>-63600</v>
      </c>
      <c r="H1845" t="s">
        <v>179</v>
      </c>
      <c r="I1845" t="s">
        <v>222</v>
      </c>
      <c r="J1845" s="33"/>
      <c r="K1845" s="33">
        <f>표1[[#This Row],[날짜]]</f>
        <v>45606</v>
      </c>
      <c r="L1845" t="str" cm="1">
        <f t="array" ref="L18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5" t="str">
        <f t="shared" si="28"/>
        <v>온라인쇼핑</v>
      </c>
      <c r="N1845" t="str">
        <f>IF(COUNTIF(저축성자산, I1845) &gt; 0, 표1[[#This Row],[결제수단]], E1845)</f>
        <v>인터넷쇼핑</v>
      </c>
      <c r="O1845">
        <f>IF(OR(표1[[#This Row],[pv_대분류]]="수입", 표1[[#This Row],[pv_대분류]]="저축/투자"), 표1[[#This Row],[금액]], -표1[[#This Row],[금액]])</f>
        <v>63600</v>
      </c>
    </row>
    <row r="1846" spans="1:15">
      <c r="A1846" s="33">
        <v>45605</v>
      </c>
      <c r="B1846" s="34">
        <v>0.3525578703703704</v>
      </c>
      <c r="C1846" t="s">
        <v>165</v>
      </c>
      <c r="D1846" t="s">
        <v>148</v>
      </c>
      <c r="E1846" t="s">
        <v>20</v>
      </c>
      <c r="F1846" t="s">
        <v>194</v>
      </c>
      <c r="G1846" s="82">
        <v>-4500</v>
      </c>
      <c r="H1846" t="s">
        <v>179</v>
      </c>
      <c r="I1846" t="s">
        <v>222</v>
      </c>
      <c r="J1846" s="33"/>
      <c r="K1846" s="33">
        <f>표1[[#This Row],[날짜]]</f>
        <v>45605</v>
      </c>
      <c r="L1846" t="str" cm="1">
        <f t="array" ref="L18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6" t="str">
        <f t="shared" si="28"/>
        <v>식비</v>
      </c>
      <c r="N1846" t="str">
        <f>IF(COUNTIF(저축성자산, I1846) &gt; 0, 표1[[#This Row],[결제수단]], E1846)</f>
        <v>한식</v>
      </c>
      <c r="O1846">
        <f>IF(OR(표1[[#This Row],[pv_대분류]]="수입", 표1[[#This Row],[pv_대분류]]="저축/투자"), 표1[[#This Row],[금액]], -표1[[#This Row],[금액]])</f>
        <v>4500</v>
      </c>
    </row>
    <row r="1847" spans="1:15">
      <c r="A1847" s="33">
        <v>45605</v>
      </c>
      <c r="B1847" s="34">
        <v>0.65690972222222221</v>
      </c>
      <c r="C1847" t="s">
        <v>165</v>
      </c>
      <c r="D1847" t="s">
        <v>525</v>
      </c>
      <c r="E1847" t="s">
        <v>643</v>
      </c>
      <c r="F1847" t="s">
        <v>727</v>
      </c>
      <c r="G1847" s="82">
        <v>-56000</v>
      </c>
      <c r="H1847" t="s">
        <v>179</v>
      </c>
      <c r="I1847" t="s">
        <v>222</v>
      </c>
      <c r="J1847" s="33"/>
      <c r="K1847" s="33">
        <f>표1[[#This Row],[날짜]]</f>
        <v>45605</v>
      </c>
      <c r="L1847" t="str" cm="1">
        <f t="array" ref="L18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7" t="str">
        <f t="shared" si="28"/>
        <v>카페/간식</v>
      </c>
      <c r="N1847" t="str">
        <f>IF(COUNTIF(저축성자산, I1847) &gt; 0, 표1[[#This Row],[결제수단]], E1847)</f>
        <v>베이커리</v>
      </c>
      <c r="O1847">
        <f>IF(OR(표1[[#This Row],[pv_대분류]]="수입", 표1[[#This Row],[pv_대분류]]="저축/투자"), 표1[[#This Row],[금액]], -표1[[#This Row],[금액]])</f>
        <v>56000</v>
      </c>
    </row>
    <row r="1848" spans="1:15">
      <c r="A1848" s="33">
        <v>45605</v>
      </c>
      <c r="B1848" s="34">
        <v>0.76754629629629634</v>
      </c>
      <c r="C1848" t="s">
        <v>165</v>
      </c>
      <c r="D1848" t="s">
        <v>146</v>
      </c>
      <c r="E1848" t="s">
        <v>37</v>
      </c>
      <c r="F1848" t="s">
        <v>310</v>
      </c>
      <c r="G1848" s="82">
        <v>-7200</v>
      </c>
      <c r="H1848" t="s">
        <v>179</v>
      </c>
      <c r="I1848" t="s">
        <v>222</v>
      </c>
      <c r="J1848" s="33"/>
      <c r="K1848" s="33">
        <f>표1[[#This Row],[날짜]]</f>
        <v>45605</v>
      </c>
      <c r="L1848" t="str" cm="1">
        <f t="array" ref="L18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8" t="str">
        <f t="shared" si="28"/>
        <v>교통</v>
      </c>
      <c r="N1848" t="str">
        <f>IF(COUNTIF(저축성자산, I1848) &gt; 0, 표1[[#This Row],[결제수단]], E1848)</f>
        <v>택시</v>
      </c>
      <c r="O1848">
        <f>IF(OR(표1[[#This Row],[pv_대분류]]="수입", 표1[[#This Row],[pv_대분류]]="저축/투자"), 표1[[#This Row],[금액]], -표1[[#This Row],[금액]])</f>
        <v>7200</v>
      </c>
    </row>
    <row r="1849" spans="1:15">
      <c r="A1849" s="33">
        <v>45604</v>
      </c>
      <c r="B1849" s="34">
        <v>0.34197916666666672</v>
      </c>
      <c r="C1849" t="s">
        <v>165</v>
      </c>
      <c r="D1849" t="s">
        <v>146</v>
      </c>
      <c r="E1849" t="s">
        <v>37</v>
      </c>
      <c r="F1849" t="s">
        <v>310</v>
      </c>
      <c r="G1849" s="82">
        <v>-5300</v>
      </c>
      <c r="H1849" t="s">
        <v>179</v>
      </c>
      <c r="I1849" t="s">
        <v>222</v>
      </c>
      <c r="J1849" s="33"/>
      <c r="K1849" s="33">
        <f>표1[[#This Row],[날짜]]</f>
        <v>45604</v>
      </c>
      <c r="L1849" t="str" cm="1">
        <f t="array" ref="L18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49" t="str">
        <f t="shared" si="28"/>
        <v>교통</v>
      </c>
      <c r="N1849" t="str">
        <f>IF(COUNTIF(저축성자산, I1849) &gt; 0, 표1[[#This Row],[결제수단]], E1849)</f>
        <v>택시</v>
      </c>
      <c r="O1849">
        <f>IF(OR(표1[[#This Row],[pv_대분류]]="수입", 표1[[#This Row],[pv_대분류]]="저축/투자"), 표1[[#This Row],[금액]], -표1[[#This Row],[금액]])</f>
        <v>5300</v>
      </c>
    </row>
    <row r="1850" spans="1:15">
      <c r="A1850" s="33">
        <v>45604</v>
      </c>
      <c r="B1850" s="34">
        <v>0.69765046296296296</v>
      </c>
      <c r="C1850" t="s">
        <v>165</v>
      </c>
      <c r="D1850" t="s">
        <v>542</v>
      </c>
      <c r="E1850" t="s">
        <v>729</v>
      </c>
      <c r="F1850" t="s">
        <v>358</v>
      </c>
      <c r="G1850" s="82">
        <v>-5600</v>
      </c>
      <c r="H1850" t="s">
        <v>179</v>
      </c>
      <c r="I1850" t="s">
        <v>222</v>
      </c>
      <c r="J1850" s="33"/>
      <c r="K1850" s="33">
        <f>표1[[#This Row],[날짜]]</f>
        <v>45604</v>
      </c>
      <c r="L1850" t="str" cm="1">
        <f t="array" ref="L18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50" t="str">
        <f t="shared" si="28"/>
        <v>의료/건강</v>
      </c>
      <c r="N1850" t="str">
        <f>IF(COUNTIF(저축성자산, I1850) &gt; 0, 표1[[#This Row],[결제수단]], E1850)</f>
        <v>정형외과</v>
      </c>
      <c r="O1850">
        <f>IF(OR(표1[[#This Row],[pv_대분류]]="수입", 표1[[#This Row],[pv_대분류]]="저축/투자"), 표1[[#This Row],[금액]], -표1[[#This Row],[금액]])</f>
        <v>5600</v>
      </c>
    </row>
    <row r="1851" spans="1:15">
      <c r="A1851" s="33">
        <v>45604</v>
      </c>
      <c r="B1851" s="34">
        <v>0.85930555555555554</v>
      </c>
      <c r="C1851" t="s">
        <v>165</v>
      </c>
      <c r="D1851" t="s">
        <v>148</v>
      </c>
      <c r="E1851" t="s">
        <v>20</v>
      </c>
      <c r="F1851" t="s">
        <v>735</v>
      </c>
      <c r="G1851" s="82">
        <v>-44833</v>
      </c>
      <c r="H1851" t="s">
        <v>179</v>
      </c>
      <c r="I1851" t="s">
        <v>222</v>
      </c>
      <c r="J1851" s="33"/>
      <c r="K1851" s="33">
        <f>표1[[#This Row],[날짜]]</f>
        <v>45604</v>
      </c>
      <c r="L1851" t="str" cm="1">
        <f t="array" ref="L18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51" t="str">
        <f t="shared" si="28"/>
        <v>식비</v>
      </c>
      <c r="N1851" t="str">
        <f>IF(COUNTIF(저축성자산, I1851) &gt; 0, 표1[[#This Row],[결제수단]], E1851)</f>
        <v>한식</v>
      </c>
      <c r="O1851">
        <f>IF(OR(표1[[#This Row],[pv_대분류]]="수입", 표1[[#This Row],[pv_대분류]]="저축/투자"), 표1[[#This Row],[금액]], -표1[[#This Row],[금액]])</f>
        <v>44833</v>
      </c>
    </row>
    <row r="1852" spans="1:15">
      <c r="A1852" s="33">
        <v>45604</v>
      </c>
      <c r="B1852" s="34">
        <v>0.8848611111111111</v>
      </c>
      <c r="C1852" t="s">
        <v>165</v>
      </c>
      <c r="D1852" t="s">
        <v>160</v>
      </c>
      <c r="E1852" t="s">
        <v>10</v>
      </c>
      <c r="F1852" t="s">
        <v>314</v>
      </c>
      <c r="G1852" s="82">
        <v>-34220</v>
      </c>
      <c r="H1852" t="s">
        <v>179</v>
      </c>
      <c r="I1852" t="s">
        <v>222</v>
      </c>
      <c r="J1852" s="33"/>
      <c r="K1852" s="33">
        <f>표1[[#This Row],[날짜]]</f>
        <v>45604</v>
      </c>
      <c r="L1852" t="str" cm="1">
        <f t="array" ref="L18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52" t="str">
        <f t="shared" si="28"/>
        <v>생활</v>
      </c>
      <c r="N1852" t="str">
        <f>IF(COUNTIF(저축성자산, I1852) &gt; 0, 표1[[#This Row],[결제수단]], E1852)</f>
        <v>마트</v>
      </c>
      <c r="O1852">
        <f>IF(OR(표1[[#This Row],[pv_대분류]]="수입", 표1[[#This Row],[pv_대분류]]="저축/투자"), 표1[[#This Row],[금액]], -표1[[#This Row],[금액]])</f>
        <v>34220</v>
      </c>
    </row>
    <row r="1853" spans="1:15" hidden="1">
      <c r="A1853" s="33">
        <v>45603</v>
      </c>
      <c r="B1853" s="34">
        <v>0.42803240740740739</v>
      </c>
      <c r="C1853" t="s">
        <v>167</v>
      </c>
      <c r="D1853" t="s">
        <v>167</v>
      </c>
      <c r="E1853" t="s">
        <v>149</v>
      </c>
      <c r="F1853" t="s">
        <v>81</v>
      </c>
      <c r="G1853" s="82">
        <v>10000</v>
      </c>
      <c r="H1853" t="s">
        <v>179</v>
      </c>
      <c r="I1853" t="s">
        <v>554</v>
      </c>
      <c r="J1853" s="33"/>
      <c r="K1853" s="33">
        <f>표1[[#This Row],[날짜]]</f>
        <v>45603</v>
      </c>
      <c r="L1853" t="str" cm="1">
        <f t="array" ref="L18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53" t="str">
        <f t="shared" si="28"/>
        <v>이체</v>
      </c>
      <c r="N1853" t="str">
        <f>IF(COUNTIF(저축성자산, I1853) &gt; 0, 표1[[#This Row],[결제수단]], E1853)</f>
        <v>미분류</v>
      </c>
      <c r="O1853">
        <f>IF(OR(표1[[#This Row],[pv_대분류]]="수입", 표1[[#This Row],[pv_대분류]]="저축/투자"), 표1[[#This Row],[금액]], -표1[[#This Row],[금액]])</f>
        <v>-10000</v>
      </c>
    </row>
    <row r="1854" spans="1:15">
      <c r="A1854" s="33">
        <v>45603</v>
      </c>
      <c r="B1854" s="34">
        <v>0.69300925925925927</v>
      </c>
      <c r="C1854" t="s">
        <v>165</v>
      </c>
      <c r="D1854" t="s">
        <v>542</v>
      </c>
      <c r="E1854" t="s">
        <v>729</v>
      </c>
      <c r="F1854" t="s">
        <v>358</v>
      </c>
      <c r="G1854" s="82">
        <v>-55600</v>
      </c>
      <c r="H1854" t="s">
        <v>179</v>
      </c>
      <c r="I1854" t="s">
        <v>222</v>
      </c>
      <c r="J1854" s="33"/>
      <c r="K1854" s="33">
        <f>표1[[#This Row],[날짜]]</f>
        <v>45603</v>
      </c>
      <c r="L1854" t="str" cm="1">
        <f t="array" ref="L18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54" t="str">
        <f t="shared" si="28"/>
        <v>의료/건강</v>
      </c>
      <c r="N1854" t="str">
        <f>IF(COUNTIF(저축성자산, I1854) &gt; 0, 표1[[#This Row],[결제수단]], E1854)</f>
        <v>정형외과</v>
      </c>
      <c r="O1854">
        <f>IF(OR(표1[[#This Row],[pv_대분류]]="수입", 표1[[#This Row],[pv_대분류]]="저축/투자"), 표1[[#This Row],[금액]], -표1[[#This Row],[금액]])</f>
        <v>55600</v>
      </c>
    </row>
    <row r="1855" spans="1:15" hidden="1">
      <c r="A1855" s="33">
        <v>45602</v>
      </c>
      <c r="B1855" s="34">
        <v>0.35174768518518518</v>
      </c>
      <c r="C1855" t="s">
        <v>167</v>
      </c>
      <c r="D1855" t="s">
        <v>167</v>
      </c>
      <c r="E1855" t="s">
        <v>149</v>
      </c>
      <c r="F1855" t="s">
        <v>108</v>
      </c>
      <c r="G1855" s="82">
        <v>20000</v>
      </c>
      <c r="H1855" t="s">
        <v>179</v>
      </c>
      <c r="I1855" t="s">
        <v>554</v>
      </c>
      <c r="J1855" s="33"/>
      <c r="K1855" s="33">
        <f>표1[[#This Row],[날짜]]</f>
        <v>45602</v>
      </c>
      <c r="L1855" t="str" cm="1">
        <f t="array" ref="L18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55" t="str">
        <f t="shared" si="28"/>
        <v>이체</v>
      </c>
      <c r="N1855" t="str">
        <f>IF(COUNTIF(저축성자산, I1855) &gt; 0, 표1[[#This Row],[결제수단]], E1855)</f>
        <v>미분류</v>
      </c>
      <c r="O1855">
        <f>IF(OR(표1[[#This Row],[pv_대분류]]="수입", 표1[[#This Row],[pv_대분류]]="저축/투자"), 표1[[#This Row],[금액]], -표1[[#This Row],[금액]])</f>
        <v>-20000</v>
      </c>
    </row>
    <row r="1856" spans="1:15" hidden="1">
      <c r="A1856" s="33">
        <v>45602</v>
      </c>
      <c r="B1856" s="34">
        <v>0.44189814814814821</v>
      </c>
      <c r="C1856" t="s">
        <v>167</v>
      </c>
      <c r="D1856" t="s">
        <v>167</v>
      </c>
      <c r="E1856" t="s">
        <v>149</v>
      </c>
      <c r="F1856" t="s">
        <v>72</v>
      </c>
      <c r="G1856" s="82">
        <v>2000</v>
      </c>
      <c r="H1856" t="s">
        <v>179</v>
      </c>
      <c r="I1856" t="s">
        <v>554</v>
      </c>
      <c r="J1856" s="33"/>
      <c r="K1856" s="33">
        <f>표1[[#This Row],[날짜]]</f>
        <v>45602</v>
      </c>
      <c r="L1856" t="str" cm="1">
        <f t="array" ref="L18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56" t="str">
        <f t="shared" si="28"/>
        <v>이체</v>
      </c>
      <c r="N1856" t="str">
        <f>IF(COUNTIF(저축성자산, I1856) &gt; 0, 표1[[#This Row],[결제수단]], E1856)</f>
        <v>미분류</v>
      </c>
      <c r="O1856">
        <f>IF(OR(표1[[#This Row],[pv_대분류]]="수입", 표1[[#This Row],[pv_대분류]]="저축/투자"), 표1[[#This Row],[금액]], -표1[[#This Row],[금액]])</f>
        <v>-2000</v>
      </c>
    </row>
    <row r="1857" spans="1:15" hidden="1">
      <c r="A1857" s="33">
        <v>45602</v>
      </c>
      <c r="B1857" s="34">
        <v>0.54362268518518519</v>
      </c>
      <c r="C1857" t="s">
        <v>167</v>
      </c>
      <c r="D1857" t="s">
        <v>609</v>
      </c>
      <c r="E1857" t="s">
        <v>149</v>
      </c>
      <c r="F1857" t="s">
        <v>152</v>
      </c>
      <c r="G1857" s="82">
        <v>-2000</v>
      </c>
      <c r="H1857" t="s">
        <v>179</v>
      </c>
      <c r="I1857" t="s">
        <v>554</v>
      </c>
      <c r="J1857" s="33"/>
      <c r="K1857" s="33">
        <f>표1[[#This Row],[날짜]]</f>
        <v>45602</v>
      </c>
      <c r="L1857" t="str" cm="1">
        <f t="array" ref="L18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57" t="str">
        <f t="shared" si="28"/>
        <v>내계좌이체</v>
      </c>
      <c r="N1857" t="str">
        <f>IF(COUNTIF(저축성자산, I1857) &gt; 0, 표1[[#This Row],[결제수단]], E1857)</f>
        <v>미분류</v>
      </c>
      <c r="O1857">
        <f>IF(OR(표1[[#This Row],[pv_대분류]]="수입", 표1[[#This Row],[pv_대분류]]="저축/투자"), 표1[[#This Row],[금액]], -표1[[#This Row],[금액]])</f>
        <v>2000</v>
      </c>
    </row>
    <row r="1858" spans="1:15" hidden="1">
      <c r="A1858" s="33">
        <v>45602</v>
      </c>
      <c r="B1858" s="34">
        <v>0.54362268518518519</v>
      </c>
      <c r="C1858" t="s">
        <v>167</v>
      </c>
      <c r="D1858" t="s">
        <v>609</v>
      </c>
      <c r="E1858" t="s">
        <v>149</v>
      </c>
      <c r="F1858" t="s">
        <v>152</v>
      </c>
      <c r="G1858" s="82">
        <v>2000</v>
      </c>
      <c r="H1858" t="s">
        <v>179</v>
      </c>
      <c r="I1858" t="s">
        <v>554</v>
      </c>
      <c r="J1858" s="33"/>
      <c r="K1858" s="33">
        <f>표1[[#This Row],[날짜]]</f>
        <v>45602</v>
      </c>
      <c r="L1858" t="str" cm="1">
        <f t="array" ref="L18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58" t="str">
        <f t="shared" ref="M1858:M1921" si="29">IF(COUNTIF(저축성자산, I1858) &gt; 0, "저축성자산", D1858)</f>
        <v>내계좌이체</v>
      </c>
      <c r="N1858" t="str">
        <f>IF(COUNTIF(저축성자산, I1858) &gt; 0, 표1[[#This Row],[결제수단]], E1858)</f>
        <v>미분류</v>
      </c>
      <c r="O1858">
        <f>IF(OR(표1[[#This Row],[pv_대분류]]="수입", 표1[[#This Row],[pv_대분류]]="저축/투자"), 표1[[#This Row],[금액]], -표1[[#This Row],[금액]])</f>
        <v>-2000</v>
      </c>
    </row>
    <row r="1859" spans="1:15" hidden="1">
      <c r="A1859" s="33">
        <v>45602</v>
      </c>
      <c r="B1859" s="34">
        <v>0.69321759259259264</v>
      </c>
      <c r="C1859" t="s">
        <v>167</v>
      </c>
      <c r="D1859" t="s">
        <v>609</v>
      </c>
      <c r="E1859" t="s">
        <v>149</v>
      </c>
      <c r="F1859" t="s">
        <v>593</v>
      </c>
      <c r="G1859" s="82">
        <v>-10000</v>
      </c>
      <c r="H1859" t="s">
        <v>179</v>
      </c>
      <c r="I1859" t="s">
        <v>211</v>
      </c>
      <c r="J1859" s="33"/>
      <c r="K1859" s="33">
        <f>표1[[#This Row],[날짜]]</f>
        <v>45602</v>
      </c>
      <c r="L1859" t="str" cm="1">
        <f t="array" ref="L18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59" t="str">
        <f t="shared" si="29"/>
        <v>내계좌이체</v>
      </c>
      <c r="N1859" t="str">
        <f>IF(COUNTIF(저축성자산, I1859) &gt; 0, 표1[[#This Row],[결제수단]], E1859)</f>
        <v>미분류</v>
      </c>
      <c r="O1859">
        <f>IF(OR(표1[[#This Row],[pv_대분류]]="수입", 표1[[#This Row],[pv_대분류]]="저축/투자"), 표1[[#This Row],[금액]], -표1[[#This Row],[금액]])</f>
        <v>10000</v>
      </c>
    </row>
    <row r="1860" spans="1:15" hidden="1">
      <c r="A1860" s="33">
        <v>45602</v>
      </c>
      <c r="B1860" s="34">
        <v>0.69322916666666667</v>
      </c>
      <c r="C1860" t="s">
        <v>167</v>
      </c>
      <c r="D1860" t="s">
        <v>609</v>
      </c>
      <c r="E1860" t="s">
        <v>149</v>
      </c>
      <c r="F1860" t="s">
        <v>152</v>
      </c>
      <c r="G1860" s="82">
        <v>10000</v>
      </c>
      <c r="H1860" t="s">
        <v>179</v>
      </c>
      <c r="I1860" t="s">
        <v>537</v>
      </c>
      <c r="J1860" s="33"/>
      <c r="K1860" s="33">
        <f>표1[[#This Row],[날짜]]</f>
        <v>45602</v>
      </c>
      <c r="L1860" t="str" cm="1">
        <f t="array" ref="L18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0" t="str">
        <f t="shared" si="29"/>
        <v>내계좌이체</v>
      </c>
      <c r="N1860" t="str">
        <f>IF(COUNTIF(저축성자산, I1860) &gt; 0, 표1[[#This Row],[결제수단]], E1860)</f>
        <v>미분류</v>
      </c>
      <c r="O1860">
        <f>IF(OR(표1[[#This Row],[pv_대분류]]="수입", 표1[[#This Row],[pv_대분류]]="저축/투자"), 표1[[#This Row],[금액]], -표1[[#This Row],[금액]])</f>
        <v>-10000</v>
      </c>
    </row>
    <row r="1861" spans="1:15" hidden="1">
      <c r="A1861" s="33">
        <v>45602</v>
      </c>
      <c r="B1861" s="34">
        <v>0.92354166666666671</v>
      </c>
      <c r="C1861" t="s">
        <v>167</v>
      </c>
      <c r="D1861" t="s">
        <v>167</v>
      </c>
      <c r="E1861" t="s">
        <v>149</v>
      </c>
      <c r="F1861" t="s">
        <v>720</v>
      </c>
      <c r="G1861" s="82">
        <v>-15000</v>
      </c>
      <c r="H1861" t="s">
        <v>179</v>
      </c>
      <c r="I1861" t="s">
        <v>537</v>
      </c>
      <c r="J1861" s="33"/>
      <c r="K1861" s="33">
        <f>표1[[#This Row],[날짜]]</f>
        <v>45602</v>
      </c>
      <c r="L1861" t="str" cm="1">
        <f t="array" ref="L18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61" t="str">
        <f t="shared" si="29"/>
        <v>이체</v>
      </c>
      <c r="N1861" t="str">
        <f>IF(COUNTIF(저축성자산, I1861) &gt; 0, 표1[[#This Row],[결제수단]], E1861)</f>
        <v>미분류</v>
      </c>
      <c r="O1861">
        <f>IF(OR(표1[[#This Row],[pv_대분류]]="수입", 표1[[#This Row],[pv_대분류]]="저축/투자"), 표1[[#This Row],[금액]], -표1[[#This Row],[금액]])</f>
        <v>15000</v>
      </c>
    </row>
    <row r="1862" spans="1:15" hidden="1">
      <c r="A1862" s="33">
        <v>45602</v>
      </c>
      <c r="B1862" s="34">
        <v>0.9884722222222222</v>
      </c>
      <c r="C1862" t="s">
        <v>167</v>
      </c>
      <c r="D1862" t="s">
        <v>609</v>
      </c>
      <c r="E1862" t="s">
        <v>149</v>
      </c>
      <c r="F1862" t="s">
        <v>152</v>
      </c>
      <c r="G1862" s="82">
        <v>-162</v>
      </c>
      <c r="H1862" t="s">
        <v>179</v>
      </c>
      <c r="I1862" t="s">
        <v>537</v>
      </c>
      <c r="J1862" s="33"/>
      <c r="K1862" s="33">
        <f>표1[[#This Row],[날짜]]</f>
        <v>45602</v>
      </c>
      <c r="L1862" t="str" cm="1">
        <f t="array" ref="L18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2" t="str">
        <f t="shared" si="29"/>
        <v>내계좌이체</v>
      </c>
      <c r="N1862" t="str">
        <f>IF(COUNTIF(저축성자산, I1862) &gt; 0, 표1[[#This Row],[결제수단]], E1862)</f>
        <v>미분류</v>
      </c>
      <c r="O1862">
        <f>IF(OR(표1[[#This Row],[pv_대분류]]="수입", 표1[[#This Row],[pv_대분류]]="저축/투자"), 표1[[#This Row],[금액]], -표1[[#This Row],[금액]])</f>
        <v>162</v>
      </c>
    </row>
    <row r="1863" spans="1:15" hidden="1">
      <c r="A1863" s="33">
        <v>45602</v>
      </c>
      <c r="B1863" s="34">
        <v>0.98848379629629635</v>
      </c>
      <c r="C1863" t="s">
        <v>167</v>
      </c>
      <c r="D1863" t="s">
        <v>609</v>
      </c>
      <c r="E1863" t="s">
        <v>149</v>
      </c>
      <c r="F1863" t="s">
        <v>152</v>
      </c>
      <c r="G1863" s="82">
        <v>162</v>
      </c>
      <c r="H1863" t="s">
        <v>179</v>
      </c>
      <c r="I1863" t="s">
        <v>195</v>
      </c>
      <c r="J1863" s="33"/>
      <c r="K1863" s="33">
        <f>표1[[#This Row],[날짜]]</f>
        <v>45602</v>
      </c>
      <c r="L1863" t="str" cm="1">
        <f t="array" ref="L18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3" t="str">
        <f t="shared" si="29"/>
        <v>내계좌이체</v>
      </c>
      <c r="N1863" t="str">
        <f>IF(COUNTIF(저축성자산, I1863) &gt; 0, 표1[[#This Row],[결제수단]], E1863)</f>
        <v>미분류</v>
      </c>
      <c r="O1863">
        <f>IF(OR(표1[[#This Row],[pv_대분류]]="수입", 표1[[#This Row],[pv_대분류]]="저축/투자"), 표1[[#This Row],[금액]], -표1[[#This Row],[금액]])</f>
        <v>-162</v>
      </c>
    </row>
    <row r="1864" spans="1:15" hidden="1">
      <c r="A1864" s="33">
        <v>45602</v>
      </c>
      <c r="B1864" s="34">
        <v>0.98881944444444447</v>
      </c>
      <c r="C1864" t="s">
        <v>167</v>
      </c>
      <c r="D1864" t="s">
        <v>609</v>
      </c>
      <c r="E1864" t="s">
        <v>149</v>
      </c>
      <c r="F1864" t="s">
        <v>359</v>
      </c>
      <c r="G1864" s="82">
        <v>162</v>
      </c>
      <c r="H1864" t="s">
        <v>179</v>
      </c>
      <c r="I1864" t="s">
        <v>537</v>
      </c>
      <c r="J1864" s="33"/>
      <c r="K1864" s="33">
        <f>표1[[#This Row],[날짜]]</f>
        <v>45602</v>
      </c>
      <c r="L1864" t="str" cm="1">
        <f t="array" ref="L18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4" t="str">
        <f t="shared" si="29"/>
        <v>내계좌이체</v>
      </c>
      <c r="N1864" t="str">
        <f>IF(COUNTIF(저축성자산, I1864) &gt; 0, 표1[[#This Row],[결제수단]], E1864)</f>
        <v>미분류</v>
      </c>
      <c r="O1864">
        <f>IF(OR(표1[[#This Row],[pv_대분류]]="수입", 표1[[#This Row],[pv_대분류]]="저축/투자"), 표1[[#This Row],[금액]], -표1[[#This Row],[금액]])</f>
        <v>-162</v>
      </c>
    </row>
    <row r="1865" spans="1:15" hidden="1">
      <c r="A1865" s="33">
        <v>45602</v>
      </c>
      <c r="B1865" s="34">
        <v>0.98883101851851851</v>
      </c>
      <c r="C1865" t="s">
        <v>167</v>
      </c>
      <c r="D1865" t="s">
        <v>609</v>
      </c>
      <c r="E1865" t="s">
        <v>149</v>
      </c>
      <c r="F1865" t="s">
        <v>732</v>
      </c>
      <c r="G1865" s="82">
        <v>-162</v>
      </c>
      <c r="H1865" t="s">
        <v>179</v>
      </c>
      <c r="I1865" t="s">
        <v>195</v>
      </c>
      <c r="J1865" s="33"/>
      <c r="K1865" s="33">
        <f>표1[[#This Row],[날짜]]</f>
        <v>45602</v>
      </c>
      <c r="L1865" t="str" cm="1">
        <f t="array" ref="L18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5" t="str">
        <f t="shared" si="29"/>
        <v>내계좌이체</v>
      </c>
      <c r="N1865" t="str">
        <f>IF(COUNTIF(저축성자산, I1865) &gt; 0, 표1[[#This Row],[결제수단]], E1865)</f>
        <v>미분류</v>
      </c>
      <c r="O1865">
        <f>IF(OR(표1[[#This Row],[pv_대분류]]="수입", 표1[[#This Row],[pv_대분류]]="저축/투자"), 표1[[#This Row],[금액]], -표1[[#This Row],[금액]])</f>
        <v>162</v>
      </c>
    </row>
    <row r="1866" spans="1:15" hidden="1">
      <c r="A1866" s="33">
        <v>45602</v>
      </c>
      <c r="B1866" s="34">
        <v>0.98906249999999996</v>
      </c>
      <c r="C1866" t="s">
        <v>167</v>
      </c>
      <c r="D1866" t="s">
        <v>609</v>
      </c>
      <c r="E1866" t="s">
        <v>149</v>
      </c>
      <c r="F1866" t="s">
        <v>192</v>
      </c>
      <c r="G1866" s="82">
        <v>222</v>
      </c>
      <c r="H1866" t="s">
        <v>179</v>
      </c>
      <c r="I1866" t="s">
        <v>537</v>
      </c>
      <c r="J1866" s="33"/>
      <c r="K1866" s="33">
        <f>표1[[#This Row],[날짜]]</f>
        <v>45602</v>
      </c>
      <c r="L1866" t="str" cm="1">
        <f t="array" ref="L18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6" t="str">
        <f t="shared" si="29"/>
        <v>내계좌이체</v>
      </c>
      <c r="N1866" t="str">
        <f>IF(COUNTIF(저축성자산, I1866) &gt; 0, 표1[[#This Row],[결제수단]], E1866)</f>
        <v>미분류</v>
      </c>
      <c r="O1866">
        <f>IF(OR(표1[[#This Row],[pv_대분류]]="수입", 표1[[#This Row],[pv_대분류]]="저축/투자"), 표1[[#This Row],[금액]], -표1[[#This Row],[금액]])</f>
        <v>-222</v>
      </c>
    </row>
    <row r="1867" spans="1:15" hidden="1">
      <c r="A1867" s="33">
        <v>45602</v>
      </c>
      <c r="B1867" s="34">
        <v>0.98906249999999996</v>
      </c>
      <c r="C1867" t="s">
        <v>167</v>
      </c>
      <c r="D1867" t="s">
        <v>609</v>
      </c>
      <c r="E1867" t="s">
        <v>149</v>
      </c>
      <c r="F1867" t="s">
        <v>234</v>
      </c>
      <c r="G1867" s="82">
        <v>-222</v>
      </c>
      <c r="H1867" t="s">
        <v>179</v>
      </c>
      <c r="I1867" t="s">
        <v>527</v>
      </c>
      <c r="J1867" s="33"/>
      <c r="K1867" s="33">
        <f>표1[[#This Row],[날짜]]</f>
        <v>45602</v>
      </c>
      <c r="L1867" t="str" cm="1">
        <f t="array" ref="L18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867" t="str">
        <f t="shared" si="29"/>
        <v>내계좌이체</v>
      </c>
      <c r="N1867" t="str">
        <f>IF(COUNTIF(저축성자산, I1867) &gt; 0, 표1[[#This Row],[결제수단]], E1867)</f>
        <v>미분류</v>
      </c>
      <c r="O1867">
        <f>IF(OR(표1[[#This Row],[pv_대분류]]="수입", 표1[[#This Row],[pv_대분류]]="저축/투자"), 표1[[#This Row],[금액]], -표1[[#This Row],[금액]])</f>
        <v>222</v>
      </c>
    </row>
    <row r="1868" spans="1:15">
      <c r="A1868" s="33">
        <v>45602</v>
      </c>
      <c r="B1868" s="34">
        <v>0.544525462962963</v>
      </c>
      <c r="C1868" t="s">
        <v>165</v>
      </c>
      <c r="D1868" t="s">
        <v>148</v>
      </c>
      <c r="E1868" t="s">
        <v>92</v>
      </c>
      <c r="F1868" t="s">
        <v>336</v>
      </c>
      <c r="G1868" s="82">
        <v>-2000</v>
      </c>
      <c r="H1868" t="s">
        <v>179</v>
      </c>
      <c r="I1868" t="s">
        <v>272</v>
      </c>
      <c r="J1868" s="33"/>
      <c r="K1868" s="33">
        <f>표1[[#This Row],[날짜]]</f>
        <v>45602</v>
      </c>
      <c r="L1868" t="str" cm="1">
        <f t="array" ref="L18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68" t="str">
        <f t="shared" si="29"/>
        <v>식비</v>
      </c>
      <c r="N1868" t="str">
        <f>IF(COUNTIF(저축성자산, I1868) &gt; 0, 표1[[#This Row],[결제수단]], E1868)</f>
        <v>식재료</v>
      </c>
      <c r="O1868">
        <f>IF(OR(표1[[#This Row],[pv_대분류]]="수입", 표1[[#This Row],[pv_대분류]]="저축/투자"), 표1[[#This Row],[금액]], -표1[[#This Row],[금액]])</f>
        <v>2000</v>
      </c>
    </row>
    <row r="1869" spans="1:15" hidden="1">
      <c r="A1869" s="33">
        <v>45602</v>
      </c>
      <c r="B1869" s="34">
        <v>0.60070601851851857</v>
      </c>
      <c r="C1869" t="s">
        <v>163</v>
      </c>
      <c r="D1869" t="s">
        <v>505</v>
      </c>
      <c r="E1869" t="s">
        <v>149</v>
      </c>
      <c r="F1869" t="s">
        <v>703</v>
      </c>
      <c r="G1869" s="82">
        <v>10000</v>
      </c>
      <c r="H1869" t="s">
        <v>179</v>
      </c>
      <c r="I1869" t="s">
        <v>211</v>
      </c>
      <c r="J1869" s="33"/>
      <c r="K1869" s="33">
        <f>표1[[#This Row],[날짜]]</f>
        <v>45602</v>
      </c>
      <c r="L1869" t="str" cm="1">
        <f t="array" ref="L18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69" t="str">
        <f t="shared" si="29"/>
        <v>기타수입</v>
      </c>
      <c r="N1869" t="str">
        <f>IF(COUNTIF(저축성자산, I1869) &gt; 0, 표1[[#This Row],[결제수단]], E1869)</f>
        <v>미분류</v>
      </c>
      <c r="O1869">
        <f>IF(OR(표1[[#This Row],[pv_대분류]]="수입", 표1[[#This Row],[pv_대분류]]="저축/투자"), 표1[[#This Row],[금액]], -표1[[#This Row],[금액]])</f>
        <v>10000</v>
      </c>
    </row>
    <row r="1870" spans="1:15" hidden="1">
      <c r="A1870" s="33">
        <v>45602</v>
      </c>
      <c r="B1870" s="34">
        <v>0.98804398148148154</v>
      </c>
      <c r="C1870" t="s">
        <v>163</v>
      </c>
      <c r="D1870" t="s">
        <v>510</v>
      </c>
      <c r="E1870" t="s">
        <v>149</v>
      </c>
      <c r="F1870" t="s">
        <v>608</v>
      </c>
      <c r="G1870" s="82">
        <v>222</v>
      </c>
      <c r="H1870" t="s">
        <v>179</v>
      </c>
      <c r="I1870" t="s">
        <v>527</v>
      </c>
      <c r="J1870" s="33"/>
      <c r="K1870" s="33">
        <f>표1[[#This Row],[날짜]]</f>
        <v>45602</v>
      </c>
      <c r="L1870" t="str" cm="1">
        <f t="array" ref="L18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70" t="str">
        <f t="shared" si="29"/>
        <v>금융수입</v>
      </c>
      <c r="N1870" t="str">
        <f>IF(COUNTIF(저축성자산, I1870) &gt; 0, 표1[[#This Row],[결제수단]], E1870)</f>
        <v>미분류</v>
      </c>
      <c r="O1870">
        <f>IF(OR(표1[[#This Row],[pv_대분류]]="수입", 표1[[#This Row],[pv_대분류]]="저축/투자"), 표1[[#This Row],[금액]], -표1[[#This Row],[금액]])</f>
        <v>222</v>
      </c>
    </row>
    <row r="1871" spans="1:15" hidden="1">
      <c r="A1871" s="33">
        <v>45602</v>
      </c>
      <c r="B1871" s="34">
        <v>0.98810185185185184</v>
      </c>
      <c r="C1871" t="s">
        <v>163</v>
      </c>
      <c r="D1871" t="s">
        <v>149</v>
      </c>
      <c r="E1871" t="s">
        <v>149</v>
      </c>
      <c r="F1871" t="s">
        <v>590</v>
      </c>
      <c r="G1871" s="82">
        <v>22</v>
      </c>
      <c r="H1871" t="s">
        <v>179</v>
      </c>
      <c r="I1871" t="s">
        <v>537</v>
      </c>
      <c r="J1871" s="33"/>
      <c r="K1871" s="33">
        <f>표1[[#This Row],[날짜]]</f>
        <v>45602</v>
      </c>
      <c r="L1871" t="str" cm="1">
        <f t="array" ref="L18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71" t="str">
        <f t="shared" si="29"/>
        <v>미분류</v>
      </c>
      <c r="N1871" t="str">
        <f>IF(COUNTIF(저축성자산, I1871) &gt; 0, 표1[[#This Row],[결제수단]], E1871)</f>
        <v>미분류</v>
      </c>
      <c r="O1871">
        <f>IF(OR(표1[[#This Row],[pv_대분류]]="수입", 표1[[#This Row],[pv_대분류]]="저축/투자"), 표1[[#This Row],[금액]], -표1[[#This Row],[금액]])</f>
        <v>22</v>
      </c>
    </row>
    <row r="1872" spans="1:15" hidden="1">
      <c r="A1872" s="33">
        <v>45602</v>
      </c>
      <c r="B1872" s="34">
        <v>0.98812500000000003</v>
      </c>
      <c r="C1872" t="s">
        <v>163</v>
      </c>
      <c r="D1872" t="s">
        <v>161</v>
      </c>
      <c r="E1872" t="s">
        <v>149</v>
      </c>
      <c r="F1872" t="s">
        <v>617</v>
      </c>
      <c r="G1872" s="82">
        <v>17</v>
      </c>
      <c r="H1872" t="s">
        <v>179</v>
      </c>
      <c r="I1872" t="s">
        <v>537</v>
      </c>
      <c r="J1872" s="33"/>
      <c r="K1872" s="33">
        <f>표1[[#This Row],[날짜]]</f>
        <v>45602</v>
      </c>
      <c r="L1872" t="str" cm="1">
        <f t="array" ref="L18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72" t="str">
        <f t="shared" si="29"/>
        <v>앱테크</v>
      </c>
      <c r="N1872" t="str">
        <f>IF(COUNTIF(저축성자산, I1872) &gt; 0, 표1[[#This Row],[결제수단]], E1872)</f>
        <v>미분류</v>
      </c>
      <c r="O1872">
        <f>IF(OR(표1[[#This Row],[pv_대분류]]="수입", 표1[[#This Row],[pv_대분류]]="저축/투자"), 표1[[#This Row],[금액]], -표1[[#This Row],[금액]])</f>
        <v>17</v>
      </c>
    </row>
    <row r="1873" spans="1:15" hidden="1">
      <c r="A1873" s="33">
        <v>45602</v>
      </c>
      <c r="B1873" s="34">
        <v>0.98892361111111116</v>
      </c>
      <c r="C1873" t="s">
        <v>163</v>
      </c>
      <c r="D1873" t="s">
        <v>161</v>
      </c>
      <c r="E1873" t="s">
        <v>149</v>
      </c>
      <c r="F1873" t="s">
        <v>617</v>
      </c>
      <c r="G1873" s="82">
        <v>21</v>
      </c>
      <c r="H1873" t="s">
        <v>179</v>
      </c>
      <c r="I1873" t="s">
        <v>537</v>
      </c>
      <c r="J1873" s="33"/>
      <c r="K1873" s="33">
        <f>표1[[#This Row],[날짜]]</f>
        <v>45602</v>
      </c>
      <c r="L1873" t="str" cm="1">
        <f t="array" ref="L18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73" t="str">
        <f t="shared" si="29"/>
        <v>앱테크</v>
      </c>
      <c r="N1873" t="str">
        <f>IF(COUNTIF(저축성자산, I1873) &gt; 0, 표1[[#This Row],[결제수단]], E1873)</f>
        <v>미분류</v>
      </c>
      <c r="O1873">
        <f>IF(OR(표1[[#This Row],[pv_대분류]]="수입", 표1[[#This Row],[pv_대분류]]="저축/투자"), 표1[[#This Row],[금액]], -표1[[#This Row],[금액]])</f>
        <v>21</v>
      </c>
    </row>
    <row r="1874" spans="1:15" hidden="1">
      <c r="A1874" s="33">
        <v>45602</v>
      </c>
      <c r="B1874" s="34">
        <v>0.98894675925925923</v>
      </c>
      <c r="C1874" t="s">
        <v>163</v>
      </c>
      <c r="D1874" t="s">
        <v>149</v>
      </c>
      <c r="E1874" t="s">
        <v>149</v>
      </c>
      <c r="F1874" t="s">
        <v>590</v>
      </c>
      <c r="G1874" s="82">
        <v>14</v>
      </c>
      <c r="H1874" t="s">
        <v>179</v>
      </c>
      <c r="I1874" t="s">
        <v>537</v>
      </c>
      <c r="J1874" s="33"/>
      <c r="K1874" s="33">
        <f>표1[[#This Row],[날짜]]</f>
        <v>45602</v>
      </c>
      <c r="L1874" t="str" cm="1">
        <f t="array" ref="L18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74" t="str">
        <f t="shared" si="29"/>
        <v>미분류</v>
      </c>
      <c r="N1874" t="str">
        <f>IF(COUNTIF(저축성자산, I1874) &gt; 0, 표1[[#This Row],[결제수단]], E1874)</f>
        <v>미분류</v>
      </c>
      <c r="O1874">
        <f>IF(OR(표1[[#This Row],[pv_대분류]]="수입", 표1[[#This Row],[pv_대분류]]="저축/투자"), 표1[[#This Row],[금액]], -표1[[#This Row],[금액]])</f>
        <v>14</v>
      </c>
    </row>
    <row r="1875" spans="1:15" hidden="1">
      <c r="A1875" s="33">
        <v>45601</v>
      </c>
      <c r="B1875" s="34">
        <v>0.52771990740740737</v>
      </c>
      <c r="C1875" t="s">
        <v>167</v>
      </c>
      <c r="D1875" t="s">
        <v>167</v>
      </c>
      <c r="E1875" t="s">
        <v>149</v>
      </c>
      <c r="F1875" t="s">
        <v>84</v>
      </c>
      <c r="G1875" s="82">
        <v>2000</v>
      </c>
      <c r="H1875" t="s">
        <v>179</v>
      </c>
      <c r="I1875" t="s">
        <v>554</v>
      </c>
      <c r="J1875" s="33"/>
      <c r="K1875" s="33">
        <f>표1[[#This Row],[날짜]]</f>
        <v>45601</v>
      </c>
      <c r="L1875" t="str" cm="1">
        <f t="array" ref="L18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75" t="str">
        <f t="shared" si="29"/>
        <v>이체</v>
      </c>
      <c r="N1875" t="str">
        <f>IF(COUNTIF(저축성자산, I1875) &gt; 0, 표1[[#This Row],[결제수단]], E1875)</f>
        <v>미분류</v>
      </c>
      <c r="O1875">
        <f>IF(OR(표1[[#This Row],[pv_대분류]]="수입", 표1[[#This Row],[pv_대분류]]="저축/투자"), 표1[[#This Row],[금액]], -표1[[#This Row],[금액]])</f>
        <v>-2000</v>
      </c>
    </row>
    <row r="1876" spans="1:15">
      <c r="A1876" s="33">
        <v>45601</v>
      </c>
      <c r="B1876" s="34">
        <v>0.3530787037037037</v>
      </c>
      <c r="C1876" t="s">
        <v>165</v>
      </c>
      <c r="D1876" t="s">
        <v>146</v>
      </c>
      <c r="E1876" t="s">
        <v>37</v>
      </c>
      <c r="F1876" t="s">
        <v>301</v>
      </c>
      <c r="G1876" s="82">
        <v>-6700</v>
      </c>
      <c r="H1876" t="s">
        <v>179</v>
      </c>
      <c r="I1876" t="s">
        <v>221</v>
      </c>
      <c r="J1876" s="33"/>
      <c r="K1876" s="33">
        <f>표1[[#This Row],[날짜]]</f>
        <v>45601</v>
      </c>
      <c r="L1876" t="str" cm="1">
        <f t="array" ref="L18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76" t="str">
        <f t="shared" si="29"/>
        <v>교통</v>
      </c>
      <c r="N1876" t="str">
        <f>IF(COUNTIF(저축성자산, I1876) &gt; 0, 표1[[#This Row],[결제수단]], E1876)</f>
        <v>택시</v>
      </c>
      <c r="O1876">
        <f>IF(OR(표1[[#This Row],[pv_대분류]]="수입", 표1[[#This Row],[pv_대분류]]="저축/투자"), 표1[[#This Row],[금액]], -표1[[#This Row],[금액]])</f>
        <v>6700</v>
      </c>
    </row>
    <row r="1877" spans="1:15">
      <c r="A1877" s="33">
        <v>45601</v>
      </c>
      <c r="B1877" s="34">
        <v>0.35309027777777779</v>
      </c>
      <c r="C1877" t="s">
        <v>165</v>
      </c>
      <c r="D1877" t="s">
        <v>146</v>
      </c>
      <c r="E1877" t="s">
        <v>37</v>
      </c>
      <c r="F1877" t="s">
        <v>301</v>
      </c>
      <c r="G1877" s="82">
        <v>6700</v>
      </c>
      <c r="H1877" t="s">
        <v>179</v>
      </c>
      <c r="I1877" t="s">
        <v>221</v>
      </c>
      <c r="J1877" s="33"/>
      <c r="K1877" s="33">
        <f>표1[[#This Row],[날짜]]</f>
        <v>45601</v>
      </c>
      <c r="L1877" t="str" cm="1">
        <f t="array" ref="L18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77" t="str">
        <f t="shared" si="29"/>
        <v>교통</v>
      </c>
      <c r="N1877" t="str">
        <f>IF(COUNTIF(저축성자산, I1877) &gt; 0, 표1[[#This Row],[결제수단]], E1877)</f>
        <v>택시</v>
      </c>
      <c r="O1877">
        <f>IF(OR(표1[[#This Row],[pv_대분류]]="수입", 표1[[#This Row],[pv_대분류]]="저축/투자"), 표1[[#This Row],[금액]], -표1[[#This Row],[금액]])</f>
        <v>-6700</v>
      </c>
    </row>
    <row r="1878" spans="1:15">
      <c r="A1878" s="33">
        <v>45601</v>
      </c>
      <c r="B1878" s="34">
        <v>0.35309027777777779</v>
      </c>
      <c r="C1878" t="s">
        <v>165</v>
      </c>
      <c r="D1878" t="s">
        <v>146</v>
      </c>
      <c r="E1878" t="s">
        <v>37</v>
      </c>
      <c r="F1878" t="s">
        <v>301</v>
      </c>
      <c r="G1878" s="82">
        <v>6700</v>
      </c>
      <c r="H1878" t="s">
        <v>179</v>
      </c>
      <c r="I1878" t="s">
        <v>221</v>
      </c>
      <c r="J1878" s="33"/>
      <c r="K1878" s="33">
        <f>표1[[#This Row],[날짜]]</f>
        <v>45601</v>
      </c>
      <c r="L1878" t="str" cm="1">
        <f t="array" ref="L18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78" t="str">
        <f t="shared" si="29"/>
        <v>교통</v>
      </c>
      <c r="N1878" t="str">
        <f>IF(COUNTIF(저축성자산, I1878) &gt; 0, 표1[[#This Row],[결제수단]], E1878)</f>
        <v>택시</v>
      </c>
      <c r="O1878">
        <f>IF(OR(표1[[#This Row],[pv_대분류]]="수입", 표1[[#This Row],[pv_대분류]]="저축/투자"), 표1[[#This Row],[금액]], -표1[[#This Row],[금액]])</f>
        <v>-6700</v>
      </c>
    </row>
    <row r="1879" spans="1:15">
      <c r="A1879" s="33">
        <v>45601</v>
      </c>
      <c r="B1879" s="34">
        <v>0.35662037037037042</v>
      </c>
      <c r="C1879" t="s">
        <v>165</v>
      </c>
      <c r="D1879" t="s">
        <v>146</v>
      </c>
      <c r="E1879" t="s">
        <v>37</v>
      </c>
      <c r="F1879" t="s">
        <v>301</v>
      </c>
      <c r="G1879" s="82">
        <v>-5200</v>
      </c>
      <c r="H1879" t="s">
        <v>179</v>
      </c>
      <c r="I1879" t="s">
        <v>221</v>
      </c>
      <c r="J1879" s="33"/>
      <c r="K1879" s="33">
        <f>표1[[#This Row],[날짜]]</f>
        <v>45601</v>
      </c>
      <c r="L1879" t="str" cm="1">
        <f t="array" ref="L18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79" t="str">
        <f t="shared" si="29"/>
        <v>교통</v>
      </c>
      <c r="N1879" t="str">
        <f>IF(COUNTIF(저축성자산, I1879) &gt; 0, 표1[[#This Row],[결제수단]], E1879)</f>
        <v>택시</v>
      </c>
      <c r="O1879">
        <f>IF(OR(표1[[#This Row],[pv_대분류]]="수입", 표1[[#This Row],[pv_대분류]]="저축/투자"), 표1[[#This Row],[금액]], -표1[[#This Row],[금액]])</f>
        <v>5200</v>
      </c>
    </row>
    <row r="1880" spans="1:15" hidden="1">
      <c r="A1880" s="33">
        <v>45601</v>
      </c>
      <c r="B1880" s="34">
        <v>0.35949074074074072</v>
      </c>
      <c r="C1880" t="s">
        <v>163</v>
      </c>
      <c r="D1880" t="s">
        <v>510</v>
      </c>
      <c r="E1880" t="s">
        <v>149</v>
      </c>
      <c r="F1880" t="s">
        <v>240</v>
      </c>
      <c r="G1880" s="82">
        <v>500</v>
      </c>
      <c r="H1880" t="s">
        <v>179</v>
      </c>
      <c r="I1880" t="s">
        <v>537</v>
      </c>
      <c r="J1880" s="33"/>
      <c r="K1880" s="33">
        <f>표1[[#This Row],[날짜]]</f>
        <v>45601</v>
      </c>
      <c r="L1880" t="str" cm="1">
        <f t="array" ref="L18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880" t="str">
        <f t="shared" si="29"/>
        <v>금융수입</v>
      </c>
      <c r="N1880" t="str">
        <f>IF(COUNTIF(저축성자산, I1880) &gt; 0, 표1[[#This Row],[결제수단]], E1880)</f>
        <v>미분류</v>
      </c>
      <c r="O1880">
        <f>IF(OR(표1[[#This Row],[pv_대분류]]="수입", 표1[[#This Row],[pv_대분류]]="저축/투자"), 표1[[#This Row],[금액]], -표1[[#This Row],[금액]])</f>
        <v>500</v>
      </c>
    </row>
    <row r="1881" spans="1:15">
      <c r="A1881" s="33">
        <v>45601</v>
      </c>
      <c r="B1881" s="34">
        <v>0.42835648148148148</v>
      </c>
      <c r="C1881" t="s">
        <v>165</v>
      </c>
      <c r="D1881" t="s">
        <v>542</v>
      </c>
      <c r="E1881" t="s">
        <v>729</v>
      </c>
      <c r="F1881" t="s">
        <v>358</v>
      </c>
      <c r="G1881" s="82">
        <v>-5600</v>
      </c>
      <c r="H1881" t="s">
        <v>179</v>
      </c>
      <c r="I1881" t="s">
        <v>224</v>
      </c>
      <c r="J1881" s="33"/>
      <c r="K1881" s="33">
        <f>표1[[#This Row],[날짜]]</f>
        <v>45601</v>
      </c>
      <c r="L1881" t="str" cm="1">
        <f t="array" ref="L18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1" t="str">
        <f t="shared" si="29"/>
        <v>의료/건강</v>
      </c>
      <c r="N1881" t="str">
        <f>IF(COUNTIF(저축성자산, I1881) &gt; 0, 표1[[#This Row],[결제수단]], E1881)</f>
        <v>정형외과</v>
      </c>
      <c r="O1881">
        <f>IF(OR(표1[[#This Row],[pv_대분류]]="수입", 표1[[#This Row],[pv_대분류]]="저축/투자"), 표1[[#This Row],[금액]], -표1[[#This Row],[금액]])</f>
        <v>5600</v>
      </c>
    </row>
    <row r="1882" spans="1:15">
      <c r="A1882" s="33">
        <v>45601</v>
      </c>
      <c r="B1882" s="34">
        <v>0.46902777777777782</v>
      </c>
      <c r="C1882" t="s">
        <v>165</v>
      </c>
      <c r="D1882" t="s">
        <v>525</v>
      </c>
      <c r="E1882" t="s">
        <v>643</v>
      </c>
      <c r="F1882" t="s">
        <v>362</v>
      </c>
      <c r="G1882" s="82">
        <v>-7400</v>
      </c>
      <c r="H1882" t="s">
        <v>179</v>
      </c>
      <c r="I1882" t="s">
        <v>222</v>
      </c>
      <c r="J1882" s="33"/>
      <c r="K1882" s="33">
        <f>표1[[#This Row],[날짜]]</f>
        <v>45601</v>
      </c>
      <c r="L1882" t="str" cm="1">
        <f t="array" ref="L18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2" t="str">
        <f t="shared" si="29"/>
        <v>카페/간식</v>
      </c>
      <c r="N1882" t="str">
        <f>IF(COUNTIF(저축성자산, I1882) &gt; 0, 표1[[#This Row],[결제수단]], E1882)</f>
        <v>베이커리</v>
      </c>
      <c r="O1882">
        <f>IF(OR(표1[[#This Row],[pv_대분류]]="수입", 표1[[#This Row],[pv_대분류]]="저축/투자"), 표1[[#This Row],[금액]], -표1[[#This Row],[금액]])</f>
        <v>7400</v>
      </c>
    </row>
    <row r="1883" spans="1:15">
      <c r="A1883" s="33">
        <v>45601</v>
      </c>
      <c r="B1883" s="34">
        <v>0.66177083333333331</v>
      </c>
      <c r="C1883" t="s">
        <v>165</v>
      </c>
      <c r="D1883" t="s">
        <v>146</v>
      </c>
      <c r="E1883" t="s">
        <v>37</v>
      </c>
      <c r="F1883" t="s">
        <v>301</v>
      </c>
      <c r="G1883" s="82">
        <v>5800</v>
      </c>
      <c r="H1883" t="s">
        <v>179</v>
      </c>
      <c r="I1883" t="s">
        <v>221</v>
      </c>
      <c r="J1883" s="33"/>
      <c r="K1883" s="33">
        <f>표1[[#This Row],[날짜]]</f>
        <v>45601</v>
      </c>
      <c r="L1883" t="str" cm="1">
        <f t="array" ref="L18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3" t="str">
        <f t="shared" si="29"/>
        <v>교통</v>
      </c>
      <c r="N1883" t="str">
        <f>IF(COUNTIF(저축성자산, I1883) &gt; 0, 표1[[#This Row],[결제수단]], E1883)</f>
        <v>택시</v>
      </c>
      <c r="O1883">
        <f>IF(OR(표1[[#This Row],[pv_대분류]]="수입", 표1[[#This Row],[pv_대분류]]="저축/투자"), 표1[[#This Row],[금액]], -표1[[#This Row],[금액]])</f>
        <v>-5800</v>
      </c>
    </row>
    <row r="1884" spans="1:15">
      <c r="A1884" s="33">
        <v>45601</v>
      </c>
      <c r="B1884" s="34">
        <v>0.66177083333333331</v>
      </c>
      <c r="C1884" t="s">
        <v>165</v>
      </c>
      <c r="D1884" t="s">
        <v>146</v>
      </c>
      <c r="E1884" t="s">
        <v>37</v>
      </c>
      <c r="F1884" t="s">
        <v>301</v>
      </c>
      <c r="G1884" s="82">
        <v>-5800</v>
      </c>
      <c r="H1884" t="s">
        <v>179</v>
      </c>
      <c r="I1884" t="s">
        <v>221</v>
      </c>
      <c r="J1884" s="33"/>
      <c r="K1884" s="33">
        <f>표1[[#This Row],[날짜]]</f>
        <v>45601</v>
      </c>
      <c r="L1884" t="str" cm="1">
        <f t="array" ref="L18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4" t="str">
        <f t="shared" si="29"/>
        <v>교통</v>
      </c>
      <c r="N1884" t="str">
        <f>IF(COUNTIF(저축성자산, I1884) &gt; 0, 표1[[#This Row],[결제수단]], E1884)</f>
        <v>택시</v>
      </c>
      <c r="O1884">
        <f>IF(OR(표1[[#This Row],[pv_대분류]]="수입", 표1[[#This Row],[pv_대분류]]="저축/투자"), 표1[[#This Row],[금액]], -표1[[#This Row],[금액]])</f>
        <v>5800</v>
      </c>
    </row>
    <row r="1885" spans="1:15">
      <c r="A1885" s="33">
        <v>45601</v>
      </c>
      <c r="B1885" s="34">
        <v>0.66612268518518514</v>
      </c>
      <c r="C1885" t="s">
        <v>165</v>
      </c>
      <c r="D1885" t="s">
        <v>146</v>
      </c>
      <c r="E1885" t="s">
        <v>37</v>
      </c>
      <c r="F1885" t="s">
        <v>301</v>
      </c>
      <c r="G1885" s="82">
        <v>-4700</v>
      </c>
      <c r="H1885" t="s">
        <v>179</v>
      </c>
      <c r="I1885" t="s">
        <v>221</v>
      </c>
      <c r="J1885" s="33"/>
      <c r="K1885" s="33">
        <f>표1[[#This Row],[날짜]]</f>
        <v>45601</v>
      </c>
      <c r="L1885" t="str" cm="1">
        <f t="array" ref="L18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5" t="str">
        <f t="shared" si="29"/>
        <v>교통</v>
      </c>
      <c r="N1885" t="str">
        <f>IF(COUNTIF(저축성자산, I1885) &gt; 0, 표1[[#This Row],[결제수단]], E1885)</f>
        <v>택시</v>
      </c>
      <c r="O1885">
        <f>IF(OR(표1[[#This Row],[pv_대분류]]="수입", 표1[[#This Row],[pv_대분류]]="저축/투자"), 표1[[#This Row],[금액]], -표1[[#This Row],[금액]])</f>
        <v>4700</v>
      </c>
    </row>
    <row r="1886" spans="1:15">
      <c r="A1886" s="33">
        <v>45601</v>
      </c>
      <c r="B1886" s="34">
        <v>0.66863425925925923</v>
      </c>
      <c r="C1886" t="s">
        <v>165</v>
      </c>
      <c r="D1886" t="s">
        <v>160</v>
      </c>
      <c r="E1886" t="s">
        <v>4</v>
      </c>
      <c r="F1886" t="s">
        <v>458</v>
      </c>
      <c r="G1886" s="82">
        <v>-3500</v>
      </c>
      <c r="H1886" t="s">
        <v>179</v>
      </c>
      <c r="I1886" t="s">
        <v>222</v>
      </c>
      <c r="J1886" s="33"/>
      <c r="K1886" s="33">
        <f>표1[[#This Row],[날짜]]</f>
        <v>45601</v>
      </c>
      <c r="L1886" t="str" cm="1">
        <f t="array" ref="L18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6" t="str">
        <f t="shared" si="29"/>
        <v>생활</v>
      </c>
      <c r="N1886" t="str">
        <f>IF(COUNTIF(저축성자산, I1886) &gt; 0, 표1[[#This Row],[결제수단]], E1886)</f>
        <v>편의점</v>
      </c>
      <c r="O1886">
        <f>IF(OR(표1[[#This Row],[pv_대분류]]="수입", 표1[[#This Row],[pv_대분류]]="저축/투자"), 표1[[#This Row],[금액]], -표1[[#This Row],[금액]])</f>
        <v>3500</v>
      </c>
    </row>
    <row r="1887" spans="1:15">
      <c r="A1887" s="33">
        <v>45601</v>
      </c>
      <c r="B1887" s="34">
        <v>0.73660879629629628</v>
      </c>
      <c r="C1887" t="s">
        <v>165</v>
      </c>
      <c r="D1887" t="s">
        <v>542</v>
      </c>
      <c r="E1887" t="s">
        <v>50</v>
      </c>
      <c r="F1887" t="s">
        <v>736</v>
      </c>
      <c r="G1887" s="82">
        <v>-6000</v>
      </c>
      <c r="H1887" t="s">
        <v>179</v>
      </c>
      <c r="I1887" t="s">
        <v>222</v>
      </c>
      <c r="J1887" s="33"/>
      <c r="K1887" s="33">
        <f>표1[[#This Row],[날짜]]</f>
        <v>45601</v>
      </c>
      <c r="L1887" t="str" cm="1">
        <f t="array" ref="L18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7" t="str">
        <f t="shared" si="29"/>
        <v>의료/건강</v>
      </c>
      <c r="N1887" t="str">
        <f>IF(COUNTIF(저축성자산, I1887) &gt; 0, 표1[[#This Row],[결제수단]], E1887)</f>
        <v>약국</v>
      </c>
      <c r="O1887">
        <f>IF(OR(표1[[#This Row],[pv_대분류]]="수입", 표1[[#This Row],[pv_대분류]]="저축/투자"), 표1[[#This Row],[금액]], -표1[[#This Row],[금액]])</f>
        <v>6000</v>
      </c>
    </row>
    <row r="1888" spans="1:15">
      <c r="A1888" s="33">
        <v>45601</v>
      </c>
      <c r="B1888" s="34">
        <v>0.83082175925925927</v>
      </c>
      <c r="C1888" t="s">
        <v>165</v>
      </c>
      <c r="D1888" t="s">
        <v>146</v>
      </c>
      <c r="E1888" t="s">
        <v>19</v>
      </c>
      <c r="F1888" t="s">
        <v>596</v>
      </c>
      <c r="G1888" s="82">
        <v>-5400</v>
      </c>
      <c r="H1888" t="s">
        <v>179</v>
      </c>
      <c r="I1888" t="s">
        <v>224</v>
      </c>
      <c r="J1888" s="33"/>
      <c r="K1888" s="33">
        <f>표1[[#This Row],[날짜]]</f>
        <v>45601</v>
      </c>
      <c r="L1888" t="str" cm="1">
        <f t="array" ref="L18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8" t="str">
        <f t="shared" si="29"/>
        <v>교통</v>
      </c>
      <c r="N1888" t="str">
        <f>IF(COUNTIF(저축성자산, I1888) &gt; 0, 표1[[#This Row],[결제수단]], E1888)</f>
        <v>철도</v>
      </c>
      <c r="O1888">
        <f>IF(OR(표1[[#This Row],[pv_대분류]]="수입", 표1[[#This Row],[pv_대분류]]="저축/투자"), 표1[[#This Row],[금액]], -표1[[#This Row],[금액]])</f>
        <v>5400</v>
      </c>
    </row>
    <row r="1889" spans="1:15">
      <c r="A1889" s="33">
        <v>45601</v>
      </c>
      <c r="B1889" s="34">
        <v>0.87523148148148144</v>
      </c>
      <c r="C1889" t="s">
        <v>165</v>
      </c>
      <c r="D1889" t="s">
        <v>160</v>
      </c>
      <c r="E1889" t="s">
        <v>4</v>
      </c>
      <c r="F1889" t="s">
        <v>277</v>
      </c>
      <c r="G1889" s="82">
        <v>-2100</v>
      </c>
      <c r="H1889" t="s">
        <v>179</v>
      </c>
      <c r="I1889" t="s">
        <v>224</v>
      </c>
      <c r="J1889" s="33"/>
      <c r="K1889" s="33">
        <f>표1[[#This Row],[날짜]]</f>
        <v>45601</v>
      </c>
      <c r="L1889" t="str" cm="1">
        <f t="array" ref="L18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89" t="str">
        <f t="shared" si="29"/>
        <v>생활</v>
      </c>
      <c r="N1889" t="str">
        <f>IF(COUNTIF(저축성자산, I1889) &gt; 0, 표1[[#This Row],[결제수단]], E1889)</f>
        <v>편의점</v>
      </c>
      <c r="O1889">
        <f>IF(OR(표1[[#This Row],[pv_대분류]]="수입", 표1[[#This Row],[pv_대분류]]="저축/투자"), 표1[[#This Row],[금액]], -표1[[#This Row],[금액]])</f>
        <v>2100</v>
      </c>
    </row>
    <row r="1890" spans="1:15">
      <c r="A1890" s="33">
        <v>45600</v>
      </c>
      <c r="B1890" s="34">
        <v>0.37708333333333333</v>
      </c>
      <c r="C1890" t="s">
        <v>165</v>
      </c>
      <c r="D1890" t="s">
        <v>542</v>
      </c>
      <c r="E1890" t="s">
        <v>729</v>
      </c>
      <c r="F1890" t="s">
        <v>358</v>
      </c>
      <c r="G1890" s="82">
        <v>-56400</v>
      </c>
      <c r="H1890" t="s">
        <v>179</v>
      </c>
      <c r="I1890" t="s">
        <v>222</v>
      </c>
      <c r="J1890" s="33"/>
      <c r="K1890" s="33">
        <f>표1[[#This Row],[날짜]]</f>
        <v>45600</v>
      </c>
      <c r="L1890" t="str" cm="1">
        <f t="array" ref="L18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0" t="str">
        <f t="shared" si="29"/>
        <v>의료/건강</v>
      </c>
      <c r="N1890" t="str">
        <f>IF(COUNTIF(저축성자산, I1890) &gt; 0, 표1[[#This Row],[결제수단]], E1890)</f>
        <v>정형외과</v>
      </c>
      <c r="O1890">
        <f>IF(OR(표1[[#This Row],[pv_대분류]]="수입", 표1[[#This Row],[pv_대분류]]="저축/투자"), 표1[[#This Row],[금액]], -표1[[#This Row],[금액]])</f>
        <v>56400</v>
      </c>
    </row>
    <row r="1891" spans="1:15">
      <c r="A1891" s="33">
        <v>45600</v>
      </c>
      <c r="B1891" s="34">
        <v>0.55918981481481478</v>
      </c>
      <c r="C1891" t="s">
        <v>165</v>
      </c>
      <c r="D1891" t="s">
        <v>547</v>
      </c>
      <c r="E1891" t="s">
        <v>113</v>
      </c>
      <c r="F1891" t="s">
        <v>745</v>
      </c>
      <c r="G1891" s="82">
        <v>-37666</v>
      </c>
      <c r="H1891" t="s">
        <v>179</v>
      </c>
      <c r="I1891" t="s">
        <v>222</v>
      </c>
      <c r="J1891" s="33"/>
      <c r="K1891" s="33">
        <f>표1[[#This Row],[날짜]]</f>
        <v>45600</v>
      </c>
      <c r="L1891" t="str" cm="1">
        <f t="array" ref="L18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1" t="str">
        <f t="shared" si="29"/>
        <v>패션/쇼핑</v>
      </c>
      <c r="N1891" t="str">
        <f>IF(COUNTIF(저축성자산, I1891) &gt; 0, 표1[[#This Row],[결제수단]], E1891)</f>
        <v>패션</v>
      </c>
      <c r="O1891">
        <f>IF(OR(표1[[#This Row],[pv_대분류]]="수입", 표1[[#This Row],[pv_대분류]]="저축/투자"), 표1[[#This Row],[금액]], -표1[[#This Row],[금액]])</f>
        <v>37666</v>
      </c>
    </row>
    <row r="1892" spans="1:15">
      <c r="A1892" s="33">
        <v>45600</v>
      </c>
      <c r="B1892" s="34">
        <v>0.71143518518518523</v>
      </c>
      <c r="C1892" t="s">
        <v>165</v>
      </c>
      <c r="D1892" t="s">
        <v>148</v>
      </c>
      <c r="E1892" t="s">
        <v>86</v>
      </c>
      <c r="F1892" t="s">
        <v>718</v>
      </c>
      <c r="G1892" s="82">
        <v>-50333</v>
      </c>
      <c r="H1892" t="s">
        <v>179</v>
      </c>
      <c r="I1892" t="s">
        <v>222</v>
      </c>
      <c r="J1892" s="33"/>
      <c r="K1892" s="33">
        <f>표1[[#This Row],[날짜]]</f>
        <v>45600</v>
      </c>
      <c r="L1892" t="str" cm="1">
        <f t="array" ref="L18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2" t="str">
        <f t="shared" si="29"/>
        <v>식비</v>
      </c>
      <c r="N1892" t="str">
        <f>IF(COUNTIF(저축성자산, I1892) &gt; 0, 표1[[#This Row],[결제수단]], E1892)</f>
        <v>일식</v>
      </c>
      <c r="O1892">
        <f>IF(OR(표1[[#This Row],[pv_대분류]]="수입", 표1[[#This Row],[pv_대분류]]="저축/투자"), 표1[[#This Row],[금액]], -표1[[#This Row],[금액]])</f>
        <v>50333</v>
      </c>
    </row>
    <row r="1893" spans="1:15">
      <c r="A1893" s="33">
        <v>45600</v>
      </c>
      <c r="B1893" s="34">
        <v>0.93636574074074075</v>
      </c>
      <c r="C1893" t="s">
        <v>165</v>
      </c>
      <c r="D1893" t="s">
        <v>148</v>
      </c>
      <c r="E1893" t="s">
        <v>598</v>
      </c>
      <c r="F1893" t="s">
        <v>462</v>
      </c>
      <c r="G1893" s="82">
        <v>-9800</v>
      </c>
      <c r="H1893" t="s">
        <v>179</v>
      </c>
      <c r="I1893" t="s">
        <v>222</v>
      </c>
      <c r="J1893" s="33"/>
      <c r="K1893" s="33">
        <f>표1[[#This Row],[날짜]]</f>
        <v>45600</v>
      </c>
      <c r="L1893" t="str" cm="1">
        <f t="array" ref="L18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3" t="str">
        <f t="shared" si="29"/>
        <v>식비</v>
      </c>
      <c r="N1893" t="str">
        <f>IF(COUNTIF(저축성자산, I1893) &gt; 0, 표1[[#This Row],[결제수단]], E1893)</f>
        <v>패스트푸드</v>
      </c>
      <c r="O1893">
        <f>IF(OR(표1[[#This Row],[pv_대분류]]="수입", 표1[[#This Row],[pv_대분류]]="저축/투자"), 표1[[#This Row],[금액]], -표1[[#This Row],[금액]])</f>
        <v>9800</v>
      </c>
    </row>
    <row r="1894" spans="1:15">
      <c r="A1894" s="33">
        <v>45599</v>
      </c>
      <c r="B1894" s="34">
        <v>0.73063657407407412</v>
      </c>
      <c r="C1894" t="s">
        <v>165</v>
      </c>
      <c r="D1894" t="s">
        <v>146</v>
      </c>
      <c r="E1894" t="s">
        <v>37</v>
      </c>
      <c r="F1894" t="s">
        <v>310</v>
      </c>
      <c r="G1894" s="82">
        <v>-6700</v>
      </c>
      <c r="H1894" t="s">
        <v>179</v>
      </c>
      <c r="I1894" t="s">
        <v>222</v>
      </c>
      <c r="J1894" s="33"/>
      <c r="K1894" s="33">
        <f>표1[[#This Row],[날짜]]</f>
        <v>45599</v>
      </c>
      <c r="L1894" t="str" cm="1">
        <f t="array" ref="L18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4" t="str">
        <f t="shared" si="29"/>
        <v>교통</v>
      </c>
      <c r="N1894" t="str">
        <f>IF(COUNTIF(저축성자산, I1894) &gt; 0, 표1[[#This Row],[결제수단]], E1894)</f>
        <v>택시</v>
      </c>
      <c r="O1894">
        <f>IF(OR(표1[[#This Row],[pv_대분류]]="수입", 표1[[#This Row],[pv_대분류]]="저축/투자"), 표1[[#This Row],[금액]], -표1[[#This Row],[금액]])</f>
        <v>6700</v>
      </c>
    </row>
    <row r="1895" spans="1:15">
      <c r="A1895" s="33">
        <v>45599</v>
      </c>
      <c r="B1895" s="34">
        <v>0.73655092592592597</v>
      </c>
      <c r="C1895" t="s">
        <v>165</v>
      </c>
      <c r="D1895" t="s">
        <v>160</v>
      </c>
      <c r="E1895" t="s">
        <v>4</v>
      </c>
      <c r="F1895" t="s">
        <v>456</v>
      </c>
      <c r="G1895" s="82">
        <v>-2800</v>
      </c>
      <c r="H1895" t="s">
        <v>179</v>
      </c>
      <c r="I1895" t="s">
        <v>224</v>
      </c>
      <c r="J1895" s="33"/>
      <c r="K1895" s="33">
        <f>표1[[#This Row],[날짜]]</f>
        <v>45599</v>
      </c>
      <c r="L1895" t="str" cm="1">
        <f t="array" ref="L18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5" t="str">
        <f t="shared" si="29"/>
        <v>생활</v>
      </c>
      <c r="N1895" t="str">
        <f>IF(COUNTIF(저축성자산, I1895) &gt; 0, 표1[[#This Row],[결제수단]], E1895)</f>
        <v>편의점</v>
      </c>
      <c r="O1895">
        <f>IF(OR(표1[[#This Row],[pv_대분류]]="수입", 표1[[#This Row],[pv_대분류]]="저축/투자"), 표1[[#This Row],[금액]], -표1[[#This Row],[금액]])</f>
        <v>2800</v>
      </c>
    </row>
    <row r="1896" spans="1:15">
      <c r="A1896" s="33">
        <v>45599</v>
      </c>
      <c r="B1896" s="34">
        <v>0.73976851851851855</v>
      </c>
      <c r="C1896" t="s">
        <v>165</v>
      </c>
      <c r="D1896" t="s">
        <v>160</v>
      </c>
      <c r="E1896" t="s">
        <v>4</v>
      </c>
      <c r="F1896" t="s">
        <v>456</v>
      </c>
      <c r="G1896" s="82">
        <v>-3900</v>
      </c>
      <c r="H1896" t="s">
        <v>179</v>
      </c>
      <c r="I1896" t="s">
        <v>224</v>
      </c>
      <c r="J1896" s="33"/>
      <c r="K1896" s="33">
        <f>표1[[#This Row],[날짜]]</f>
        <v>45599</v>
      </c>
      <c r="L1896" t="str" cm="1">
        <f t="array" ref="L18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6" t="str">
        <f t="shared" si="29"/>
        <v>생활</v>
      </c>
      <c r="N1896" t="str">
        <f>IF(COUNTIF(저축성자산, I1896) &gt; 0, 표1[[#This Row],[결제수단]], E1896)</f>
        <v>편의점</v>
      </c>
      <c r="O1896">
        <f>IF(OR(표1[[#This Row],[pv_대분류]]="수입", 표1[[#This Row],[pv_대분류]]="저축/투자"), 표1[[#This Row],[금액]], -표1[[#This Row],[금액]])</f>
        <v>3900</v>
      </c>
    </row>
    <row r="1897" spans="1:15">
      <c r="A1897" s="33">
        <v>45599</v>
      </c>
      <c r="B1897" s="34">
        <v>0.81739583333333332</v>
      </c>
      <c r="C1897" t="s">
        <v>165</v>
      </c>
      <c r="D1897" t="s">
        <v>525</v>
      </c>
      <c r="E1897" t="s">
        <v>591</v>
      </c>
      <c r="F1897" t="s">
        <v>361</v>
      </c>
      <c r="G1897" s="82">
        <v>-10700</v>
      </c>
      <c r="H1897" t="s">
        <v>179</v>
      </c>
      <c r="I1897" t="s">
        <v>224</v>
      </c>
      <c r="J1897" s="33"/>
      <c r="K1897" s="33">
        <f>표1[[#This Row],[날짜]]</f>
        <v>45599</v>
      </c>
      <c r="L1897" t="str" cm="1">
        <f t="array" ref="L18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7" t="str">
        <f t="shared" si="29"/>
        <v>카페/간식</v>
      </c>
      <c r="N1897" t="str">
        <f>IF(COUNTIF(저축성자산, I1897) &gt; 0, 표1[[#This Row],[결제수단]], E1897)</f>
        <v>커피/음료</v>
      </c>
      <c r="O1897">
        <f>IF(OR(표1[[#This Row],[pv_대분류]]="수입", 표1[[#This Row],[pv_대분류]]="저축/투자"), 표1[[#This Row],[금액]], -표1[[#This Row],[금액]])</f>
        <v>10700</v>
      </c>
    </row>
    <row r="1898" spans="1:15">
      <c r="A1898" s="33">
        <v>45599</v>
      </c>
      <c r="B1898" s="34">
        <v>0.81789351851851855</v>
      </c>
      <c r="C1898" t="s">
        <v>165</v>
      </c>
      <c r="D1898" t="s">
        <v>525</v>
      </c>
      <c r="E1898" t="s">
        <v>591</v>
      </c>
      <c r="F1898" t="s">
        <v>361</v>
      </c>
      <c r="G1898" s="82">
        <v>-8500</v>
      </c>
      <c r="H1898" t="s">
        <v>179</v>
      </c>
      <c r="I1898" t="s">
        <v>224</v>
      </c>
      <c r="J1898" s="33"/>
      <c r="K1898" s="33">
        <f>표1[[#This Row],[날짜]]</f>
        <v>45599</v>
      </c>
      <c r="L1898" t="str" cm="1">
        <f t="array" ref="L18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898" t="str">
        <f t="shared" si="29"/>
        <v>카페/간식</v>
      </c>
      <c r="N1898" t="str">
        <f>IF(COUNTIF(저축성자산, I1898) &gt; 0, 표1[[#This Row],[결제수단]], E1898)</f>
        <v>커피/음료</v>
      </c>
      <c r="O1898">
        <f>IF(OR(표1[[#This Row],[pv_대분류]]="수입", 표1[[#This Row],[pv_대분류]]="저축/투자"), 표1[[#This Row],[금액]], -표1[[#This Row],[금액]])</f>
        <v>8500</v>
      </c>
    </row>
    <row r="1899" spans="1:15" hidden="1">
      <c r="A1899" s="33">
        <v>45598</v>
      </c>
      <c r="B1899" s="34">
        <v>0.3835648148148148</v>
      </c>
      <c r="C1899" t="s">
        <v>167</v>
      </c>
      <c r="D1899" t="s">
        <v>23</v>
      </c>
      <c r="E1899" t="s">
        <v>149</v>
      </c>
      <c r="F1899" t="s">
        <v>192</v>
      </c>
      <c r="G1899" s="82">
        <v>63</v>
      </c>
      <c r="H1899" t="s">
        <v>179</v>
      </c>
      <c r="I1899" t="s">
        <v>537</v>
      </c>
      <c r="J1899" s="33"/>
      <c r="K1899" s="33">
        <f>표1[[#This Row],[날짜]]</f>
        <v>45598</v>
      </c>
      <c r="L1899" t="str" cm="1">
        <f t="array" ref="L18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899" t="str">
        <f t="shared" si="29"/>
        <v>투자</v>
      </c>
      <c r="N1899" t="str">
        <f>IF(COUNTIF(저축성자산, I1899) &gt; 0, 표1[[#This Row],[결제수단]], E1899)</f>
        <v>미분류</v>
      </c>
      <c r="O1899">
        <f>IF(OR(표1[[#This Row],[pv_대분류]]="수입", 표1[[#This Row],[pv_대분류]]="저축/투자"), 표1[[#This Row],[금액]], -표1[[#This Row],[금액]])</f>
        <v>-63</v>
      </c>
    </row>
    <row r="1900" spans="1:15">
      <c r="A1900" s="33">
        <v>45598</v>
      </c>
      <c r="B1900" s="34">
        <v>0.48574074074074081</v>
      </c>
      <c r="C1900" t="s">
        <v>165</v>
      </c>
      <c r="D1900" t="s">
        <v>542</v>
      </c>
      <c r="E1900" t="s">
        <v>729</v>
      </c>
      <c r="F1900" t="s">
        <v>358</v>
      </c>
      <c r="G1900" s="82">
        <v>-6400</v>
      </c>
      <c r="H1900" t="s">
        <v>179</v>
      </c>
      <c r="I1900" t="s">
        <v>224</v>
      </c>
      <c r="J1900" s="33"/>
      <c r="K1900" s="33">
        <f>표1[[#This Row],[날짜]]</f>
        <v>45598</v>
      </c>
      <c r="L1900" t="str" cm="1">
        <f t="array" ref="L19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0" t="str">
        <f t="shared" si="29"/>
        <v>의료/건강</v>
      </c>
      <c r="N1900" t="str">
        <f>IF(COUNTIF(저축성자산, I1900) &gt; 0, 표1[[#This Row],[결제수단]], E1900)</f>
        <v>정형외과</v>
      </c>
      <c r="O1900">
        <f>IF(OR(표1[[#This Row],[pv_대분류]]="수입", 표1[[#This Row],[pv_대분류]]="저축/투자"), 표1[[#This Row],[금액]], -표1[[#This Row],[금액]])</f>
        <v>6400</v>
      </c>
    </row>
    <row r="1901" spans="1:15">
      <c r="A1901" s="33">
        <v>45598</v>
      </c>
      <c r="B1901" s="34">
        <v>0.49372685185185178</v>
      </c>
      <c r="C1901" t="s">
        <v>165</v>
      </c>
      <c r="D1901" t="s">
        <v>148</v>
      </c>
      <c r="E1901" t="s">
        <v>20</v>
      </c>
      <c r="F1901" t="s">
        <v>731</v>
      </c>
      <c r="G1901" s="82">
        <v>-39300</v>
      </c>
      <c r="H1901" t="s">
        <v>179</v>
      </c>
      <c r="I1901" t="s">
        <v>222</v>
      </c>
      <c r="J1901" s="33"/>
      <c r="K1901" s="33">
        <f>표1[[#This Row],[날짜]]</f>
        <v>45598</v>
      </c>
      <c r="L1901" t="str" cm="1">
        <f t="array" ref="L19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1" t="str">
        <f t="shared" si="29"/>
        <v>식비</v>
      </c>
      <c r="N1901" t="str">
        <f>IF(COUNTIF(저축성자산, I1901) &gt; 0, 표1[[#This Row],[결제수단]], E1901)</f>
        <v>한식</v>
      </c>
      <c r="O1901">
        <f>IF(OR(표1[[#This Row],[pv_대분류]]="수입", 표1[[#This Row],[pv_대분류]]="저축/투자"), 표1[[#This Row],[금액]], -표1[[#This Row],[금액]])</f>
        <v>39300</v>
      </c>
    </row>
    <row r="1902" spans="1:15">
      <c r="A1902" s="33">
        <v>45598</v>
      </c>
      <c r="B1902" s="34">
        <v>0.50325231481481481</v>
      </c>
      <c r="C1902" t="s">
        <v>165</v>
      </c>
      <c r="D1902" t="s">
        <v>146</v>
      </c>
      <c r="E1902" t="s">
        <v>37</v>
      </c>
      <c r="F1902" t="s">
        <v>301</v>
      </c>
      <c r="G1902" s="82">
        <v>8900</v>
      </c>
      <c r="H1902" t="s">
        <v>179</v>
      </c>
      <c r="I1902" t="s">
        <v>221</v>
      </c>
      <c r="J1902" s="33"/>
      <c r="K1902" s="33">
        <f>표1[[#This Row],[날짜]]</f>
        <v>45598</v>
      </c>
      <c r="L1902" t="str" cm="1">
        <f t="array" ref="L19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2" t="str">
        <f t="shared" si="29"/>
        <v>교통</v>
      </c>
      <c r="N1902" t="str">
        <f>IF(COUNTIF(저축성자산, I1902) &gt; 0, 표1[[#This Row],[결제수단]], E1902)</f>
        <v>택시</v>
      </c>
      <c r="O1902">
        <f>IF(OR(표1[[#This Row],[pv_대분류]]="수입", 표1[[#This Row],[pv_대분류]]="저축/투자"), 표1[[#This Row],[금액]], -표1[[#This Row],[금액]])</f>
        <v>-8900</v>
      </c>
    </row>
    <row r="1903" spans="1:15">
      <c r="A1903" s="33">
        <v>45598</v>
      </c>
      <c r="B1903" s="34">
        <v>0.50325231481481481</v>
      </c>
      <c r="C1903" t="s">
        <v>165</v>
      </c>
      <c r="D1903" t="s">
        <v>146</v>
      </c>
      <c r="E1903" t="s">
        <v>37</v>
      </c>
      <c r="F1903" t="s">
        <v>301</v>
      </c>
      <c r="G1903" s="82">
        <v>-8900</v>
      </c>
      <c r="H1903" t="s">
        <v>179</v>
      </c>
      <c r="I1903" t="s">
        <v>221</v>
      </c>
      <c r="J1903" s="33"/>
      <c r="K1903" s="33">
        <f>표1[[#This Row],[날짜]]</f>
        <v>45598</v>
      </c>
      <c r="L1903" t="str" cm="1">
        <f t="array" ref="L19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3" t="str">
        <f t="shared" si="29"/>
        <v>교통</v>
      </c>
      <c r="N1903" t="str">
        <f>IF(COUNTIF(저축성자산, I1903) &gt; 0, 표1[[#This Row],[결제수단]], E1903)</f>
        <v>택시</v>
      </c>
      <c r="O1903">
        <f>IF(OR(표1[[#This Row],[pv_대분류]]="수입", 표1[[#This Row],[pv_대분류]]="저축/투자"), 표1[[#This Row],[금액]], -표1[[#This Row],[금액]])</f>
        <v>8900</v>
      </c>
    </row>
    <row r="1904" spans="1:15">
      <c r="A1904" s="33">
        <v>45598</v>
      </c>
      <c r="B1904" s="34">
        <v>0.5146412037037037</v>
      </c>
      <c r="C1904" t="s">
        <v>165</v>
      </c>
      <c r="D1904" t="s">
        <v>146</v>
      </c>
      <c r="E1904" t="s">
        <v>37</v>
      </c>
      <c r="F1904" t="s">
        <v>301</v>
      </c>
      <c r="G1904" s="82">
        <v>-9000</v>
      </c>
      <c r="H1904" t="s">
        <v>179</v>
      </c>
      <c r="I1904" t="s">
        <v>221</v>
      </c>
      <c r="J1904" s="33"/>
      <c r="K1904" s="33">
        <f>표1[[#This Row],[날짜]]</f>
        <v>45598</v>
      </c>
      <c r="L1904" t="str" cm="1">
        <f t="array" ref="L19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4" t="str">
        <f t="shared" si="29"/>
        <v>교통</v>
      </c>
      <c r="N1904" t="str">
        <f>IF(COUNTIF(저축성자산, I1904) &gt; 0, 표1[[#This Row],[결제수단]], E1904)</f>
        <v>택시</v>
      </c>
      <c r="O1904">
        <f>IF(OR(표1[[#This Row],[pv_대분류]]="수입", 표1[[#This Row],[pv_대분류]]="저축/투자"), 표1[[#This Row],[금액]], -표1[[#This Row],[금액]])</f>
        <v>9000</v>
      </c>
    </row>
    <row r="1905" spans="1:15">
      <c r="A1905" s="33">
        <v>45598</v>
      </c>
      <c r="B1905" s="34">
        <v>0.63458333333333339</v>
      </c>
      <c r="C1905" t="s">
        <v>165</v>
      </c>
      <c r="D1905" t="s">
        <v>146</v>
      </c>
      <c r="E1905" t="s">
        <v>37</v>
      </c>
      <c r="F1905" t="s">
        <v>301</v>
      </c>
      <c r="G1905" s="82">
        <v>-8400</v>
      </c>
      <c r="H1905" t="s">
        <v>179</v>
      </c>
      <c r="I1905" t="s">
        <v>221</v>
      </c>
      <c r="J1905" s="33"/>
      <c r="K1905" s="33">
        <f>표1[[#This Row],[날짜]]</f>
        <v>45598</v>
      </c>
      <c r="L1905" t="str" cm="1">
        <f t="array" ref="L19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5" t="str">
        <f t="shared" si="29"/>
        <v>교통</v>
      </c>
      <c r="N1905" t="str">
        <f>IF(COUNTIF(저축성자산, I1905) &gt; 0, 표1[[#This Row],[결제수단]], E1905)</f>
        <v>택시</v>
      </c>
      <c r="O1905">
        <f>IF(OR(표1[[#This Row],[pv_대분류]]="수입", 표1[[#This Row],[pv_대분류]]="저축/투자"), 표1[[#This Row],[금액]], -표1[[#This Row],[금액]])</f>
        <v>8400</v>
      </c>
    </row>
    <row r="1906" spans="1:15">
      <c r="A1906" s="33">
        <v>45598</v>
      </c>
      <c r="B1906" s="34">
        <v>0.63459490740740743</v>
      </c>
      <c r="C1906" t="s">
        <v>165</v>
      </c>
      <c r="D1906" t="s">
        <v>146</v>
      </c>
      <c r="E1906" t="s">
        <v>37</v>
      </c>
      <c r="F1906" t="s">
        <v>301</v>
      </c>
      <c r="G1906" s="82">
        <v>8400</v>
      </c>
      <c r="H1906" t="s">
        <v>179</v>
      </c>
      <c r="I1906" t="s">
        <v>221</v>
      </c>
      <c r="J1906" s="33"/>
      <c r="K1906" s="33">
        <f>표1[[#This Row],[날짜]]</f>
        <v>45598</v>
      </c>
      <c r="L1906" t="str" cm="1">
        <f t="array" ref="L19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6" t="str">
        <f t="shared" si="29"/>
        <v>교통</v>
      </c>
      <c r="N1906" t="str">
        <f>IF(COUNTIF(저축성자산, I1906) &gt; 0, 표1[[#This Row],[결제수단]], E1906)</f>
        <v>택시</v>
      </c>
      <c r="O1906">
        <f>IF(OR(표1[[#This Row],[pv_대분류]]="수입", 표1[[#This Row],[pv_대분류]]="저축/투자"), 표1[[#This Row],[금액]], -표1[[#This Row],[금액]])</f>
        <v>-8400</v>
      </c>
    </row>
    <row r="1907" spans="1:15">
      <c r="A1907" s="33">
        <v>45598</v>
      </c>
      <c r="B1907" s="34">
        <v>0.64281250000000001</v>
      </c>
      <c r="C1907" t="s">
        <v>165</v>
      </c>
      <c r="D1907" t="s">
        <v>146</v>
      </c>
      <c r="E1907" t="s">
        <v>37</v>
      </c>
      <c r="F1907" t="s">
        <v>301</v>
      </c>
      <c r="G1907" s="82">
        <v>-8100</v>
      </c>
      <c r="H1907" t="s">
        <v>179</v>
      </c>
      <c r="I1907" t="s">
        <v>221</v>
      </c>
      <c r="J1907" s="33"/>
      <c r="K1907" s="33">
        <f>표1[[#This Row],[날짜]]</f>
        <v>45598</v>
      </c>
      <c r="L1907" t="str" cm="1">
        <f t="array" ref="L19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7" t="str">
        <f t="shared" si="29"/>
        <v>교통</v>
      </c>
      <c r="N1907" t="str">
        <f>IF(COUNTIF(저축성자산, I1907) &gt; 0, 표1[[#This Row],[결제수단]], E1907)</f>
        <v>택시</v>
      </c>
      <c r="O1907">
        <f>IF(OR(표1[[#This Row],[pv_대분류]]="수입", 표1[[#This Row],[pv_대분류]]="저축/투자"), 표1[[#This Row],[금액]], -표1[[#This Row],[금액]])</f>
        <v>8100</v>
      </c>
    </row>
    <row r="1908" spans="1:15">
      <c r="A1908" s="33">
        <v>45598</v>
      </c>
      <c r="B1908" s="34">
        <v>0.64281250000000001</v>
      </c>
      <c r="C1908" t="s">
        <v>165</v>
      </c>
      <c r="D1908" t="s">
        <v>146</v>
      </c>
      <c r="E1908" t="s">
        <v>37</v>
      </c>
      <c r="F1908" t="s">
        <v>301</v>
      </c>
      <c r="G1908" s="82">
        <v>-8100</v>
      </c>
      <c r="H1908" t="s">
        <v>179</v>
      </c>
      <c r="I1908" t="s">
        <v>221</v>
      </c>
      <c r="J1908" s="33"/>
      <c r="K1908" s="33">
        <f>표1[[#This Row],[날짜]]</f>
        <v>45598</v>
      </c>
      <c r="L1908" t="str" cm="1">
        <f t="array" ref="L19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8" t="str">
        <f t="shared" si="29"/>
        <v>교통</v>
      </c>
      <c r="N1908" t="str">
        <f>IF(COUNTIF(저축성자산, I1908) &gt; 0, 표1[[#This Row],[결제수단]], E1908)</f>
        <v>택시</v>
      </c>
      <c r="O1908">
        <f>IF(OR(표1[[#This Row],[pv_대분류]]="수입", 표1[[#This Row],[pv_대분류]]="저축/투자"), 표1[[#This Row],[금액]], -표1[[#This Row],[금액]])</f>
        <v>8100</v>
      </c>
    </row>
    <row r="1909" spans="1:15">
      <c r="A1909" s="33">
        <v>45598</v>
      </c>
      <c r="B1909" s="34">
        <v>0.85346064814814815</v>
      </c>
      <c r="C1909" t="s">
        <v>165</v>
      </c>
      <c r="D1909" t="s">
        <v>160</v>
      </c>
      <c r="E1909" t="s">
        <v>10</v>
      </c>
      <c r="F1909" t="s">
        <v>329</v>
      </c>
      <c r="G1909" s="82">
        <v>-18600</v>
      </c>
      <c r="H1909" t="s">
        <v>179</v>
      </c>
      <c r="I1909" t="s">
        <v>224</v>
      </c>
      <c r="J1909" s="33"/>
      <c r="K1909" s="33">
        <f>표1[[#This Row],[날짜]]</f>
        <v>45598</v>
      </c>
      <c r="L1909" t="str" cm="1">
        <f t="array" ref="L19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09" t="str">
        <f t="shared" si="29"/>
        <v>생활</v>
      </c>
      <c r="N1909" t="str">
        <f>IF(COUNTIF(저축성자산, I1909) &gt; 0, 표1[[#This Row],[결제수단]], E1909)</f>
        <v>마트</v>
      </c>
      <c r="O1909">
        <f>IF(OR(표1[[#This Row],[pv_대분류]]="수입", 표1[[#This Row],[pv_대분류]]="저축/투자"), 표1[[#This Row],[금액]], -표1[[#This Row],[금액]])</f>
        <v>18600</v>
      </c>
    </row>
    <row r="1910" spans="1:15" hidden="1">
      <c r="A1910" s="33">
        <v>45597</v>
      </c>
      <c r="B1910" s="34">
        <v>0.37108796296296298</v>
      </c>
      <c r="C1910" t="s">
        <v>167</v>
      </c>
      <c r="D1910" t="s">
        <v>609</v>
      </c>
      <c r="E1910" t="s">
        <v>149</v>
      </c>
      <c r="F1910" t="s">
        <v>152</v>
      </c>
      <c r="G1910" s="82">
        <v>548928</v>
      </c>
      <c r="H1910" t="s">
        <v>179</v>
      </c>
      <c r="I1910" t="s">
        <v>537</v>
      </c>
      <c r="J1910" s="33"/>
      <c r="K1910" s="33">
        <f>표1[[#This Row],[날짜]]</f>
        <v>45597</v>
      </c>
      <c r="L1910" t="str" cm="1">
        <f t="array" ref="L19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0" t="str">
        <f t="shared" si="29"/>
        <v>내계좌이체</v>
      </c>
      <c r="N1910" t="str">
        <f>IF(COUNTIF(저축성자산, I1910) &gt; 0, 표1[[#This Row],[결제수단]], E1910)</f>
        <v>미분류</v>
      </c>
      <c r="O1910">
        <f>IF(OR(표1[[#This Row],[pv_대분류]]="수입", 표1[[#This Row],[pv_대분류]]="저축/투자"), 표1[[#This Row],[금액]], -표1[[#This Row],[금액]])</f>
        <v>-548928</v>
      </c>
    </row>
    <row r="1911" spans="1:15" hidden="1">
      <c r="A1911" s="33">
        <v>45597</v>
      </c>
      <c r="B1911" s="34">
        <v>0.37175925925925918</v>
      </c>
      <c r="C1911" t="s">
        <v>167</v>
      </c>
      <c r="D1911" t="s">
        <v>609</v>
      </c>
      <c r="E1911" t="s">
        <v>149</v>
      </c>
      <c r="F1911" t="s">
        <v>152</v>
      </c>
      <c r="G1911" s="82">
        <v>-880</v>
      </c>
      <c r="H1911" t="s">
        <v>179</v>
      </c>
      <c r="I1911" t="s">
        <v>537</v>
      </c>
      <c r="J1911" s="33"/>
      <c r="K1911" s="33">
        <f>표1[[#This Row],[날짜]]</f>
        <v>45597</v>
      </c>
      <c r="L1911" t="str" cm="1">
        <f t="array" ref="L19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1" t="str">
        <f t="shared" si="29"/>
        <v>내계좌이체</v>
      </c>
      <c r="N1911" t="str">
        <f>IF(COUNTIF(저축성자산, I1911) &gt; 0, 표1[[#This Row],[결제수단]], E1911)</f>
        <v>미분류</v>
      </c>
      <c r="O1911">
        <f>IF(OR(표1[[#This Row],[pv_대분류]]="수입", 표1[[#This Row],[pv_대분류]]="저축/투자"), 표1[[#This Row],[금액]], -표1[[#This Row],[금액]])</f>
        <v>880</v>
      </c>
    </row>
    <row r="1912" spans="1:15" hidden="1">
      <c r="A1912" s="33">
        <v>45597</v>
      </c>
      <c r="B1912" s="34">
        <v>0.37177083333333327</v>
      </c>
      <c r="C1912" t="s">
        <v>167</v>
      </c>
      <c r="D1912" t="s">
        <v>609</v>
      </c>
      <c r="E1912" t="s">
        <v>149</v>
      </c>
      <c r="F1912" t="s">
        <v>152</v>
      </c>
      <c r="G1912" s="82">
        <v>880</v>
      </c>
      <c r="H1912" t="s">
        <v>179</v>
      </c>
      <c r="I1912" t="s">
        <v>195</v>
      </c>
      <c r="J1912" s="33"/>
      <c r="K1912" s="33">
        <f>표1[[#This Row],[날짜]]</f>
        <v>45597</v>
      </c>
      <c r="L1912" t="str" cm="1">
        <f t="array" ref="L19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2" t="str">
        <f t="shared" si="29"/>
        <v>내계좌이체</v>
      </c>
      <c r="N1912" t="str">
        <f>IF(COUNTIF(저축성자산, I1912) &gt; 0, 표1[[#This Row],[결제수단]], E1912)</f>
        <v>미분류</v>
      </c>
      <c r="O1912">
        <f>IF(OR(표1[[#This Row],[pv_대분류]]="수입", 표1[[#This Row],[pv_대분류]]="저축/투자"), 표1[[#This Row],[금액]], -표1[[#This Row],[금액]])</f>
        <v>-880</v>
      </c>
    </row>
    <row r="1913" spans="1:15" hidden="1">
      <c r="A1913" s="33">
        <v>45597</v>
      </c>
      <c r="B1913" s="34">
        <v>0.37212962962962959</v>
      </c>
      <c r="C1913" t="s">
        <v>167</v>
      </c>
      <c r="D1913" t="s">
        <v>609</v>
      </c>
      <c r="E1913" t="s">
        <v>149</v>
      </c>
      <c r="F1913" t="s">
        <v>732</v>
      </c>
      <c r="G1913" s="82">
        <v>-80</v>
      </c>
      <c r="H1913" t="s">
        <v>179</v>
      </c>
      <c r="I1913" t="s">
        <v>195</v>
      </c>
      <c r="J1913" s="33"/>
      <c r="K1913" s="33">
        <f>표1[[#This Row],[날짜]]</f>
        <v>45597</v>
      </c>
      <c r="L1913" t="str" cm="1">
        <f t="array" ref="L19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3" t="str">
        <f t="shared" si="29"/>
        <v>내계좌이체</v>
      </c>
      <c r="N1913" t="str">
        <f>IF(COUNTIF(저축성자산, I1913) &gt; 0, 표1[[#This Row],[결제수단]], E1913)</f>
        <v>미분류</v>
      </c>
      <c r="O1913">
        <f>IF(OR(표1[[#This Row],[pv_대분류]]="수입", 표1[[#This Row],[pv_대분류]]="저축/투자"), 표1[[#This Row],[금액]], -표1[[#This Row],[금액]])</f>
        <v>80</v>
      </c>
    </row>
    <row r="1914" spans="1:15" hidden="1">
      <c r="A1914" s="33">
        <v>45597</v>
      </c>
      <c r="B1914" s="34">
        <v>0.37212962962962959</v>
      </c>
      <c r="C1914" t="s">
        <v>167</v>
      </c>
      <c r="D1914" t="s">
        <v>609</v>
      </c>
      <c r="E1914" t="s">
        <v>149</v>
      </c>
      <c r="F1914" t="s">
        <v>359</v>
      </c>
      <c r="G1914" s="82">
        <v>80</v>
      </c>
      <c r="H1914" t="s">
        <v>179</v>
      </c>
      <c r="I1914" t="s">
        <v>537</v>
      </c>
      <c r="J1914" s="33"/>
      <c r="K1914" s="33">
        <f>표1[[#This Row],[날짜]]</f>
        <v>45597</v>
      </c>
      <c r="L1914" t="str" cm="1">
        <f t="array" ref="L19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4" t="str">
        <f t="shared" si="29"/>
        <v>내계좌이체</v>
      </c>
      <c r="N1914" t="str">
        <f>IF(COUNTIF(저축성자산, I1914) &gt; 0, 표1[[#This Row],[결제수단]], E1914)</f>
        <v>미분류</v>
      </c>
      <c r="O1914">
        <f>IF(OR(표1[[#This Row],[pv_대분류]]="수입", 표1[[#This Row],[pv_대분류]]="저축/투자"), 표1[[#This Row],[금액]], -표1[[#This Row],[금액]])</f>
        <v>-80</v>
      </c>
    </row>
    <row r="1915" spans="1:15" hidden="1">
      <c r="A1915" s="33">
        <v>45597</v>
      </c>
      <c r="B1915" s="34">
        <v>0.37244212962962958</v>
      </c>
      <c r="C1915" t="s">
        <v>167</v>
      </c>
      <c r="D1915" t="s">
        <v>609</v>
      </c>
      <c r="E1915" t="s">
        <v>149</v>
      </c>
      <c r="F1915" t="s">
        <v>152</v>
      </c>
      <c r="G1915" s="82">
        <v>158</v>
      </c>
      <c r="H1915" t="s">
        <v>179</v>
      </c>
      <c r="I1915" t="s">
        <v>195</v>
      </c>
      <c r="J1915" s="33"/>
      <c r="K1915" s="33">
        <f>표1[[#This Row],[날짜]]</f>
        <v>45597</v>
      </c>
      <c r="L1915" t="str" cm="1">
        <f t="array" ref="L19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5" t="str">
        <f t="shared" si="29"/>
        <v>내계좌이체</v>
      </c>
      <c r="N1915" t="str">
        <f>IF(COUNTIF(저축성자산, I1915) &gt; 0, 표1[[#This Row],[결제수단]], E1915)</f>
        <v>미분류</v>
      </c>
      <c r="O1915">
        <f>IF(OR(표1[[#This Row],[pv_대분류]]="수입", 표1[[#This Row],[pv_대분류]]="저축/투자"), 표1[[#This Row],[금액]], -표1[[#This Row],[금액]])</f>
        <v>-158</v>
      </c>
    </row>
    <row r="1916" spans="1:15" hidden="1">
      <c r="A1916" s="33">
        <v>45597</v>
      </c>
      <c r="B1916" s="34">
        <v>0.37244212962962958</v>
      </c>
      <c r="C1916" t="s">
        <v>167</v>
      </c>
      <c r="D1916" t="s">
        <v>609</v>
      </c>
      <c r="E1916" t="s">
        <v>149</v>
      </c>
      <c r="F1916" t="s">
        <v>152</v>
      </c>
      <c r="G1916" s="82">
        <v>-158</v>
      </c>
      <c r="H1916" t="s">
        <v>179</v>
      </c>
      <c r="I1916" t="s">
        <v>537</v>
      </c>
      <c r="J1916" s="33"/>
      <c r="K1916" s="33">
        <f>표1[[#This Row],[날짜]]</f>
        <v>45597</v>
      </c>
      <c r="L1916" t="str" cm="1">
        <f t="array" ref="L19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6" t="str">
        <f t="shared" si="29"/>
        <v>내계좌이체</v>
      </c>
      <c r="N1916" t="str">
        <f>IF(COUNTIF(저축성자산, I1916) &gt; 0, 표1[[#This Row],[결제수단]], E1916)</f>
        <v>미분류</v>
      </c>
      <c r="O1916">
        <f>IF(OR(표1[[#This Row],[pv_대분류]]="수입", 표1[[#This Row],[pv_대분류]]="저축/투자"), 표1[[#This Row],[금액]], -표1[[#This Row],[금액]])</f>
        <v>158</v>
      </c>
    </row>
    <row r="1917" spans="1:15" hidden="1">
      <c r="A1917" s="33">
        <v>45597</v>
      </c>
      <c r="B1917" s="34">
        <v>0.37302083333333341</v>
      </c>
      <c r="C1917" t="s">
        <v>167</v>
      </c>
      <c r="D1917" t="s">
        <v>609</v>
      </c>
      <c r="E1917" t="s">
        <v>149</v>
      </c>
      <c r="F1917" t="s">
        <v>152</v>
      </c>
      <c r="G1917" s="82">
        <v>-958</v>
      </c>
      <c r="H1917" t="s">
        <v>179</v>
      </c>
      <c r="I1917" t="s">
        <v>195</v>
      </c>
      <c r="J1917" s="33"/>
      <c r="K1917" s="33">
        <f>표1[[#This Row],[날짜]]</f>
        <v>45597</v>
      </c>
      <c r="L1917" t="str" cm="1">
        <f t="array" ref="L19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7" t="str">
        <f t="shared" si="29"/>
        <v>내계좌이체</v>
      </c>
      <c r="N1917" t="str">
        <f>IF(COUNTIF(저축성자산, I1917) &gt; 0, 표1[[#This Row],[결제수단]], E1917)</f>
        <v>미분류</v>
      </c>
      <c r="O1917">
        <f>IF(OR(표1[[#This Row],[pv_대분류]]="수입", 표1[[#This Row],[pv_대분류]]="저축/투자"), 표1[[#This Row],[금액]], -표1[[#This Row],[금액]])</f>
        <v>958</v>
      </c>
    </row>
    <row r="1918" spans="1:15" hidden="1">
      <c r="A1918" s="33">
        <v>45597</v>
      </c>
      <c r="B1918" s="34">
        <v>0.1089583333333333</v>
      </c>
      <c r="C1918" t="s">
        <v>163</v>
      </c>
      <c r="D1918" t="s">
        <v>510</v>
      </c>
      <c r="E1918" t="s">
        <v>149</v>
      </c>
      <c r="F1918" t="s">
        <v>7</v>
      </c>
      <c r="G1918" s="82">
        <v>4</v>
      </c>
      <c r="H1918" t="s">
        <v>179</v>
      </c>
      <c r="I1918" t="s">
        <v>537</v>
      </c>
      <c r="J1918" s="33"/>
      <c r="K1918" s="33">
        <f>표1[[#This Row],[날짜]]</f>
        <v>45597</v>
      </c>
      <c r="L1918" t="str" cm="1">
        <f t="array" ref="L19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18" t="str">
        <f t="shared" si="29"/>
        <v>금융수입</v>
      </c>
      <c r="N1918" t="str">
        <f>IF(COUNTIF(저축성자산, I1918) &gt; 0, 표1[[#This Row],[결제수단]], E1918)</f>
        <v>미분류</v>
      </c>
      <c r="O1918">
        <f>IF(OR(표1[[#This Row],[pv_대분류]]="수입", 표1[[#This Row],[pv_대분류]]="저축/투자"), 표1[[#This Row],[금액]], -표1[[#This Row],[금액]])</f>
        <v>4</v>
      </c>
    </row>
    <row r="1919" spans="1:15" hidden="1">
      <c r="A1919" s="33">
        <v>45597</v>
      </c>
      <c r="B1919" s="34">
        <v>0.37302083333333341</v>
      </c>
      <c r="C1919" t="s">
        <v>167</v>
      </c>
      <c r="D1919" t="s">
        <v>609</v>
      </c>
      <c r="E1919" t="s">
        <v>149</v>
      </c>
      <c r="F1919" t="s">
        <v>152</v>
      </c>
      <c r="G1919" s="82">
        <v>958</v>
      </c>
      <c r="H1919" t="s">
        <v>179</v>
      </c>
      <c r="I1919" t="s">
        <v>537</v>
      </c>
      <c r="J1919" s="33"/>
      <c r="K1919" s="33">
        <f>표1[[#This Row],[날짜]]</f>
        <v>45597</v>
      </c>
      <c r="L1919" t="str" cm="1">
        <f t="array" ref="L19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19" t="str">
        <f t="shared" si="29"/>
        <v>내계좌이체</v>
      </c>
      <c r="N1919" t="str">
        <f>IF(COUNTIF(저축성자산, I1919) &gt; 0, 표1[[#This Row],[결제수단]], E1919)</f>
        <v>미분류</v>
      </c>
      <c r="O1919">
        <f>IF(OR(표1[[#This Row],[pv_대분류]]="수입", 표1[[#This Row],[pv_대분류]]="저축/투자"), 표1[[#This Row],[금액]], -표1[[#This Row],[금액]])</f>
        <v>-958</v>
      </c>
    </row>
    <row r="1920" spans="1:15" hidden="1">
      <c r="A1920" s="33">
        <v>45597</v>
      </c>
      <c r="B1920" s="34">
        <v>0.37141203703703701</v>
      </c>
      <c r="C1920" t="s">
        <v>163</v>
      </c>
      <c r="D1920" t="s">
        <v>161</v>
      </c>
      <c r="E1920" t="s">
        <v>149</v>
      </c>
      <c r="F1920" t="s">
        <v>617</v>
      </c>
      <c r="G1920" s="82">
        <v>35</v>
      </c>
      <c r="H1920" t="s">
        <v>179</v>
      </c>
      <c r="I1920" t="s">
        <v>537</v>
      </c>
      <c r="J1920" s="33"/>
      <c r="K1920" s="33">
        <f>표1[[#This Row],[날짜]]</f>
        <v>45597</v>
      </c>
      <c r="L1920" t="str" cm="1">
        <f t="array" ref="L19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20" t="str">
        <f t="shared" si="29"/>
        <v>앱테크</v>
      </c>
      <c r="N1920" t="str">
        <f>IF(COUNTIF(저축성자산, I1920) &gt; 0, 표1[[#This Row],[결제수단]], E1920)</f>
        <v>미분류</v>
      </c>
      <c r="O1920">
        <f>IF(OR(표1[[#This Row],[pv_대분류]]="수입", 표1[[#This Row],[pv_대분류]]="저축/투자"), 표1[[#This Row],[금액]], -표1[[#This Row],[금액]])</f>
        <v>35</v>
      </c>
    </row>
    <row r="1921" spans="1:15" hidden="1">
      <c r="A1921" s="33">
        <v>45597</v>
      </c>
      <c r="B1921" s="34">
        <v>0.37318287037037029</v>
      </c>
      <c r="C1921" t="s">
        <v>167</v>
      </c>
      <c r="D1921" t="s">
        <v>609</v>
      </c>
      <c r="E1921" t="s">
        <v>149</v>
      </c>
      <c r="F1921" t="s">
        <v>192</v>
      </c>
      <c r="G1921" s="82">
        <v>378</v>
      </c>
      <c r="H1921" t="s">
        <v>179</v>
      </c>
      <c r="I1921" t="s">
        <v>537</v>
      </c>
      <c r="J1921" s="33"/>
      <c r="K1921" s="33">
        <f>표1[[#This Row],[날짜]]</f>
        <v>45597</v>
      </c>
      <c r="L1921" t="str" cm="1">
        <f t="array" ref="L19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21" t="str">
        <f t="shared" si="29"/>
        <v>내계좌이체</v>
      </c>
      <c r="N1921" t="str">
        <f>IF(COUNTIF(저축성자산, I1921) &gt; 0, 표1[[#This Row],[결제수단]], E1921)</f>
        <v>미분류</v>
      </c>
      <c r="O1921">
        <f>IF(OR(표1[[#This Row],[pv_대분류]]="수입", 표1[[#This Row],[pv_대분류]]="저축/투자"), 표1[[#This Row],[금액]], -표1[[#This Row],[금액]])</f>
        <v>-378</v>
      </c>
    </row>
    <row r="1922" spans="1:15" hidden="1">
      <c r="A1922" s="33">
        <v>45597</v>
      </c>
      <c r="B1922" s="34">
        <v>0.37318287037037029</v>
      </c>
      <c r="C1922" t="s">
        <v>167</v>
      </c>
      <c r="D1922" t="s">
        <v>609</v>
      </c>
      <c r="E1922" t="s">
        <v>149</v>
      </c>
      <c r="F1922" t="s">
        <v>234</v>
      </c>
      <c r="G1922" s="82">
        <v>-378</v>
      </c>
      <c r="H1922" t="s">
        <v>179</v>
      </c>
      <c r="I1922" t="s">
        <v>527</v>
      </c>
      <c r="J1922" s="33"/>
      <c r="K1922" s="33">
        <f>표1[[#This Row],[날짜]]</f>
        <v>45597</v>
      </c>
      <c r="L1922" t="str" cm="1">
        <f t="array" ref="L19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22" t="str">
        <f t="shared" ref="M1922:M1985" si="30">IF(COUNTIF(저축성자산, I1922) &gt; 0, "저축성자산", D1922)</f>
        <v>내계좌이체</v>
      </c>
      <c r="N1922" t="str">
        <f>IF(COUNTIF(저축성자산, I1922) &gt; 0, 표1[[#This Row],[결제수단]], E1922)</f>
        <v>미분류</v>
      </c>
      <c r="O1922">
        <f>IF(OR(표1[[#This Row],[pv_대분류]]="수입", 표1[[#This Row],[pv_대분류]]="저축/투자"), 표1[[#This Row],[금액]], -표1[[#This Row],[금액]])</f>
        <v>378</v>
      </c>
    </row>
    <row r="1923" spans="1:15" hidden="1">
      <c r="A1923" s="33">
        <v>45597</v>
      </c>
      <c r="B1923" s="34">
        <v>0.37190972222222218</v>
      </c>
      <c r="C1923" t="s">
        <v>163</v>
      </c>
      <c r="D1923" t="s">
        <v>149</v>
      </c>
      <c r="E1923" t="s">
        <v>149</v>
      </c>
      <c r="F1923" t="s">
        <v>590</v>
      </c>
      <c r="G1923" s="82">
        <v>62</v>
      </c>
      <c r="H1923" t="s">
        <v>179</v>
      </c>
      <c r="I1923" t="s">
        <v>537</v>
      </c>
      <c r="J1923" s="33"/>
      <c r="K1923" s="33">
        <f>표1[[#This Row],[날짜]]</f>
        <v>45597</v>
      </c>
      <c r="L1923" t="str" cm="1">
        <f t="array" ref="L19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23" t="str">
        <f t="shared" si="30"/>
        <v>미분류</v>
      </c>
      <c r="N1923" t="str">
        <f>IF(COUNTIF(저축성자산, I1923) &gt; 0, 표1[[#This Row],[결제수단]], E1923)</f>
        <v>미분류</v>
      </c>
      <c r="O1923">
        <f>IF(OR(표1[[#This Row],[pv_대분류]]="수입", 표1[[#This Row],[pv_대분류]]="저축/투자"), 표1[[#This Row],[금액]], -표1[[#This Row],[금액]])</f>
        <v>62</v>
      </c>
    </row>
    <row r="1924" spans="1:15" hidden="1">
      <c r="A1924" s="33">
        <v>45597</v>
      </c>
      <c r="B1924" s="34">
        <v>0.37334490740740739</v>
      </c>
      <c r="C1924" t="s">
        <v>167</v>
      </c>
      <c r="D1924" t="s">
        <v>609</v>
      </c>
      <c r="E1924" t="s">
        <v>149</v>
      </c>
      <c r="F1924" t="s">
        <v>192</v>
      </c>
      <c r="G1924" s="82">
        <v>-500000</v>
      </c>
      <c r="H1924" t="s">
        <v>179</v>
      </c>
      <c r="I1924" t="s">
        <v>537</v>
      </c>
      <c r="J1924" s="33"/>
      <c r="K1924" s="33">
        <f>표1[[#This Row],[날짜]]</f>
        <v>45597</v>
      </c>
      <c r="L1924" t="str" cm="1">
        <f t="array" ref="L19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24" t="str">
        <f t="shared" si="30"/>
        <v>내계좌이체</v>
      </c>
      <c r="N1924" t="str">
        <f>IF(COUNTIF(저축성자산, I1924) &gt; 0, 표1[[#This Row],[결제수단]], E1924)</f>
        <v>미분류</v>
      </c>
      <c r="O1924">
        <f>IF(OR(표1[[#This Row],[pv_대분류]]="수입", 표1[[#This Row],[pv_대분류]]="저축/투자"), 표1[[#This Row],[금액]], -표1[[#This Row],[금액]])</f>
        <v>500000</v>
      </c>
    </row>
    <row r="1925" spans="1:15" hidden="1">
      <c r="A1925" s="33">
        <v>45597</v>
      </c>
      <c r="B1925" s="34">
        <v>0.37334490740740739</v>
      </c>
      <c r="C1925" t="s">
        <v>167</v>
      </c>
      <c r="D1925" t="s">
        <v>609</v>
      </c>
      <c r="E1925" t="s">
        <v>149</v>
      </c>
      <c r="F1925" t="s">
        <v>237</v>
      </c>
      <c r="G1925" s="82">
        <v>500000</v>
      </c>
      <c r="H1925" t="s">
        <v>179</v>
      </c>
      <c r="I1925" t="s">
        <v>527</v>
      </c>
      <c r="J1925" s="33"/>
      <c r="K1925" s="33">
        <f>표1[[#This Row],[날짜]]</f>
        <v>45597</v>
      </c>
      <c r="L1925" t="str" cm="1">
        <f t="array" ref="L19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25" t="str">
        <f t="shared" si="30"/>
        <v>내계좌이체</v>
      </c>
      <c r="N1925" t="str">
        <f>IF(COUNTIF(저축성자산, I1925) &gt; 0, 표1[[#This Row],[결제수단]], E1925)</f>
        <v>미분류</v>
      </c>
      <c r="O1925">
        <f>IF(OR(표1[[#This Row],[pv_대분류]]="수입", 표1[[#This Row],[pv_대분류]]="저축/투자"), 표1[[#This Row],[금액]], -표1[[#This Row],[금액]])</f>
        <v>-500000</v>
      </c>
    </row>
    <row r="1926" spans="1:15" hidden="1">
      <c r="A1926" s="33">
        <v>45597</v>
      </c>
      <c r="B1926" s="34">
        <v>0.37221064814814808</v>
      </c>
      <c r="C1926" t="s">
        <v>163</v>
      </c>
      <c r="D1926" t="s">
        <v>161</v>
      </c>
      <c r="E1926" t="s">
        <v>149</v>
      </c>
      <c r="F1926" t="s">
        <v>617</v>
      </c>
      <c r="G1926" s="82">
        <v>16</v>
      </c>
      <c r="H1926" t="s">
        <v>179</v>
      </c>
      <c r="I1926" t="s">
        <v>537</v>
      </c>
      <c r="J1926" s="33"/>
      <c r="K1926" s="33">
        <f>표1[[#This Row],[날짜]]</f>
        <v>45597</v>
      </c>
      <c r="L1926" t="str" cm="1">
        <f t="array" ref="L19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26" t="str">
        <f t="shared" si="30"/>
        <v>앱테크</v>
      </c>
      <c r="N1926" t="str">
        <f>IF(COUNTIF(저축성자산, I1926) &gt; 0, 표1[[#This Row],[결제수단]], E1926)</f>
        <v>미분류</v>
      </c>
      <c r="O1926">
        <f>IF(OR(표1[[#This Row],[pv_대분류]]="수입", 표1[[#This Row],[pv_대분류]]="저축/투자"), 표1[[#This Row],[금액]], -표1[[#This Row],[금액]])</f>
        <v>16</v>
      </c>
    </row>
    <row r="1927" spans="1:15" hidden="1">
      <c r="A1927" s="33">
        <v>45597</v>
      </c>
      <c r="B1927" s="34">
        <v>0.4107986111111111</v>
      </c>
      <c r="C1927" t="s">
        <v>167</v>
      </c>
      <c r="D1927" t="s">
        <v>167</v>
      </c>
      <c r="E1927" t="s">
        <v>149</v>
      </c>
      <c r="F1927" t="s">
        <v>81</v>
      </c>
      <c r="G1927" s="82">
        <v>8000</v>
      </c>
      <c r="H1927" t="s">
        <v>179</v>
      </c>
      <c r="I1927" t="s">
        <v>554</v>
      </c>
      <c r="J1927" s="33"/>
      <c r="K1927" s="33">
        <f>표1[[#This Row],[날짜]]</f>
        <v>45597</v>
      </c>
      <c r="L1927" t="str" cm="1">
        <f t="array" ref="L19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27" t="str">
        <f t="shared" si="30"/>
        <v>이체</v>
      </c>
      <c r="N1927" t="str">
        <f>IF(COUNTIF(저축성자산, I1927) &gt; 0, 표1[[#This Row],[결제수단]], E1927)</f>
        <v>미분류</v>
      </c>
      <c r="O1927">
        <f>IF(OR(표1[[#This Row],[pv_대분류]]="수입", 표1[[#This Row],[pv_대분류]]="저축/투자"), 표1[[#This Row],[금액]], -표1[[#This Row],[금액]])</f>
        <v>-8000</v>
      </c>
    </row>
    <row r="1928" spans="1:15" hidden="1">
      <c r="A1928" s="33">
        <v>45597</v>
      </c>
      <c r="B1928" s="34">
        <v>0.50383101851851853</v>
      </c>
      <c r="C1928" t="s">
        <v>167</v>
      </c>
      <c r="D1928" t="s">
        <v>609</v>
      </c>
      <c r="E1928" t="s">
        <v>149</v>
      </c>
      <c r="F1928" t="s">
        <v>192</v>
      </c>
      <c r="G1928" s="82">
        <v>800000</v>
      </c>
      <c r="H1928" t="s">
        <v>179</v>
      </c>
      <c r="I1928" t="s">
        <v>537</v>
      </c>
      <c r="J1928" s="33"/>
      <c r="K1928" s="33">
        <f>표1[[#This Row],[날짜]]</f>
        <v>45597</v>
      </c>
      <c r="L1928" t="str" cm="1">
        <f t="array" ref="L19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28" t="str">
        <f t="shared" si="30"/>
        <v>내계좌이체</v>
      </c>
      <c r="N1928" t="str">
        <f>IF(COUNTIF(저축성자산, I1928) &gt; 0, 표1[[#This Row],[결제수단]], E1928)</f>
        <v>미분류</v>
      </c>
      <c r="O1928">
        <f>IF(OR(표1[[#This Row],[pv_대분류]]="수입", 표1[[#This Row],[pv_대분류]]="저축/투자"), 표1[[#This Row],[금액]], -표1[[#This Row],[금액]])</f>
        <v>-800000</v>
      </c>
    </row>
    <row r="1929" spans="1:15" hidden="1">
      <c r="A1929" s="33">
        <v>45597</v>
      </c>
      <c r="B1929" s="34">
        <v>0.37247685185185192</v>
      </c>
      <c r="C1929" t="s">
        <v>163</v>
      </c>
      <c r="D1929" t="s">
        <v>149</v>
      </c>
      <c r="E1929" t="s">
        <v>149</v>
      </c>
      <c r="F1929" t="s">
        <v>590</v>
      </c>
      <c r="G1929" s="82">
        <v>12</v>
      </c>
      <c r="H1929" t="s">
        <v>179</v>
      </c>
      <c r="I1929" t="s">
        <v>537</v>
      </c>
      <c r="J1929" s="33"/>
      <c r="K1929" s="33">
        <f>표1[[#This Row],[날짜]]</f>
        <v>45597</v>
      </c>
      <c r="L1929" t="str" cm="1">
        <f t="array" ref="L19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29" t="str">
        <f t="shared" si="30"/>
        <v>미분류</v>
      </c>
      <c r="N1929" t="str">
        <f>IF(COUNTIF(저축성자산, I1929) &gt; 0, 표1[[#This Row],[결제수단]], E1929)</f>
        <v>미분류</v>
      </c>
      <c r="O1929">
        <f>IF(OR(표1[[#This Row],[pv_대분류]]="수입", 표1[[#This Row],[pv_대분류]]="저축/투자"), 표1[[#This Row],[금액]], -표1[[#This Row],[금액]])</f>
        <v>12</v>
      </c>
    </row>
    <row r="1930" spans="1:15" hidden="1">
      <c r="A1930" s="33">
        <v>45597</v>
      </c>
      <c r="B1930" s="34">
        <v>0.37268518518518517</v>
      </c>
      <c r="C1930" t="s">
        <v>163</v>
      </c>
      <c r="D1930" t="s">
        <v>161</v>
      </c>
      <c r="E1930" t="s">
        <v>149</v>
      </c>
      <c r="F1930" t="s">
        <v>353</v>
      </c>
      <c r="G1930" s="82">
        <v>12</v>
      </c>
      <c r="H1930" t="s">
        <v>179</v>
      </c>
      <c r="I1930" t="s">
        <v>537</v>
      </c>
      <c r="J1930" s="33"/>
      <c r="K1930" s="33">
        <f>표1[[#This Row],[날짜]]</f>
        <v>45597</v>
      </c>
      <c r="L1930" t="str" cm="1">
        <f t="array" ref="L19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30" t="str">
        <f t="shared" si="30"/>
        <v>앱테크</v>
      </c>
      <c r="N1930" t="str">
        <f>IF(COUNTIF(저축성자산, I1930) &gt; 0, 표1[[#This Row],[결제수단]], E1930)</f>
        <v>미분류</v>
      </c>
      <c r="O1930">
        <f>IF(OR(표1[[#This Row],[pv_대분류]]="수입", 표1[[#This Row],[pv_대분류]]="저축/투자"), 표1[[#This Row],[금액]], -표1[[#This Row],[금액]])</f>
        <v>12</v>
      </c>
    </row>
    <row r="1931" spans="1:15" hidden="1">
      <c r="A1931" s="33">
        <v>45597</v>
      </c>
      <c r="B1931" s="34">
        <v>0.37283564814814812</v>
      </c>
      <c r="C1931" t="s">
        <v>163</v>
      </c>
      <c r="D1931" t="s">
        <v>510</v>
      </c>
      <c r="E1931" t="s">
        <v>149</v>
      </c>
      <c r="F1931" t="s">
        <v>608</v>
      </c>
      <c r="G1931" s="82">
        <v>378</v>
      </c>
      <c r="H1931" t="s">
        <v>179</v>
      </c>
      <c r="I1931" t="s">
        <v>527</v>
      </c>
      <c r="J1931" s="33"/>
      <c r="K1931" s="33">
        <f>표1[[#This Row],[날짜]]</f>
        <v>45597</v>
      </c>
      <c r="L1931" t="str" cm="1">
        <f t="array" ref="L19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31" t="str">
        <f t="shared" si="30"/>
        <v>금융수입</v>
      </c>
      <c r="N1931" t="str">
        <f>IF(COUNTIF(저축성자산, I1931) &gt; 0, 표1[[#This Row],[결제수단]], E1931)</f>
        <v>미분류</v>
      </c>
      <c r="O1931">
        <f>IF(OR(표1[[#This Row],[pv_대분류]]="수입", 표1[[#This Row],[pv_대분류]]="저축/투자"), 표1[[#This Row],[금액]], -표1[[#This Row],[금액]])</f>
        <v>378</v>
      </c>
    </row>
    <row r="1932" spans="1:15" hidden="1">
      <c r="A1932" s="33">
        <v>45597</v>
      </c>
      <c r="B1932" s="34">
        <v>0.50383101851851853</v>
      </c>
      <c r="C1932" t="s">
        <v>167</v>
      </c>
      <c r="D1932" t="s">
        <v>609</v>
      </c>
      <c r="E1932" t="s">
        <v>149</v>
      </c>
      <c r="F1932" t="s">
        <v>234</v>
      </c>
      <c r="G1932" s="82">
        <v>-800000</v>
      </c>
      <c r="H1932" t="s">
        <v>179</v>
      </c>
      <c r="I1932" t="s">
        <v>527</v>
      </c>
      <c r="J1932" s="33"/>
      <c r="K1932" s="33">
        <f>표1[[#This Row],[날짜]]</f>
        <v>45597</v>
      </c>
      <c r="L1932" t="str" cm="1">
        <f t="array" ref="L19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32" t="str">
        <f t="shared" si="30"/>
        <v>내계좌이체</v>
      </c>
      <c r="N1932" t="str">
        <f>IF(COUNTIF(저축성자산, I1932) &gt; 0, 표1[[#This Row],[결제수단]], E1932)</f>
        <v>미분류</v>
      </c>
      <c r="O1932">
        <f>IF(OR(표1[[#This Row],[pv_대분류]]="수입", 표1[[#This Row],[pv_대분류]]="저축/투자"), 표1[[#This Row],[금액]], -표1[[#This Row],[금액]])</f>
        <v>800000</v>
      </c>
    </row>
    <row r="1933" spans="1:15" hidden="1">
      <c r="A1933" s="33">
        <v>45597</v>
      </c>
      <c r="B1933" s="34">
        <v>0.51145833333333335</v>
      </c>
      <c r="C1933" t="s">
        <v>167</v>
      </c>
      <c r="D1933" t="s">
        <v>609</v>
      </c>
      <c r="E1933" t="s">
        <v>149</v>
      </c>
      <c r="F1933" t="s">
        <v>593</v>
      </c>
      <c r="G1933" s="82">
        <v>-700000</v>
      </c>
      <c r="H1933" t="s">
        <v>179</v>
      </c>
      <c r="I1933" t="s">
        <v>537</v>
      </c>
      <c r="J1933" s="33"/>
      <c r="K1933" s="33">
        <f>표1[[#This Row],[날짜]]</f>
        <v>45597</v>
      </c>
      <c r="L1933" t="str" cm="1">
        <f t="array" ref="L19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33" t="str">
        <f t="shared" si="30"/>
        <v>내계좌이체</v>
      </c>
      <c r="N1933" t="str">
        <f>IF(COUNTIF(저축성자산, I1933) &gt; 0, 표1[[#This Row],[결제수단]], E1933)</f>
        <v>미분류</v>
      </c>
      <c r="O1933">
        <f>IF(OR(표1[[#This Row],[pv_대분류]]="수입", 표1[[#This Row],[pv_대분류]]="저축/투자"), 표1[[#This Row],[금액]], -표1[[#This Row],[금액]])</f>
        <v>700000</v>
      </c>
    </row>
    <row r="1934" spans="1:15" hidden="1">
      <c r="A1934" s="33">
        <v>45597</v>
      </c>
      <c r="B1934" s="34">
        <v>0.55986111111111114</v>
      </c>
      <c r="C1934" t="s">
        <v>167</v>
      </c>
      <c r="D1934" t="s">
        <v>167</v>
      </c>
      <c r="E1934" t="s">
        <v>149</v>
      </c>
      <c r="F1934" t="s">
        <v>84</v>
      </c>
      <c r="G1934" s="82">
        <v>2000</v>
      </c>
      <c r="H1934" t="s">
        <v>179</v>
      </c>
      <c r="I1934" t="s">
        <v>554</v>
      </c>
      <c r="J1934" s="33"/>
      <c r="K1934" s="33">
        <f>표1[[#This Row],[날짜]]</f>
        <v>45597</v>
      </c>
      <c r="L1934" t="str" cm="1">
        <f t="array" ref="L19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34" t="str">
        <f t="shared" si="30"/>
        <v>이체</v>
      </c>
      <c r="N1934" t="str">
        <f>IF(COUNTIF(저축성자산, I1934) &gt; 0, 표1[[#This Row],[결제수단]], E1934)</f>
        <v>미분류</v>
      </c>
      <c r="O1934">
        <f>IF(OR(표1[[#This Row],[pv_대분류]]="수입", 표1[[#This Row],[pv_대분류]]="저축/투자"), 표1[[#This Row],[금액]], -표1[[#This Row],[금액]])</f>
        <v>-2000</v>
      </c>
    </row>
    <row r="1935" spans="1:15" hidden="1">
      <c r="A1935" s="33">
        <v>45597</v>
      </c>
      <c r="B1935" s="34">
        <v>0.56828703703703709</v>
      </c>
      <c r="C1935" t="s">
        <v>167</v>
      </c>
      <c r="D1935" t="s">
        <v>2</v>
      </c>
      <c r="E1935" t="s">
        <v>149</v>
      </c>
      <c r="F1935" t="s">
        <v>776</v>
      </c>
      <c r="G1935" s="82">
        <v>4000</v>
      </c>
      <c r="H1935" t="s">
        <v>179</v>
      </c>
      <c r="I1935" t="s">
        <v>554</v>
      </c>
      <c r="J1935" s="33"/>
      <c r="K1935" s="33">
        <f>표1[[#This Row],[날짜]]</f>
        <v>45597</v>
      </c>
      <c r="L1935" t="str" cm="1">
        <f t="array" ref="L19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35" t="str">
        <f t="shared" si="30"/>
        <v>저축</v>
      </c>
      <c r="N1935" t="str">
        <f>IF(COUNTIF(저축성자산, I1935) &gt; 0, 표1[[#This Row],[결제수단]], E1935)</f>
        <v>미분류</v>
      </c>
      <c r="O1935">
        <f>IF(OR(표1[[#This Row],[pv_대분류]]="수입", 표1[[#This Row],[pv_대분류]]="저축/투자"), 표1[[#This Row],[금액]], -표1[[#This Row],[금액]])</f>
        <v>-4000</v>
      </c>
    </row>
    <row r="1936" spans="1:15">
      <c r="A1936" s="33">
        <v>45597</v>
      </c>
      <c r="B1936" s="34">
        <v>0.37379629629629629</v>
      </c>
      <c r="C1936" t="s">
        <v>165</v>
      </c>
      <c r="D1936" t="s">
        <v>146</v>
      </c>
      <c r="E1936" t="s">
        <v>19</v>
      </c>
      <c r="F1936" t="s">
        <v>596</v>
      </c>
      <c r="G1936" s="82">
        <v>-4700</v>
      </c>
      <c r="H1936" t="s">
        <v>179</v>
      </c>
      <c r="I1936" t="s">
        <v>224</v>
      </c>
      <c r="J1936" s="33"/>
      <c r="K1936" s="33">
        <f>표1[[#This Row],[날짜]]</f>
        <v>45597</v>
      </c>
      <c r="L1936" t="str" cm="1">
        <f t="array" ref="L19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36" t="str">
        <f t="shared" si="30"/>
        <v>교통</v>
      </c>
      <c r="N1936" t="str">
        <f>IF(COUNTIF(저축성자산, I1936) &gt; 0, 표1[[#This Row],[결제수단]], E1936)</f>
        <v>철도</v>
      </c>
      <c r="O1936">
        <f>IF(OR(표1[[#This Row],[pv_대분류]]="수입", 표1[[#This Row],[pv_대분류]]="저축/투자"), 표1[[#This Row],[금액]], -표1[[#This Row],[금액]])</f>
        <v>4700</v>
      </c>
    </row>
    <row r="1937" spans="1:15">
      <c r="A1937" s="33">
        <v>45597</v>
      </c>
      <c r="B1937" s="34">
        <v>0.50718750000000001</v>
      </c>
      <c r="C1937" t="s">
        <v>165</v>
      </c>
      <c r="D1937" t="s">
        <v>542</v>
      </c>
      <c r="E1937" t="s">
        <v>729</v>
      </c>
      <c r="F1937" t="s">
        <v>358</v>
      </c>
      <c r="G1937" s="82">
        <v>-58900</v>
      </c>
      <c r="H1937" t="s">
        <v>179</v>
      </c>
      <c r="I1937" t="s">
        <v>224</v>
      </c>
      <c r="J1937" s="33"/>
      <c r="K1937" s="33">
        <f>표1[[#This Row],[날짜]]</f>
        <v>45597</v>
      </c>
      <c r="L1937" t="str" cm="1">
        <f t="array" ref="L19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37" t="str">
        <f t="shared" si="30"/>
        <v>의료/건강</v>
      </c>
      <c r="N1937" t="str">
        <f>IF(COUNTIF(저축성자산, I1937) &gt; 0, 표1[[#This Row],[결제수단]], E1937)</f>
        <v>정형외과</v>
      </c>
      <c r="O1937">
        <f>IF(OR(표1[[#This Row],[pv_대분류]]="수입", 표1[[#This Row],[pv_대분류]]="저축/투자"), 표1[[#This Row],[금액]], -표1[[#This Row],[금액]])</f>
        <v>58900</v>
      </c>
    </row>
    <row r="1938" spans="1:15">
      <c r="A1938" s="33">
        <v>45597</v>
      </c>
      <c r="B1938" s="34">
        <v>0.51202546296296292</v>
      </c>
      <c r="C1938" t="s">
        <v>165</v>
      </c>
      <c r="D1938" t="s">
        <v>542</v>
      </c>
      <c r="E1938" t="s">
        <v>50</v>
      </c>
      <c r="F1938" t="s">
        <v>759</v>
      </c>
      <c r="G1938" s="82">
        <v>-3200</v>
      </c>
      <c r="H1938" t="s">
        <v>179</v>
      </c>
      <c r="I1938" t="s">
        <v>224</v>
      </c>
      <c r="J1938" s="33"/>
      <c r="K1938" s="33">
        <f>표1[[#This Row],[날짜]]</f>
        <v>45597</v>
      </c>
      <c r="L1938" t="str" cm="1">
        <f t="array" ref="L19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38" t="str">
        <f t="shared" si="30"/>
        <v>의료/건강</v>
      </c>
      <c r="N1938" t="str">
        <f>IF(COUNTIF(저축성자산, I1938) &gt; 0, 표1[[#This Row],[결제수단]], E1938)</f>
        <v>약국</v>
      </c>
      <c r="O1938">
        <f>IF(OR(표1[[#This Row],[pv_대분류]]="수입", 표1[[#This Row],[pv_대분류]]="저축/투자"), 표1[[#This Row],[금액]], -표1[[#This Row],[금액]])</f>
        <v>3200</v>
      </c>
    </row>
    <row r="1939" spans="1:15">
      <c r="A1939" s="33">
        <v>45597</v>
      </c>
      <c r="B1939" s="34">
        <v>0.59752314814814811</v>
      </c>
      <c r="C1939" t="s">
        <v>165</v>
      </c>
      <c r="D1939" t="s">
        <v>553</v>
      </c>
      <c r="E1939" t="s">
        <v>616</v>
      </c>
      <c r="F1939" t="s">
        <v>589</v>
      </c>
      <c r="G1939" s="82">
        <v>-10000</v>
      </c>
      <c r="H1939" t="s">
        <v>179</v>
      </c>
      <c r="I1939" t="s">
        <v>537</v>
      </c>
      <c r="J1939" s="33"/>
      <c r="K1939" s="33">
        <f>표1[[#This Row],[날짜]]</f>
        <v>45597</v>
      </c>
      <c r="L1939" t="str" cm="1">
        <f t="array" ref="L19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39" t="str">
        <f t="shared" si="30"/>
        <v>온라인쇼핑</v>
      </c>
      <c r="N1939" t="str">
        <f>IF(COUNTIF(저축성자산, I1939) &gt; 0, 표1[[#This Row],[결제수단]], E1939)</f>
        <v>결제/충전</v>
      </c>
      <c r="O1939">
        <f>IF(OR(표1[[#This Row],[pv_대분류]]="수입", 표1[[#This Row],[pv_대분류]]="저축/투자"), 표1[[#This Row],[금액]], -표1[[#This Row],[금액]])</f>
        <v>10000</v>
      </c>
    </row>
    <row r="1940" spans="1:15">
      <c r="A1940" s="33">
        <v>45597</v>
      </c>
      <c r="B1940" s="34">
        <v>0.6012615740740741</v>
      </c>
      <c r="C1940" t="s">
        <v>165</v>
      </c>
      <c r="D1940" t="s">
        <v>146</v>
      </c>
      <c r="E1940" t="s">
        <v>595</v>
      </c>
      <c r="F1940" t="s">
        <v>613</v>
      </c>
      <c r="G1940" s="82">
        <v>-5600</v>
      </c>
      <c r="H1940" t="s">
        <v>179</v>
      </c>
      <c r="I1940" t="s">
        <v>419</v>
      </c>
      <c r="J1940" s="33"/>
      <c r="K1940" s="33">
        <f>표1[[#This Row],[날짜]]</f>
        <v>45597</v>
      </c>
      <c r="L1940" t="str" cm="1">
        <f t="array" ref="L19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40" t="str">
        <f t="shared" si="30"/>
        <v>교통</v>
      </c>
      <c r="N1940" t="str">
        <f>IF(COUNTIF(저축성자산, I1940) &gt; 0, 표1[[#This Row],[결제수단]], E1940)</f>
        <v>대중교통</v>
      </c>
      <c r="O1940">
        <f>IF(OR(표1[[#This Row],[pv_대분류]]="수입", 표1[[#This Row],[pv_대분류]]="저축/투자"), 표1[[#This Row],[금액]], -표1[[#This Row],[금액]])</f>
        <v>5600</v>
      </c>
    </row>
    <row r="1941" spans="1:15">
      <c r="A1941" s="33">
        <v>45597</v>
      </c>
      <c r="B1941" s="34">
        <v>0.6012615740740741</v>
      </c>
      <c r="C1941" t="s">
        <v>165</v>
      </c>
      <c r="D1941" t="s">
        <v>146</v>
      </c>
      <c r="E1941" t="s">
        <v>595</v>
      </c>
      <c r="F1941" t="s">
        <v>613</v>
      </c>
      <c r="G1941" s="82">
        <v>-34000</v>
      </c>
      <c r="H1941" t="s">
        <v>179</v>
      </c>
      <c r="I1941" t="s">
        <v>419</v>
      </c>
      <c r="J1941" s="33"/>
      <c r="K1941" s="33">
        <f>표1[[#This Row],[날짜]]</f>
        <v>45597</v>
      </c>
      <c r="L1941" t="str" cm="1">
        <f t="array" ref="L19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41" t="str">
        <f t="shared" si="30"/>
        <v>교통</v>
      </c>
      <c r="N1941" t="str">
        <f>IF(COUNTIF(저축성자산, I1941) &gt; 0, 표1[[#This Row],[결제수단]], E1941)</f>
        <v>대중교통</v>
      </c>
      <c r="O1941">
        <f>IF(OR(표1[[#This Row],[pv_대분류]]="수입", 표1[[#This Row],[pv_대분류]]="저축/투자"), 표1[[#This Row],[금액]], -표1[[#This Row],[금액]])</f>
        <v>34000</v>
      </c>
    </row>
    <row r="1942" spans="1:15">
      <c r="A1942" s="33">
        <v>45596</v>
      </c>
      <c r="B1942" s="34">
        <v>0</v>
      </c>
      <c r="C1942" t="s">
        <v>165</v>
      </c>
      <c r="D1942" t="s">
        <v>156</v>
      </c>
      <c r="E1942" t="s">
        <v>39</v>
      </c>
      <c r="F1942" t="s">
        <v>459</v>
      </c>
      <c r="G1942" s="82">
        <v>0</v>
      </c>
      <c r="H1942" t="s">
        <v>179</v>
      </c>
      <c r="I1942" t="s">
        <v>222</v>
      </c>
      <c r="J1942" s="33"/>
      <c r="K1942" s="33">
        <f>표1[[#This Row],[날짜]]</f>
        <v>45596</v>
      </c>
      <c r="L1942" t="str" cm="1">
        <f t="array" ref="L19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42" t="str">
        <f t="shared" si="30"/>
        <v>금융</v>
      </c>
      <c r="N1942" t="str">
        <f>IF(COUNTIF(저축성자산, I1942) &gt; 0, 표1[[#This Row],[결제수단]], E1942)</f>
        <v>카드</v>
      </c>
      <c r="O1942">
        <f>IF(OR(표1[[#This Row],[pv_대분류]]="수입", 표1[[#This Row],[pv_대분류]]="저축/투자"), 표1[[#This Row],[금액]], -표1[[#This Row],[금액]])</f>
        <v>0</v>
      </c>
    </row>
    <row r="1943" spans="1:15" hidden="1">
      <c r="A1943" s="33">
        <v>45596</v>
      </c>
      <c r="B1943" s="34">
        <v>0.3570949074074074</v>
      </c>
      <c r="C1943" t="s">
        <v>163</v>
      </c>
      <c r="D1943" t="s">
        <v>510</v>
      </c>
      <c r="E1943" t="s">
        <v>149</v>
      </c>
      <c r="F1943" t="s">
        <v>240</v>
      </c>
      <c r="G1943" s="82">
        <v>300</v>
      </c>
      <c r="H1943" t="s">
        <v>179</v>
      </c>
      <c r="I1943" t="s">
        <v>537</v>
      </c>
      <c r="J1943" s="33"/>
      <c r="K1943" s="33">
        <f>표1[[#This Row],[날짜]]</f>
        <v>45596</v>
      </c>
      <c r="L1943" t="str" cm="1">
        <f t="array" ref="L19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43" t="str">
        <f t="shared" si="30"/>
        <v>금융수입</v>
      </c>
      <c r="N1943" t="str">
        <f>IF(COUNTIF(저축성자산, I1943) &gt; 0, 표1[[#This Row],[결제수단]], E1943)</f>
        <v>미분류</v>
      </c>
      <c r="O1943">
        <f>IF(OR(표1[[#This Row],[pv_대분류]]="수입", 표1[[#This Row],[pv_대분류]]="저축/투자"), 표1[[#This Row],[금액]], -표1[[#This Row],[금액]])</f>
        <v>300</v>
      </c>
    </row>
    <row r="1944" spans="1:15">
      <c r="A1944" s="33">
        <v>45596</v>
      </c>
      <c r="B1944" s="34">
        <v>0.93065972222222226</v>
      </c>
      <c r="C1944" t="s">
        <v>165</v>
      </c>
      <c r="D1944" t="s">
        <v>148</v>
      </c>
      <c r="E1944" t="s">
        <v>598</v>
      </c>
      <c r="F1944" t="s">
        <v>462</v>
      </c>
      <c r="G1944" s="82">
        <v>-9800</v>
      </c>
      <c r="H1944" t="s">
        <v>179</v>
      </c>
      <c r="I1944" t="s">
        <v>222</v>
      </c>
      <c r="J1944" s="33"/>
      <c r="K1944" s="33">
        <f>표1[[#This Row],[날짜]]</f>
        <v>45596</v>
      </c>
      <c r="L1944" t="str" cm="1">
        <f t="array" ref="L19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44" t="str">
        <f t="shared" si="30"/>
        <v>식비</v>
      </c>
      <c r="N1944" t="str">
        <f>IF(COUNTIF(저축성자산, I1944) &gt; 0, 표1[[#This Row],[결제수단]], E1944)</f>
        <v>패스트푸드</v>
      </c>
      <c r="O1944">
        <f>IF(OR(표1[[#This Row],[pv_대분류]]="수입", 표1[[#This Row],[pv_대분류]]="저축/투자"), 표1[[#This Row],[금액]], -표1[[#This Row],[금액]])</f>
        <v>9800</v>
      </c>
    </row>
    <row r="1945" spans="1:15" hidden="1">
      <c r="A1945" s="33">
        <v>45596</v>
      </c>
      <c r="B1945" s="34">
        <v>0.43743055555555549</v>
      </c>
      <c r="C1945" t="s">
        <v>167</v>
      </c>
      <c r="D1945" t="s">
        <v>167</v>
      </c>
      <c r="E1945" t="s">
        <v>149</v>
      </c>
      <c r="F1945" t="s">
        <v>81</v>
      </c>
      <c r="G1945" s="82">
        <v>2000</v>
      </c>
      <c r="H1945" t="s">
        <v>179</v>
      </c>
      <c r="I1945" t="s">
        <v>554</v>
      </c>
      <c r="J1945" s="33"/>
      <c r="K1945" s="33">
        <f>표1[[#This Row],[날짜]]</f>
        <v>45596</v>
      </c>
      <c r="L1945" t="str" cm="1">
        <f t="array" ref="L19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45" t="str">
        <f t="shared" si="30"/>
        <v>이체</v>
      </c>
      <c r="N1945" t="str">
        <f>IF(COUNTIF(저축성자산, I1945) &gt; 0, 표1[[#This Row],[결제수단]], E1945)</f>
        <v>미분류</v>
      </c>
      <c r="O1945">
        <f>IF(OR(표1[[#This Row],[pv_대분류]]="수입", 표1[[#This Row],[pv_대분류]]="저축/투자"), 표1[[#This Row],[금액]], -표1[[#This Row],[금액]])</f>
        <v>-2000</v>
      </c>
    </row>
    <row r="1946" spans="1:15" hidden="1">
      <c r="A1946" s="33">
        <v>45596</v>
      </c>
      <c r="B1946" s="34">
        <v>0.56399305555555557</v>
      </c>
      <c r="C1946" t="s">
        <v>167</v>
      </c>
      <c r="D1946" t="s">
        <v>167</v>
      </c>
      <c r="E1946" t="s">
        <v>149</v>
      </c>
      <c r="F1946" t="s">
        <v>115</v>
      </c>
      <c r="G1946" s="82">
        <v>6000</v>
      </c>
      <c r="H1946" t="s">
        <v>179</v>
      </c>
      <c r="I1946" t="s">
        <v>260</v>
      </c>
      <c r="J1946" s="33"/>
      <c r="K1946" s="33">
        <f>표1[[#This Row],[날짜]]</f>
        <v>45596</v>
      </c>
      <c r="L1946" t="str" cm="1">
        <f t="array" ref="L19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46" t="str">
        <f t="shared" si="30"/>
        <v>이체</v>
      </c>
      <c r="N1946" t="str">
        <f>IF(COUNTIF(저축성자산, I1946) &gt; 0, 표1[[#This Row],[결제수단]], E1946)</f>
        <v>미분류</v>
      </c>
      <c r="O1946">
        <f>IF(OR(표1[[#This Row],[pv_대분류]]="수입", 표1[[#This Row],[pv_대분류]]="저축/투자"), 표1[[#This Row],[금액]], -표1[[#This Row],[금액]])</f>
        <v>-6000</v>
      </c>
    </row>
    <row r="1947" spans="1:15" hidden="1">
      <c r="A1947" s="33">
        <v>45596</v>
      </c>
      <c r="B1947" s="34">
        <v>0.56585648148148149</v>
      </c>
      <c r="C1947" t="s">
        <v>167</v>
      </c>
      <c r="D1947" t="s">
        <v>609</v>
      </c>
      <c r="E1947" t="s">
        <v>149</v>
      </c>
      <c r="F1947" t="s">
        <v>35</v>
      </c>
      <c r="G1947" s="82">
        <v>-6000</v>
      </c>
      <c r="H1947" t="s">
        <v>179</v>
      </c>
      <c r="I1947" t="s">
        <v>260</v>
      </c>
      <c r="J1947" s="33"/>
      <c r="K1947" s="33">
        <f>표1[[#This Row],[날짜]]</f>
        <v>45596</v>
      </c>
      <c r="L1947" t="str" cm="1">
        <f t="array" ref="L19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47" t="str">
        <f t="shared" si="30"/>
        <v>내계좌이체</v>
      </c>
      <c r="N1947" t="str">
        <f>IF(COUNTIF(저축성자산, I1947) &gt; 0, 표1[[#This Row],[결제수단]], E1947)</f>
        <v>미분류</v>
      </c>
      <c r="O1947">
        <f>IF(OR(표1[[#This Row],[pv_대분류]]="수입", 표1[[#This Row],[pv_대분류]]="저축/투자"), 표1[[#This Row],[금액]], -표1[[#This Row],[금액]])</f>
        <v>6000</v>
      </c>
    </row>
    <row r="1948" spans="1:15" hidden="1">
      <c r="A1948" s="33">
        <v>45596</v>
      </c>
      <c r="B1948" s="34">
        <v>0.56586805555555553</v>
      </c>
      <c r="C1948" t="s">
        <v>167</v>
      </c>
      <c r="D1948" t="s">
        <v>609</v>
      </c>
      <c r="E1948" t="s">
        <v>149</v>
      </c>
      <c r="F1948" t="s">
        <v>152</v>
      </c>
      <c r="G1948" s="82">
        <v>6000</v>
      </c>
      <c r="H1948" t="s">
        <v>179</v>
      </c>
      <c r="I1948" t="s">
        <v>554</v>
      </c>
      <c r="J1948" s="33"/>
      <c r="K1948" s="33">
        <f>표1[[#This Row],[날짜]]</f>
        <v>45596</v>
      </c>
      <c r="L1948" t="str" cm="1">
        <f t="array" ref="L19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48" t="str">
        <f t="shared" si="30"/>
        <v>내계좌이체</v>
      </c>
      <c r="N1948" t="str">
        <f>IF(COUNTIF(저축성자산, I1948) &gt; 0, 표1[[#This Row],[결제수단]], E1948)</f>
        <v>미분류</v>
      </c>
      <c r="O1948">
        <f>IF(OR(표1[[#This Row],[pv_대분류]]="수입", 표1[[#This Row],[pv_대분류]]="저축/투자"), 표1[[#This Row],[금액]], -표1[[#This Row],[금액]])</f>
        <v>-6000</v>
      </c>
    </row>
    <row r="1949" spans="1:15" hidden="1">
      <c r="A1949" s="33">
        <v>45596</v>
      </c>
      <c r="B1949" s="34">
        <v>0.60398148148148145</v>
      </c>
      <c r="C1949" t="s">
        <v>167</v>
      </c>
      <c r="D1949" t="s">
        <v>609</v>
      </c>
      <c r="E1949" t="s">
        <v>149</v>
      </c>
      <c r="F1949" t="s">
        <v>152</v>
      </c>
      <c r="G1949" s="82">
        <v>-6000</v>
      </c>
      <c r="H1949" t="s">
        <v>179</v>
      </c>
      <c r="I1949" t="s">
        <v>554</v>
      </c>
      <c r="J1949" s="33"/>
      <c r="K1949" s="33">
        <f>표1[[#This Row],[날짜]]</f>
        <v>45596</v>
      </c>
      <c r="L1949" t="str" cm="1">
        <f t="array" ref="L19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49" t="str">
        <f t="shared" si="30"/>
        <v>내계좌이체</v>
      </c>
      <c r="N1949" t="str">
        <f>IF(COUNTIF(저축성자산, I1949) &gt; 0, 표1[[#This Row],[결제수단]], E1949)</f>
        <v>미분류</v>
      </c>
      <c r="O1949">
        <f>IF(OR(표1[[#This Row],[pv_대분류]]="수입", 표1[[#This Row],[pv_대분류]]="저축/투자"), 표1[[#This Row],[금액]], -표1[[#This Row],[금액]])</f>
        <v>6000</v>
      </c>
    </row>
    <row r="1950" spans="1:15" hidden="1">
      <c r="A1950" s="33">
        <v>45596</v>
      </c>
      <c r="B1950" s="34">
        <v>0.60398148148148145</v>
      </c>
      <c r="C1950" t="s">
        <v>167</v>
      </c>
      <c r="D1950" t="s">
        <v>609</v>
      </c>
      <c r="E1950" t="s">
        <v>149</v>
      </c>
      <c r="F1950" t="s">
        <v>152</v>
      </c>
      <c r="G1950" s="82">
        <v>6000</v>
      </c>
      <c r="H1950" t="s">
        <v>179</v>
      </c>
      <c r="I1950" t="s">
        <v>554</v>
      </c>
      <c r="J1950" s="33"/>
      <c r="K1950" s="33">
        <f>표1[[#This Row],[날짜]]</f>
        <v>45596</v>
      </c>
      <c r="L1950" t="str" cm="1">
        <f t="array" ref="L19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50" t="str">
        <f t="shared" si="30"/>
        <v>내계좌이체</v>
      </c>
      <c r="N1950" t="str">
        <f>IF(COUNTIF(저축성자산, I1950) &gt; 0, 표1[[#This Row],[결제수단]], E1950)</f>
        <v>미분류</v>
      </c>
      <c r="O1950">
        <f>IF(OR(표1[[#This Row],[pv_대분류]]="수입", 표1[[#This Row],[pv_대분류]]="저축/투자"), 표1[[#This Row],[금액]], -표1[[#This Row],[금액]])</f>
        <v>-6000</v>
      </c>
    </row>
    <row r="1951" spans="1:15" hidden="1">
      <c r="A1951" s="33">
        <v>45596</v>
      </c>
      <c r="B1951" s="34">
        <v>0.60424768518518523</v>
      </c>
      <c r="C1951" t="s">
        <v>167</v>
      </c>
      <c r="D1951" t="s">
        <v>609</v>
      </c>
      <c r="E1951" t="s">
        <v>149</v>
      </c>
      <c r="F1951" t="s">
        <v>152</v>
      </c>
      <c r="G1951" s="82">
        <v>6000</v>
      </c>
      <c r="H1951" t="s">
        <v>179</v>
      </c>
      <c r="I1951" t="s">
        <v>554</v>
      </c>
      <c r="J1951" s="33"/>
      <c r="K1951" s="33">
        <f>표1[[#This Row],[날짜]]</f>
        <v>45596</v>
      </c>
      <c r="L1951" t="str" cm="1">
        <f t="array" ref="L19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51" t="str">
        <f t="shared" si="30"/>
        <v>내계좌이체</v>
      </c>
      <c r="N1951" t="str">
        <f>IF(COUNTIF(저축성자산, I1951) &gt; 0, 표1[[#This Row],[결제수단]], E1951)</f>
        <v>미분류</v>
      </c>
      <c r="O1951">
        <f>IF(OR(표1[[#This Row],[pv_대분류]]="수입", 표1[[#This Row],[pv_대분류]]="저축/투자"), 표1[[#This Row],[금액]], -표1[[#This Row],[금액]])</f>
        <v>-6000</v>
      </c>
    </row>
    <row r="1952" spans="1:15" hidden="1">
      <c r="A1952" s="33">
        <v>45596</v>
      </c>
      <c r="B1952" s="34">
        <v>0.60424768518518523</v>
      </c>
      <c r="C1952" t="s">
        <v>167</v>
      </c>
      <c r="D1952" t="s">
        <v>609</v>
      </c>
      <c r="E1952" t="s">
        <v>149</v>
      </c>
      <c r="F1952" t="s">
        <v>152</v>
      </c>
      <c r="G1952" s="82">
        <v>-6000</v>
      </c>
      <c r="H1952" t="s">
        <v>179</v>
      </c>
      <c r="I1952" t="s">
        <v>554</v>
      </c>
      <c r="J1952" s="33"/>
      <c r="K1952" s="33">
        <f>표1[[#This Row],[날짜]]</f>
        <v>45596</v>
      </c>
      <c r="L1952" t="str" cm="1">
        <f t="array" ref="L19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52" t="str">
        <f t="shared" si="30"/>
        <v>내계좌이체</v>
      </c>
      <c r="N1952" t="str">
        <f>IF(COUNTIF(저축성자산, I1952) &gt; 0, 표1[[#This Row],[결제수단]], E1952)</f>
        <v>미분류</v>
      </c>
      <c r="O1952">
        <f>IF(OR(표1[[#This Row],[pv_대분류]]="수입", 표1[[#This Row],[pv_대분류]]="저축/투자"), 표1[[#This Row],[금액]], -표1[[#This Row],[금액]])</f>
        <v>6000</v>
      </c>
    </row>
    <row r="1953" spans="1:15" hidden="1">
      <c r="A1953" s="33">
        <v>45596</v>
      </c>
      <c r="B1953" s="34">
        <v>0.66138888888888892</v>
      </c>
      <c r="C1953" t="s">
        <v>167</v>
      </c>
      <c r="D1953" t="s">
        <v>167</v>
      </c>
      <c r="E1953" t="s">
        <v>149</v>
      </c>
      <c r="F1953" t="s">
        <v>104</v>
      </c>
      <c r="G1953" s="82">
        <v>4000</v>
      </c>
      <c r="H1953" t="s">
        <v>179</v>
      </c>
      <c r="I1953" t="s">
        <v>554</v>
      </c>
      <c r="J1953" s="33"/>
      <c r="K1953" s="33">
        <f>표1[[#This Row],[날짜]]</f>
        <v>45596</v>
      </c>
      <c r="L1953" t="str" cm="1">
        <f t="array" ref="L19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53" t="str">
        <f t="shared" si="30"/>
        <v>이체</v>
      </c>
      <c r="N1953" t="str">
        <f>IF(COUNTIF(저축성자산, I1953) &gt; 0, 표1[[#This Row],[결제수단]], E1953)</f>
        <v>미분류</v>
      </c>
      <c r="O1953">
        <f>IF(OR(표1[[#This Row],[pv_대분류]]="수입", 표1[[#This Row],[pv_대분류]]="저축/투자"), 표1[[#This Row],[금액]], -표1[[#This Row],[금액]])</f>
        <v>-4000</v>
      </c>
    </row>
    <row r="1954" spans="1:15">
      <c r="A1954" s="33">
        <v>45595</v>
      </c>
      <c r="B1954" s="34">
        <v>0.37350694444444438</v>
      </c>
      <c r="C1954" t="s">
        <v>165</v>
      </c>
      <c r="D1954" t="s">
        <v>148</v>
      </c>
      <c r="E1954" t="s">
        <v>92</v>
      </c>
      <c r="F1954" t="s">
        <v>693</v>
      </c>
      <c r="G1954" s="82">
        <v>-22216</v>
      </c>
      <c r="H1954" t="s">
        <v>179</v>
      </c>
      <c r="I1954" t="s">
        <v>222</v>
      </c>
      <c r="J1954" s="33"/>
      <c r="K1954" s="33">
        <f>표1[[#This Row],[날짜]]</f>
        <v>45595</v>
      </c>
      <c r="L1954" t="str" cm="1">
        <f t="array" ref="L19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54" t="str">
        <f t="shared" si="30"/>
        <v>식비</v>
      </c>
      <c r="N1954" t="str">
        <f>IF(COUNTIF(저축성자산, I1954) &gt; 0, 표1[[#This Row],[결제수단]], E1954)</f>
        <v>식재료</v>
      </c>
      <c r="O1954">
        <f>IF(OR(표1[[#This Row],[pv_대분류]]="수입", 표1[[#This Row],[pv_대분류]]="저축/투자"), 표1[[#This Row],[금액]], -표1[[#This Row],[금액]])</f>
        <v>22216</v>
      </c>
    </row>
    <row r="1955" spans="1:15">
      <c r="A1955" s="33">
        <v>45595</v>
      </c>
      <c r="B1955" s="34">
        <v>0.4319675925925926</v>
      </c>
      <c r="C1955" t="s">
        <v>165</v>
      </c>
      <c r="D1955" t="s">
        <v>160</v>
      </c>
      <c r="E1955" t="s">
        <v>4</v>
      </c>
      <c r="F1955" t="s">
        <v>708</v>
      </c>
      <c r="G1955" s="82">
        <v>-33500</v>
      </c>
      <c r="H1955" t="s">
        <v>179</v>
      </c>
      <c r="I1955" t="s">
        <v>222</v>
      </c>
      <c r="J1955" s="33"/>
      <c r="K1955" s="33">
        <f>표1[[#This Row],[날짜]]</f>
        <v>45595</v>
      </c>
      <c r="L1955" t="str" cm="1">
        <f t="array" ref="L19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55" t="str">
        <f t="shared" si="30"/>
        <v>생활</v>
      </c>
      <c r="N1955" t="str">
        <f>IF(COUNTIF(저축성자산, I1955) &gt; 0, 표1[[#This Row],[결제수단]], E1955)</f>
        <v>편의점</v>
      </c>
      <c r="O1955">
        <f>IF(OR(표1[[#This Row],[pv_대분류]]="수입", 표1[[#This Row],[pv_대분류]]="저축/투자"), 표1[[#This Row],[금액]], -표1[[#This Row],[금액]])</f>
        <v>33500</v>
      </c>
    </row>
    <row r="1956" spans="1:15">
      <c r="A1956" s="33">
        <v>45595</v>
      </c>
      <c r="B1956" s="34">
        <v>0.44131944444444438</v>
      </c>
      <c r="C1956" t="s">
        <v>165</v>
      </c>
      <c r="D1956" t="s">
        <v>160</v>
      </c>
      <c r="E1956" t="s">
        <v>4</v>
      </c>
      <c r="F1956" t="s">
        <v>356</v>
      </c>
      <c r="G1956" s="82">
        <v>-5100</v>
      </c>
      <c r="H1956" t="s">
        <v>179</v>
      </c>
      <c r="I1956" t="s">
        <v>222</v>
      </c>
      <c r="J1956" s="33"/>
      <c r="K1956" s="33">
        <f>표1[[#This Row],[날짜]]</f>
        <v>45595</v>
      </c>
      <c r="L1956" t="str" cm="1">
        <f t="array" ref="L19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56" t="str">
        <f t="shared" si="30"/>
        <v>생활</v>
      </c>
      <c r="N1956" t="str">
        <f>IF(COUNTIF(저축성자산, I1956) &gt; 0, 표1[[#This Row],[결제수단]], E1956)</f>
        <v>편의점</v>
      </c>
      <c r="O1956">
        <f>IF(OR(표1[[#This Row],[pv_대분류]]="수입", 표1[[#This Row],[pv_대분류]]="저축/투자"), 표1[[#This Row],[금액]], -표1[[#This Row],[금액]])</f>
        <v>5100</v>
      </c>
    </row>
    <row r="1957" spans="1:15">
      <c r="A1957" s="33">
        <v>45595</v>
      </c>
      <c r="B1957" s="34">
        <v>0.47968749999999999</v>
      </c>
      <c r="C1957" t="s">
        <v>165</v>
      </c>
      <c r="D1957" t="s">
        <v>504</v>
      </c>
      <c r="E1957" t="s">
        <v>34</v>
      </c>
      <c r="F1957" t="s">
        <v>351</v>
      </c>
      <c r="G1957" s="82">
        <v>-35000</v>
      </c>
      <c r="H1957" t="s">
        <v>179</v>
      </c>
      <c r="I1957" t="s">
        <v>222</v>
      </c>
      <c r="J1957" s="33"/>
      <c r="K1957" s="33">
        <f>표1[[#This Row],[날짜]]</f>
        <v>45595</v>
      </c>
      <c r="L1957" t="str" cm="1">
        <f t="array" ref="L19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57" t="str">
        <f t="shared" si="30"/>
        <v>경조/선물</v>
      </c>
      <c r="N1957" t="str">
        <f>IF(COUNTIF(저축성자산, I1957) &gt; 0, 표1[[#This Row],[결제수단]], E1957)</f>
        <v>선물</v>
      </c>
      <c r="O1957">
        <f>IF(OR(표1[[#This Row],[pv_대분류]]="수입", 표1[[#This Row],[pv_대분류]]="저축/투자"), 표1[[#This Row],[금액]], -표1[[#This Row],[금액]])</f>
        <v>35000</v>
      </c>
    </row>
    <row r="1958" spans="1:15" hidden="1">
      <c r="A1958" s="33">
        <v>45595</v>
      </c>
      <c r="B1958" s="34">
        <v>0.44581018518518523</v>
      </c>
      <c r="C1958" t="s">
        <v>167</v>
      </c>
      <c r="D1958" t="s">
        <v>167</v>
      </c>
      <c r="E1958" t="s">
        <v>149</v>
      </c>
      <c r="F1958" t="s">
        <v>751</v>
      </c>
      <c r="G1958" s="82">
        <v>-15000</v>
      </c>
      <c r="H1958" t="s">
        <v>179</v>
      </c>
      <c r="I1958" t="s">
        <v>537</v>
      </c>
      <c r="J1958" s="33"/>
      <c r="K1958" s="33">
        <f>표1[[#This Row],[날짜]]</f>
        <v>45595</v>
      </c>
      <c r="L1958" t="str" cm="1">
        <f t="array" ref="L19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58" t="str">
        <f t="shared" si="30"/>
        <v>이체</v>
      </c>
      <c r="N1958" t="str">
        <f>IF(COUNTIF(저축성자산, I1958) &gt; 0, 표1[[#This Row],[결제수단]], E1958)</f>
        <v>미분류</v>
      </c>
      <c r="O1958">
        <f>IF(OR(표1[[#This Row],[pv_대분류]]="수입", 표1[[#This Row],[pv_대분류]]="저축/투자"), 표1[[#This Row],[금액]], -표1[[#This Row],[금액]])</f>
        <v>15000</v>
      </c>
    </row>
    <row r="1959" spans="1:15" hidden="1">
      <c r="A1959" s="33">
        <v>45595</v>
      </c>
      <c r="B1959" s="34">
        <v>0.56277777777777782</v>
      </c>
      <c r="C1959" t="s">
        <v>167</v>
      </c>
      <c r="D1959" t="s">
        <v>167</v>
      </c>
      <c r="E1959" t="s">
        <v>149</v>
      </c>
      <c r="F1959" t="s">
        <v>72</v>
      </c>
      <c r="G1959" s="82">
        <v>4000</v>
      </c>
      <c r="H1959" t="s">
        <v>179</v>
      </c>
      <c r="I1959" t="s">
        <v>554</v>
      </c>
      <c r="J1959" s="33"/>
      <c r="K1959" s="33">
        <f>표1[[#This Row],[날짜]]</f>
        <v>45595</v>
      </c>
      <c r="L1959" t="str" cm="1">
        <f t="array" ref="L19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59" t="str">
        <f t="shared" si="30"/>
        <v>이체</v>
      </c>
      <c r="N1959" t="str">
        <f>IF(COUNTIF(저축성자산, I1959) &gt; 0, 표1[[#This Row],[결제수단]], E1959)</f>
        <v>미분류</v>
      </c>
      <c r="O1959">
        <f>IF(OR(표1[[#This Row],[pv_대분류]]="수입", 표1[[#This Row],[pv_대분류]]="저축/투자"), 표1[[#This Row],[금액]], -표1[[#This Row],[금액]])</f>
        <v>-4000</v>
      </c>
    </row>
    <row r="1960" spans="1:15" hidden="1">
      <c r="A1960" s="33">
        <v>45594</v>
      </c>
      <c r="B1960" s="34">
        <v>0.61450231481481477</v>
      </c>
      <c r="C1960" t="s">
        <v>163</v>
      </c>
      <c r="D1960" t="s">
        <v>505</v>
      </c>
      <c r="E1960" t="s">
        <v>149</v>
      </c>
      <c r="F1960" t="s">
        <v>703</v>
      </c>
      <c r="G1960" s="82">
        <v>174500</v>
      </c>
      <c r="H1960" t="s">
        <v>179</v>
      </c>
      <c r="I1960" t="s">
        <v>211</v>
      </c>
      <c r="J1960" s="33"/>
      <c r="K1960" s="33">
        <f>표1[[#This Row],[날짜]]</f>
        <v>45594</v>
      </c>
      <c r="L1960" t="str" cm="1">
        <f t="array" ref="L19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60" t="str">
        <f t="shared" si="30"/>
        <v>기타수입</v>
      </c>
      <c r="N1960" t="str">
        <f>IF(COUNTIF(저축성자산, I1960) &gt; 0, 표1[[#This Row],[결제수단]], E1960)</f>
        <v>미분류</v>
      </c>
      <c r="O1960">
        <f>IF(OR(표1[[#This Row],[pv_대분류]]="수입", 표1[[#This Row],[pv_대분류]]="저축/투자"), 표1[[#This Row],[금액]], -표1[[#This Row],[금액]])</f>
        <v>174500</v>
      </c>
    </row>
    <row r="1961" spans="1:15">
      <c r="A1961" s="33">
        <v>45594</v>
      </c>
      <c r="B1961" s="34">
        <v>0.89175925925925925</v>
      </c>
      <c r="C1961" t="s">
        <v>165</v>
      </c>
      <c r="D1961" t="s">
        <v>148</v>
      </c>
      <c r="E1961" t="s">
        <v>598</v>
      </c>
      <c r="F1961" t="s">
        <v>331</v>
      </c>
      <c r="G1961" s="82">
        <v>-13500</v>
      </c>
      <c r="H1961" t="s">
        <v>179</v>
      </c>
      <c r="I1961" t="s">
        <v>224</v>
      </c>
      <c r="J1961" s="33"/>
      <c r="K1961" s="33">
        <f>표1[[#This Row],[날짜]]</f>
        <v>45594</v>
      </c>
      <c r="L1961" t="str" cm="1">
        <f t="array" ref="L19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61" t="str">
        <f t="shared" si="30"/>
        <v>식비</v>
      </c>
      <c r="N1961" t="str">
        <f>IF(COUNTIF(저축성자산, I1961) &gt; 0, 표1[[#This Row],[결제수단]], E1961)</f>
        <v>패스트푸드</v>
      </c>
      <c r="O1961">
        <f>IF(OR(표1[[#This Row],[pv_대분류]]="수입", 표1[[#This Row],[pv_대분류]]="저축/투자"), 표1[[#This Row],[금액]], -표1[[#This Row],[금액]])</f>
        <v>13500</v>
      </c>
    </row>
    <row r="1962" spans="1:15">
      <c r="A1962" s="33">
        <v>45594</v>
      </c>
      <c r="B1962" s="34">
        <v>0.97869212962962959</v>
      </c>
      <c r="C1962" t="s">
        <v>165</v>
      </c>
      <c r="D1962" t="s">
        <v>156</v>
      </c>
      <c r="E1962" t="s">
        <v>713</v>
      </c>
      <c r="F1962" t="s">
        <v>315</v>
      </c>
      <c r="G1962" s="82">
        <v>-19440</v>
      </c>
      <c r="H1962" t="s">
        <v>179</v>
      </c>
      <c r="I1962" t="s">
        <v>537</v>
      </c>
      <c r="J1962" s="33"/>
      <c r="K1962" s="33">
        <f>표1[[#This Row],[날짜]]</f>
        <v>45594</v>
      </c>
      <c r="L1962" t="str" cm="1">
        <f t="array" ref="L19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62" t="str">
        <f t="shared" si="30"/>
        <v>금융</v>
      </c>
      <c r="N1962" t="str">
        <f>IF(COUNTIF(저축성자산, I1962) &gt; 0, 표1[[#This Row],[결제수단]], E1962)</f>
        <v>이자/대출</v>
      </c>
      <c r="O1962">
        <f>IF(OR(표1[[#This Row],[pv_대분류]]="수입", 표1[[#This Row],[pv_대분류]]="저축/투자"), 표1[[#This Row],[금액]], -표1[[#This Row],[금액]])</f>
        <v>19440</v>
      </c>
    </row>
    <row r="1963" spans="1:15" hidden="1">
      <c r="A1963" s="33">
        <v>45594</v>
      </c>
      <c r="B1963" s="34">
        <v>0.97879629629629628</v>
      </c>
      <c r="C1963" t="s">
        <v>163</v>
      </c>
      <c r="D1963" t="s">
        <v>149</v>
      </c>
      <c r="E1963" t="s">
        <v>149</v>
      </c>
      <c r="F1963" t="s">
        <v>590</v>
      </c>
      <c r="G1963" s="82">
        <v>27</v>
      </c>
      <c r="H1963" t="s">
        <v>179</v>
      </c>
      <c r="I1963" t="s">
        <v>537</v>
      </c>
      <c r="J1963" s="33"/>
      <c r="K1963" s="33">
        <f>표1[[#This Row],[날짜]]</f>
        <v>45594</v>
      </c>
      <c r="L1963" t="str" cm="1">
        <f t="array" ref="L19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63" t="str">
        <f t="shared" si="30"/>
        <v>미분류</v>
      </c>
      <c r="N1963" t="str">
        <f>IF(COUNTIF(저축성자산, I1963) &gt; 0, 표1[[#This Row],[결제수단]], E1963)</f>
        <v>미분류</v>
      </c>
      <c r="O1963">
        <f>IF(OR(표1[[#This Row],[pv_대분류]]="수입", 표1[[#This Row],[pv_대분류]]="저축/투자"), 표1[[#This Row],[금액]], -표1[[#This Row],[금액]])</f>
        <v>27</v>
      </c>
    </row>
    <row r="1964" spans="1:15" hidden="1">
      <c r="A1964" s="33">
        <v>45594</v>
      </c>
      <c r="B1964" s="34">
        <v>0.97881944444444446</v>
      </c>
      <c r="C1964" t="s">
        <v>163</v>
      </c>
      <c r="D1964" t="s">
        <v>149</v>
      </c>
      <c r="E1964" t="s">
        <v>149</v>
      </c>
      <c r="F1964" t="s">
        <v>590</v>
      </c>
      <c r="G1964" s="82">
        <v>12</v>
      </c>
      <c r="H1964" t="s">
        <v>179</v>
      </c>
      <c r="I1964" t="s">
        <v>537</v>
      </c>
      <c r="J1964" s="33"/>
      <c r="K1964" s="33">
        <f>표1[[#This Row],[날짜]]</f>
        <v>45594</v>
      </c>
      <c r="L1964" t="str" cm="1">
        <f t="array" ref="L19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64" t="str">
        <f t="shared" si="30"/>
        <v>미분류</v>
      </c>
      <c r="N1964" t="str">
        <f>IF(COUNTIF(저축성자산, I1964) &gt; 0, 표1[[#This Row],[결제수단]], E1964)</f>
        <v>미분류</v>
      </c>
      <c r="O1964">
        <f>IF(OR(표1[[#This Row],[pv_대분류]]="수입", 표1[[#This Row],[pv_대분류]]="저축/투자"), 표1[[#This Row],[금액]], -표1[[#This Row],[금액]])</f>
        <v>12</v>
      </c>
    </row>
    <row r="1965" spans="1:15" hidden="1">
      <c r="A1965" s="33">
        <v>45594</v>
      </c>
      <c r="B1965" s="34">
        <v>0.97884259259259254</v>
      </c>
      <c r="C1965" t="s">
        <v>163</v>
      </c>
      <c r="D1965" t="s">
        <v>161</v>
      </c>
      <c r="E1965" t="s">
        <v>149</v>
      </c>
      <c r="F1965" t="s">
        <v>353</v>
      </c>
      <c r="G1965" s="82">
        <v>8</v>
      </c>
      <c r="H1965" t="s">
        <v>179</v>
      </c>
      <c r="I1965" t="s">
        <v>537</v>
      </c>
      <c r="J1965" s="33"/>
      <c r="K1965" s="33">
        <f>표1[[#This Row],[날짜]]</f>
        <v>45594</v>
      </c>
      <c r="L1965" t="str" cm="1">
        <f t="array" ref="L19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65" t="str">
        <f t="shared" si="30"/>
        <v>앱테크</v>
      </c>
      <c r="N1965" t="str">
        <f>IF(COUNTIF(저축성자산, I1965) &gt; 0, 표1[[#This Row],[결제수단]], E1965)</f>
        <v>미분류</v>
      </c>
      <c r="O1965">
        <f>IF(OR(표1[[#This Row],[pv_대분류]]="수입", 표1[[#This Row],[pv_대분류]]="저축/투자"), 표1[[#This Row],[금액]], -표1[[#This Row],[금액]])</f>
        <v>8</v>
      </c>
    </row>
    <row r="1966" spans="1:15" hidden="1">
      <c r="A1966" s="33">
        <v>45594</v>
      </c>
      <c r="B1966" s="34">
        <v>0.97885416666666669</v>
      </c>
      <c r="C1966" t="s">
        <v>163</v>
      </c>
      <c r="D1966" t="s">
        <v>161</v>
      </c>
      <c r="E1966" t="s">
        <v>149</v>
      </c>
      <c r="F1966" t="s">
        <v>617</v>
      </c>
      <c r="G1966" s="82">
        <v>86</v>
      </c>
      <c r="H1966" t="s">
        <v>179</v>
      </c>
      <c r="I1966" t="s">
        <v>537</v>
      </c>
      <c r="J1966" s="33"/>
      <c r="K1966" s="33">
        <f>표1[[#This Row],[날짜]]</f>
        <v>45594</v>
      </c>
      <c r="L1966" t="str" cm="1">
        <f t="array" ref="L19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66" t="str">
        <f t="shared" si="30"/>
        <v>앱테크</v>
      </c>
      <c r="N1966" t="str">
        <f>IF(COUNTIF(저축성자산, I1966) &gt; 0, 표1[[#This Row],[결제수단]], E1966)</f>
        <v>미분류</v>
      </c>
      <c r="O1966">
        <f>IF(OR(표1[[#This Row],[pv_대분류]]="수입", 표1[[#This Row],[pv_대분류]]="저축/투자"), 표1[[#This Row],[금액]], -표1[[#This Row],[금액]])</f>
        <v>86</v>
      </c>
    </row>
    <row r="1967" spans="1:15" hidden="1">
      <c r="A1967" s="33">
        <v>45594</v>
      </c>
      <c r="B1967" s="34">
        <v>0.97888888888888892</v>
      </c>
      <c r="C1967" t="s">
        <v>163</v>
      </c>
      <c r="D1967" t="s">
        <v>161</v>
      </c>
      <c r="E1967" t="s">
        <v>149</v>
      </c>
      <c r="F1967" t="s">
        <v>617</v>
      </c>
      <c r="G1967" s="82">
        <v>57</v>
      </c>
      <c r="H1967" t="s">
        <v>179</v>
      </c>
      <c r="I1967" t="s">
        <v>537</v>
      </c>
      <c r="J1967" s="33"/>
      <c r="K1967" s="33">
        <f>표1[[#This Row],[날짜]]</f>
        <v>45594</v>
      </c>
      <c r="L1967" t="str" cm="1">
        <f t="array" ref="L19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67" t="str">
        <f t="shared" si="30"/>
        <v>앱테크</v>
      </c>
      <c r="N1967" t="str">
        <f>IF(COUNTIF(저축성자산, I1967) &gt; 0, 표1[[#This Row],[결제수단]], E1967)</f>
        <v>미분류</v>
      </c>
      <c r="O1967">
        <f>IF(OR(표1[[#This Row],[pv_대분류]]="수입", 표1[[#This Row],[pv_대분류]]="저축/투자"), 표1[[#This Row],[금액]], -표1[[#This Row],[금액]])</f>
        <v>57</v>
      </c>
    </row>
    <row r="1968" spans="1:15">
      <c r="A1968" s="33">
        <v>45594</v>
      </c>
      <c r="B1968" s="34">
        <v>0.98071759259259261</v>
      </c>
      <c r="C1968" t="s">
        <v>165</v>
      </c>
      <c r="D1968" t="s">
        <v>549</v>
      </c>
      <c r="E1968" t="s">
        <v>8</v>
      </c>
      <c r="F1968" t="s">
        <v>248</v>
      </c>
      <c r="G1968" s="82">
        <v>-4240</v>
      </c>
      <c r="H1968" t="s">
        <v>179</v>
      </c>
      <c r="I1968" t="s">
        <v>224</v>
      </c>
      <c r="J1968" s="33"/>
      <c r="K1968" s="33">
        <f>표1[[#This Row],[날짜]]</f>
        <v>45594</v>
      </c>
      <c r="L1968" t="str" cm="1">
        <f t="array" ref="L19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68" t="str">
        <f t="shared" si="30"/>
        <v>주거/통신</v>
      </c>
      <c r="N1968" t="str">
        <f>IF(COUNTIF(저축성자산, I1968) &gt; 0, 표1[[#This Row],[결제수단]], E1968)</f>
        <v>가스비</v>
      </c>
      <c r="O1968">
        <f>IF(OR(표1[[#This Row],[pv_대분류]]="수입", 표1[[#This Row],[pv_대분류]]="저축/투자"), 표1[[#This Row],[금액]], -표1[[#This Row],[금액]])</f>
        <v>4240</v>
      </c>
    </row>
    <row r="1969" spans="1:15" hidden="1">
      <c r="A1969" s="33">
        <v>45594</v>
      </c>
      <c r="B1969" s="34">
        <v>0.54084490740740743</v>
      </c>
      <c r="C1969" t="s">
        <v>167</v>
      </c>
      <c r="D1969" t="s">
        <v>167</v>
      </c>
      <c r="E1969" t="s">
        <v>149</v>
      </c>
      <c r="F1969" t="s">
        <v>84</v>
      </c>
      <c r="G1969" s="82">
        <v>8000</v>
      </c>
      <c r="H1969" t="s">
        <v>179</v>
      </c>
      <c r="I1969" t="s">
        <v>554</v>
      </c>
      <c r="J1969" s="33"/>
      <c r="K1969" s="33">
        <f>표1[[#This Row],[날짜]]</f>
        <v>45594</v>
      </c>
      <c r="L1969" t="str" cm="1">
        <f t="array" ref="L19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69" t="str">
        <f t="shared" si="30"/>
        <v>이체</v>
      </c>
      <c r="N1969" t="str">
        <f>IF(COUNTIF(저축성자산, I1969) &gt; 0, 표1[[#This Row],[결제수단]], E1969)</f>
        <v>미분류</v>
      </c>
      <c r="O1969">
        <f>IF(OR(표1[[#This Row],[pv_대분류]]="수입", 표1[[#This Row],[pv_대분류]]="저축/투자"), 표1[[#This Row],[금액]], -표1[[#This Row],[금액]])</f>
        <v>-8000</v>
      </c>
    </row>
    <row r="1970" spans="1:15" hidden="1">
      <c r="A1970" s="33">
        <v>45594</v>
      </c>
      <c r="B1970" s="34">
        <v>0.55518518518518523</v>
      </c>
      <c r="C1970" t="s">
        <v>167</v>
      </c>
      <c r="D1970" t="s">
        <v>609</v>
      </c>
      <c r="E1970" t="s">
        <v>149</v>
      </c>
      <c r="F1970" t="s">
        <v>593</v>
      </c>
      <c r="G1970" s="82">
        <v>-145640</v>
      </c>
      <c r="H1970" t="s">
        <v>179</v>
      </c>
      <c r="I1970" t="s">
        <v>195</v>
      </c>
      <c r="J1970" s="33"/>
      <c r="K1970" s="33">
        <f>표1[[#This Row],[날짜]]</f>
        <v>45594</v>
      </c>
      <c r="L1970" t="str" cm="1">
        <f t="array" ref="L19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0" t="str">
        <f t="shared" si="30"/>
        <v>내계좌이체</v>
      </c>
      <c r="N1970" t="str">
        <f>IF(COUNTIF(저축성자산, I1970) &gt; 0, 표1[[#This Row],[결제수단]], E1970)</f>
        <v>미분류</v>
      </c>
      <c r="O1970">
        <f>IF(OR(표1[[#This Row],[pv_대분류]]="수입", 표1[[#This Row],[pv_대분류]]="저축/투자"), 표1[[#This Row],[금액]], -표1[[#This Row],[금액]])</f>
        <v>145640</v>
      </c>
    </row>
    <row r="1971" spans="1:15" hidden="1">
      <c r="A1971" s="33">
        <v>45594</v>
      </c>
      <c r="B1971" s="34">
        <v>0.5552083333333333</v>
      </c>
      <c r="C1971" t="s">
        <v>167</v>
      </c>
      <c r="D1971" t="s">
        <v>609</v>
      </c>
      <c r="E1971" t="s">
        <v>149</v>
      </c>
      <c r="F1971" t="s">
        <v>152</v>
      </c>
      <c r="G1971" s="82">
        <v>145640</v>
      </c>
      <c r="H1971" t="s">
        <v>179</v>
      </c>
      <c r="I1971" t="s">
        <v>537</v>
      </c>
      <c r="J1971" s="33"/>
      <c r="K1971" s="33">
        <f>표1[[#This Row],[날짜]]</f>
        <v>45594</v>
      </c>
      <c r="L1971" t="str" cm="1">
        <f t="array" ref="L19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1" t="str">
        <f t="shared" si="30"/>
        <v>내계좌이체</v>
      </c>
      <c r="N1971" t="str">
        <f>IF(COUNTIF(저축성자산, I1971) &gt; 0, 표1[[#This Row],[결제수단]], E1971)</f>
        <v>미분류</v>
      </c>
      <c r="O1971">
        <f>IF(OR(표1[[#This Row],[pv_대분류]]="수입", 표1[[#This Row],[pv_대분류]]="저축/투자"), 표1[[#This Row],[금액]], -표1[[#This Row],[금액]])</f>
        <v>-145640</v>
      </c>
    </row>
    <row r="1972" spans="1:15" hidden="1">
      <c r="A1972" s="33">
        <v>45594</v>
      </c>
      <c r="B1972" s="34">
        <v>0.69275462962962964</v>
      </c>
      <c r="C1972" t="s">
        <v>167</v>
      </c>
      <c r="D1972" t="s">
        <v>609</v>
      </c>
      <c r="E1972" t="s">
        <v>149</v>
      </c>
      <c r="F1972" t="s">
        <v>593</v>
      </c>
      <c r="G1972" s="82">
        <v>-174500</v>
      </c>
      <c r="H1972" t="s">
        <v>179</v>
      </c>
      <c r="I1972" t="s">
        <v>211</v>
      </c>
      <c r="J1972" s="33"/>
      <c r="K1972" s="33">
        <f>표1[[#This Row],[날짜]]</f>
        <v>45594</v>
      </c>
      <c r="L1972" t="str" cm="1">
        <f t="array" ref="L19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2" t="str">
        <f t="shared" si="30"/>
        <v>내계좌이체</v>
      </c>
      <c r="N1972" t="str">
        <f>IF(COUNTIF(저축성자산, I1972) &gt; 0, 표1[[#This Row],[결제수단]], E1972)</f>
        <v>미분류</v>
      </c>
      <c r="O1972">
        <f>IF(OR(표1[[#This Row],[pv_대분류]]="수입", 표1[[#This Row],[pv_대분류]]="저축/투자"), 표1[[#This Row],[금액]], -표1[[#This Row],[금액]])</f>
        <v>174500</v>
      </c>
    </row>
    <row r="1973" spans="1:15" hidden="1">
      <c r="A1973" s="33">
        <v>45594</v>
      </c>
      <c r="B1973" s="34">
        <v>0.69276620370370368</v>
      </c>
      <c r="C1973" t="s">
        <v>167</v>
      </c>
      <c r="D1973" t="s">
        <v>609</v>
      </c>
      <c r="E1973" t="s">
        <v>149</v>
      </c>
      <c r="F1973" t="s">
        <v>152</v>
      </c>
      <c r="G1973" s="82">
        <v>174500</v>
      </c>
      <c r="H1973" t="s">
        <v>179</v>
      </c>
      <c r="I1973" t="s">
        <v>537</v>
      </c>
      <c r="J1973" s="33"/>
      <c r="K1973" s="33">
        <f>표1[[#This Row],[날짜]]</f>
        <v>45594</v>
      </c>
      <c r="L1973" t="str" cm="1">
        <f t="array" ref="L19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3" t="str">
        <f t="shared" si="30"/>
        <v>내계좌이체</v>
      </c>
      <c r="N1973" t="str">
        <f>IF(COUNTIF(저축성자산, I1973) &gt; 0, 표1[[#This Row],[결제수단]], E1973)</f>
        <v>미분류</v>
      </c>
      <c r="O1973">
        <f>IF(OR(표1[[#This Row],[pv_대분류]]="수입", 표1[[#This Row],[pv_대분류]]="저축/투자"), 표1[[#This Row],[금액]], -표1[[#This Row],[금액]])</f>
        <v>-174500</v>
      </c>
    </row>
    <row r="1974" spans="1:15" hidden="1">
      <c r="A1974" s="33">
        <v>45594</v>
      </c>
      <c r="B1974" s="34">
        <v>0.69443287037037038</v>
      </c>
      <c r="C1974" t="s">
        <v>167</v>
      </c>
      <c r="D1974" t="s">
        <v>609</v>
      </c>
      <c r="E1974" t="s">
        <v>149</v>
      </c>
      <c r="F1974" t="s">
        <v>192</v>
      </c>
      <c r="G1974" s="82">
        <v>-300000</v>
      </c>
      <c r="H1974" t="s">
        <v>179</v>
      </c>
      <c r="I1974" t="s">
        <v>537</v>
      </c>
      <c r="J1974" s="33"/>
      <c r="K1974" s="33">
        <f>표1[[#This Row],[날짜]]</f>
        <v>45594</v>
      </c>
      <c r="L1974" t="str" cm="1">
        <f t="array" ref="L19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4" t="str">
        <f t="shared" si="30"/>
        <v>내계좌이체</v>
      </c>
      <c r="N1974" t="str">
        <f>IF(COUNTIF(저축성자산, I1974) &gt; 0, 표1[[#This Row],[결제수단]], E1974)</f>
        <v>미분류</v>
      </c>
      <c r="O1974">
        <f>IF(OR(표1[[#This Row],[pv_대분류]]="수입", 표1[[#This Row],[pv_대분류]]="저축/투자"), 표1[[#This Row],[금액]], -표1[[#This Row],[금액]])</f>
        <v>300000</v>
      </c>
    </row>
    <row r="1975" spans="1:15" hidden="1">
      <c r="A1975" s="33">
        <v>45594</v>
      </c>
      <c r="B1975" s="34">
        <v>0.69443287037037038</v>
      </c>
      <c r="C1975" t="s">
        <v>167</v>
      </c>
      <c r="D1975" t="s">
        <v>609</v>
      </c>
      <c r="E1975" t="s">
        <v>149</v>
      </c>
      <c r="F1975" t="s">
        <v>237</v>
      </c>
      <c r="G1975" s="82">
        <v>300000</v>
      </c>
      <c r="H1975" t="s">
        <v>179</v>
      </c>
      <c r="I1975" t="s">
        <v>527</v>
      </c>
      <c r="J1975" s="33"/>
      <c r="K1975" s="33">
        <f>표1[[#This Row],[날짜]]</f>
        <v>45594</v>
      </c>
      <c r="L1975" t="str" cm="1">
        <f t="array" ref="L19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75" t="str">
        <f t="shared" si="30"/>
        <v>내계좌이체</v>
      </c>
      <c r="N1975" t="str">
        <f>IF(COUNTIF(저축성자산, I1975) &gt; 0, 표1[[#This Row],[결제수단]], E1975)</f>
        <v>미분류</v>
      </c>
      <c r="O1975">
        <f>IF(OR(표1[[#This Row],[pv_대분류]]="수입", 표1[[#This Row],[pv_대분류]]="저축/투자"), 표1[[#This Row],[금액]], -표1[[#This Row],[금액]])</f>
        <v>-300000</v>
      </c>
    </row>
    <row r="1976" spans="1:15" hidden="1">
      <c r="A1976" s="33">
        <v>45594</v>
      </c>
      <c r="B1976" s="34">
        <v>0.78234953703703702</v>
      </c>
      <c r="C1976" t="s">
        <v>167</v>
      </c>
      <c r="D1976" t="s">
        <v>167</v>
      </c>
      <c r="E1976" t="s">
        <v>149</v>
      </c>
      <c r="F1976" t="s">
        <v>611</v>
      </c>
      <c r="G1976" s="82">
        <v>-15000</v>
      </c>
      <c r="H1976" t="s">
        <v>179</v>
      </c>
      <c r="I1976" t="s">
        <v>537</v>
      </c>
      <c r="J1976" s="33"/>
      <c r="K1976" s="33">
        <f>표1[[#This Row],[날짜]]</f>
        <v>45594</v>
      </c>
      <c r="L1976" t="str" cm="1">
        <f t="array" ref="L19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76" t="str">
        <f t="shared" si="30"/>
        <v>이체</v>
      </c>
      <c r="N1976" t="str">
        <f>IF(COUNTIF(저축성자산, I1976) &gt; 0, 표1[[#This Row],[결제수단]], E1976)</f>
        <v>미분류</v>
      </c>
      <c r="O1976">
        <f>IF(OR(표1[[#This Row],[pv_대분류]]="수입", 표1[[#This Row],[pv_대분류]]="저축/투자"), 표1[[#This Row],[금액]], -표1[[#This Row],[금액]])</f>
        <v>15000</v>
      </c>
    </row>
    <row r="1977" spans="1:15">
      <c r="A1977" s="33">
        <v>45593</v>
      </c>
      <c r="B1977" s="34">
        <v>0.35314814814814821</v>
      </c>
      <c r="C1977" t="s">
        <v>165</v>
      </c>
      <c r="D1977" t="s">
        <v>146</v>
      </c>
      <c r="E1977" t="s">
        <v>37</v>
      </c>
      <c r="F1977" t="s">
        <v>310</v>
      </c>
      <c r="G1977" s="82">
        <v>-5600</v>
      </c>
      <c r="H1977" t="s">
        <v>179</v>
      </c>
      <c r="I1977" t="s">
        <v>222</v>
      </c>
      <c r="J1977" s="33"/>
      <c r="K1977" s="33">
        <f>표1[[#This Row],[날짜]]</f>
        <v>45593</v>
      </c>
      <c r="L1977" t="str" cm="1">
        <f t="array" ref="L19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77" t="str">
        <f t="shared" si="30"/>
        <v>교통</v>
      </c>
      <c r="N1977" t="str">
        <f>IF(COUNTIF(저축성자산, I1977) &gt; 0, 표1[[#This Row],[결제수단]], E1977)</f>
        <v>택시</v>
      </c>
      <c r="O1977">
        <f>IF(OR(표1[[#This Row],[pv_대분류]]="수입", 표1[[#This Row],[pv_대분류]]="저축/투자"), 표1[[#This Row],[금액]], -표1[[#This Row],[금액]])</f>
        <v>5600</v>
      </c>
    </row>
    <row r="1978" spans="1:15" hidden="1">
      <c r="A1978" s="33">
        <v>45593</v>
      </c>
      <c r="B1978" s="34">
        <v>0.49945601851851851</v>
      </c>
      <c r="C1978" t="s">
        <v>163</v>
      </c>
      <c r="D1978" t="s">
        <v>149</v>
      </c>
      <c r="E1978" t="s">
        <v>149</v>
      </c>
      <c r="F1978" t="s">
        <v>590</v>
      </c>
      <c r="G1978" s="82">
        <v>21</v>
      </c>
      <c r="H1978" t="s">
        <v>179</v>
      </c>
      <c r="I1978" t="s">
        <v>537</v>
      </c>
      <c r="J1978" s="33"/>
      <c r="K1978" s="33">
        <f>표1[[#This Row],[날짜]]</f>
        <v>45593</v>
      </c>
      <c r="L1978" t="str" cm="1">
        <f t="array" ref="L19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78" t="str">
        <f t="shared" si="30"/>
        <v>미분류</v>
      </c>
      <c r="N1978" t="str">
        <f>IF(COUNTIF(저축성자산, I1978) &gt; 0, 표1[[#This Row],[결제수단]], E1978)</f>
        <v>미분류</v>
      </c>
      <c r="O1978">
        <f>IF(OR(표1[[#This Row],[pv_대분류]]="수입", 표1[[#This Row],[pv_대분류]]="저축/투자"), 표1[[#This Row],[금액]], -표1[[#This Row],[금액]])</f>
        <v>21</v>
      </c>
    </row>
    <row r="1979" spans="1:15" hidden="1">
      <c r="A1979" s="33">
        <v>45593</v>
      </c>
      <c r="B1979" s="34">
        <v>0.4995486111111111</v>
      </c>
      <c r="C1979" t="s">
        <v>163</v>
      </c>
      <c r="D1979" t="s">
        <v>161</v>
      </c>
      <c r="E1979" t="s">
        <v>149</v>
      </c>
      <c r="F1979" t="s">
        <v>617</v>
      </c>
      <c r="G1979" s="82">
        <v>120</v>
      </c>
      <c r="H1979" t="s">
        <v>179</v>
      </c>
      <c r="I1979" t="s">
        <v>537</v>
      </c>
      <c r="J1979" s="33"/>
      <c r="K1979" s="33">
        <f>표1[[#This Row],[날짜]]</f>
        <v>45593</v>
      </c>
      <c r="L1979" t="str" cm="1">
        <f t="array" ref="L19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79" t="str">
        <f t="shared" si="30"/>
        <v>앱테크</v>
      </c>
      <c r="N1979" t="str">
        <f>IF(COUNTIF(저축성자산, I1979) &gt; 0, 표1[[#This Row],[결제수단]], E1979)</f>
        <v>미분류</v>
      </c>
      <c r="O1979">
        <f>IF(OR(표1[[#This Row],[pv_대분류]]="수입", 표1[[#This Row],[pv_대분류]]="저축/투자"), 표1[[#This Row],[금액]], -표1[[#This Row],[금액]])</f>
        <v>120</v>
      </c>
    </row>
    <row r="1980" spans="1:15" hidden="1">
      <c r="A1980" s="33">
        <v>45593</v>
      </c>
      <c r="B1980" s="34">
        <v>0.49958333333333332</v>
      </c>
      <c r="C1980" t="s">
        <v>163</v>
      </c>
      <c r="D1980" t="s">
        <v>161</v>
      </c>
      <c r="E1980" t="s">
        <v>149</v>
      </c>
      <c r="F1980" t="s">
        <v>353</v>
      </c>
      <c r="G1980" s="82">
        <v>9</v>
      </c>
      <c r="H1980" t="s">
        <v>179</v>
      </c>
      <c r="I1980" t="s">
        <v>537</v>
      </c>
      <c r="J1980" s="33"/>
      <c r="K1980" s="33">
        <f>표1[[#This Row],[날짜]]</f>
        <v>45593</v>
      </c>
      <c r="L1980" t="str" cm="1">
        <f t="array" ref="L19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80" t="str">
        <f t="shared" si="30"/>
        <v>앱테크</v>
      </c>
      <c r="N1980" t="str">
        <f>IF(COUNTIF(저축성자산, I1980) &gt; 0, 표1[[#This Row],[결제수단]], E1980)</f>
        <v>미분류</v>
      </c>
      <c r="O1980">
        <f>IF(OR(표1[[#This Row],[pv_대분류]]="수입", 표1[[#This Row],[pv_대분류]]="저축/투자"), 표1[[#This Row],[금액]], -표1[[#This Row],[금액]])</f>
        <v>9</v>
      </c>
    </row>
    <row r="1981" spans="1:15" hidden="1">
      <c r="A1981" s="33">
        <v>45593</v>
      </c>
      <c r="B1981" s="34">
        <v>0.49962962962962959</v>
      </c>
      <c r="C1981" t="s">
        <v>163</v>
      </c>
      <c r="D1981" t="s">
        <v>161</v>
      </c>
      <c r="E1981" t="s">
        <v>149</v>
      </c>
      <c r="F1981" t="s">
        <v>617</v>
      </c>
      <c r="G1981" s="82">
        <v>83</v>
      </c>
      <c r="H1981" t="s">
        <v>179</v>
      </c>
      <c r="I1981" t="s">
        <v>537</v>
      </c>
      <c r="J1981" s="33"/>
      <c r="K1981" s="33">
        <f>표1[[#This Row],[날짜]]</f>
        <v>45593</v>
      </c>
      <c r="L1981" t="str" cm="1">
        <f t="array" ref="L19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81" t="str">
        <f t="shared" si="30"/>
        <v>앱테크</v>
      </c>
      <c r="N1981" t="str">
        <f>IF(COUNTIF(저축성자산, I1981) &gt; 0, 표1[[#This Row],[결제수단]], E1981)</f>
        <v>미분류</v>
      </c>
      <c r="O1981">
        <f>IF(OR(표1[[#This Row],[pv_대분류]]="수입", 표1[[#This Row],[pv_대분류]]="저축/투자"), 표1[[#This Row],[금액]], -표1[[#This Row],[금액]])</f>
        <v>83</v>
      </c>
    </row>
    <row r="1982" spans="1:15">
      <c r="A1982" s="33">
        <v>45593</v>
      </c>
      <c r="B1982" s="34">
        <v>0.53108796296296301</v>
      </c>
      <c r="C1982" t="s">
        <v>165</v>
      </c>
      <c r="D1982" t="s">
        <v>148</v>
      </c>
      <c r="E1982" t="s">
        <v>92</v>
      </c>
      <c r="F1982" t="s">
        <v>336</v>
      </c>
      <c r="G1982" s="82">
        <v>-15600</v>
      </c>
      <c r="H1982" t="s">
        <v>179</v>
      </c>
      <c r="I1982" t="s">
        <v>272</v>
      </c>
      <c r="J1982" s="33"/>
      <c r="K1982" s="33">
        <f>표1[[#This Row],[날짜]]</f>
        <v>45593</v>
      </c>
      <c r="L1982" t="str" cm="1">
        <f t="array" ref="L19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82" t="str">
        <f t="shared" si="30"/>
        <v>식비</v>
      </c>
      <c r="N1982" t="str">
        <f>IF(COUNTIF(저축성자산, I1982) &gt; 0, 표1[[#This Row],[결제수단]], E1982)</f>
        <v>식재료</v>
      </c>
      <c r="O1982">
        <f>IF(OR(표1[[#This Row],[pv_대분류]]="수입", 표1[[#This Row],[pv_대분류]]="저축/투자"), 표1[[#This Row],[금액]], -표1[[#This Row],[금액]])</f>
        <v>15600</v>
      </c>
    </row>
    <row r="1983" spans="1:15" hidden="1">
      <c r="A1983" s="33">
        <v>45593</v>
      </c>
      <c r="B1983" s="34">
        <v>0.43287037037037029</v>
      </c>
      <c r="C1983" t="s">
        <v>167</v>
      </c>
      <c r="D1983" t="s">
        <v>167</v>
      </c>
      <c r="E1983" t="s">
        <v>149</v>
      </c>
      <c r="F1983" t="s">
        <v>81</v>
      </c>
      <c r="G1983" s="82">
        <v>6000</v>
      </c>
      <c r="H1983" t="s">
        <v>179</v>
      </c>
      <c r="I1983" t="s">
        <v>554</v>
      </c>
      <c r="J1983" s="33"/>
      <c r="K1983" s="33">
        <f>표1[[#This Row],[날짜]]</f>
        <v>45593</v>
      </c>
      <c r="L1983" t="str" cm="1">
        <f t="array" ref="L19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83" t="str">
        <f t="shared" si="30"/>
        <v>이체</v>
      </c>
      <c r="N1983" t="str">
        <f>IF(COUNTIF(저축성자산, I1983) &gt; 0, 표1[[#This Row],[결제수단]], E1983)</f>
        <v>미분류</v>
      </c>
      <c r="O1983">
        <f>IF(OR(표1[[#This Row],[pv_대분류]]="수입", 표1[[#This Row],[pv_대분류]]="저축/투자"), 표1[[#This Row],[금액]], -표1[[#This Row],[금액]])</f>
        <v>-6000</v>
      </c>
    </row>
    <row r="1984" spans="1:15" hidden="1">
      <c r="A1984" s="33">
        <v>45593</v>
      </c>
      <c r="B1984" s="34">
        <v>0.43725694444444452</v>
      </c>
      <c r="C1984" t="s">
        <v>167</v>
      </c>
      <c r="D1984" t="s">
        <v>167</v>
      </c>
      <c r="E1984" t="s">
        <v>149</v>
      </c>
      <c r="F1984" t="s">
        <v>81</v>
      </c>
      <c r="G1984" s="82">
        <v>4000</v>
      </c>
      <c r="H1984" t="s">
        <v>179</v>
      </c>
      <c r="I1984" t="s">
        <v>554</v>
      </c>
      <c r="J1984" s="33"/>
      <c r="K1984" s="33">
        <f>표1[[#This Row],[날짜]]</f>
        <v>45593</v>
      </c>
      <c r="L1984" t="str" cm="1">
        <f t="array" ref="L19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84" t="str">
        <f t="shared" si="30"/>
        <v>이체</v>
      </c>
      <c r="N1984" t="str">
        <f>IF(COUNTIF(저축성자산, I1984) &gt; 0, 표1[[#This Row],[결제수단]], E1984)</f>
        <v>미분류</v>
      </c>
      <c r="O1984">
        <f>IF(OR(표1[[#This Row],[pv_대분류]]="수입", 표1[[#This Row],[pv_대분류]]="저축/투자"), 표1[[#This Row],[금액]], -표1[[#This Row],[금액]])</f>
        <v>-4000</v>
      </c>
    </row>
    <row r="1985" spans="1:15" hidden="1">
      <c r="A1985" s="33">
        <v>45593</v>
      </c>
      <c r="B1985" s="34">
        <v>0.49833333333333341</v>
      </c>
      <c r="C1985" t="s">
        <v>167</v>
      </c>
      <c r="D1985" t="s">
        <v>609</v>
      </c>
      <c r="E1985" t="s">
        <v>149</v>
      </c>
      <c r="F1985" t="s">
        <v>192</v>
      </c>
      <c r="G1985" s="82">
        <v>100050</v>
      </c>
      <c r="H1985" t="s">
        <v>179</v>
      </c>
      <c r="I1985" t="s">
        <v>537</v>
      </c>
      <c r="J1985" s="33"/>
      <c r="K1985" s="33">
        <f>표1[[#This Row],[날짜]]</f>
        <v>45593</v>
      </c>
      <c r="L1985" t="str" cm="1">
        <f t="array" ref="L19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85" t="str">
        <f t="shared" si="30"/>
        <v>내계좌이체</v>
      </c>
      <c r="N1985" t="str">
        <f>IF(COUNTIF(저축성자산, I1985) &gt; 0, 표1[[#This Row],[결제수단]], E1985)</f>
        <v>미분류</v>
      </c>
      <c r="O1985">
        <f>IF(OR(표1[[#This Row],[pv_대분류]]="수입", 표1[[#This Row],[pv_대분류]]="저축/투자"), 표1[[#This Row],[금액]], -표1[[#This Row],[금액]])</f>
        <v>-100050</v>
      </c>
    </row>
    <row r="1986" spans="1:15" hidden="1">
      <c r="A1986" s="33">
        <v>45593</v>
      </c>
      <c r="B1986" s="34">
        <v>0.49833333333333341</v>
      </c>
      <c r="C1986" t="s">
        <v>167</v>
      </c>
      <c r="D1986" t="s">
        <v>609</v>
      </c>
      <c r="E1986" t="s">
        <v>149</v>
      </c>
      <c r="F1986" t="s">
        <v>234</v>
      </c>
      <c r="G1986" s="82">
        <v>-100050</v>
      </c>
      <c r="H1986" t="s">
        <v>179</v>
      </c>
      <c r="I1986" t="s">
        <v>527</v>
      </c>
      <c r="J1986" s="33"/>
      <c r="K1986" s="33">
        <f>표1[[#This Row],[날짜]]</f>
        <v>45593</v>
      </c>
      <c r="L1986" t="str" cm="1">
        <f t="array" ref="L19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86" t="str">
        <f t="shared" ref="M1986:M2049" si="31">IF(COUNTIF(저축성자산, I1986) &gt; 0, "저축성자산", D1986)</f>
        <v>내계좌이체</v>
      </c>
      <c r="N1986" t="str">
        <f>IF(COUNTIF(저축성자산, I1986) &gt; 0, 표1[[#This Row],[결제수단]], E1986)</f>
        <v>미분류</v>
      </c>
      <c r="O1986">
        <f>IF(OR(표1[[#This Row],[pv_대분류]]="수입", 표1[[#This Row],[pv_대분류]]="저축/투자"), 표1[[#This Row],[금액]], -표1[[#This Row],[금액]])</f>
        <v>100050</v>
      </c>
    </row>
    <row r="1987" spans="1:15" hidden="1">
      <c r="A1987" s="33">
        <v>45593</v>
      </c>
      <c r="B1987" s="34">
        <v>0.49884259259259262</v>
      </c>
      <c r="C1987" t="s">
        <v>167</v>
      </c>
      <c r="D1987" t="s">
        <v>167</v>
      </c>
      <c r="E1987" t="s">
        <v>149</v>
      </c>
      <c r="F1987" t="s">
        <v>99</v>
      </c>
      <c r="G1987" s="82">
        <v>-60000</v>
      </c>
      <c r="H1987" t="s">
        <v>179</v>
      </c>
      <c r="I1987" t="s">
        <v>537</v>
      </c>
      <c r="J1987" s="33"/>
      <c r="K1987" s="33">
        <f>표1[[#This Row],[날짜]]</f>
        <v>45593</v>
      </c>
      <c r="L1987" t="str" cm="1">
        <f t="array" ref="L19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1987" t="str">
        <f t="shared" si="31"/>
        <v>이체</v>
      </c>
      <c r="N1987" t="str">
        <f>IF(COUNTIF(저축성자산, I1987) &gt; 0, 표1[[#This Row],[결제수단]], E1987)</f>
        <v>미분류</v>
      </c>
      <c r="O1987">
        <f>IF(OR(표1[[#This Row],[pv_대분류]]="수입", 표1[[#This Row],[pv_대분류]]="저축/투자"), 표1[[#This Row],[금액]], -표1[[#This Row],[금액]])</f>
        <v>60000</v>
      </c>
    </row>
    <row r="1988" spans="1:15" hidden="1">
      <c r="A1988" s="33">
        <v>45593</v>
      </c>
      <c r="B1988" s="34">
        <v>0.53101851851851856</v>
      </c>
      <c r="C1988" t="s">
        <v>167</v>
      </c>
      <c r="D1988" t="s">
        <v>609</v>
      </c>
      <c r="E1988" t="s">
        <v>149</v>
      </c>
      <c r="F1988" t="s">
        <v>152</v>
      </c>
      <c r="G1988" s="82">
        <v>-15600</v>
      </c>
      <c r="H1988" t="s">
        <v>179</v>
      </c>
      <c r="I1988" t="s">
        <v>554</v>
      </c>
      <c r="J1988" s="33"/>
      <c r="K1988" s="33">
        <f>표1[[#This Row],[날짜]]</f>
        <v>45593</v>
      </c>
      <c r="L1988" t="str" cm="1">
        <f t="array" ref="L19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88" t="str">
        <f t="shared" si="31"/>
        <v>내계좌이체</v>
      </c>
      <c r="N1988" t="str">
        <f>IF(COUNTIF(저축성자산, I1988) &gt; 0, 표1[[#This Row],[결제수단]], E1988)</f>
        <v>미분류</v>
      </c>
      <c r="O1988">
        <f>IF(OR(표1[[#This Row],[pv_대분류]]="수입", 표1[[#This Row],[pv_대분류]]="저축/투자"), 표1[[#This Row],[금액]], -표1[[#This Row],[금액]])</f>
        <v>15600</v>
      </c>
    </row>
    <row r="1989" spans="1:15">
      <c r="A1989" s="33">
        <v>45592</v>
      </c>
      <c r="B1989" s="34">
        <v>2.915509259259259E-2</v>
      </c>
      <c r="C1989" t="s">
        <v>165</v>
      </c>
      <c r="D1989" t="s">
        <v>146</v>
      </c>
      <c r="E1989" t="s">
        <v>595</v>
      </c>
      <c r="F1989" t="s">
        <v>292</v>
      </c>
      <c r="G1989" s="82">
        <v>-12900</v>
      </c>
      <c r="H1989" t="s">
        <v>179</v>
      </c>
      <c r="I1989" t="s">
        <v>224</v>
      </c>
      <c r="J1989" s="33"/>
      <c r="K1989" s="33">
        <f>표1[[#This Row],[날짜]]</f>
        <v>45592</v>
      </c>
      <c r="L1989" t="str" cm="1">
        <f t="array" ref="L19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1989" t="str">
        <f t="shared" si="31"/>
        <v>교통</v>
      </c>
      <c r="N1989" t="str">
        <f>IF(COUNTIF(저축성자산, I1989) &gt; 0, 표1[[#This Row],[결제수단]], E1989)</f>
        <v>대중교통</v>
      </c>
      <c r="O1989">
        <f>IF(OR(표1[[#This Row],[pv_대분류]]="수입", 표1[[#This Row],[pv_대분류]]="저축/투자"), 표1[[#This Row],[금액]], -표1[[#This Row],[금액]])</f>
        <v>12900</v>
      </c>
    </row>
    <row r="1990" spans="1:15" hidden="1">
      <c r="A1990" s="33">
        <v>45592</v>
      </c>
      <c r="B1990" s="34">
        <v>8.4606481481481477E-3</v>
      </c>
      <c r="C1990" t="s">
        <v>167</v>
      </c>
      <c r="D1990" t="s">
        <v>609</v>
      </c>
      <c r="E1990" t="s">
        <v>149</v>
      </c>
      <c r="F1990" t="s">
        <v>593</v>
      </c>
      <c r="G1990" s="82">
        <v>-100000</v>
      </c>
      <c r="H1990" t="s">
        <v>179</v>
      </c>
      <c r="I1990" t="s">
        <v>211</v>
      </c>
      <c r="J1990" s="33"/>
      <c r="K1990" s="33">
        <f>표1[[#This Row],[날짜]]</f>
        <v>45592</v>
      </c>
      <c r="L1990" t="str" cm="1">
        <f t="array" ref="L19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0" t="str">
        <f t="shared" si="31"/>
        <v>내계좌이체</v>
      </c>
      <c r="N1990" t="str">
        <f>IF(COUNTIF(저축성자산, I1990) &gt; 0, 표1[[#This Row],[결제수단]], E1990)</f>
        <v>미분류</v>
      </c>
      <c r="O1990">
        <f>IF(OR(표1[[#This Row],[pv_대분류]]="수입", 표1[[#This Row],[pv_대분류]]="저축/투자"), 표1[[#This Row],[금액]], -표1[[#This Row],[금액]])</f>
        <v>100000</v>
      </c>
    </row>
    <row r="1991" spans="1:15" hidden="1">
      <c r="A1991" s="33">
        <v>45592</v>
      </c>
      <c r="B1991" s="34">
        <v>8.472222222222223E-3</v>
      </c>
      <c r="C1991" t="s">
        <v>167</v>
      </c>
      <c r="D1991" t="s">
        <v>609</v>
      </c>
      <c r="E1991" t="s">
        <v>149</v>
      </c>
      <c r="F1991" t="s">
        <v>152</v>
      </c>
      <c r="G1991" s="82">
        <v>100000</v>
      </c>
      <c r="H1991" t="s">
        <v>179</v>
      </c>
      <c r="I1991" t="s">
        <v>195</v>
      </c>
      <c r="J1991" s="33"/>
      <c r="K1991" s="33">
        <f>표1[[#This Row],[날짜]]</f>
        <v>45592</v>
      </c>
      <c r="L1991" t="str" cm="1">
        <f t="array" ref="L19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1" t="str">
        <f t="shared" si="31"/>
        <v>내계좌이체</v>
      </c>
      <c r="N1991" t="str">
        <f>IF(COUNTIF(저축성자산, I1991) &gt; 0, 표1[[#This Row],[결제수단]], E1991)</f>
        <v>미분류</v>
      </c>
      <c r="O1991">
        <f>IF(OR(표1[[#This Row],[pv_대분류]]="수입", 표1[[#This Row],[pv_대분류]]="저축/투자"), 표1[[#This Row],[금액]], -표1[[#This Row],[금액]])</f>
        <v>-100000</v>
      </c>
    </row>
    <row r="1992" spans="1:15" hidden="1">
      <c r="A1992" s="33">
        <v>45592</v>
      </c>
      <c r="B1992" s="34">
        <v>8.7615740740740744E-3</v>
      </c>
      <c r="C1992" t="s">
        <v>167</v>
      </c>
      <c r="D1992" t="s">
        <v>609</v>
      </c>
      <c r="E1992" t="s">
        <v>149</v>
      </c>
      <c r="F1992" t="s">
        <v>593</v>
      </c>
      <c r="G1992" s="82">
        <v>-300000</v>
      </c>
      <c r="H1992" t="s">
        <v>179</v>
      </c>
      <c r="I1992" t="s">
        <v>211</v>
      </c>
      <c r="J1992" s="33"/>
      <c r="K1992" s="33">
        <f>표1[[#This Row],[날짜]]</f>
        <v>45592</v>
      </c>
      <c r="L1992" t="str" cm="1">
        <f t="array" ref="L19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2" t="str">
        <f t="shared" si="31"/>
        <v>내계좌이체</v>
      </c>
      <c r="N1992" t="str">
        <f>IF(COUNTIF(저축성자산, I1992) &gt; 0, 표1[[#This Row],[결제수단]], E1992)</f>
        <v>미분류</v>
      </c>
      <c r="O1992">
        <f>IF(OR(표1[[#This Row],[pv_대분류]]="수입", 표1[[#This Row],[pv_대분류]]="저축/투자"), 표1[[#This Row],[금액]], -표1[[#This Row],[금액]])</f>
        <v>300000</v>
      </c>
    </row>
    <row r="1993" spans="1:15" hidden="1">
      <c r="A1993" s="33">
        <v>45592</v>
      </c>
      <c r="B1993" s="34">
        <v>8.7615740740740744E-3</v>
      </c>
      <c r="C1993" t="s">
        <v>167</v>
      </c>
      <c r="D1993" t="s">
        <v>609</v>
      </c>
      <c r="E1993" t="s">
        <v>149</v>
      </c>
      <c r="F1993" t="s">
        <v>152</v>
      </c>
      <c r="G1993" s="82">
        <v>300000</v>
      </c>
      <c r="H1993" t="s">
        <v>179</v>
      </c>
      <c r="I1993" t="s">
        <v>537</v>
      </c>
      <c r="J1993" s="33"/>
      <c r="K1993" s="33">
        <f>표1[[#This Row],[날짜]]</f>
        <v>45592</v>
      </c>
      <c r="L1993" t="str" cm="1">
        <f t="array" ref="L19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3" t="str">
        <f t="shared" si="31"/>
        <v>내계좌이체</v>
      </c>
      <c r="N1993" t="str">
        <f>IF(COUNTIF(저축성자산, I1993) &gt; 0, 표1[[#This Row],[결제수단]], E1993)</f>
        <v>미분류</v>
      </c>
      <c r="O1993">
        <f>IF(OR(표1[[#This Row],[pv_대분류]]="수입", 표1[[#This Row],[pv_대분류]]="저축/투자"), 표1[[#This Row],[금액]], -표1[[#This Row],[금액]])</f>
        <v>-300000</v>
      </c>
    </row>
    <row r="1994" spans="1:15" hidden="1">
      <c r="A1994" s="33">
        <v>45592</v>
      </c>
      <c r="B1994" s="34">
        <v>9.2592592592592587E-3</v>
      </c>
      <c r="C1994" t="s">
        <v>167</v>
      </c>
      <c r="D1994" t="s">
        <v>609</v>
      </c>
      <c r="E1994" t="s">
        <v>149</v>
      </c>
      <c r="F1994" t="s">
        <v>192</v>
      </c>
      <c r="G1994" s="82">
        <v>-300000</v>
      </c>
      <c r="H1994" t="s">
        <v>179</v>
      </c>
      <c r="I1994" t="s">
        <v>537</v>
      </c>
      <c r="J1994" s="33"/>
      <c r="K1994" s="33">
        <f>표1[[#This Row],[날짜]]</f>
        <v>45592</v>
      </c>
      <c r="L1994" t="str" cm="1">
        <f t="array" ref="L19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4" t="str">
        <f t="shared" si="31"/>
        <v>내계좌이체</v>
      </c>
      <c r="N1994" t="str">
        <f>IF(COUNTIF(저축성자산, I1994) &gt; 0, 표1[[#This Row],[결제수단]], E1994)</f>
        <v>미분류</v>
      </c>
      <c r="O1994">
        <f>IF(OR(표1[[#This Row],[pv_대분류]]="수입", 표1[[#This Row],[pv_대분류]]="저축/투자"), 표1[[#This Row],[금액]], -표1[[#This Row],[금액]])</f>
        <v>300000</v>
      </c>
    </row>
    <row r="1995" spans="1:15" hidden="1">
      <c r="A1995" s="33">
        <v>45592</v>
      </c>
      <c r="B1995" s="34">
        <v>9.2592592592592587E-3</v>
      </c>
      <c r="C1995" t="s">
        <v>167</v>
      </c>
      <c r="D1995" t="s">
        <v>609</v>
      </c>
      <c r="E1995" t="s">
        <v>149</v>
      </c>
      <c r="F1995" t="s">
        <v>237</v>
      </c>
      <c r="G1995" s="82">
        <v>300000</v>
      </c>
      <c r="H1995" t="s">
        <v>179</v>
      </c>
      <c r="I1995" t="s">
        <v>527</v>
      </c>
      <c r="J1995" s="33"/>
      <c r="K1995" s="33">
        <f>표1[[#This Row],[날짜]]</f>
        <v>45592</v>
      </c>
      <c r="L1995" t="str" cm="1">
        <f t="array" ref="L19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5" t="str">
        <f t="shared" si="31"/>
        <v>내계좌이체</v>
      </c>
      <c r="N1995" t="str">
        <f>IF(COUNTIF(저축성자산, I1995) &gt; 0, 표1[[#This Row],[결제수단]], E1995)</f>
        <v>미분류</v>
      </c>
      <c r="O1995">
        <f>IF(OR(표1[[#This Row],[pv_대분류]]="수입", 표1[[#This Row],[pv_대분류]]="저축/투자"), 표1[[#This Row],[금액]], -표1[[#This Row],[금액]])</f>
        <v>-300000</v>
      </c>
    </row>
    <row r="1996" spans="1:15" hidden="1">
      <c r="A1996" s="33">
        <v>45592</v>
      </c>
      <c r="B1996" s="34">
        <v>2.8425925925925931E-2</v>
      </c>
      <c r="C1996" t="s">
        <v>167</v>
      </c>
      <c r="D1996" t="s">
        <v>609</v>
      </c>
      <c r="E1996" t="s">
        <v>149</v>
      </c>
      <c r="F1996" t="s">
        <v>152</v>
      </c>
      <c r="G1996" s="82">
        <v>18947</v>
      </c>
      <c r="H1996" t="s">
        <v>179</v>
      </c>
      <c r="I1996" t="s">
        <v>537</v>
      </c>
      <c r="J1996" s="33"/>
      <c r="K1996" s="33">
        <f>표1[[#This Row],[날짜]]</f>
        <v>45592</v>
      </c>
      <c r="L1996" t="str" cm="1">
        <f t="array" ref="L19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1996" t="str">
        <f t="shared" si="31"/>
        <v>내계좌이체</v>
      </c>
      <c r="N1996" t="str">
        <f>IF(COUNTIF(저축성자산, I1996) &gt; 0, 표1[[#This Row],[결제수단]], E1996)</f>
        <v>미분류</v>
      </c>
      <c r="O1996">
        <f>IF(OR(표1[[#This Row],[pv_대분류]]="수입", 표1[[#This Row],[pv_대분류]]="저축/투자"), 표1[[#This Row],[금액]], -표1[[#This Row],[금액]])</f>
        <v>-18947</v>
      </c>
    </row>
    <row r="1997" spans="1:15" hidden="1">
      <c r="A1997" s="33">
        <v>45591</v>
      </c>
      <c r="B1997" s="34">
        <v>9.3009259259259264E-2</v>
      </c>
      <c r="C1997" t="s">
        <v>163</v>
      </c>
      <c r="D1997" t="s">
        <v>510</v>
      </c>
      <c r="E1997" t="s">
        <v>149</v>
      </c>
      <c r="F1997" t="s">
        <v>690</v>
      </c>
      <c r="G1997" s="82">
        <v>0</v>
      </c>
      <c r="H1997" t="s">
        <v>179</v>
      </c>
      <c r="I1997" t="s">
        <v>168</v>
      </c>
      <c r="J1997" s="33"/>
      <c r="K1997" s="33">
        <f>표1[[#This Row],[날짜]]</f>
        <v>45591</v>
      </c>
      <c r="L1997" t="str" cm="1">
        <f t="array" ref="L19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97" t="str">
        <f t="shared" si="31"/>
        <v>금융수입</v>
      </c>
      <c r="N1997" t="str">
        <f>IF(COUNTIF(저축성자산, I1997) &gt; 0, 표1[[#This Row],[결제수단]], E1997)</f>
        <v>미분류</v>
      </c>
      <c r="O1997">
        <f>IF(OR(표1[[#This Row],[pv_대분류]]="수입", 표1[[#This Row],[pv_대분류]]="저축/투자"), 표1[[#This Row],[금액]], -표1[[#This Row],[금액]])</f>
        <v>0</v>
      </c>
    </row>
    <row r="1998" spans="1:15" hidden="1">
      <c r="A1998" s="33">
        <v>45591</v>
      </c>
      <c r="B1998" s="34">
        <v>0.1119907407407407</v>
      </c>
      <c r="C1998" t="s">
        <v>163</v>
      </c>
      <c r="D1998" t="s">
        <v>510</v>
      </c>
      <c r="E1998" t="s">
        <v>149</v>
      </c>
      <c r="F1998" t="s">
        <v>608</v>
      </c>
      <c r="G1998" s="82">
        <v>50</v>
      </c>
      <c r="H1998" t="s">
        <v>179</v>
      </c>
      <c r="I1998" t="s">
        <v>527</v>
      </c>
      <c r="J1998" s="33"/>
      <c r="K1998" s="33">
        <f>표1[[#This Row],[날짜]]</f>
        <v>45591</v>
      </c>
      <c r="L1998" t="str" cm="1">
        <f t="array" ref="L19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98" t="str">
        <f t="shared" si="31"/>
        <v>금융수입</v>
      </c>
      <c r="N1998" t="str">
        <f>IF(COUNTIF(저축성자산, I1998) &gt; 0, 표1[[#This Row],[결제수단]], E1998)</f>
        <v>미분류</v>
      </c>
      <c r="O1998">
        <f>IF(OR(표1[[#This Row],[pv_대분류]]="수입", 표1[[#This Row],[pv_대분류]]="저축/투자"), 표1[[#This Row],[금액]], -표1[[#This Row],[금액]])</f>
        <v>50</v>
      </c>
    </row>
    <row r="1999" spans="1:15" hidden="1">
      <c r="A1999" s="33">
        <v>45591</v>
      </c>
      <c r="B1999" s="34">
        <v>0.1479861111111111</v>
      </c>
      <c r="C1999" t="s">
        <v>163</v>
      </c>
      <c r="D1999" t="s">
        <v>510</v>
      </c>
      <c r="E1999" t="s">
        <v>149</v>
      </c>
      <c r="F1999" t="s">
        <v>243</v>
      </c>
      <c r="G1999" s="82">
        <v>0</v>
      </c>
      <c r="H1999" t="s">
        <v>179</v>
      </c>
      <c r="I1999" t="s">
        <v>554</v>
      </c>
      <c r="J1999" s="33"/>
      <c r="K1999" s="33">
        <f>표1[[#This Row],[날짜]]</f>
        <v>45591</v>
      </c>
      <c r="L1999" t="str" cm="1">
        <f t="array" ref="L19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1999" t="str">
        <f t="shared" si="31"/>
        <v>금융수입</v>
      </c>
      <c r="N1999" t="str">
        <f>IF(COUNTIF(저축성자산, I1999) &gt; 0, 표1[[#This Row],[결제수단]], E1999)</f>
        <v>미분류</v>
      </c>
      <c r="O1999">
        <f>IF(OR(표1[[#This Row],[pv_대분류]]="수입", 표1[[#This Row],[pv_대분류]]="저축/투자"), 표1[[#This Row],[금액]], -표1[[#This Row],[금액]])</f>
        <v>0</v>
      </c>
    </row>
    <row r="2000" spans="1:15">
      <c r="A2000" s="33">
        <v>45591</v>
      </c>
      <c r="B2000" s="34">
        <v>0.18061342592592591</v>
      </c>
      <c r="C2000" t="s">
        <v>165</v>
      </c>
      <c r="D2000" t="s">
        <v>146</v>
      </c>
      <c r="E2000" t="s">
        <v>595</v>
      </c>
      <c r="F2000" t="s">
        <v>345</v>
      </c>
      <c r="G2000" s="82">
        <v>-170</v>
      </c>
      <c r="H2000" t="s">
        <v>179</v>
      </c>
      <c r="I2000" t="s">
        <v>221</v>
      </c>
      <c r="J2000" s="33"/>
      <c r="K2000" s="33">
        <f>표1[[#This Row],[날짜]]</f>
        <v>45591</v>
      </c>
      <c r="L2000" t="str" cm="1">
        <f t="array" ref="L20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00" t="str">
        <f t="shared" si="31"/>
        <v>교통</v>
      </c>
      <c r="N2000" t="str">
        <f>IF(COUNTIF(저축성자산, I2000) &gt; 0, 표1[[#This Row],[결제수단]], E2000)</f>
        <v>대중교통</v>
      </c>
      <c r="O2000">
        <f>IF(OR(표1[[#This Row],[pv_대분류]]="수입", 표1[[#This Row],[pv_대분류]]="저축/투자"), 표1[[#This Row],[금액]], -표1[[#This Row],[금액]])</f>
        <v>170</v>
      </c>
    </row>
    <row r="2001" spans="1:15">
      <c r="A2001" s="33">
        <v>45591</v>
      </c>
      <c r="B2001" s="34">
        <v>0.18062500000000001</v>
      </c>
      <c r="C2001" t="s">
        <v>165</v>
      </c>
      <c r="D2001" t="s">
        <v>146</v>
      </c>
      <c r="E2001" t="s">
        <v>595</v>
      </c>
      <c r="F2001" t="s">
        <v>345</v>
      </c>
      <c r="G2001" s="82">
        <v>170</v>
      </c>
      <c r="H2001" t="s">
        <v>179</v>
      </c>
      <c r="I2001" t="s">
        <v>221</v>
      </c>
      <c r="J2001" s="33"/>
      <c r="K2001" s="33">
        <f>표1[[#This Row],[날짜]]</f>
        <v>45591</v>
      </c>
      <c r="L2001" t="str" cm="1">
        <f t="array" ref="L20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01" t="str">
        <f t="shared" si="31"/>
        <v>교통</v>
      </c>
      <c r="N2001" t="str">
        <f>IF(COUNTIF(저축성자산, I2001) &gt; 0, 표1[[#This Row],[결제수단]], E2001)</f>
        <v>대중교통</v>
      </c>
      <c r="O2001">
        <f>IF(OR(표1[[#This Row],[pv_대분류]]="수입", 표1[[#This Row],[pv_대분류]]="저축/투자"), 표1[[#This Row],[금액]], -표1[[#This Row],[금액]])</f>
        <v>-170</v>
      </c>
    </row>
    <row r="2002" spans="1:15" hidden="1">
      <c r="A2002" s="33">
        <v>45591</v>
      </c>
      <c r="B2002" s="34">
        <v>0.21611111111111109</v>
      </c>
      <c r="C2002" t="s">
        <v>163</v>
      </c>
      <c r="D2002" t="s">
        <v>510</v>
      </c>
      <c r="E2002" t="s">
        <v>149</v>
      </c>
      <c r="F2002" t="s">
        <v>243</v>
      </c>
      <c r="G2002" s="82">
        <v>0</v>
      </c>
      <c r="H2002" t="s">
        <v>179</v>
      </c>
      <c r="I2002" t="s">
        <v>554</v>
      </c>
      <c r="J2002" s="33"/>
      <c r="K2002" s="33">
        <f>표1[[#This Row],[날짜]]</f>
        <v>45591</v>
      </c>
      <c r="L2002" t="str" cm="1">
        <f t="array" ref="L20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02" t="str">
        <f t="shared" si="31"/>
        <v>금융수입</v>
      </c>
      <c r="N2002" t="str">
        <f>IF(COUNTIF(저축성자산, I2002) &gt; 0, 표1[[#This Row],[결제수단]], E2002)</f>
        <v>미분류</v>
      </c>
      <c r="O2002">
        <f>IF(OR(표1[[#This Row],[pv_대분류]]="수입", 표1[[#This Row],[pv_대분류]]="저축/투자"), 표1[[#This Row],[금액]], -표1[[#This Row],[금액]])</f>
        <v>0</v>
      </c>
    </row>
    <row r="2003" spans="1:15" hidden="1">
      <c r="A2003" s="33">
        <v>45591</v>
      </c>
      <c r="B2003" s="34">
        <v>0.2301157407407407</v>
      </c>
      <c r="C2003" t="s">
        <v>163</v>
      </c>
      <c r="D2003" t="s">
        <v>510</v>
      </c>
      <c r="E2003" t="s">
        <v>149</v>
      </c>
      <c r="F2003" t="s">
        <v>243</v>
      </c>
      <c r="G2003" s="82">
        <v>36</v>
      </c>
      <c r="H2003" t="s">
        <v>179</v>
      </c>
      <c r="I2003" t="s">
        <v>554</v>
      </c>
      <c r="J2003" s="33"/>
      <c r="K2003" s="33">
        <f>표1[[#This Row],[날짜]]</f>
        <v>45591</v>
      </c>
      <c r="L2003" t="str" cm="1">
        <f t="array" ref="L20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03" t="str">
        <f t="shared" si="31"/>
        <v>금융수입</v>
      </c>
      <c r="N2003" t="str">
        <f>IF(COUNTIF(저축성자산, I2003) &gt; 0, 표1[[#This Row],[결제수단]], E2003)</f>
        <v>미분류</v>
      </c>
      <c r="O2003">
        <f>IF(OR(표1[[#This Row],[pv_대분류]]="수입", 표1[[#This Row],[pv_대분류]]="저축/투자"), 표1[[#This Row],[금액]], -표1[[#This Row],[금액]])</f>
        <v>36</v>
      </c>
    </row>
    <row r="2004" spans="1:15">
      <c r="A2004" s="33">
        <v>45591</v>
      </c>
      <c r="B2004" s="34">
        <v>0.82204861111111116</v>
      </c>
      <c r="C2004" t="s">
        <v>165</v>
      </c>
      <c r="D2004" t="s">
        <v>160</v>
      </c>
      <c r="E2004" t="s">
        <v>668</v>
      </c>
      <c r="F2004" t="s">
        <v>675</v>
      </c>
      <c r="G2004" s="82">
        <v>-50000</v>
      </c>
      <c r="H2004" t="s">
        <v>179</v>
      </c>
      <c r="I2004" t="s">
        <v>537</v>
      </c>
      <c r="J2004" s="33"/>
      <c r="K2004" s="33">
        <f>표1[[#This Row],[날짜]]</f>
        <v>45591</v>
      </c>
      <c r="L2004" t="str" cm="1">
        <f t="array" ref="L20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04" t="str">
        <f t="shared" si="31"/>
        <v>생활</v>
      </c>
      <c r="N2004" t="str">
        <f>IF(COUNTIF(저축성자산, I2004) &gt; 0, 표1[[#This Row],[결제수단]], E2004)</f>
        <v>생활서비스</v>
      </c>
      <c r="O2004">
        <f>IF(OR(표1[[#This Row],[pv_대분류]]="수입", 표1[[#This Row],[pv_대분류]]="저축/투자"), 표1[[#This Row],[금액]], -표1[[#This Row],[금액]])</f>
        <v>50000</v>
      </c>
    </row>
    <row r="2005" spans="1:15" hidden="1">
      <c r="A2005" s="33">
        <v>45591</v>
      </c>
      <c r="B2005" s="34">
        <v>9.5659722222222215E-2</v>
      </c>
      <c r="C2005" t="s">
        <v>167</v>
      </c>
      <c r="D2005" t="s">
        <v>2</v>
      </c>
      <c r="E2005" t="s">
        <v>149</v>
      </c>
      <c r="F2005" t="s">
        <v>644</v>
      </c>
      <c r="G2005" s="82">
        <v>0</v>
      </c>
      <c r="H2005" t="s">
        <v>179</v>
      </c>
      <c r="I2005" t="s">
        <v>550</v>
      </c>
      <c r="J2005" s="33"/>
      <c r="K2005" s="33">
        <f>표1[[#This Row],[날짜]]</f>
        <v>45591</v>
      </c>
      <c r="L2005" t="str" cm="1">
        <f t="array" ref="L20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05" t="str">
        <f t="shared" si="31"/>
        <v>저축</v>
      </c>
      <c r="N2005" t="str">
        <f>IF(COUNTIF(저축성자산, I2005) &gt; 0, 표1[[#This Row],[결제수단]], E2005)</f>
        <v>미분류</v>
      </c>
      <c r="O2005">
        <f>IF(OR(표1[[#This Row],[pv_대분류]]="수입", 표1[[#This Row],[pv_대분류]]="저축/투자"), 표1[[#This Row],[금액]], -표1[[#This Row],[금액]])</f>
        <v>0</v>
      </c>
    </row>
    <row r="2006" spans="1:15">
      <c r="A2006" s="33">
        <v>45590</v>
      </c>
      <c r="B2006" s="34">
        <v>0.34339120370370368</v>
      </c>
      <c r="C2006" t="s">
        <v>165</v>
      </c>
      <c r="D2006" t="s">
        <v>146</v>
      </c>
      <c r="E2006" t="s">
        <v>37</v>
      </c>
      <c r="F2006" t="s">
        <v>310</v>
      </c>
      <c r="G2006" s="82">
        <v>-5800</v>
      </c>
      <c r="H2006" t="s">
        <v>179</v>
      </c>
      <c r="I2006" t="s">
        <v>222</v>
      </c>
      <c r="J2006" s="33"/>
      <c r="K2006" s="33">
        <f>표1[[#This Row],[날짜]]</f>
        <v>45590</v>
      </c>
      <c r="L2006" t="str" cm="1">
        <f t="array" ref="L20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06" t="str">
        <f t="shared" si="31"/>
        <v>교통</v>
      </c>
      <c r="N2006" t="str">
        <f>IF(COUNTIF(저축성자산, I2006) &gt; 0, 표1[[#This Row],[결제수단]], E2006)</f>
        <v>택시</v>
      </c>
      <c r="O2006">
        <f>IF(OR(표1[[#This Row],[pv_대분류]]="수입", 표1[[#This Row],[pv_대분류]]="저축/투자"), 표1[[#This Row],[금액]], -표1[[#This Row],[금액]])</f>
        <v>5800</v>
      </c>
    </row>
    <row r="2007" spans="1:15">
      <c r="A2007" s="33">
        <v>45590</v>
      </c>
      <c r="B2007" s="34">
        <v>0.44254629629629633</v>
      </c>
      <c r="C2007" t="s">
        <v>165</v>
      </c>
      <c r="D2007" t="s">
        <v>146</v>
      </c>
      <c r="E2007" t="s">
        <v>595</v>
      </c>
      <c r="F2007" t="s">
        <v>464</v>
      </c>
      <c r="G2007" s="82">
        <v>-12900</v>
      </c>
      <c r="H2007" t="s">
        <v>179</v>
      </c>
      <c r="I2007" t="s">
        <v>222</v>
      </c>
      <c r="J2007" s="33"/>
      <c r="K2007" s="33">
        <f>표1[[#This Row],[날짜]]</f>
        <v>45590</v>
      </c>
      <c r="L2007" t="str" cm="1">
        <f t="array" ref="L20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07" t="str">
        <f t="shared" si="31"/>
        <v>교통</v>
      </c>
      <c r="N2007" t="str">
        <f>IF(COUNTIF(저축성자산, I2007) &gt; 0, 표1[[#This Row],[결제수단]], E2007)</f>
        <v>대중교통</v>
      </c>
      <c r="O2007">
        <f>IF(OR(표1[[#This Row],[pv_대분류]]="수입", 표1[[#This Row],[pv_대분류]]="저축/투자"), 표1[[#This Row],[금액]], -표1[[#This Row],[금액]])</f>
        <v>12900</v>
      </c>
    </row>
    <row r="2008" spans="1:15" hidden="1">
      <c r="A2008" s="33">
        <v>45590</v>
      </c>
      <c r="B2008" s="34">
        <v>0.46105324074074072</v>
      </c>
      <c r="C2008" t="s">
        <v>163</v>
      </c>
      <c r="D2008" t="s">
        <v>161</v>
      </c>
      <c r="E2008" t="s">
        <v>149</v>
      </c>
      <c r="F2008" t="s">
        <v>617</v>
      </c>
      <c r="G2008" s="82">
        <v>45</v>
      </c>
      <c r="H2008" t="s">
        <v>179</v>
      </c>
      <c r="I2008" t="s">
        <v>537</v>
      </c>
      <c r="J2008" s="33"/>
      <c r="K2008" s="33">
        <f>표1[[#This Row],[날짜]]</f>
        <v>45590</v>
      </c>
      <c r="L2008" t="str" cm="1">
        <f t="array" ref="L20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08" t="str">
        <f t="shared" si="31"/>
        <v>앱테크</v>
      </c>
      <c r="N2008" t="str">
        <f>IF(COUNTIF(저축성자산, I2008) &gt; 0, 표1[[#This Row],[결제수단]], E2008)</f>
        <v>미분류</v>
      </c>
      <c r="O2008">
        <f>IF(OR(표1[[#This Row],[pv_대분류]]="수입", 표1[[#This Row],[pv_대분류]]="저축/투자"), 표1[[#This Row],[금액]], -표1[[#This Row],[금액]])</f>
        <v>45</v>
      </c>
    </row>
    <row r="2009" spans="1:15" hidden="1">
      <c r="A2009" s="33">
        <v>45590</v>
      </c>
      <c r="B2009" s="34">
        <v>0.4620023148148148</v>
      </c>
      <c r="C2009" t="s">
        <v>163</v>
      </c>
      <c r="D2009" t="s">
        <v>149</v>
      </c>
      <c r="E2009" t="s">
        <v>149</v>
      </c>
      <c r="F2009" t="s">
        <v>590</v>
      </c>
      <c r="G2009" s="82">
        <v>12</v>
      </c>
      <c r="H2009" t="s">
        <v>179</v>
      </c>
      <c r="I2009" t="s">
        <v>537</v>
      </c>
      <c r="J2009" s="33"/>
      <c r="K2009" s="33">
        <f>표1[[#This Row],[날짜]]</f>
        <v>45590</v>
      </c>
      <c r="L2009" t="str" cm="1">
        <f t="array" ref="L20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09" t="str">
        <f t="shared" si="31"/>
        <v>미분류</v>
      </c>
      <c r="N2009" t="str">
        <f>IF(COUNTIF(저축성자산, I2009) &gt; 0, 표1[[#This Row],[결제수단]], E2009)</f>
        <v>미분류</v>
      </c>
      <c r="O2009">
        <f>IF(OR(표1[[#This Row],[pv_대분류]]="수입", 표1[[#This Row],[pv_대분류]]="저축/투자"), 표1[[#This Row],[금액]], -표1[[#This Row],[금액]])</f>
        <v>12</v>
      </c>
    </row>
    <row r="2010" spans="1:15" hidden="1">
      <c r="A2010" s="33">
        <v>45590</v>
      </c>
      <c r="B2010" s="34">
        <v>0.46280092592592592</v>
      </c>
      <c r="C2010" t="s">
        <v>163</v>
      </c>
      <c r="D2010" t="s">
        <v>149</v>
      </c>
      <c r="E2010" t="s">
        <v>149</v>
      </c>
      <c r="F2010" t="s">
        <v>590</v>
      </c>
      <c r="G2010" s="82">
        <v>22</v>
      </c>
      <c r="H2010" t="s">
        <v>179</v>
      </c>
      <c r="I2010" t="s">
        <v>537</v>
      </c>
      <c r="J2010" s="33"/>
      <c r="K2010" s="33">
        <f>표1[[#This Row],[날짜]]</f>
        <v>45590</v>
      </c>
      <c r="L2010" t="str" cm="1">
        <f t="array" ref="L20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10" t="str">
        <f t="shared" si="31"/>
        <v>미분류</v>
      </c>
      <c r="N2010" t="str">
        <f>IF(COUNTIF(저축성자산, I2010) &gt; 0, 표1[[#This Row],[결제수단]], E2010)</f>
        <v>미분류</v>
      </c>
      <c r="O2010">
        <f>IF(OR(표1[[#This Row],[pv_대분류]]="수입", 표1[[#This Row],[pv_대분류]]="저축/투자"), 표1[[#This Row],[금액]], -표1[[#This Row],[금액]])</f>
        <v>22</v>
      </c>
    </row>
    <row r="2011" spans="1:15" hidden="1">
      <c r="A2011" s="33">
        <v>45590</v>
      </c>
      <c r="B2011" s="34">
        <v>0.46282407407407411</v>
      </c>
      <c r="C2011" t="s">
        <v>163</v>
      </c>
      <c r="D2011" t="s">
        <v>161</v>
      </c>
      <c r="E2011" t="s">
        <v>149</v>
      </c>
      <c r="F2011" t="s">
        <v>617</v>
      </c>
      <c r="G2011" s="82">
        <v>62</v>
      </c>
      <c r="H2011" t="s">
        <v>179</v>
      </c>
      <c r="I2011" t="s">
        <v>537</v>
      </c>
      <c r="J2011" s="33"/>
      <c r="K2011" s="33">
        <f>표1[[#This Row],[날짜]]</f>
        <v>45590</v>
      </c>
      <c r="L2011" t="str" cm="1">
        <f t="array" ref="L20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11" t="str">
        <f t="shared" si="31"/>
        <v>앱테크</v>
      </c>
      <c r="N2011" t="str">
        <f>IF(COUNTIF(저축성자산, I2011) &gt; 0, 표1[[#This Row],[결제수단]], E2011)</f>
        <v>미분류</v>
      </c>
      <c r="O2011">
        <f>IF(OR(표1[[#This Row],[pv_대분류]]="수입", 표1[[#This Row],[pv_대분류]]="저축/투자"), 표1[[#This Row],[금액]], -표1[[#This Row],[금액]])</f>
        <v>62</v>
      </c>
    </row>
    <row r="2012" spans="1:15" hidden="1">
      <c r="A2012" s="33">
        <v>45590</v>
      </c>
      <c r="B2012" s="34">
        <v>0.46312500000000001</v>
      </c>
      <c r="C2012" t="s">
        <v>163</v>
      </c>
      <c r="D2012" t="s">
        <v>161</v>
      </c>
      <c r="E2012" t="s">
        <v>149</v>
      </c>
      <c r="F2012" t="s">
        <v>353</v>
      </c>
      <c r="G2012" s="82">
        <v>6</v>
      </c>
      <c r="H2012" t="s">
        <v>179</v>
      </c>
      <c r="I2012" t="s">
        <v>537</v>
      </c>
      <c r="J2012" s="33"/>
      <c r="K2012" s="33">
        <f>표1[[#This Row],[날짜]]</f>
        <v>45590</v>
      </c>
      <c r="L2012" t="str" cm="1">
        <f t="array" ref="L20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12" t="str">
        <f t="shared" si="31"/>
        <v>앱테크</v>
      </c>
      <c r="N2012" t="str">
        <f>IF(COUNTIF(저축성자산, I2012) &gt; 0, 표1[[#This Row],[결제수단]], E2012)</f>
        <v>미분류</v>
      </c>
      <c r="O2012">
        <f>IF(OR(표1[[#This Row],[pv_대분류]]="수입", 표1[[#This Row],[pv_대분류]]="저축/투자"), 표1[[#This Row],[금액]], -표1[[#This Row],[금액]])</f>
        <v>6</v>
      </c>
    </row>
    <row r="2013" spans="1:15">
      <c r="A2013" s="33">
        <v>45590</v>
      </c>
      <c r="B2013" s="34">
        <v>0.4692013888888889</v>
      </c>
      <c r="C2013" t="s">
        <v>165</v>
      </c>
      <c r="D2013" t="s">
        <v>553</v>
      </c>
      <c r="E2013" t="s">
        <v>616</v>
      </c>
      <c r="F2013" t="s">
        <v>589</v>
      </c>
      <c r="G2013" s="82">
        <v>-20000</v>
      </c>
      <c r="H2013" t="s">
        <v>179</v>
      </c>
      <c r="I2013" t="s">
        <v>537</v>
      </c>
      <c r="J2013" s="33"/>
      <c r="K2013" s="33">
        <f>표1[[#This Row],[날짜]]</f>
        <v>45590</v>
      </c>
      <c r="L2013" t="str" cm="1">
        <f t="array" ref="L20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13" t="str">
        <f t="shared" si="31"/>
        <v>온라인쇼핑</v>
      </c>
      <c r="N2013" t="str">
        <f>IF(COUNTIF(저축성자산, I2013) &gt; 0, 표1[[#This Row],[결제수단]], E2013)</f>
        <v>결제/충전</v>
      </c>
      <c r="O2013">
        <f>IF(OR(표1[[#This Row],[pv_대분류]]="수입", 표1[[#This Row],[pv_대분류]]="저축/투자"), 표1[[#This Row],[금액]], -표1[[#This Row],[금액]])</f>
        <v>20000</v>
      </c>
    </row>
    <row r="2014" spans="1:15">
      <c r="A2014" s="33">
        <v>45590</v>
      </c>
      <c r="B2014" s="34">
        <v>0.56434027777777773</v>
      </c>
      <c r="C2014" t="s">
        <v>165</v>
      </c>
      <c r="D2014" t="s">
        <v>146</v>
      </c>
      <c r="E2014" t="s">
        <v>37</v>
      </c>
      <c r="F2014" t="s">
        <v>310</v>
      </c>
      <c r="G2014" s="82">
        <v>-5500</v>
      </c>
      <c r="H2014" t="s">
        <v>179</v>
      </c>
      <c r="I2014" t="s">
        <v>222</v>
      </c>
      <c r="J2014" s="33"/>
      <c r="K2014" s="33">
        <f>표1[[#This Row],[날짜]]</f>
        <v>45590</v>
      </c>
      <c r="L2014" t="str" cm="1">
        <f t="array" ref="L20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14" t="str">
        <f t="shared" si="31"/>
        <v>교통</v>
      </c>
      <c r="N2014" t="str">
        <f>IF(COUNTIF(저축성자산, I2014) &gt; 0, 표1[[#This Row],[결제수단]], E2014)</f>
        <v>택시</v>
      </c>
      <c r="O2014">
        <f>IF(OR(표1[[#This Row],[pv_대분류]]="수입", 표1[[#This Row],[pv_대분류]]="저축/투자"), 표1[[#This Row],[금액]], -표1[[#This Row],[금액]])</f>
        <v>5500</v>
      </c>
    </row>
    <row r="2015" spans="1:15">
      <c r="A2015" s="33">
        <v>45590</v>
      </c>
      <c r="B2015" s="34">
        <v>0.70350694444444439</v>
      </c>
      <c r="C2015" t="s">
        <v>165</v>
      </c>
      <c r="D2015" t="s">
        <v>160</v>
      </c>
      <c r="E2015" t="s">
        <v>4</v>
      </c>
      <c r="F2015" t="s">
        <v>364</v>
      </c>
      <c r="G2015" s="82">
        <v>-2400</v>
      </c>
      <c r="H2015" t="s">
        <v>179</v>
      </c>
      <c r="I2015" t="s">
        <v>224</v>
      </c>
      <c r="J2015" s="33"/>
      <c r="K2015" s="33">
        <f>표1[[#This Row],[날짜]]</f>
        <v>45590</v>
      </c>
      <c r="L2015" t="str" cm="1">
        <f t="array" ref="L20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15" t="str">
        <f t="shared" si="31"/>
        <v>생활</v>
      </c>
      <c r="N2015" t="str">
        <f>IF(COUNTIF(저축성자산, I2015) &gt; 0, 표1[[#This Row],[결제수단]], E2015)</f>
        <v>편의점</v>
      </c>
      <c r="O2015">
        <f>IF(OR(표1[[#This Row],[pv_대분류]]="수입", 표1[[#This Row],[pv_대분류]]="저축/투자"), 표1[[#This Row],[금액]], -표1[[#This Row],[금액]])</f>
        <v>2400</v>
      </c>
    </row>
    <row r="2016" spans="1:15">
      <c r="A2016" s="33">
        <v>45590</v>
      </c>
      <c r="B2016" s="34">
        <v>0.71231481481481485</v>
      </c>
      <c r="C2016" t="s">
        <v>165</v>
      </c>
      <c r="D2016" t="s">
        <v>156</v>
      </c>
      <c r="E2016" t="s">
        <v>601</v>
      </c>
      <c r="F2016" t="s">
        <v>466</v>
      </c>
      <c r="G2016" s="82">
        <v>-150000</v>
      </c>
      <c r="H2016" t="s">
        <v>179</v>
      </c>
      <c r="I2016" t="s">
        <v>537</v>
      </c>
      <c r="J2016" s="33"/>
      <c r="K2016" s="33">
        <f>표1[[#This Row],[날짜]]</f>
        <v>45590</v>
      </c>
      <c r="L2016" t="str" cm="1">
        <f t="array" ref="L20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16" t="str">
        <f t="shared" si="31"/>
        <v>금융</v>
      </c>
      <c r="N2016" t="str">
        <f>IF(COUNTIF(저축성자산, I2016) &gt; 0, 표1[[#This Row],[결제수단]], E2016)</f>
        <v>증권/투자</v>
      </c>
      <c r="O2016">
        <f>IF(OR(표1[[#This Row],[pv_대분류]]="수입", 표1[[#This Row],[pv_대분류]]="저축/투자"), 표1[[#This Row],[금액]], -표1[[#This Row],[금액]])</f>
        <v>150000</v>
      </c>
    </row>
    <row r="2017" spans="1:15">
      <c r="A2017" s="33">
        <v>45590</v>
      </c>
      <c r="B2017" s="34">
        <v>0.80267361111111113</v>
      </c>
      <c r="C2017" t="s">
        <v>165</v>
      </c>
      <c r="D2017" t="s">
        <v>156</v>
      </c>
      <c r="E2017" t="s">
        <v>26</v>
      </c>
      <c r="F2017" t="s">
        <v>360</v>
      </c>
      <c r="G2017" s="82">
        <v>-100590</v>
      </c>
      <c r="H2017" t="s">
        <v>179</v>
      </c>
      <c r="I2017" t="s">
        <v>195</v>
      </c>
      <c r="J2017" s="33"/>
      <c r="K2017" s="33">
        <f>표1[[#This Row],[날짜]]</f>
        <v>45590</v>
      </c>
      <c r="L2017" t="str" cm="1">
        <f t="array" ref="L20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17" t="str">
        <f t="shared" si="31"/>
        <v>금융</v>
      </c>
      <c r="N2017" t="str">
        <f>IF(COUNTIF(저축성자산, I2017) &gt; 0, 표1[[#This Row],[결제수단]], E2017)</f>
        <v>보험</v>
      </c>
      <c r="O2017">
        <f>IF(OR(표1[[#This Row],[pv_대분류]]="수입", 표1[[#This Row],[pv_대분류]]="저축/투자"), 표1[[#This Row],[금액]], -표1[[#This Row],[금액]])</f>
        <v>100590</v>
      </c>
    </row>
    <row r="2018" spans="1:15">
      <c r="A2018" s="33">
        <v>45590</v>
      </c>
      <c r="B2018" s="34">
        <v>0.80267361111111113</v>
      </c>
      <c r="C2018" t="s">
        <v>165</v>
      </c>
      <c r="D2018" t="s">
        <v>156</v>
      </c>
      <c r="E2018" t="s">
        <v>26</v>
      </c>
      <c r="F2018" t="s">
        <v>360</v>
      </c>
      <c r="G2018" s="82">
        <v>-3770</v>
      </c>
      <c r="H2018" t="s">
        <v>179</v>
      </c>
      <c r="I2018" t="s">
        <v>195</v>
      </c>
      <c r="J2018" s="33"/>
      <c r="K2018" s="33">
        <f>표1[[#This Row],[날짜]]</f>
        <v>45590</v>
      </c>
      <c r="L2018" t="str" cm="1">
        <f t="array" ref="L20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18" t="str">
        <f t="shared" si="31"/>
        <v>금융</v>
      </c>
      <c r="N2018" t="str">
        <f>IF(COUNTIF(저축성자산, I2018) &gt; 0, 표1[[#This Row],[결제수단]], E2018)</f>
        <v>보험</v>
      </c>
      <c r="O2018">
        <f>IF(OR(표1[[#This Row],[pv_대분류]]="수입", 표1[[#This Row],[pv_대분류]]="저축/투자"), 표1[[#This Row],[금액]], -표1[[#This Row],[금액]])</f>
        <v>3770</v>
      </c>
    </row>
    <row r="2019" spans="1:15" hidden="1">
      <c r="A2019" s="33">
        <v>45590</v>
      </c>
      <c r="B2019" s="34">
        <v>0.36877314814814821</v>
      </c>
      <c r="C2019" t="s">
        <v>167</v>
      </c>
      <c r="D2019" t="s">
        <v>609</v>
      </c>
      <c r="E2019" t="s">
        <v>149</v>
      </c>
      <c r="F2019" t="s">
        <v>593</v>
      </c>
      <c r="G2019" s="82">
        <v>-100000</v>
      </c>
      <c r="H2019" t="s">
        <v>179</v>
      </c>
      <c r="I2019" t="s">
        <v>211</v>
      </c>
      <c r="J2019" s="33"/>
      <c r="K2019" s="33">
        <f>표1[[#This Row],[날짜]]</f>
        <v>45590</v>
      </c>
      <c r="L2019" t="str" cm="1">
        <f t="array" ref="L20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19" t="str">
        <f t="shared" si="31"/>
        <v>내계좌이체</v>
      </c>
      <c r="N2019" t="str">
        <f>IF(COUNTIF(저축성자산, I2019) &gt; 0, 표1[[#This Row],[결제수단]], E2019)</f>
        <v>미분류</v>
      </c>
      <c r="O2019">
        <f>IF(OR(표1[[#This Row],[pv_대분류]]="수입", 표1[[#This Row],[pv_대분류]]="저축/투자"), 표1[[#This Row],[금액]], -표1[[#This Row],[금액]])</f>
        <v>100000</v>
      </c>
    </row>
    <row r="2020" spans="1:15" hidden="1">
      <c r="A2020" s="33">
        <v>45590</v>
      </c>
      <c r="B2020" s="34">
        <v>0.36878472222222219</v>
      </c>
      <c r="C2020" t="s">
        <v>167</v>
      </c>
      <c r="D2020" t="s">
        <v>609</v>
      </c>
      <c r="E2020" t="s">
        <v>149</v>
      </c>
      <c r="F2020" t="s">
        <v>152</v>
      </c>
      <c r="G2020" s="82">
        <v>100000</v>
      </c>
      <c r="H2020" t="s">
        <v>179</v>
      </c>
      <c r="I2020" t="s">
        <v>537</v>
      </c>
      <c r="J2020" s="33"/>
      <c r="K2020" s="33">
        <f>표1[[#This Row],[날짜]]</f>
        <v>45590</v>
      </c>
      <c r="L2020" t="str" cm="1">
        <f t="array" ref="L20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0" t="str">
        <f t="shared" si="31"/>
        <v>내계좌이체</v>
      </c>
      <c r="N2020" t="str">
        <f>IF(COUNTIF(저축성자산, I2020) &gt; 0, 표1[[#This Row],[결제수단]], E2020)</f>
        <v>미분류</v>
      </c>
      <c r="O2020">
        <f>IF(OR(표1[[#This Row],[pv_대분류]]="수입", 표1[[#This Row],[pv_대분류]]="저축/투자"), 표1[[#This Row],[금액]], -표1[[#This Row],[금액]])</f>
        <v>-100000</v>
      </c>
    </row>
    <row r="2021" spans="1:15" hidden="1">
      <c r="A2021" s="33">
        <v>45590</v>
      </c>
      <c r="B2021" s="34">
        <v>0.37387731481481479</v>
      </c>
      <c r="C2021" t="s">
        <v>167</v>
      </c>
      <c r="D2021" t="s">
        <v>609</v>
      </c>
      <c r="E2021" t="s">
        <v>149</v>
      </c>
      <c r="F2021" t="s">
        <v>606</v>
      </c>
      <c r="G2021" s="82">
        <v>-100000</v>
      </c>
      <c r="H2021" t="s">
        <v>179</v>
      </c>
      <c r="I2021" t="s">
        <v>195</v>
      </c>
      <c r="J2021" s="33"/>
      <c r="K2021" s="33">
        <f>표1[[#This Row],[날짜]]</f>
        <v>45590</v>
      </c>
      <c r="L2021" t="str" cm="1">
        <f t="array" ref="L20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1" t="str">
        <f t="shared" si="31"/>
        <v>내계좌이체</v>
      </c>
      <c r="N2021" t="str">
        <f>IF(COUNTIF(저축성자산, I2021) &gt; 0, 표1[[#This Row],[결제수단]], E2021)</f>
        <v>미분류</v>
      </c>
      <c r="O2021">
        <f>IF(OR(표1[[#This Row],[pv_대분류]]="수입", 표1[[#This Row],[pv_대분류]]="저축/투자"), 표1[[#This Row],[금액]], -표1[[#This Row],[금액]])</f>
        <v>100000</v>
      </c>
    </row>
    <row r="2022" spans="1:15" hidden="1">
      <c r="A2022" s="33">
        <v>45590</v>
      </c>
      <c r="B2022" s="34">
        <v>0.37388888888888888</v>
      </c>
      <c r="C2022" t="s">
        <v>167</v>
      </c>
      <c r="D2022" t="s">
        <v>609</v>
      </c>
      <c r="E2022" t="s">
        <v>149</v>
      </c>
      <c r="F2022" t="s">
        <v>152</v>
      </c>
      <c r="G2022" s="82">
        <v>100000</v>
      </c>
      <c r="H2022" t="s">
        <v>179</v>
      </c>
      <c r="I2022" t="s">
        <v>427</v>
      </c>
      <c r="J2022" s="33"/>
      <c r="K2022" s="33">
        <f>표1[[#This Row],[날짜]]</f>
        <v>45590</v>
      </c>
      <c r="L2022" t="str" cm="1">
        <f t="array" ref="L20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2022" t="str">
        <f t="shared" si="31"/>
        <v>저축성자산</v>
      </c>
      <c r="N2022" t="str">
        <f>IF(COUNTIF(저축성자산, I2022) &gt; 0, 표1[[#This Row],[결제수단]], E2022)</f>
        <v>청년 주택드림 청약통장</v>
      </c>
      <c r="O2022">
        <f>IF(OR(표1[[#This Row],[pv_대분류]]="수입", 표1[[#This Row],[pv_대분류]]="저축/투자"), 표1[[#This Row],[금액]], -표1[[#This Row],[금액]])</f>
        <v>100000</v>
      </c>
    </row>
    <row r="2023" spans="1:15" hidden="1">
      <c r="A2023" s="33">
        <v>45590</v>
      </c>
      <c r="B2023" s="34">
        <v>0.46167824074074082</v>
      </c>
      <c r="C2023" t="s">
        <v>167</v>
      </c>
      <c r="D2023" t="s">
        <v>23</v>
      </c>
      <c r="E2023" t="s">
        <v>149</v>
      </c>
      <c r="F2023" t="s">
        <v>192</v>
      </c>
      <c r="G2023" s="82">
        <v>194</v>
      </c>
      <c r="H2023" t="s">
        <v>179</v>
      </c>
      <c r="I2023" t="s">
        <v>537</v>
      </c>
      <c r="J2023" s="33"/>
      <c r="K2023" s="33">
        <f>표1[[#This Row],[날짜]]</f>
        <v>45590</v>
      </c>
      <c r="L2023" t="str" cm="1">
        <f t="array" ref="L20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23" t="str">
        <f t="shared" si="31"/>
        <v>투자</v>
      </c>
      <c r="N2023" t="str">
        <f>IF(COUNTIF(저축성자산, I2023) &gt; 0, 표1[[#This Row],[결제수단]], E2023)</f>
        <v>미분류</v>
      </c>
      <c r="O2023">
        <f>IF(OR(표1[[#This Row],[pv_대분류]]="수입", 표1[[#This Row],[pv_대분류]]="저축/투자"), 표1[[#This Row],[금액]], -표1[[#This Row],[금액]])</f>
        <v>-194</v>
      </c>
    </row>
    <row r="2024" spans="1:15" hidden="1">
      <c r="A2024" s="33">
        <v>45590</v>
      </c>
      <c r="B2024" s="34">
        <v>0.46187499999999998</v>
      </c>
      <c r="C2024" t="s">
        <v>167</v>
      </c>
      <c r="D2024" t="s">
        <v>609</v>
      </c>
      <c r="E2024" t="s">
        <v>149</v>
      </c>
      <c r="F2024" t="s">
        <v>152</v>
      </c>
      <c r="G2024" s="82">
        <v>-430</v>
      </c>
      <c r="H2024" t="s">
        <v>179</v>
      </c>
      <c r="I2024" t="s">
        <v>537</v>
      </c>
      <c r="J2024" s="33"/>
      <c r="K2024" s="33">
        <f>표1[[#This Row],[날짜]]</f>
        <v>45590</v>
      </c>
      <c r="L2024" t="str" cm="1">
        <f t="array" ref="L20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4" t="str">
        <f t="shared" si="31"/>
        <v>내계좌이체</v>
      </c>
      <c r="N2024" t="str">
        <f>IF(COUNTIF(저축성자산, I2024) &gt; 0, 표1[[#This Row],[결제수단]], E2024)</f>
        <v>미분류</v>
      </c>
      <c r="O2024">
        <f>IF(OR(표1[[#This Row],[pv_대분류]]="수입", 표1[[#This Row],[pv_대분류]]="저축/투자"), 표1[[#This Row],[금액]], -표1[[#This Row],[금액]])</f>
        <v>430</v>
      </c>
    </row>
    <row r="2025" spans="1:15" hidden="1">
      <c r="A2025" s="33">
        <v>45590</v>
      </c>
      <c r="B2025" s="34">
        <v>0.46188657407407407</v>
      </c>
      <c r="C2025" t="s">
        <v>167</v>
      </c>
      <c r="D2025" t="s">
        <v>609</v>
      </c>
      <c r="E2025" t="s">
        <v>149</v>
      </c>
      <c r="F2025" t="s">
        <v>152</v>
      </c>
      <c r="G2025" s="82">
        <v>430</v>
      </c>
      <c r="H2025" t="s">
        <v>179</v>
      </c>
      <c r="I2025" t="s">
        <v>195</v>
      </c>
      <c r="J2025" s="33"/>
      <c r="K2025" s="33">
        <f>표1[[#This Row],[날짜]]</f>
        <v>45590</v>
      </c>
      <c r="L2025" t="str" cm="1">
        <f t="array" ref="L20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5" t="str">
        <f t="shared" si="31"/>
        <v>내계좌이체</v>
      </c>
      <c r="N2025" t="str">
        <f>IF(COUNTIF(저축성자산, I2025) &gt; 0, 표1[[#This Row],[결제수단]], E2025)</f>
        <v>미분류</v>
      </c>
      <c r="O2025">
        <f>IF(OR(표1[[#This Row],[pv_대분류]]="수입", 표1[[#This Row],[pv_대분류]]="저축/투자"), 표1[[#This Row],[금액]], -표1[[#This Row],[금액]])</f>
        <v>-430</v>
      </c>
    </row>
    <row r="2026" spans="1:15" hidden="1">
      <c r="A2026" s="33">
        <v>45590</v>
      </c>
      <c r="B2026" s="34">
        <v>0.46230324074074081</v>
      </c>
      <c r="C2026" t="s">
        <v>167</v>
      </c>
      <c r="D2026" t="s">
        <v>609</v>
      </c>
      <c r="E2026" t="s">
        <v>149</v>
      </c>
      <c r="F2026" t="s">
        <v>359</v>
      </c>
      <c r="G2026" s="82">
        <v>400</v>
      </c>
      <c r="H2026" t="s">
        <v>179</v>
      </c>
      <c r="I2026" t="s">
        <v>537</v>
      </c>
      <c r="J2026" s="33"/>
      <c r="K2026" s="33">
        <f>표1[[#This Row],[날짜]]</f>
        <v>45590</v>
      </c>
      <c r="L2026" t="str" cm="1">
        <f t="array" ref="L20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6" t="str">
        <f t="shared" si="31"/>
        <v>내계좌이체</v>
      </c>
      <c r="N2026" t="str">
        <f>IF(COUNTIF(저축성자산, I2026) &gt; 0, 표1[[#This Row],[결제수단]], E2026)</f>
        <v>미분류</v>
      </c>
      <c r="O2026">
        <f>IF(OR(표1[[#This Row],[pv_대분류]]="수입", 표1[[#This Row],[pv_대분류]]="저축/투자"), 표1[[#This Row],[금액]], -표1[[#This Row],[금액]])</f>
        <v>-400</v>
      </c>
    </row>
    <row r="2027" spans="1:15" hidden="1">
      <c r="A2027" s="33">
        <v>45590</v>
      </c>
      <c r="B2027" s="34">
        <v>0.46231481481481479</v>
      </c>
      <c r="C2027" t="s">
        <v>167</v>
      </c>
      <c r="D2027" t="s">
        <v>609</v>
      </c>
      <c r="E2027" t="s">
        <v>149</v>
      </c>
      <c r="F2027" t="s">
        <v>732</v>
      </c>
      <c r="G2027" s="82">
        <v>-400</v>
      </c>
      <c r="H2027" t="s">
        <v>179</v>
      </c>
      <c r="I2027" t="s">
        <v>195</v>
      </c>
      <c r="J2027" s="33"/>
      <c r="K2027" s="33">
        <f>표1[[#This Row],[날짜]]</f>
        <v>45590</v>
      </c>
      <c r="L2027" t="str" cm="1">
        <f t="array" ref="L20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7" t="str">
        <f t="shared" si="31"/>
        <v>내계좌이체</v>
      </c>
      <c r="N2027" t="str">
        <f>IF(COUNTIF(저축성자산, I2027) &gt; 0, 표1[[#This Row],[결제수단]], E2027)</f>
        <v>미분류</v>
      </c>
      <c r="O2027">
        <f>IF(OR(표1[[#This Row],[pv_대분류]]="수입", 표1[[#This Row],[pv_대분류]]="저축/투자"), 표1[[#This Row],[금액]], -표1[[#This Row],[금액]])</f>
        <v>400</v>
      </c>
    </row>
    <row r="2028" spans="1:15" hidden="1">
      <c r="A2028" s="33">
        <v>45590</v>
      </c>
      <c r="B2028" s="34">
        <v>0.46276620370370369</v>
      </c>
      <c r="C2028" t="s">
        <v>167</v>
      </c>
      <c r="D2028" t="s">
        <v>609</v>
      </c>
      <c r="E2028" t="s">
        <v>149</v>
      </c>
      <c r="F2028" t="s">
        <v>152</v>
      </c>
      <c r="G2028" s="82">
        <v>-412</v>
      </c>
      <c r="H2028" t="s">
        <v>179</v>
      </c>
      <c r="I2028" t="s">
        <v>537</v>
      </c>
      <c r="J2028" s="33"/>
      <c r="K2028" s="33">
        <f>표1[[#This Row],[날짜]]</f>
        <v>45590</v>
      </c>
      <c r="L2028" t="str" cm="1">
        <f t="array" ref="L20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8" t="str">
        <f t="shared" si="31"/>
        <v>내계좌이체</v>
      </c>
      <c r="N2028" t="str">
        <f>IF(COUNTIF(저축성자산, I2028) &gt; 0, 표1[[#This Row],[결제수단]], E2028)</f>
        <v>미분류</v>
      </c>
      <c r="O2028">
        <f>IF(OR(표1[[#This Row],[pv_대분류]]="수입", 표1[[#This Row],[pv_대분류]]="저축/투자"), 표1[[#This Row],[금액]], -표1[[#This Row],[금액]])</f>
        <v>412</v>
      </c>
    </row>
    <row r="2029" spans="1:15" hidden="1">
      <c r="A2029" s="33">
        <v>45590</v>
      </c>
      <c r="B2029" s="34">
        <v>0.46277777777777779</v>
      </c>
      <c r="C2029" t="s">
        <v>167</v>
      </c>
      <c r="D2029" t="s">
        <v>609</v>
      </c>
      <c r="E2029" t="s">
        <v>149</v>
      </c>
      <c r="F2029" t="s">
        <v>152</v>
      </c>
      <c r="G2029" s="82">
        <v>412</v>
      </c>
      <c r="H2029" t="s">
        <v>179</v>
      </c>
      <c r="I2029" t="s">
        <v>195</v>
      </c>
      <c r="J2029" s="33"/>
      <c r="K2029" s="33">
        <f>표1[[#This Row],[날짜]]</f>
        <v>45590</v>
      </c>
      <c r="L2029" t="str" cm="1">
        <f t="array" ref="L20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29" t="str">
        <f t="shared" si="31"/>
        <v>내계좌이체</v>
      </c>
      <c r="N2029" t="str">
        <f>IF(COUNTIF(저축성자산, I2029) &gt; 0, 표1[[#This Row],[결제수단]], E2029)</f>
        <v>미분류</v>
      </c>
      <c r="O2029">
        <f>IF(OR(표1[[#This Row],[pv_대분류]]="수입", 표1[[#This Row],[pv_대분류]]="저축/투자"), 표1[[#This Row],[금액]], -표1[[#This Row],[금액]])</f>
        <v>-412</v>
      </c>
    </row>
    <row r="2030" spans="1:15" hidden="1">
      <c r="A2030" s="33">
        <v>45590</v>
      </c>
      <c r="B2030" s="34">
        <v>0.46854166666666669</v>
      </c>
      <c r="C2030" t="s">
        <v>167</v>
      </c>
      <c r="D2030" t="s">
        <v>167</v>
      </c>
      <c r="E2030" t="s">
        <v>149</v>
      </c>
      <c r="F2030" t="s">
        <v>777</v>
      </c>
      <c r="G2030" s="82">
        <v>1</v>
      </c>
      <c r="H2030" t="s">
        <v>179</v>
      </c>
      <c r="I2030" t="s">
        <v>537</v>
      </c>
      <c r="J2030" s="33"/>
      <c r="K2030" s="33">
        <f>표1[[#This Row],[날짜]]</f>
        <v>45590</v>
      </c>
      <c r="L2030" t="str" cm="1">
        <f t="array" ref="L20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30" t="str">
        <f t="shared" si="31"/>
        <v>이체</v>
      </c>
      <c r="N2030" t="str">
        <f>IF(COUNTIF(저축성자산, I2030) &gt; 0, 표1[[#This Row],[결제수단]], E2030)</f>
        <v>미분류</v>
      </c>
      <c r="O2030">
        <f>IF(OR(표1[[#This Row],[pv_대분류]]="수입", 표1[[#This Row],[pv_대분류]]="저축/투자"), 표1[[#This Row],[금액]], -표1[[#This Row],[금액]])</f>
        <v>-1</v>
      </c>
    </row>
    <row r="2031" spans="1:15" hidden="1">
      <c r="A2031" s="33">
        <v>45590</v>
      </c>
      <c r="B2031" s="34">
        <v>0.48011574074074082</v>
      </c>
      <c r="C2031" t="s">
        <v>167</v>
      </c>
      <c r="D2031" t="s">
        <v>609</v>
      </c>
      <c r="E2031" t="s">
        <v>149</v>
      </c>
      <c r="F2031" t="s">
        <v>152</v>
      </c>
      <c r="G2031" s="82">
        <v>-442</v>
      </c>
      <c r="H2031" t="s">
        <v>179</v>
      </c>
      <c r="I2031" t="s">
        <v>195</v>
      </c>
      <c r="J2031" s="33"/>
      <c r="K2031" s="33">
        <f>표1[[#This Row],[날짜]]</f>
        <v>45590</v>
      </c>
      <c r="L2031" t="str" cm="1">
        <f t="array" ref="L20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31" t="str">
        <f t="shared" si="31"/>
        <v>내계좌이체</v>
      </c>
      <c r="N2031" t="str">
        <f>IF(COUNTIF(저축성자산, I2031) &gt; 0, 표1[[#This Row],[결제수단]], E2031)</f>
        <v>미분류</v>
      </c>
      <c r="O2031">
        <f>IF(OR(표1[[#This Row],[pv_대분류]]="수입", 표1[[#This Row],[pv_대분류]]="저축/투자"), 표1[[#This Row],[금액]], -표1[[#This Row],[금액]])</f>
        <v>442</v>
      </c>
    </row>
    <row r="2032" spans="1:15" hidden="1">
      <c r="A2032" s="33">
        <v>45590</v>
      </c>
      <c r="B2032" s="34">
        <v>0.48011574074074082</v>
      </c>
      <c r="C2032" t="s">
        <v>167</v>
      </c>
      <c r="D2032" t="s">
        <v>609</v>
      </c>
      <c r="E2032" t="s">
        <v>149</v>
      </c>
      <c r="F2032" t="s">
        <v>152</v>
      </c>
      <c r="G2032" s="82">
        <v>442</v>
      </c>
      <c r="H2032" t="s">
        <v>179</v>
      </c>
      <c r="I2032" t="s">
        <v>537</v>
      </c>
      <c r="J2032" s="33"/>
      <c r="K2032" s="33">
        <f>표1[[#This Row],[날짜]]</f>
        <v>45590</v>
      </c>
      <c r="L2032" t="str" cm="1">
        <f t="array" ref="L20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32" t="str">
        <f t="shared" si="31"/>
        <v>내계좌이체</v>
      </c>
      <c r="N2032" t="str">
        <f>IF(COUNTIF(저축성자산, I2032) &gt; 0, 표1[[#This Row],[결제수단]], E2032)</f>
        <v>미분류</v>
      </c>
      <c r="O2032">
        <f>IF(OR(표1[[#This Row],[pv_대분류]]="수입", 표1[[#This Row],[pv_대분류]]="저축/투자"), 표1[[#This Row],[금액]], -표1[[#This Row],[금액]])</f>
        <v>-442</v>
      </c>
    </row>
    <row r="2033" spans="1:15">
      <c r="A2033" s="33">
        <v>45589</v>
      </c>
      <c r="B2033" s="34">
        <v>0.56340277777777781</v>
      </c>
      <c r="C2033" t="s">
        <v>165</v>
      </c>
      <c r="D2033" t="s">
        <v>160</v>
      </c>
      <c r="E2033" t="s">
        <v>4</v>
      </c>
      <c r="F2033" t="s">
        <v>708</v>
      </c>
      <c r="G2033" s="82">
        <v>-3900</v>
      </c>
      <c r="H2033" t="s">
        <v>179</v>
      </c>
      <c r="I2033" t="s">
        <v>224</v>
      </c>
      <c r="J2033" s="33"/>
      <c r="K2033" s="33">
        <f>표1[[#This Row],[날짜]]</f>
        <v>45589</v>
      </c>
      <c r="L2033" t="str" cm="1">
        <f t="array" ref="L20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33" t="str">
        <f t="shared" si="31"/>
        <v>생활</v>
      </c>
      <c r="N2033" t="str">
        <f>IF(COUNTIF(저축성자산, I2033) &gt; 0, 표1[[#This Row],[결제수단]], E2033)</f>
        <v>편의점</v>
      </c>
      <c r="O2033">
        <f>IF(OR(표1[[#This Row],[pv_대분류]]="수입", 표1[[#This Row],[pv_대분류]]="저축/투자"), 표1[[#This Row],[금액]], -표1[[#This Row],[금액]])</f>
        <v>3900</v>
      </c>
    </row>
    <row r="2034" spans="1:15" hidden="1">
      <c r="A2034" s="33">
        <v>45589</v>
      </c>
      <c r="B2034" s="34">
        <v>0.35239583333333341</v>
      </c>
      <c r="C2034" t="s">
        <v>167</v>
      </c>
      <c r="D2034" t="s">
        <v>167</v>
      </c>
      <c r="E2034" t="s">
        <v>149</v>
      </c>
      <c r="F2034" t="s">
        <v>108</v>
      </c>
      <c r="G2034" s="82">
        <v>20000</v>
      </c>
      <c r="H2034" t="s">
        <v>179</v>
      </c>
      <c r="I2034" t="s">
        <v>554</v>
      </c>
      <c r="J2034" s="33"/>
      <c r="K2034" s="33">
        <f>표1[[#This Row],[날짜]]</f>
        <v>45589</v>
      </c>
      <c r="L2034" t="str" cm="1">
        <f t="array" ref="L20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34" t="str">
        <f t="shared" si="31"/>
        <v>이체</v>
      </c>
      <c r="N2034" t="str">
        <f>IF(COUNTIF(저축성자산, I2034) &gt; 0, 표1[[#This Row],[결제수단]], E2034)</f>
        <v>미분류</v>
      </c>
      <c r="O2034">
        <f>IF(OR(표1[[#This Row],[pv_대분류]]="수입", 표1[[#This Row],[pv_대분류]]="저축/투자"), 표1[[#This Row],[금액]], -표1[[#This Row],[금액]])</f>
        <v>-20000</v>
      </c>
    </row>
    <row r="2035" spans="1:15" hidden="1">
      <c r="A2035" s="33">
        <v>45589</v>
      </c>
      <c r="B2035" s="34">
        <v>0.4667824074074074</v>
      </c>
      <c r="C2035" t="s">
        <v>167</v>
      </c>
      <c r="D2035" t="s">
        <v>167</v>
      </c>
      <c r="E2035" t="s">
        <v>149</v>
      </c>
      <c r="F2035" t="s">
        <v>98</v>
      </c>
      <c r="G2035" s="82">
        <v>6000</v>
      </c>
      <c r="H2035" t="s">
        <v>179</v>
      </c>
      <c r="I2035" t="s">
        <v>554</v>
      </c>
      <c r="J2035" s="33"/>
      <c r="K2035" s="33">
        <f>표1[[#This Row],[날짜]]</f>
        <v>45589</v>
      </c>
      <c r="L2035" t="str" cm="1">
        <f t="array" ref="L20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35" t="str">
        <f t="shared" si="31"/>
        <v>이체</v>
      </c>
      <c r="N2035" t="str">
        <f>IF(COUNTIF(저축성자산, I2035) &gt; 0, 표1[[#This Row],[결제수단]], E2035)</f>
        <v>미분류</v>
      </c>
      <c r="O2035">
        <f>IF(OR(표1[[#This Row],[pv_대분류]]="수입", 표1[[#This Row],[pv_대분류]]="저축/투자"), 표1[[#This Row],[금액]], -표1[[#This Row],[금액]])</f>
        <v>-6000</v>
      </c>
    </row>
    <row r="2036" spans="1:15" hidden="1">
      <c r="A2036" s="33">
        <v>45589</v>
      </c>
      <c r="B2036" s="34">
        <v>0.47622685185185187</v>
      </c>
      <c r="C2036" t="s">
        <v>167</v>
      </c>
      <c r="D2036" t="s">
        <v>167</v>
      </c>
      <c r="E2036" t="s">
        <v>149</v>
      </c>
      <c r="F2036" t="s">
        <v>81</v>
      </c>
      <c r="G2036" s="82">
        <v>2000</v>
      </c>
      <c r="H2036" t="s">
        <v>179</v>
      </c>
      <c r="I2036" t="s">
        <v>554</v>
      </c>
      <c r="J2036" s="33"/>
      <c r="K2036" s="33">
        <f>표1[[#This Row],[날짜]]</f>
        <v>45589</v>
      </c>
      <c r="L2036" t="str" cm="1">
        <f t="array" ref="L20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36" t="str">
        <f t="shared" si="31"/>
        <v>이체</v>
      </c>
      <c r="N2036" t="str">
        <f>IF(COUNTIF(저축성자산, I2036) &gt; 0, 표1[[#This Row],[결제수단]], E2036)</f>
        <v>미분류</v>
      </c>
      <c r="O2036">
        <f>IF(OR(표1[[#This Row],[pv_대분류]]="수입", 표1[[#This Row],[pv_대분류]]="저축/투자"), 표1[[#This Row],[금액]], -표1[[#This Row],[금액]])</f>
        <v>-2000</v>
      </c>
    </row>
    <row r="2037" spans="1:15">
      <c r="A2037" s="33">
        <v>45588</v>
      </c>
      <c r="B2037" s="34">
        <v>0.41520833333333329</v>
      </c>
      <c r="C2037" t="s">
        <v>165</v>
      </c>
      <c r="D2037" t="s">
        <v>542</v>
      </c>
      <c r="E2037" t="s">
        <v>696</v>
      </c>
      <c r="F2037" t="s">
        <v>368</v>
      </c>
      <c r="G2037" s="82">
        <v>-30000</v>
      </c>
      <c r="H2037" t="s">
        <v>179</v>
      </c>
      <c r="I2037" t="s">
        <v>224</v>
      </c>
      <c r="J2037" s="33"/>
      <c r="K2037" s="33">
        <f>표1[[#This Row],[날짜]]</f>
        <v>45588</v>
      </c>
      <c r="L2037" t="str" cm="1">
        <f t="array" ref="L20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37" t="str">
        <f t="shared" si="31"/>
        <v>의료/건강</v>
      </c>
      <c r="N2037" t="str">
        <f>IF(COUNTIF(저축성자산, I2037) &gt; 0, 표1[[#This Row],[결제수단]], E2037)</f>
        <v>내과/가정의학</v>
      </c>
      <c r="O2037">
        <f>IF(OR(표1[[#This Row],[pv_대분류]]="수입", 표1[[#This Row],[pv_대분류]]="저축/투자"), 표1[[#This Row],[금액]], -표1[[#This Row],[금액]])</f>
        <v>30000</v>
      </c>
    </row>
    <row r="2038" spans="1:15">
      <c r="A2038" s="33">
        <v>45588</v>
      </c>
      <c r="B2038" s="34">
        <v>0.46386574074074072</v>
      </c>
      <c r="C2038" t="s">
        <v>165</v>
      </c>
      <c r="D2038" t="s">
        <v>542</v>
      </c>
      <c r="E2038" t="s">
        <v>50</v>
      </c>
      <c r="F2038" t="s">
        <v>759</v>
      </c>
      <c r="G2038" s="82">
        <v>-3500</v>
      </c>
      <c r="H2038" t="s">
        <v>179</v>
      </c>
      <c r="I2038" t="s">
        <v>224</v>
      </c>
      <c r="J2038" s="33"/>
      <c r="K2038" s="33">
        <f>표1[[#This Row],[날짜]]</f>
        <v>45588</v>
      </c>
      <c r="L2038" t="str" cm="1">
        <f t="array" ref="L20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38" t="str">
        <f t="shared" si="31"/>
        <v>의료/건강</v>
      </c>
      <c r="N2038" t="str">
        <f>IF(COUNTIF(저축성자산, I2038) &gt; 0, 표1[[#This Row],[결제수단]], E2038)</f>
        <v>약국</v>
      </c>
      <c r="O2038">
        <f>IF(OR(표1[[#This Row],[pv_대분류]]="수입", 표1[[#This Row],[pv_대분류]]="저축/투자"), 표1[[#This Row],[금액]], -표1[[#This Row],[금액]])</f>
        <v>3500</v>
      </c>
    </row>
    <row r="2039" spans="1:15">
      <c r="A2039" s="33">
        <v>45588</v>
      </c>
      <c r="B2039" s="34">
        <v>0.70269675925925923</v>
      </c>
      <c r="C2039" t="s">
        <v>165</v>
      </c>
      <c r="D2039" t="s">
        <v>553</v>
      </c>
      <c r="E2039" t="s">
        <v>612</v>
      </c>
      <c r="F2039" t="s">
        <v>710</v>
      </c>
      <c r="G2039" s="82">
        <v>-58900</v>
      </c>
      <c r="H2039" t="s">
        <v>179</v>
      </c>
      <c r="I2039" t="s">
        <v>224</v>
      </c>
      <c r="J2039" s="33"/>
      <c r="K2039" s="33">
        <f>표1[[#This Row],[날짜]]</f>
        <v>45588</v>
      </c>
      <c r="L2039" t="str" cm="1">
        <f t="array" ref="L20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39" t="str">
        <f t="shared" si="31"/>
        <v>온라인쇼핑</v>
      </c>
      <c r="N2039" t="str">
        <f>IF(COUNTIF(저축성자산, I2039) &gt; 0, 표1[[#This Row],[결제수단]], E2039)</f>
        <v>인터넷쇼핑</v>
      </c>
      <c r="O2039">
        <f>IF(OR(표1[[#This Row],[pv_대분류]]="수입", 표1[[#This Row],[pv_대분류]]="저축/투자"), 표1[[#This Row],[금액]], -표1[[#This Row],[금액]])</f>
        <v>58900</v>
      </c>
    </row>
    <row r="2040" spans="1:15">
      <c r="A2040" s="33">
        <v>45588</v>
      </c>
      <c r="B2040" s="34">
        <v>0.70336805555555559</v>
      </c>
      <c r="C2040" t="s">
        <v>165</v>
      </c>
      <c r="D2040" t="s">
        <v>553</v>
      </c>
      <c r="E2040" t="s">
        <v>612</v>
      </c>
      <c r="F2040" t="s">
        <v>5</v>
      </c>
      <c r="G2040" s="82">
        <v>-44333</v>
      </c>
      <c r="H2040" t="s">
        <v>179</v>
      </c>
      <c r="I2040" t="s">
        <v>222</v>
      </c>
      <c r="J2040" s="33"/>
      <c r="K2040" s="33">
        <f>표1[[#This Row],[날짜]]</f>
        <v>45588</v>
      </c>
      <c r="L2040" t="str" cm="1">
        <f t="array" ref="L20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40" t="str">
        <f t="shared" si="31"/>
        <v>온라인쇼핑</v>
      </c>
      <c r="N2040" t="str">
        <f>IF(COUNTIF(저축성자산, I2040) &gt; 0, 표1[[#This Row],[결제수단]], E2040)</f>
        <v>인터넷쇼핑</v>
      </c>
      <c r="O2040">
        <f>IF(OR(표1[[#This Row],[pv_대분류]]="수입", 표1[[#This Row],[pv_대분류]]="저축/투자"), 표1[[#This Row],[금액]], -표1[[#This Row],[금액]])</f>
        <v>44333</v>
      </c>
    </row>
    <row r="2041" spans="1:15">
      <c r="A2041" s="33">
        <v>45588</v>
      </c>
      <c r="B2041" s="34">
        <v>0.70891203703703709</v>
      </c>
      <c r="C2041" t="s">
        <v>165</v>
      </c>
      <c r="D2041" t="s">
        <v>553</v>
      </c>
      <c r="E2041" t="s">
        <v>612</v>
      </c>
      <c r="F2041" t="s">
        <v>716</v>
      </c>
      <c r="G2041" s="82">
        <v>-19866</v>
      </c>
      <c r="H2041" t="s">
        <v>179</v>
      </c>
      <c r="I2041" t="s">
        <v>222</v>
      </c>
      <c r="J2041" s="33"/>
      <c r="K2041" s="33">
        <f>표1[[#This Row],[날짜]]</f>
        <v>45588</v>
      </c>
      <c r="L2041" t="str" cm="1">
        <f t="array" ref="L20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41" t="str">
        <f t="shared" si="31"/>
        <v>온라인쇼핑</v>
      </c>
      <c r="N2041" t="str">
        <f>IF(COUNTIF(저축성자산, I2041) &gt; 0, 표1[[#This Row],[결제수단]], E2041)</f>
        <v>인터넷쇼핑</v>
      </c>
      <c r="O2041">
        <f>IF(OR(표1[[#This Row],[pv_대분류]]="수입", 표1[[#This Row],[pv_대분류]]="저축/투자"), 표1[[#This Row],[금액]], -표1[[#This Row],[금액]])</f>
        <v>19866</v>
      </c>
    </row>
    <row r="2042" spans="1:15" hidden="1">
      <c r="A2042" s="33">
        <v>45588</v>
      </c>
      <c r="B2042" s="34">
        <v>0.74501157407407403</v>
      </c>
      <c r="C2042" t="s">
        <v>163</v>
      </c>
      <c r="D2042" t="s">
        <v>161</v>
      </c>
      <c r="E2042" t="s">
        <v>149</v>
      </c>
      <c r="F2042" t="s">
        <v>742</v>
      </c>
      <c r="G2042" s="82">
        <v>3</v>
      </c>
      <c r="H2042" t="s">
        <v>179</v>
      </c>
      <c r="I2042" t="s">
        <v>554</v>
      </c>
      <c r="J2042" s="33"/>
      <c r="K2042" s="33">
        <f>표1[[#This Row],[날짜]]</f>
        <v>45588</v>
      </c>
      <c r="L2042" t="str" cm="1">
        <f t="array" ref="L20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42" t="str">
        <f t="shared" si="31"/>
        <v>앱테크</v>
      </c>
      <c r="N2042" t="str">
        <f>IF(COUNTIF(저축성자산, I2042) &gt; 0, 표1[[#This Row],[결제수단]], E2042)</f>
        <v>미분류</v>
      </c>
      <c r="O2042">
        <f>IF(OR(표1[[#This Row],[pv_대분류]]="수입", 표1[[#This Row],[pv_대분류]]="저축/투자"), 표1[[#This Row],[금액]], -표1[[#This Row],[금액]])</f>
        <v>3</v>
      </c>
    </row>
    <row r="2043" spans="1:15" hidden="1">
      <c r="A2043" s="33">
        <v>45588</v>
      </c>
      <c r="B2043" s="34">
        <v>0.55609953703703707</v>
      </c>
      <c r="C2043" t="s">
        <v>167</v>
      </c>
      <c r="D2043" t="s">
        <v>609</v>
      </c>
      <c r="E2043" t="s">
        <v>149</v>
      </c>
      <c r="F2043" t="s">
        <v>152</v>
      </c>
      <c r="G2043" s="82">
        <v>4000</v>
      </c>
      <c r="H2043" t="s">
        <v>179</v>
      </c>
      <c r="I2043" t="s">
        <v>554</v>
      </c>
      <c r="J2043" s="33"/>
      <c r="K2043" s="33">
        <f>표1[[#This Row],[날짜]]</f>
        <v>45588</v>
      </c>
      <c r="L2043" t="str" cm="1">
        <f t="array" ref="L20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43" t="str">
        <f t="shared" si="31"/>
        <v>내계좌이체</v>
      </c>
      <c r="N2043" t="str">
        <f>IF(COUNTIF(저축성자산, I2043) &gt; 0, 표1[[#This Row],[결제수단]], E2043)</f>
        <v>미분류</v>
      </c>
      <c r="O2043">
        <f>IF(OR(표1[[#This Row],[pv_대분류]]="수입", 표1[[#This Row],[pv_대분류]]="저축/투자"), 표1[[#This Row],[금액]], -표1[[#This Row],[금액]])</f>
        <v>-4000</v>
      </c>
    </row>
    <row r="2044" spans="1:15" hidden="1">
      <c r="A2044" s="33">
        <v>45588</v>
      </c>
      <c r="B2044" s="34">
        <v>0.55609953703703707</v>
      </c>
      <c r="C2044" t="s">
        <v>167</v>
      </c>
      <c r="D2044" t="s">
        <v>609</v>
      </c>
      <c r="E2044" t="s">
        <v>149</v>
      </c>
      <c r="F2044" t="s">
        <v>593</v>
      </c>
      <c r="G2044" s="82">
        <v>-4000</v>
      </c>
      <c r="H2044" t="s">
        <v>179</v>
      </c>
      <c r="I2044" t="s">
        <v>537</v>
      </c>
      <c r="J2044" s="33"/>
      <c r="K2044" s="33">
        <f>표1[[#This Row],[날짜]]</f>
        <v>45588</v>
      </c>
      <c r="L2044" t="str" cm="1">
        <f t="array" ref="L20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44" t="str">
        <f t="shared" si="31"/>
        <v>내계좌이체</v>
      </c>
      <c r="N2044" t="str">
        <f>IF(COUNTIF(저축성자산, I2044) &gt; 0, 표1[[#This Row],[결제수단]], E2044)</f>
        <v>미분류</v>
      </c>
      <c r="O2044">
        <f>IF(OR(표1[[#This Row],[pv_대분류]]="수입", 표1[[#This Row],[pv_대분류]]="저축/투자"), 표1[[#This Row],[금액]], -표1[[#This Row],[금액]])</f>
        <v>4000</v>
      </c>
    </row>
    <row r="2045" spans="1:15" hidden="1">
      <c r="A2045" s="33">
        <v>45588</v>
      </c>
      <c r="B2045" s="34">
        <v>0.5599305555555556</v>
      </c>
      <c r="C2045" t="s">
        <v>167</v>
      </c>
      <c r="D2045" t="s">
        <v>609</v>
      </c>
      <c r="E2045" t="s">
        <v>149</v>
      </c>
      <c r="F2045" t="s">
        <v>593</v>
      </c>
      <c r="G2045" s="82">
        <v>-31764</v>
      </c>
      <c r="H2045" t="s">
        <v>179</v>
      </c>
      <c r="I2045" t="s">
        <v>211</v>
      </c>
      <c r="J2045" s="33"/>
      <c r="K2045" s="33">
        <f>표1[[#This Row],[날짜]]</f>
        <v>45588</v>
      </c>
      <c r="L2045" t="str" cm="1">
        <f t="array" ref="L20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45" t="str">
        <f t="shared" si="31"/>
        <v>내계좌이체</v>
      </c>
      <c r="N2045" t="str">
        <f>IF(COUNTIF(저축성자산, I2045) &gt; 0, 표1[[#This Row],[결제수단]], E2045)</f>
        <v>미분류</v>
      </c>
      <c r="O2045">
        <f>IF(OR(표1[[#This Row],[pv_대분류]]="수입", 표1[[#This Row],[pv_대분류]]="저축/투자"), 표1[[#This Row],[금액]], -표1[[#This Row],[금액]])</f>
        <v>31764</v>
      </c>
    </row>
    <row r="2046" spans="1:15" hidden="1">
      <c r="A2046" s="33">
        <v>45588</v>
      </c>
      <c r="B2046" s="34">
        <v>0.5599305555555556</v>
      </c>
      <c r="C2046" t="s">
        <v>167</v>
      </c>
      <c r="D2046" t="s">
        <v>609</v>
      </c>
      <c r="E2046" t="s">
        <v>149</v>
      </c>
      <c r="F2046" t="s">
        <v>152</v>
      </c>
      <c r="G2046" s="82">
        <v>31764</v>
      </c>
      <c r="H2046" t="s">
        <v>179</v>
      </c>
      <c r="I2046" t="s">
        <v>537</v>
      </c>
      <c r="J2046" s="33"/>
      <c r="K2046" s="33">
        <f>표1[[#This Row],[날짜]]</f>
        <v>45588</v>
      </c>
      <c r="L2046" t="str" cm="1">
        <f t="array" ref="L20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46" t="str">
        <f t="shared" si="31"/>
        <v>내계좌이체</v>
      </c>
      <c r="N2046" t="str">
        <f>IF(COUNTIF(저축성자산, I2046) &gt; 0, 표1[[#This Row],[결제수단]], E2046)</f>
        <v>미분류</v>
      </c>
      <c r="O2046">
        <f>IF(OR(표1[[#This Row],[pv_대분류]]="수입", 표1[[#This Row],[pv_대분류]]="저축/투자"), 표1[[#This Row],[금액]], -표1[[#This Row],[금액]])</f>
        <v>-31764</v>
      </c>
    </row>
    <row r="2047" spans="1:15" hidden="1">
      <c r="A2047" s="33">
        <v>45588</v>
      </c>
      <c r="B2047" s="34">
        <v>0.70280092592592591</v>
      </c>
      <c r="C2047" t="s">
        <v>167</v>
      </c>
      <c r="D2047" t="s">
        <v>167</v>
      </c>
      <c r="E2047" t="s">
        <v>149</v>
      </c>
      <c r="F2047" t="s">
        <v>365</v>
      </c>
      <c r="G2047" s="82">
        <v>10000</v>
      </c>
      <c r="H2047" t="s">
        <v>179</v>
      </c>
      <c r="I2047" t="s">
        <v>537</v>
      </c>
      <c r="J2047" s="33"/>
      <c r="K2047" s="33">
        <f>표1[[#This Row],[날짜]]</f>
        <v>45588</v>
      </c>
      <c r="L2047" t="str" cm="1">
        <f t="array" ref="L20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47" t="str">
        <f t="shared" si="31"/>
        <v>이체</v>
      </c>
      <c r="N2047" t="str">
        <f>IF(COUNTIF(저축성자산, I2047) &gt; 0, 표1[[#This Row],[결제수단]], E2047)</f>
        <v>미분류</v>
      </c>
      <c r="O2047">
        <f>IF(OR(표1[[#This Row],[pv_대분류]]="수입", 표1[[#This Row],[pv_대분류]]="저축/투자"), 표1[[#This Row],[금액]], -표1[[#This Row],[금액]])</f>
        <v>-10000</v>
      </c>
    </row>
    <row r="2048" spans="1:15" hidden="1">
      <c r="A2048" s="33">
        <v>45588</v>
      </c>
      <c r="B2048" s="34">
        <v>0.74456018518518519</v>
      </c>
      <c r="C2048" t="s">
        <v>167</v>
      </c>
      <c r="D2048" t="s">
        <v>166</v>
      </c>
      <c r="E2048" t="s">
        <v>149</v>
      </c>
      <c r="F2048" t="s">
        <v>460</v>
      </c>
      <c r="G2048" s="82">
        <v>3</v>
      </c>
      <c r="H2048" t="s">
        <v>179</v>
      </c>
      <c r="I2048" t="s">
        <v>554</v>
      </c>
      <c r="J2048" s="33"/>
      <c r="K2048" s="33">
        <f>표1[[#This Row],[날짜]]</f>
        <v>45588</v>
      </c>
      <c r="L2048" t="str" cm="1">
        <f t="array" ref="L20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48" t="str">
        <f t="shared" si="31"/>
        <v>현금</v>
      </c>
      <c r="N2048" t="str">
        <f>IF(COUNTIF(저축성자산, I2048) &gt; 0, 표1[[#This Row],[결제수단]], E2048)</f>
        <v>미분류</v>
      </c>
      <c r="O2048">
        <f>IF(OR(표1[[#This Row],[pv_대분류]]="수입", 표1[[#This Row],[pv_대분류]]="저축/투자"), 표1[[#This Row],[금액]], -표1[[#This Row],[금액]])</f>
        <v>-3</v>
      </c>
    </row>
    <row r="2049" spans="1:15">
      <c r="A2049" s="33">
        <v>45587</v>
      </c>
      <c r="B2049" s="34">
        <v>0.56482638888888892</v>
      </c>
      <c r="C2049" t="s">
        <v>165</v>
      </c>
      <c r="D2049" t="s">
        <v>525</v>
      </c>
      <c r="E2049" t="s">
        <v>591</v>
      </c>
      <c r="F2049" t="s">
        <v>369</v>
      </c>
      <c r="G2049" s="82">
        <v>-6200</v>
      </c>
      <c r="H2049" t="s">
        <v>179</v>
      </c>
      <c r="I2049" t="s">
        <v>224</v>
      </c>
      <c r="J2049" s="33"/>
      <c r="K2049" s="33">
        <f>표1[[#This Row],[날짜]]</f>
        <v>45587</v>
      </c>
      <c r="L2049" t="str" cm="1">
        <f t="array" ref="L20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49" t="str">
        <f t="shared" si="31"/>
        <v>카페/간식</v>
      </c>
      <c r="N2049" t="str">
        <f>IF(COUNTIF(저축성자산, I2049) &gt; 0, 표1[[#This Row],[결제수단]], E2049)</f>
        <v>커피/음료</v>
      </c>
      <c r="O2049">
        <f>IF(OR(표1[[#This Row],[pv_대분류]]="수입", 표1[[#This Row],[pv_대분류]]="저축/투자"), 표1[[#This Row],[금액]], -표1[[#This Row],[금액]])</f>
        <v>6200</v>
      </c>
    </row>
    <row r="2050" spans="1:15" hidden="1">
      <c r="A2050" s="33">
        <v>45587</v>
      </c>
      <c r="B2050" s="34">
        <v>0.59535879629629629</v>
      </c>
      <c r="C2050" t="s">
        <v>163</v>
      </c>
      <c r="D2050" t="s">
        <v>149</v>
      </c>
      <c r="E2050" t="s">
        <v>149</v>
      </c>
      <c r="F2050" t="s">
        <v>590</v>
      </c>
      <c r="G2050" s="82">
        <v>25</v>
      </c>
      <c r="H2050" t="s">
        <v>179</v>
      </c>
      <c r="I2050" t="s">
        <v>537</v>
      </c>
      <c r="J2050" s="33"/>
      <c r="K2050" s="33">
        <f>표1[[#This Row],[날짜]]</f>
        <v>45587</v>
      </c>
      <c r="L2050" t="str" cm="1">
        <f t="array" ref="L20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50" t="str">
        <f t="shared" ref="M2050:M2113" si="32">IF(COUNTIF(저축성자산, I2050) &gt; 0, "저축성자산", D2050)</f>
        <v>미분류</v>
      </c>
      <c r="N2050" t="str">
        <f>IF(COUNTIF(저축성자산, I2050) &gt; 0, 표1[[#This Row],[결제수단]], E2050)</f>
        <v>미분류</v>
      </c>
      <c r="O2050">
        <f>IF(OR(표1[[#This Row],[pv_대분류]]="수입", 표1[[#This Row],[pv_대분류]]="저축/투자"), 표1[[#This Row],[금액]], -표1[[#This Row],[금액]])</f>
        <v>25</v>
      </c>
    </row>
    <row r="2051" spans="1:15">
      <c r="A2051" s="33">
        <v>45587</v>
      </c>
      <c r="B2051" s="34">
        <v>0.71048611111111115</v>
      </c>
      <c r="C2051" t="s">
        <v>165</v>
      </c>
      <c r="D2051" t="s">
        <v>525</v>
      </c>
      <c r="E2051" t="s">
        <v>591</v>
      </c>
      <c r="F2051" t="s">
        <v>687</v>
      </c>
      <c r="G2051" s="82">
        <v>-46800</v>
      </c>
      <c r="H2051" t="s">
        <v>179</v>
      </c>
      <c r="I2051" t="s">
        <v>537</v>
      </c>
      <c r="J2051" s="33"/>
      <c r="K2051" s="33">
        <f>표1[[#This Row],[날짜]]</f>
        <v>45587</v>
      </c>
      <c r="L2051" t="str" cm="1">
        <f t="array" ref="L20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51" t="str">
        <f t="shared" si="32"/>
        <v>카페/간식</v>
      </c>
      <c r="N2051" t="str">
        <f>IF(COUNTIF(저축성자산, I2051) &gt; 0, 표1[[#This Row],[결제수단]], E2051)</f>
        <v>커피/음료</v>
      </c>
      <c r="O2051">
        <f>IF(OR(표1[[#This Row],[pv_대분류]]="수입", 표1[[#This Row],[pv_대분류]]="저축/투자"), 표1[[#This Row],[금액]], -표1[[#This Row],[금액]])</f>
        <v>46800</v>
      </c>
    </row>
    <row r="2052" spans="1:15">
      <c r="A2052" s="33">
        <v>45587</v>
      </c>
      <c r="B2052" s="34">
        <v>0.7167824074074074</v>
      </c>
      <c r="C2052" t="s">
        <v>165</v>
      </c>
      <c r="D2052" t="s">
        <v>148</v>
      </c>
      <c r="E2052" t="s">
        <v>0</v>
      </c>
      <c r="F2052" t="s">
        <v>344</v>
      </c>
      <c r="G2052" s="82">
        <v>-42933</v>
      </c>
      <c r="H2052" t="s">
        <v>179</v>
      </c>
      <c r="I2052" t="s">
        <v>222</v>
      </c>
      <c r="J2052" s="33"/>
      <c r="K2052" s="33">
        <f>표1[[#This Row],[날짜]]</f>
        <v>45587</v>
      </c>
      <c r="L2052" t="str" cm="1">
        <f t="array" ref="L20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52" t="str">
        <f t="shared" si="32"/>
        <v>식비</v>
      </c>
      <c r="N2052" t="str">
        <f>IF(COUNTIF(저축성자산, I2052) &gt; 0, 표1[[#This Row],[결제수단]], E2052)</f>
        <v>치킨</v>
      </c>
      <c r="O2052">
        <f>IF(OR(표1[[#This Row],[pv_대분류]]="수입", 표1[[#This Row],[pv_대분류]]="저축/투자"), 표1[[#This Row],[금액]], -표1[[#This Row],[금액]])</f>
        <v>42933</v>
      </c>
    </row>
    <row r="2053" spans="1:15" hidden="1">
      <c r="A2053" s="33">
        <v>45587</v>
      </c>
      <c r="B2053" s="34">
        <v>0.5949768518518519</v>
      </c>
      <c r="C2053" t="s">
        <v>167</v>
      </c>
      <c r="D2053" t="s">
        <v>609</v>
      </c>
      <c r="E2053" t="s">
        <v>149</v>
      </c>
      <c r="F2053" t="s">
        <v>192</v>
      </c>
      <c r="G2053" s="82">
        <v>200000</v>
      </c>
      <c r="H2053" t="s">
        <v>179</v>
      </c>
      <c r="I2053" t="s">
        <v>537</v>
      </c>
      <c r="J2053" s="33"/>
      <c r="K2053" s="33">
        <f>표1[[#This Row],[날짜]]</f>
        <v>45587</v>
      </c>
      <c r="L2053" t="str" cm="1">
        <f t="array" ref="L20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53" t="str">
        <f t="shared" si="32"/>
        <v>내계좌이체</v>
      </c>
      <c r="N2053" t="str">
        <f>IF(COUNTIF(저축성자산, I2053) &gt; 0, 표1[[#This Row],[결제수단]], E2053)</f>
        <v>미분류</v>
      </c>
      <c r="O2053">
        <f>IF(OR(표1[[#This Row],[pv_대분류]]="수입", 표1[[#This Row],[pv_대분류]]="저축/투자"), 표1[[#This Row],[금액]], -표1[[#This Row],[금액]])</f>
        <v>-200000</v>
      </c>
    </row>
    <row r="2054" spans="1:15" hidden="1">
      <c r="A2054" s="33">
        <v>45587</v>
      </c>
      <c r="B2054" s="34">
        <v>0.5949768518518519</v>
      </c>
      <c r="C2054" t="s">
        <v>167</v>
      </c>
      <c r="D2054" t="s">
        <v>609</v>
      </c>
      <c r="E2054" t="s">
        <v>149</v>
      </c>
      <c r="F2054" t="s">
        <v>234</v>
      </c>
      <c r="G2054" s="82">
        <v>-200000</v>
      </c>
      <c r="H2054" t="s">
        <v>179</v>
      </c>
      <c r="I2054" t="s">
        <v>527</v>
      </c>
      <c r="J2054" s="33"/>
      <c r="K2054" s="33">
        <f>표1[[#This Row],[날짜]]</f>
        <v>45587</v>
      </c>
      <c r="L2054" t="str" cm="1">
        <f t="array" ref="L20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54" t="str">
        <f t="shared" si="32"/>
        <v>내계좌이체</v>
      </c>
      <c r="N2054" t="str">
        <f>IF(COUNTIF(저축성자산, I2054) &gt; 0, 표1[[#This Row],[결제수단]], E2054)</f>
        <v>미분류</v>
      </c>
      <c r="O2054">
        <f>IF(OR(표1[[#This Row],[pv_대분류]]="수입", 표1[[#This Row],[pv_대분류]]="저축/투자"), 표1[[#This Row],[금액]], -표1[[#This Row],[금액]])</f>
        <v>200000</v>
      </c>
    </row>
    <row r="2055" spans="1:15" hidden="1">
      <c r="A2055" s="33">
        <v>45587</v>
      </c>
      <c r="B2055" s="34">
        <v>0.59517361111111111</v>
      </c>
      <c r="C2055" t="s">
        <v>167</v>
      </c>
      <c r="D2055" t="s">
        <v>609</v>
      </c>
      <c r="E2055" t="s">
        <v>149</v>
      </c>
      <c r="F2055" t="s">
        <v>152</v>
      </c>
      <c r="G2055" s="82">
        <v>250000</v>
      </c>
      <c r="H2055" t="s">
        <v>179</v>
      </c>
      <c r="I2055" t="s">
        <v>195</v>
      </c>
      <c r="J2055" s="33"/>
      <c r="K2055" s="33">
        <f>표1[[#This Row],[날짜]]</f>
        <v>45587</v>
      </c>
      <c r="L2055" t="str" cm="1">
        <f t="array" ref="L20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55" t="str">
        <f t="shared" si="32"/>
        <v>내계좌이체</v>
      </c>
      <c r="N2055" t="str">
        <f>IF(COUNTIF(저축성자산, I2055) &gt; 0, 표1[[#This Row],[결제수단]], E2055)</f>
        <v>미분류</v>
      </c>
      <c r="O2055">
        <f>IF(OR(표1[[#This Row],[pv_대분류]]="수입", 표1[[#This Row],[pv_대분류]]="저축/투자"), 표1[[#This Row],[금액]], -표1[[#This Row],[금액]])</f>
        <v>-250000</v>
      </c>
    </row>
    <row r="2056" spans="1:15" hidden="1">
      <c r="A2056" s="33">
        <v>45587</v>
      </c>
      <c r="B2056" s="34">
        <v>0.59517361111111111</v>
      </c>
      <c r="C2056" t="s">
        <v>167</v>
      </c>
      <c r="D2056" t="s">
        <v>609</v>
      </c>
      <c r="E2056" t="s">
        <v>149</v>
      </c>
      <c r="F2056" t="s">
        <v>152</v>
      </c>
      <c r="G2056" s="82">
        <v>-250000</v>
      </c>
      <c r="H2056" t="s">
        <v>179</v>
      </c>
      <c r="I2056" t="s">
        <v>537</v>
      </c>
      <c r="J2056" s="33"/>
      <c r="K2056" s="33">
        <f>표1[[#This Row],[날짜]]</f>
        <v>45587</v>
      </c>
      <c r="L2056" t="str" cm="1">
        <f t="array" ref="L20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56" t="str">
        <f t="shared" si="32"/>
        <v>내계좌이체</v>
      </c>
      <c r="N2056" t="str">
        <f>IF(COUNTIF(저축성자산, I2056) &gt; 0, 표1[[#This Row],[결제수단]], E2056)</f>
        <v>미분류</v>
      </c>
      <c r="O2056">
        <f>IF(OR(표1[[#This Row],[pv_대분류]]="수입", 표1[[#This Row],[pv_대분류]]="저축/투자"), 표1[[#This Row],[금액]], -표1[[#This Row],[금액]])</f>
        <v>250000</v>
      </c>
    </row>
    <row r="2057" spans="1:15" hidden="1">
      <c r="A2057" s="33">
        <v>45586</v>
      </c>
      <c r="B2057" s="34">
        <v>0.37094907407407413</v>
      </c>
      <c r="C2057" t="s">
        <v>163</v>
      </c>
      <c r="D2057" t="s">
        <v>161</v>
      </c>
      <c r="E2057" t="s">
        <v>149</v>
      </c>
      <c r="F2057" t="s">
        <v>353</v>
      </c>
      <c r="G2057" s="82">
        <v>10</v>
      </c>
      <c r="H2057" t="s">
        <v>179</v>
      </c>
      <c r="I2057" t="s">
        <v>537</v>
      </c>
      <c r="J2057" s="33"/>
      <c r="K2057" s="33">
        <f>표1[[#This Row],[날짜]]</f>
        <v>45586</v>
      </c>
      <c r="L2057" t="str" cm="1">
        <f t="array" ref="L20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57" t="str">
        <f t="shared" si="32"/>
        <v>앱테크</v>
      </c>
      <c r="N2057" t="str">
        <f>IF(COUNTIF(저축성자산, I2057) &gt; 0, 표1[[#This Row],[결제수단]], E2057)</f>
        <v>미분류</v>
      </c>
      <c r="O2057">
        <f>IF(OR(표1[[#This Row],[pv_대분류]]="수입", 표1[[#This Row],[pv_대분류]]="저축/투자"), 표1[[#This Row],[금액]], -표1[[#This Row],[금액]])</f>
        <v>10</v>
      </c>
    </row>
    <row r="2058" spans="1:15" hidden="1">
      <c r="A2058" s="33">
        <v>45586</v>
      </c>
      <c r="B2058" s="34">
        <v>0.37104166666666671</v>
      </c>
      <c r="C2058" t="s">
        <v>163</v>
      </c>
      <c r="D2058" t="s">
        <v>161</v>
      </c>
      <c r="E2058" t="s">
        <v>149</v>
      </c>
      <c r="F2058" t="s">
        <v>617</v>
      </c>
      <c r="G2058" s="82">
        <v>66</v>
      </c>
      <c r="H2058" t="s">
        <v>179</v>
      </c>
      <c r="I2058" t="s">
        <v>537</v>
      </c>
      <c r="J2058" s="33"/>
      <c r="K2058" s="33">
        <f>표1[[#This Row],[날짜]]</f>
        <v>45586</v>
      </c>
      <c r="L2058" t="str" cm="1">
        <f t="array" ref="L20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58" t="str">
        <f t="shared" si="32"/>
        <v>앱테크</v>
      </c>
      <c r="N2058" t="str">
        <f>IF(COUNTIF(저축성자산, I2058) &gt; 0, 표1[[#This Row],[결제수단]], E2058)</f>
        <v>미분류</v>
      </c>
      <c r="O2058">
        <f>IF(OR(표1[[#This Row],[pv_대분류]]="수입", 표1[[#This Row],[pv_대분류]]="저축/투자"), 표1[[#This Row],[금액]], -표1[[#This Row],[금액]])</f>
        <v>66</v>
      </c>
    </row>
    <row r="2059" spans="1:15" hidden="1">
      <c r="A2059" s="33">
        <v>45586</v>
      </c>
      <c r="B2059" s="34">
        <v>0.37108796296296298</v>
      </c>
      <c r="C2059" t="s">
        <v>163</v>
      </c>
      <c r="D2059" t="s">
        <v>161</v>
      </c>
      <c r="E2059" t="s">
        <v>149</v>
      </c>
      <c r="F2059" t="s">
        <v>617</v>
      </c>
      <c r="G2059" s="82">
        <v>130</v>
      </c>
      <c r="H2059" t="s">
        <v>179</v>
      </c>
      <c r="I2059" t="s">
        <v>537</v>
      </c>
      <c r="J2059" s="33"/>
      <c r="K2059" s="33">
        <f>표1[[#This Row],[날짜]]</f>
        <v>45586</v>
      </c>
      <c r="L2059" t="str" cm="1">
        <f t="array" ref="L20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59" t="str">
        <f t="shared" si="32"/>
        <v>앱테크</v>
      </c>
      <c r="N2059" t="str">
        <f>IF(COUNTIF(저축성자산, I2059) &gt; 0, 표1[[#This Row],[결제수단]], E2059)</f>
        <v>미분류</v>
      </c>
      <c r="O2059">
        <f>IF(OR(표1[[#This Row],[pv_대분류]]="수입", 표1[[#This Row],[pv_대분류]]="저축/투자"), 표1[[#This Row],[금액]], -표1[[#This Row],[금액]])</f>
        <v>130</v>
      </c>
    </row>
    <row r="2060" spans="1:15" hidden="1">
      <c r="A2060" s="33">
        <v>45586</v>
      </c>
      <c r="B2060" s="34">
        <v>0.37158564814814821</v>
      </c>
      <c r="C2060" t="s">
        <v>163</v>
      </c>
      <c r="D2060" t="s">
        <v>510</v>
      </c>
      <c r="E2060" t="s">
        <v>149</v>
      </c>
      <c r="F2060" t="s">
        <v>608</v>
      </c>
      <c r="G2060" s="82">
        <v>434</v>
      </c>
      <c r="H2060" t="s">
        <v>179</v>
      </c>
      <c r="I2060" t="s">
        <v>527</v>
      </c>
      <c r="J2060" s="33"/>
      <c r="K2060" s="33">
        <f>표1[[#This Row],[날짜]]</f>
        <v>45586</v>
      </c>
      <c r="L2060" t="str" cm="1">
        <f t="array" ref="L20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60" t="str">
        <f t="shared" si="32"/>
        <v>금융수입</v>
      </c>
      <c r="N2060" t="str">
        <f>IF(COUNTIF(저축성자산, I2060) &gt; 0, 표1[[#This Row],[결제수단]], E2060)</f>
        <v>미분류</v>
      </c>
      <c r="O2060">
        <f>IF(OR(표1[[#This Row],[pv_대분류]]="수입", 표1[[#This Row],[pv_대분류]]="저축/투자"), 표1[[#This Row],[금액]], -표1[[#This Row],[금액]])</f>
        <v>434</v>
      </c>
    </row>
    <row r="2061" spans="1:15">
      <c r="A2061" s="33">
        <v>45586</v>
      </c>
      <c r="B2061" s="34">
        <v>0.44790509259259259</v>
      </c>
      <c r="C2061" t="s">
        <v>165</v>
      </c>
      <c r="D2061" t="s">
        <v>542</v>
      </c>
      <c r="E2061" t="s">
        <v>696</v>
      </c>
      <c r="F2061" t="s">
        <v>368</v>
      </c>
      <c r="G2061" s="82">
        <v>-5200</v>
      </c>
      <c r="H2061" t="s">
        <v>179</v>
      </c>
      <c r="I2061" t="s">
        <v>224</v>
      </c>
      <c r="J2061" s="33"/>
      <c r="K2061" s="33">
        <f>표1[[#This Row],[날짜]]</f>
        <v>45586</v>
      </c>
      <c r="L2061" t="str" cm="1">
        <f t="array" ref="L20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61" t="str">
        <f t="shared" si="32"/>
        <v>의료/건강</v>
      </c>
      <c r="N2061" t="str">
        <f>IF(COUNTIF(저축성자산, I2061) &gt; 0, 표1[[#This Row],[결제수단]], E2061)</f>
        <v>내과/가정의학</v>
      </c>
      <c r="O2061">
        <f>IF(OR(표1[[#This Row],[pv_대분류]]="수입", 표1[[#This Row],[pv_대분류]]="저축/투자"), 표1[[#This Row],[금액]], -표1[[#This Row],[금액]])</f>
        <v>5200</v>
      </c>
    </row>
    <row r="2062" spans="1:15" hidden="1">
      <c r="A2062" s="33">
        <v>45586</v>
      </c>
      <c r="B2062" s="34">
        <v>0.5379976851851852</v>
      </c>
      <c r="C2062" t="s">
        <v>163</v>
      </c>
      <c r="D2062" t="s">
        <v>149</v>
      </c>
      <c r="E2062" t="s">
        <v>149</v>
      </c>
      <c r="F2062" t="s">
        <v>590</v>
      </c>
      <c r="G2062" s="82">
        <v>32</v>
      </c>
      <c r="H2062" t="s">
        <v>179</v>
      </c>
      <c r="I2062" t="s">
        <v>537</v>
      </c>
      <c r="J2062" s="33"/>
      <c r="K2062" s="33">
        <f>표1[[#This Row],[날짜]]</f>
        <v>45586</v>
      </c>
      <c r="L2062" t="str" cm="1">
        <f t="array" ref="L20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62" t="str">
        <f t="shared" si="32"/>
        <v>미분류</v>
      </c>
      <c r="N2062" t="str">
        <f>IF(COUNTIF(저축성자산, I2062) &gt; 0, 표1[[#This Row],[결제수단]], E2062)</f>
        <v>미분류</v>
      </c>
      <c r="O2062">
        <f>IF(OR(표1[[#This Row],[pv_대분류]]="수입", 표1[[#This Row],[pv_대분류]]="저축/투자"), 표1[[#This Row],[금액]], -표1[[#This Row],[금액]])</f>
        <v>32</v>
      </c>
    </row>
    <row r="2063" spans="1:15" hidden="1">
      <c r="A2063" s="33">
        <v>45586</v>
      </c>
      <c r="B2063" s="34">
        <v>0.53802083333333328</v>
      </c>
      <c r="C2063" t="s">
        <v>163</v>
      </c>
      <c r="D2063" t="s">
        <v>149</v>
      </c>
      <c r="E2063" t="s">
        <v>149</v>
      </c>
      <c r="F2063" t="s">
        <v>590</v>
      </c>
      <c r="G2063" s="82">
        <v>11</v>
      </c>
      <c r="H2063" t="s">
        <v>179</v>
      </c>
      <c r="I2063" t="s">
        <v>537</v>
      </c>
      <c r="J2063" s="33"/>
      <c r="K2063" s="33">
        <f>표1[[#This Row],[날짜]]</f>
        <v>45586</v>
      </c>
      <c r="L2063" t="str" cm="1">
        <f t="array" ref="L20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063" t="str">
        <f t="shared" si="32"/>
        <v>미분류</v>
      </c>
      <c r="N2063" t="str">
        <f>IF(COUNTIF(저축성자산, I2063) &gt; 0, 표1[[#This Row],[결제수단]], E2063)</f>
        <v>미분류</v>
      </c>
      <c r="O2063">
        <f>IF(OR(표1[[#This Row],[pv_대분류]]="수입", 표1[[#This Row],[pv_대분류]]="저축/투자"), 표1[[#This Row],[금액]], -표1[[#This Row],[금액]])</f>
        <v>11</v>
      </c>
    </row>
    <row r="2064" spans="1:15">
      <c r="A2064" s="33">
        <v>45586</v>
      </c>
      <c r="B2064" s="34">
        <v>0.65160879629629631</v>
      </c>
      <c r="C2064" t="s">
        <v>165</v>
      </c>
      <c r="D2064" t="s">
        <v>156</v>
      </c>
      <c r="E2064" t="s">
        <v>18</v>
      </c>
      <c r="F2064" t="s">
        <v>761</v>
      </c>
      <c r="G2064" s="82">
        <v>-39225</v>
      </c>
      <c r="H2064" t="s">
        <v>179</v>
      </c>
      <c r="I2064" t="s">
        <v>260</v>
      </c>
      <c r="J2064" s="33"/>
      <c r="K2064" s="33">
        <f>표1[[#This Row],[날짜]]</f>
        <v>45586</v>
      </c>
      <c r="L2064" t="str" cm="1">
        <f t="array" ref="L20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64" t="str">
        <f t="shared" si="32"/>
        <v>금융</v>
      </c>
      <c r="N2064" t="str">
        <f>IF(COUNTIF(저축성자산, I2064) &gt; 0, 표1[[#This Row],[결제수단]], E2064)</f>
        <v>은행</v>
      </c>
      <c r="O2064">
        <f>IF(OR(표1[[#This Row],[pv_대분류]]="수입", 표1[[#This Row],[pv_대분류]]="저축/투자"), 표1[[#This Row],[금액]], -표1[[#This Row],[금액]])</f>
        <v>39225</v>
      </c>
    </row>
    <row r="2065" spans="1:15">
      <c r="A2065" s="33">
        <v>45586</v>
      </c>
      <c r="B2065" s="34">
        <v>0.80412037037037032</v>
      </c>
      <c r="C2065" t="s">
        <v>165</v>
      </c>
      <c r="D2065" t="s">
        <v>156</v>
      </c>
      <c r="E2065" t="s">
        <v>26</v>
      </c>
      <c r="F2065" t="s">
        <v>370</v>
      </c>
      <c r="G2065" s="82">
        <v>-204400</v>
      </c>
      <c r="H2065" t="s">
        <v>179</v>
      </c>
      <c r="I2065" t="s">
        <v>211</v>
      </c>
      <c r="J2065" s="33"/>
      <c r="K2065" s="33">
        <f>표1[[#This Row],[날짜]]</f>
        <v>45586</v>
      </c>
      <c r="L2065" t="str" cm="1">
        <f t="array" ref="L20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065" t="str">
        <f t="shared" si="32"/>
        <v>금융</v>
      </c>
      <c r="N2065" t="str">
        <f>IF(COUNTIF(저축성자산, I2065) &gt; 0, 표1[[#This Row],[결제수단]], E2065)</f>
        <v>보험</v>
      </c>
      <c r="O2065">
        <f>IF(OR(표1[[#This Row],[pv_대분류]]="수입", 표1[[#This Row],[pv_대분류]]="저축/투자"), 표1[[#This Row],[금액]], -표1[[#This Row],[금액]])</f>
        <v>204400</v>
      </c>
    </row>
    <row r="2066" spans="1:15" hidden="1">
      <c r="A2066" s="33">
        <v>45586</v>
      </c>
      <c r="B2066" s="34">
        <v>0.35979166666666668</v>
      </c>
      <c r="C2066" t="s">
        <v>167</v>
      </c>
      <c r="D2066" t="s">
        <v>167</v>
      </c>
      <c r="E2066" t="s">
        <v>149</v>
      </c>
      <c r="F2066" t="s">
        <v>61</v>
      </c>
      <c r="G2066" s="82">
        <v>7500000</v>
      </c>
      <c r="H2066" t="s">
        <v>179</v>
      </c>
      <c r="I2066" t="s">
        <v>195</v>
      </c>
      <c r="J2066" s="33"/>
      <c r="K2066" s="33">
        <f>표1[[#This Row],[날짜]]</f>
        <v>45586</v>
      </c>
      <c r="L2066" t="str" cm="1">
        <f t="array" ref="L20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66" t="str">
        <f t="shared" si="32"/>
        <v>이체</v>
      </c>
      <c r="N2066" t="str">
        <f>IF(COUNTIF(저축성자산, I2066) &gt; 0, 표1[[#This Row],[결제수단]], E2066)</f>
        <v>미분류</v>
      </c>
      <c r="O2066">
        <f>IF(OR(표1[[#This Row],[pv_대분류]]="수입", 표1[[#This Row],[pv_대분류]]="저축/투자"), 표1[[#This Row],[금액]], -표1[[#This Row],[금액]])</f>
        <v>-7500000</v>
      </c>
    </row>
    <row r="2067" spans="1:15" hidden="1">
      <c r="A2067" s="33">
        <v>45586</v>
      </c>
      <c r="B2067" s="34">
        <v>0.36331018518518521</v>
      </c>
      <c r="C2067" t="s">
        <v>167</v>
      </c>
      <c r="D2067" t="s">
        <v>167</v>
      </c>
      <c r="E2067" t="s">
        <v>149</v>
      </c>
      <c r="F2067" t="s">
        <v>108</v>
      </c>
      <c r="G2067" s="82">
        <v>20000</v>
      </c>
      <c r="H2067" t="s">
        <v>179</v>
      </c>
      <c r="I2067" t="s">
        <v>554</v>
      </c>
      <c r="J2067" s="33"/>
      <c r="K2067" s="33">
        <f>표1[[#This Row],[날짜]]</f>
        <v>45586</v>
      </c>
      <c r="L2067" t="str" cm="1">
        <f t="array" ref="L20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67" t="str">
        <f t="shared" si="32"/>
        <v>이체</v>
      </c>
      <c r="N2067" t="str">
        <f>IF(COUNTIF(저축성자산, I2067) &gt; 0, 표1[[#This Row],[결제수단]], E2067)</f>
        <v>미분류</v>
      </c>
      <c r="O2067">
        <f>IF(OR(표1[[#This Row],[pv_대분류]]="수입", 표1[[#This Row],[pv_대분류]]="저축/투자"), 표1[[#This Row],[금액]], -표1[[#This Row],[금액]])</f>
        <v>-20000</v>
      </c>
    </row>
    <row r="2068" spans="1:15" hidden="1">
      <c r="A2068" s="33">
        <v>45586</v>
      </c>
      <c r="B2068" s="34">
        <v>0.36732638888888891</v>
      </c>
      <c r="C2068" t="s">
        <v>167</v>
      </c>
      <c r="D2068" t="s">
        <v>609</v>
      </c>
      <c r="E2068" t="s">
        <v>149</v>
      </c>
      <c r="F2068" t="s">
        <v>593</v>
      </c>
      <c r="G2068" s="82">
        <v>-500000</v>
      </c>
      <c r="H2068" t="s">
        <v>179</v>
      </c>
      <c r="I2068" t="s">
        <v>195</v>
      </c>
      <c r="J2068" s="33"/>
      <c r="K2068" s="33">
        <f>표1[[#This Row],[날짜]]</f>
        <v>45586</v>
      </c>
      <c r="L2068" t="str" cm="1">
        <f t="array" ref="L20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68" t="str">
        <f t="shared" si="32"/>
        <v>내계좌이체</v>
      </c>
      <c r="N2068" t="str">
        <f>IF(COUNTIF(저축성자산, I2068) &gt; 0, 표1[[#This Row],[결제수단]], E2068)</f>
        <v>미분류</v>
      </c>
      <c r="O2068">
        <f>IF(OR(표1[[#This Row],[pv_대분류]]="수입", 표1[[#This Row],[pv_대분류]]="저축/투자"), 표1[[#This Row],[금액]], -표1[[#This Row],[금액]])</f>
        <v>500000</v>
      </c>
    </row>
    <row r="2069" spans="1:15" hidden="1">
      <c r="A2069" s="33">
        <v>45586</v>
      </c>
      <c r="B2069" s="34">
        <v>0.36733796296296289</v>
      </c>
      <c r="C2069" t="s">
        <v>167</v>
      </c>
      <c r="D2069" t="s">
        <v>609</v>
      </c>
      <c r="E2069" t="s">
        <v>149</v>
      </c>
      <c r="F2069" t="s">
        <v>152</v>
      </c>
      <c r="G2069" s="82">
        <v>500000</v>
      </c>
      <c r="H2069" t="s">
        <v>179</v>
      </c>
      <c r="I2069" t="s">
        <v>211</v>
      </c>
      <c r="J2069" s="33"/>
      <c r="K2069" s="33">
        <f>표1[[#This Row],[날짜]]</f>
        <v>45586</v>
      </c>
      <c r="L2069" t="str" cm="1">
        <f t="array" ref="L20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69" t="str">
        <f t="shared" si="32"/>
        <v>내계좌이체</v>
      </c>
      <c r="N2069" t="str">
        <f>IF(COUNTIF(저축성자산, I2069) &gt; 0, 표1[[#This Row],[결제수단]], E2069)</f>
        <v>미분류</v>
      </c>
      <c r="O2069">
        <f>IF(OR(표1[[#This Row],[pv_대분류]]="수입", 표1[[#This Row],[pv_대분류]]="저축/투자"), 표1[[#This Row],[금액]], -표1[[#This Row],[금액]])</f>
        <v>-500000</v>
      </c>
    </row>
    <row r="2070" spans="1:15" hidden="1">
      <c r="A2070" s="33">
        <v>45586</v>
      </c>
      <c r="B2070" s="34">
        <v>0.36769675925925932</v>
      </c>
      <c r="C2070" t="s">
        <v>167</v>
      </c>
      <c r="D2070" t="s">
        <v>609</v>
      </c>
      <c r="E2070" t="s">
        <v>149</v>
      </c>
      <c r="F2070" t="s">
        <v>593</v>
      </c>
      <c r="G2070" s="82">
        <v>-7000000</v>
      </c>
      <c r="H2070" t="s">
        <v>179</v>
      </c>
      <c r="I2070" t="s">
        <v>195</v>
      </c>
      <c r="J2070" s="33"/>
      <c r="K2070" s="33">
        <f>표1[[#This Row],[날짜]]</f>
        <v>45586</v>
      </c>
      <c r="L2070" t="str" cm="1">
        <f t="array" ref="L20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0" t="str">
        <f t="shared" si="32"/>
        <v>내계좌이체</v>
      </c>
      <c r="N2070" t="str">
        <f>IF(COUNTIF(저축성자산, I2070) &gt; 0, 표1[[#This Row],[결제수단]], E2070)</f>
        <v>미분류</v>
      </c>
      <c r="O2070">
        <f>IF(OR(표1[[#This Row],[pv_대분류]]="수입", 표1[[#This Row],[pv_대분류]]="저축/투자"), 표1[[#This Row],[금액]], -표1[[#This Row],[금액]])</f>
        <v>7000000</v>
      </c>
    </row>
    <row r="2071" spans="1:15" hidden="1">
      <c r="A2071" s="33">
        <v>45586</v>
      </c>
      <c r="B2071" s="34">
        <v>0.36769675925925932</v>
      </c>
      <c r="C2071" t="s">
        <v>167</v>
      </c>
      <c r="D2071" t="s">
        <v>609</v>
      </c>
      <c r="E2071" t="s">
        <v>149</v>
      </c>
      <c r="F2071" t="s">
        <v>152</v>
      </c>
      <c r="G2071" s="82">
        <v>7000000</v>
      </c>
      <c r="H2071" t="s">
        <v>179</v>
      </c>
      <c r="I2071" t="s">
        <v>537</v>
      </c>
      <c r="J2071" s="33"/>
      <c r="K2071" s="33">
        <f>표1[[#This Row],[날짜]]</f>
        <v>45586</v>
      </c>
      <c r="L2071" t="str" cm="1">
        <f t="array" ref="L20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1" t="str">
        <f t="shared" si="32"/>
        <v>내계좌이체</v>
      </c>
      <c r="N2071" t="str">
        <f>IF(COUNTIF(저축성자산, I2071) &gt; 0, 표1[[#This Row],[결제수단]], E2071)</f>
        <v>미분류</v>
      </c>
      <c r="O2071">
        <f>IF(OR(표1[[#This Row],[pv_대분류]]="수입", 표1[[#This Row],[pv_대분류]]="저축/투자"), 표1[[#This Row],[금액]], -표1[[#This Row],[금액]])</f>
        <v>-7000000</v>
      </c>
    </row>
    <row r="2072" spans="1:15" hidden="1">
      <c r="A2072" s="33">
        <v>45586</v>
      </c>
      <c r="B2072" s="34">
        <v>0.36804398148148149</v>
      </c>
      <c r="C2072" t="s">
        <v>167</v>
      </c>
      <c r="D2072" t="s">
        <v>609</v>
      </c>
      <c r="E2072" t="s">
        <v>149</v>
      </c>
      <c r="F2072" t="s">
        <v>152</v>
      </c>
      <c r="G2072" s="82">
        <v>1160000</v>
      </c>
      <c r="H2072" t="s">
        <v>179</v>
      </c>
      <c r="I2072" t="s">
        <v>537</v>
      </c>
      <c r="J2072" s="33"/>
      <c r="K2072" s="33">
        <f>표1[[#This Row],[날짜]]</f>
        <v>45586</v>
      </c>
      <c r="L2072" t="str" cm="1">
        <f t="array" ref="L20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2" t="str">
        <f t="shared" si="32"/>
        <v>내계좌이체</v>
      </c>
      <c r="N2072" t="str">
        <f>IF(COUNTIF(저축성자산, I2072) &gt; 0, 표1[[#This Row],[결제수단]], E2072)</f>
        <v>미분류</v>
      </c>
      <c r="O2072">
        <f>IF(OR(표1[[#This Row],[pv_대분류]]="수입", 표1[[#This Row],[pv_대분류]]="저축/투자"), 표1[[#This Row],[금액]], -표1[[#This Row],[금액]])</f>
        <v>-1160000</v>
      </c>
    </row>
    <row r="2073" spans="1:15" hidden="1">
      <c r="A2073" s="33">
        <v>45586</v>
      </c>
      <c r="B2073" s="34">
        <v>0.37063657407407408</v>
      </c>
      <c r="C2073" t="s">
        <v>167</v>
      </c>
      <c r="D2073" t="s">
        <v>609</v>
      </c>
      <c r="E2073" t="s">
        <v>149</v>
      </c>
      <c r="F2073" t="s">
        <v>192</v>
      </c>
      <c r="G2073" s="82">
        <v>-8000000</v>
      </c>
      <c r="H2073" t="s">
        <v>179</v>
      </c>
      <c r="I2073" t="s">
        <v>537</v>
      </c>
      <c r="J2073" s="33"/>
      <c r="K2073" s="33">
        <f>표1[[#This Row],[날짜]]</f>
        <v>45586</v>
      </c>
      <c r="L2073" t="str" cm="1">
        <f t="array" ref="L20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3" t="str">
        <f t="shared" si="32"/>
        <v>내계좌이체</v>
      </c>
      <c r="N2073" t="str">
        <f>IF(COUNTIF(저축성자산, I2073) &gt; 0, 표1[[#This Row],[결제수단]], E2073)</f>
        <v>미분류</v>
      </c>
      <c r="O2073">
        <f>IF(OR(표1[[#This Row],[pv_대분류]]="수입", 표1[[#This Row],[pv_대분류]]="저축/투자"), 표1[[#This Row],[금액]], -표1[[#This Row],[금액]])</f>
        <v>8000000</v>
      </c>
    </row>
    <row r="2074" spans="1:15" hidden="1">
      <c r="A2074" s="33">
        <v>45586</v>
      </c>
      <c r="B2074" s="34">
        <v>0.37063657407407408</v>
      </c>
      <c r="C2074" t="s">
        <v>167</v>
      </c>
      <c r="D2074" t="s">
        <v>609</v>
      </c>
      <c r="E2074" t="s">
        <v>149</v>
      </c>
      <c r="F2074" t="s">
        <v>237</v>
      </c>
      <c r="G2074" s="82">
        <v>8000000</v>
      </c>
      <c r="H2074" t="s">
        <v>179</v>
      </c>
      <c r="I2074" t="s">
        <v>527</v>
      </c>
      <c r="J2074" s="33"/>
      <c r="K2074" s="33">
        <f>표1[[#This Row],[날짜]]</f>
        <v>45586</v>
      </c>
      <c r="L2074" t="str" cm="1">
        <f t="array" ref="L20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4" t="str">
        <f t="shared" si="32"/>
        <v>내계좌이체</v>
      </c>
      <c r="N2074" t="str">
        <f>IF(COUNTIF(저축성자산, I2074) &gt; 0, 표1[[#This Row],[결제수단]], E2074)</f>
        <v>미분류</v>
      </c>
      <c r="O2074">
        <f>IF(OR(표1[[#This Row],[pv_대분류]]="수입", 표1[[#This Row],[pv_대분류]]="저축/투자"), 표1[[#This Row],[금액]], -표1[[#This Row],[금액]])</f>
        <v>-8000000</v>
      </c>
    </row>
    <row r="2075" spans="1:15" hidden="1">
      <c r="A2075" s="33">
        <v>45586</v>
      </c>
      <c r="B2075" s="34">
        <v>0.37184027777777778</v>
      </c>
      <c r="C2075" t="s">
        <v>167</v>
      </c>
      <c r="D2075" t="s">
        <v>609</v>
      </c>
      <c r="E2075" t="s">
        <v>149</v>
      </c>
      <c r="F2075" t="s">
        <v>192</v>
      </c>
      <c r="G2075" s="82">
        <v>44</v>
      </c>
      <c r="H2075" t="s">
        <v>179</v>
      </c>
      <c r="I2075" t="s">
        <v>537</v>
      </c>
      <c r="J2075" s="33"/>
      <c r="K2075" s="33">
        <f>표1[[#This Row],[날짜]]</f>
        <v>45586</v>
      </c>
      <c r="L2075" t="str" cm="1">
        <f t="array" ref="L20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5" t="str">
        <f t="shared" si="32"/>
        <v>내계좌이체</v>
      </c>
      <c r="N2075" t="str">
        <f>IF(COUNTIF(저축성자산, I2075) &gt; 0, 표1[[#This Row],[결제수단]], E2075)</f>
        <v>미분류</v>
      </c>
      <c r="O2075">
        <f>IF(OR(표1[[#This Row],[pv_대분류]]="수입", 표1[[#This Row],[pv_대분류]]="저축/투자"), 표1[[#This Row],[금액]], -표1[[#This Row],[금액]])</f>
        <v>-44</v>
      </c>
    </row>
    <row r="2076" spans="1:15" hidden="1">
      <c r="A2076" s="33">
        <v>45586</v>
      </c>
      <c r="B2076" s="34">
        <v>0.37184027777777778</v>
      </c>
      <c r="C2076" t="s">
        <v>167</v>
      </c>
      <c r="D2076" t="s">
        <v>609</v>
      </c>
      <c r="E2076" t="s">
        <v>149</v>
      </c>
      <c r="F2076" t="s">
        <v>234</v>
      </c>
      <c r="G2076" s="82">
        <v>-44</v>
      </c>
      <c r="H2076" t="s">
        <v>179</v>
      </c>
      <c r="I2076" t="s">
        <v>527</v>
      </c>
      <c r="J2076" s="33"/>
      <c r="K2076" s="33">
        <f>표1[[#This Row],[날짜]]</f>
        <v>45586</v>
      </c>
      <c r="L2076" t="str" cm="1">
        <f t="array" ref="L20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6" t="str">
        <f t="shared" si="32"/>
        <v>내계좌이체</v>
      </c>
      <c r="N2076" t="str">
        <f>IF(COUNTIF(저축성자산, I2076) &gt; 0, 표1[[#This Row],[결제수단]], E2076)</f>
        <v>미분류</v>
      </c>
      <c r="O2076">
        <f>IF(OR(표1[[#This Row],[pv_대분류]]="수입", 표1[[#This Row],[pv_대분류]]="저축/투자"), 표1[[#This Row],[금액]], -표1[[#This Row],[금액]])</f>
        <v>44</v>
      </c>
    </row>
    <row r="2077" spans="1:15" hidden="1">
      <c r="A2077" s="33">
        <v>45586</v>
      </c>
      <c r="B2077" s="34">
        <v>0.37187500000000001</v>
      </c>
      <c r="C2077" t="s">
        <v>167</v>
      </c>
      <c r="D2077" t="s">
        <v>609</v>
      </c>
      <c r="E2077" t="s">
        <v>149</v>
      </c>
      <c r="F2077" t="s">
        <v>192</v>
      </c>
      <c r="G2077" s="82">
        <v>360</v>
      </c>
      <c r="H2077" t="s">
        <v>179</v>
      </c>
      <c r="I2077" t="s">
        <v>537</v>
      </c>
      <c r="J2077" s="33"/>
      <c r="K2077" s="33">
        <f>표1[[#This Row],[날짜]]</f>
        <v>45586</v>
      </c>
      <c r="L2077" t="str" cm="1">
        <f t="array" ref="L20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7" t="str">
        <f t="shared" si="32"/>
        <v>내계좌이체</v>
      </c>
      <c r="N2077" t="str">
        <f>IF(COUNTIF(저축성자산, I2077) &gt; 0, 표1[[#This Row],[결제수단]], E2077)</f>
        <v>미분류</v>
      </c>
      <c r="O2077">
        <f>IF(OR(표1[[#This Row],[pv_대분류]]="수입", 표1[[#This Row],[pv_대분류]]="저축/투자"), 표1[[#This Row],[금액]], -표1[[#This Row],[금액]])</f>
        <v>-360</v>
      </c>
    </row>
    <row r="2078" spans="1:15" hidden="1">
      <c r="A2078" s="33">
        <v>45586</v>
      </c>
      <c r="B2078" s="34">
        <v>0.37187500000000001</v>
      </c>
      <c r="C2078" t="s">
        <v>167</v>
      </c>
      <c r="D2078" t="s">
        <v>609</v>
      </c>
      <c r="E2078" t="s">
        <v>149</v>
      </c>
      <c r="F2078" t="s">
        <v>234</v>
      </c>
      <c r="G2078" s="82">
        <v>-360</v>
      </c>
      <c r="H2078" t="s">
        <v>179</v>
      </c>
      <c r="I2078" t="s">
        <v>527</v>
      </c>
      <c r="J2078" s="33"/>
      <c r="K2078" s="33">
        <f>표1[[#This Row],[날짜]]</f>
        <v>45586</v>
      </c>
      <c r="L2078" t="str" cm="1">
        <f t="array" ref="L20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8" t="str">
        <f t="shared" si="32"/>
        <v>내계좌이체</v>
      </c>
      <c r="N2078" t="str">
        <f>IF(COUNTIF(저축성자산, I2078) &gt; 0, 표1[[#This Row],[결제수단]], E2078)</f>
        <v>미분류</v>
      </c>
      <c r="O2078">
        <f>IF(OR(표1[[#This Row],[pv_대분류]]="수입", 표1[[#This Row],[pv_대분류]]="저축/투자"), 표1[[#This Row],[금액]], -표1[[#This Row],[금액]])</f>
        <v>360</v>
      </c>
    </row>
    <row r="2079" spans="1:15" hidden="1">
      <c r="A2079" s="33">
        <v>45586</v>
      </c>
      <c r="B2079" s="34">
        <v>0.37192129629629628</v>
      </c>
      <c r="C2079" t="s">
        <v>167</v>
      </c>
      <c r="D2079" t="s">
        <v>609</v>
      </c>
      <c r="E2079" t="s">
        <v>149</v>
      </c>
      <c r="F2079" t="s">
        <v>192</v>
      </c>
      <c r="G2079" s="82">
        <v>30</v>
      </c>
      <c r="H2079" t="s">
        <v>179</v>
      </c>
      <c r="I2079" t="s">
        <v>537</v>
      </c>
      <c r="J2079" s="33"/>
      <c r="K2079" s="33">
        <f>표1[[#This Row],[날짜]]</f>
        <v>45586</v>
      </c>
      <c r="L2079" t="str" cm="1">
        <f t="array" ref="L20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79" t="str">
        <f t="shared" si="32"/>
        <v>내계좌이체</v>
      </c>
      <c r="N2079" t="str">
        <f>IF(COUNTIF(저축성자산, I2079) &gt; 0, 표1[[#This Row],[결제수단]], E2079)</f>
        <v>미분류</v>
      </c>
      <c r="O2079">
        <f>IF(OR(표1[[#This Row],[pv_대분류]]="수입", 표1[[#This Row],[pv_대분류]]="저축/투자"), 표1[[#This Row],[금액]], -표1[[#This Row],[금액]])</f>
        <v>-30</v>
      </c>
    </row>
    <row r="2080" spans="1:15" hidden="1">
      <c r="A2080" s="33">
        <v>45586</v>
      </c>
      <c r="B2080" s="34">
        <v>0.37192129629629628</v>
      </c>
      <c r="C2080" t="s">
        <v>167</v>
      </c>
      <c r="D2080" t="s">
        <v>609</v>
      </c>
      <c r="E2080" t="s">
        <v>149</v>
      </c>
      <c r="F2080" t="s">
        <v>234</v>
      </c>
      <c r="G2080" s="82">
        <v>-30</v>
      </c>
      <c r="H2080" t="s">
        <v>179</v>
      </c>
      <c r="I2080" t="s">
        <v>527</v>
      </c>
      <c r="J2080" s="33"/>
      <c r="K2080" s="33">
        <f>표1[[#This Row],[날짜]]</f>
        <v>45586</v>
      </c>
      <c r="L2080" t="str" cm="1">
        <f t="array" ref="L20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0" t="str">
        <f t="shared" si="32"/>
        <v>내계좌이체</v>
      </c>
      <c r="N2080" t="str">
        <f>IF(COUNTIF(저축성자산, I2080) &gt; 0, 표1[[#This Row],[결제수단]], E2080)</f>
        <v>미분류</v>
      </c>
      <c r="O2080">
        <f>IF(OR(표1[[#This Row],[pv_대분류]]="수입", 표1[[#This Row],[pv_대분류]]="저축/투자"), 표1[[#This Row],[금액]], -표1[[#This Row],[금액]])</f>
        <v>30</v>
      </c>
    </row>
    <row r="2081" spans="1:15" hidden="1">
      <c r="A2081" s="33">
        <v>45586</v>
      </c>
      <c r="B2081" s="34">
        <v>0.37467592592592591</v>
      </c>
      <c r="C2081" t="s">
        <v>167</v>
      </c>
      <c r="D2081" t="s">
        <v>609</v>
      </c>
      <c r="E2081" t="s">
        <v>149</v>
      </c>
      <c r="F2081" t="s">
        <v>192</v>
      </c>
      <c r="G2081" s="82">
        <v>15000000</v>
      </c>
      <c r="H2081" t="s">
        <v>179</v>
      </c>
      <c r="I2081" t="s">
        <v>537</v>
      </c>
      <c r="J2081" s="33"/>
      <c r="K2081" s="33">
        <f>표1[[#This Row],[날짜]]</f>
        <v>45586</v>
      </c>
      <c r="L2081" t="str" cm="1">
        <f t="array" ref="L20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1" t="str">
        <f t="shared" si="32"/>
        <v>내계좌이체</v>
      </c>
      <c r="N2081" t="str">
        <f>IF(COUNTIF(저축성자산, I2081) &gt; 0, 표1[[#This Row],[결제수단]], E2081)</f>
        <v>미분류</v>
      </c>
      <c r="O2081">
        <f>IF(OR(표1[[#This Row],[pv_대분류]]="수입", 표1[[#This Row],[pv_대분류]]="저축/투자"), 표1[[#This Row],[금액]], -표1[[#This Row],[금액]])</f>
        <v>-15000000</v>
      </c>
    </row>
    <row r="2082" spans="1:15" hidden="1">
      <c r="A2082" s="33">
        <v>45586</v>
      </c>
      <c r="B2082" s="34">
        <v>0.37467592592592591</v>
      </c>
      <c r="C2082" t="s">
        <v>167</v>
      </c>
      <c r="D2082" t="s">
        <v>609</v>
      </c>
      <c r="E2082" t="s">
        <v>149</v>
      </c>
      <c r="F2082" t="s">
        <v>234</v>
      </c>
      <c r="G2082" s="82">
        <v>-15000000</v>
      </c>
      <c r="H2082" t="s">
        <v>179</v>
      </c>
      <c r="I2082" t="s">
        <v>527</v>
      </c>
      <c r="J2082" s="33"/>
      <c r="K2082" s="33">
        <f>표1[[#This Row],[날짜]]</f>
        <v>45586</v>
      </c>
      <c r="L2082" t="str" cm="1">
        <f t="array" ref="L20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2" t="str">
        <f t="shared" si="32"/>
        <v>내계좌이체</v>
      </c>
      <c r="N2082" t="str">
        <f>IF(COUNTIF(저축성자산, I2082) &gt; 0, 표1[[#This Row],[결제수단]], E2082)</f>
        <v>미분류</v>
      </c>
      <c r="O2082">
        <f>IF(OR(표1[[#This Row],[pv_대분류]]="수입", 표1[[#This Row],[pv_대분류]]="저축/투자"), 표1[[#This Row],[금액]], -표1[[#This Row],[금액]])</f>
        <v>15000000</v>
      </c>
    </row>
    <row r="2083" spans="1:15" hidden="1">
      <c r="A2083" s="33">
        <v>45586</v>
      </c>
      <c r="B2083" s="34">
        <v>0.37513888888888891</v>
      </c>
      <c r="C2083" t="s">
        <v>167</v>
      </c>
      <c r="D2083" t="s">
        <v>609</v>
      </c>
      <c r="E2083" t="s">
        <v>149</v>
      </c>
      <c r="F2083" t="s">
        <v>152</v>
      </c>
      <c r="G2083" s="82">
        <v>-7500000</v>
      </c>
      <c r="H2083" t="s">
        <v>179</v>
      </c>
      <c r="I2083" t="s">
        <v>537</v>
      </c>
      <c r="J2083" s="33"/>
      <c r="K2083" s="33">
        <f>표1[[#This Row],[날짜]]</f>
        <v>45586</v>
      </c>
      <c r="L2083" t="str" cm="1">
        <f t="array" ref="L20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3" t="str">
        <f t="shared" si="32"/>
        <v>내계좌이체</v>
      </c>
      <c r="N2083" t="str">
        <f>IF(COUNTIF(저축성자산, I2083) &gt; 0, 표1[[#This Row],[결제수단]], E2083)</f>
        <v>미분류</v>
      </c>
      <c r="O2083">
        <f>IF(OR(표1[[#This Row],[pv_대분류]]="수입", 표1[[#This Row],[pv_대분류]]="저축/투자"), 표1[[#This Row],[금액]], -표1[[#This Row],[금액]])</f>
        <v>7500000</v>
      </c>
    </row>
    <row r="2084" spans="1:15" hidden="1">
      <c r="A2084" s="33">
        <v>45586</v>
      </c>
      <c r="B2084" s="34">
        <v>0.37638888888888888</v>
      </c>
      <c r="C2084" t="s">
        <v>167</v>
      </c>
      <c r="D2084" t="s">
        <v>609</v>
      </c>
      <c r="E2084" t="s">
        <v>149</v>
      </c>
      <c r="F2084" t="s">
        <v>152</v>
      </c>
      <c r="G2084" s="82">
        <v>-2000000</v>
      </c>
      <c r="H2084" t="s">
        <v>179</v>
      </c>
      <c r="I2084" t="s">
        <v>537</v>
      </c>
      <c r="J2084" s="33"/>
      <c r="K2084" s="33">
        <f>표1[[#This Row],[날짜]]</f>
        <v>45586</v>
      </c>
      <c r="L2084" t="str" cm="1">
        <f t="array" ref="L20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4" t="str">
        <f t="shared" si="32"/>
        <v>내계좌이체</v>
      </c>
      <c r="N2084" t="str">
        <f>IF(COUNTIF(저축성자산, I2084) &gt; 0, 표1[[#This Row],[결제수단]], E2084)</f>
        <v>미분류</v>
      </c>
      <c r="O2084">
        <f>IF(OR(표1[[#This Row],[pv_대분류]]="수입", 표1[[#This Row],[pv_대분류]]="저축/투자"), 표1[[#This Row],[금액]], -표1[[#This Row],[금액]])</f>
        <v>2000000</v>
      </c>
    </row>
    <row r="2085" spans="1:15" hidden="1">
      <c r="A2085" s="33">
        <v>45586</v>
      </c>
      <c r="B2085" s="34">
        <v>0.37640046296296298</v>
      </c>
      <c r="C2085" t="s">
        <v>167</v>
      </c>
      <c r="D2085" t="s">
        <v>609</v>
      </c>
      <c r="E2085" t="s">
        <v>149</v>
      </c>
      <c r="F2085" t="s">
        <v>152</v>
      </c>
      <c r="G2085" s="82">
        <v>-2000000</v>
      </c>
      <c r="H2085" t="s">
        <v>179</v>
      </c>
      <c r="I2085" t="s">
        <v>537</v>
      </c>
      <c r="J2085" s="33"/>
      <c r="K2085" s="33">
        <f>표1[[#This Row],[날짜]]</f>
        <v>45586</v>
      </c>
      <c r="L2085" t="str" cm="1">
        <f t="array" ref="L20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5" t="str">
        <f t="shared" si="32"/>
        <v>내계좌이체</v>
      </c>
      <c r="N2085" t="str">
        <f>IF(COUNTIF(저축성자산, I2085) &gt; 0, 표1[[#This Row],[결제수단]], E2085)</f>
        <v>미분류</v>
      </c>
      <c r="O2085">
        <f>IF(OR(표1[[#This Row],[pv_대분류]]="수입", 표1[[#This Row],[pv_대분류]]="저축/투자"), 표1[[#This Row],[금액]], -표1[[#This Row],[금액]])</f>
        <v>2000000</v>
      </c>
    </row>
    <row r="2086" spans="1:15" hidden="1">
      <c r="A2086" s="33">
        <v>45586</v>
      </c>
      <c r="B2086" s="34">
        <v>0.37641203703703702</v>
      </c>
      <c r="C2086" t="s">
        <v>167</v>
      </c>
      <c r="D2086" t="s">
        <v>609</v>
      </c>
      <c r="E2086" t="s">
        <v>149</v>
      </c>
      <c r="F2086" t="s">
        <v>152</v>
      </c>
      <c r="G2086" s="82">
        <v>2000000</v>
      </c>
      <c r="H2086" t="s">
        <v>179</v>
      </c>
      <c r="I2086" t="s">
        <v>528</v>
      </c>
      <c r="J2086" s="33"/>
      <c r="K2086" s="33">
        <f>표1[[#This Row],[날짜]]</f>
        <v>45586</v>
      </c>
      <c r="L2086" t="str" cm="1">
        <f t="array" ref="L20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6" t="str">
        <f t="shared" si="32"/>
        <v>내계좌이체</v>
      </c>
      <c r="N2086" t="str">
        <f>IF(COUNTIF(저축성자산, I2086) &gt; 0, 표1[[#This Row],[결제수단]], E2086)</f>
        <v>미분류</v>
      </c>
      <c r="O2086">
        <f>IF(OR(표1[[#This Row],[pv_대분류]]="수입", 표1[[#This Row],[pv_대분류]]="저축/투자"), 표1[[#This Row],[금액]], -표1[[#This Row],[금액]])</f>
        <v>-2000000</v>
      </c>
    </row>
    <row r="2087" spans="1:15" hidden="1">
      <c r="A2087" s="33">
        <v>45586</v>
      </c>
      <c r="B2087" s="34">
        <v>0.37642361111111111</v>
      </c>
      <c r="C2087" t="s">
        <v>167</v>
      </c>
      <c r="D2087" t="s">
        <v>167</v>
      </c>
      <c r="E2087" t="s">
        <v>149</v>
      </c>
      <c r="F2087" t="s">
        <v>152</v>
      </c>
      <c r="G2087" s="82">
        <v>-2000000</v>
      </c>
      <c r="H2087" t="s">
        <v>179</v>
      </c>
      <c r="I2087" t="s">
        <v>528</v>
      </c>
      <c r="J2087" s="33"/>
      <c r="K2087" s="33">
        <f>표1[[#This Row],[날짜]]</f>
        <v>45586</v>
      </c>
      <c r="L2087" t="str" cm="1">
        <f t="array" ref="L20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7" t="str">
        <f t="shared" si="32"/>
        <v>이체</v>
      </c>
      <c r="N2087" t="str">
        <f>IF(COUNTIF(저축성자산, I2087) &gt; 0, 표1[[#This Row],[결제수단]], E2087)</f>
        <v>미분류</v>
      </c>
      <c r="O2087">
        <f>IF(OR(표1[[#This Row],[pv_대분류]]="수입", 표1[[#This Row],[pv_대분류]]="저축/투자"), 표1[[#This Row],[금액]], -표1[[#This Row],[금액]])</f>
        <v>2000000</v>
      </c>
    </row>
    <row r="2088" spans="1:15" hidden="1">
      <c r="A2088" s="33">
        <v>45586</v>
      </c>
      <c r="B2088" s="34">
        <v>0.37642361111111111</v>
      </c>
      <c r="C2088" t="s">
        <v>167</v>
      </c>
      <c r="D2088" t="s">
        <v>609</v>
      </c>
      <c r="E2088" t="s">
        <v>149</v>
      </c>
      <c r="F2088" t="s">
        <v>152</v>
      </c>
      <c r="G2088" s="82">
        <v>1500000</v>
      </c>
      <c r="H2088" t="s">
        <v>179</v>
      </c>
      <c r="I2088" t="s">
        <v>528</v>
      </c>
      <c r="J2088" s="33"/>
      <c r="K2088" s="33">
        <f>표1[[#This Row],[날짜]]</f>
        <v>45586</v>
      </c>
      <c r="L2088" t="str" cm="1">
        <f t="array" ref="L20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8" t="str">
        <f t="shared" si="32"/>
        <v>내계좌이체</v>
      </c>
      <c r="N2088" t="str">
        <f>IF(COUNTIF(저축성자산, I2088) &gt; 0, 표1[[#This Row],[결제수단]], E2088)</f>
        <v>미분류</v>
      </c>
      <c r="O2088">
        <f>IF(OR(표1[[#This Row],[pv_대분류]]="수입", 표1[[#This Row],[pv_대분류]]="저축/투자"), 표1[[#This Row],[금액]], -표1[[#This Row],[금액]])</f>
        <v>-1500000</v>
      </c>
    </row>
    <row r="2089" spans="1:15" hidden="1">
      <c r="A2089" s="33">
        <v>45586</v>
      </c>
      <c r="B2089" s="34">
        <v>0.37642361111111111</v>
      </c>
      <c r="C2089" t="s">
        <v>167</v>
      </c>
      <c r="D2089" t="s">
        <v>609</v>
      </c>
      <c r="E2089" t="s">
        <v>149</v>
      </c>
      <c r="F2089" t="s">
        <v>152</v>
      </c>
      <c r="G2089" s="82">
        <v>-2000000</v>
      </c>
      <c r="H2089" t="s">
        <v>179</v>
      </c>
      <c r="I2089" t="s">
        <v>537</v>
      </c>
      <c r="J2089" s="33"/>
      <c r="K2089" s="33">
        <f>표1[[#This Row],[날짜]]</f>
        <v>45586</v>
      </c>
      <c r="L2089" t="str" cm="1">
        <f t="array" ref="L20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89" t="str">
        <f t="shared" si="32"/>
        <v>내계좌이체</v>
      </c>
      <c r="N2089" t="str">
        <f>IF(COUNTIF(저축성자산, I2089) &gt; 0, 표1[[#This Row],[결제수단]], E2089)</f>
        <v>미분류</v>
      </c>
      <c r="O2089">
        <f>IF(OR(표1[[#This Row],[pv_대분류]]="수입", 표1[[#This Row],[pv_대분류]]="저축/투자"), 표1[[#This Row],[금액]], -표1[[#This Row],[금액]])</f>
        <v>2000000</v>
      </c>
    </row>
    <row r="2090" spans="1:15" hidden="1">
      <c r="A2090" s="33">
        <v>45586</v>
      </c>
      <c r="B2090" s="34">
        <v>0.37643518518518521</v>
      </c>
      <c r="C2090" t="s">
        <v>167</v>
      </c>
      <c r="D2090" t="s">
        <v>167</v>
      </c>
      <c r="E2090" t="s">
        <v>149</v>
      </c>
      <c r="F2090" t="s">
        <v>152</v>
      </c>
      <c r="G2090" s="82">
        <v>-1500000</v>
      </c>
      <c r="H2090" t="s">
        <v>179</v>
      </c>
      <c r="I2090" t="s">
        <v>528</v>
      </c>
      <c r="J2090" s="33"/>
      <c r="K2090" s="33">
        <f>표1[[#This Row],[날짜]]</f>
        <v>45586</v>
      </c>
      <c r="L2090" t="str" cm="1">
        <f t="array" ref="L20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0" t="str">
        <f t="shared" si="32"/>
        <v>이체</v>
      </c>
      <c r="N2090" t="str">
        <f>IF(COUNTIF(저축성자산, I2090) &gt; 0, 표1[[#This Row],[결제수단]], E2090)</f>
        <v>미분류</v>
      </c>
      <c r="O2090">
        <f>IF(OR(표1[[#This Row],[pv_대분류]]="수입", 표1[[#This Row],[pv_대분류]]="저축/투자"), 표1[[#This Row],[금액]], -표1[[#This Row],[금액]])</f>
        <v>1500000</v>
      </c>
    </row>
    <row r="2091" spans="1:15" hidden="1">
      <c r="A2091" s="33">
        <v>45586</v>
      </c>
      <c r="B2091" s="34">
        <v>0.37643518518518521</v>
      </c>
      <c r="C2091" t="s">
        <v>167</v>
      </c>
      <c r="D2091" t="s">
        <v>609</v>
      </c>
      <c r="E2091" t="s">
        <v>149</v>
      </c>
      <c r="F2091" t="s">
        <v>152</v>
      </c>
      <c r="G2091" s="82">
        <v>-1500000</v>
      </c>
      <c r="H2091" t="s">
        <v>179</v>
      </c>
      <c r="I2091" t="s">
        <v>537</v>
      </c>
      <c r="J2091" s="33"/>
      <c r="K2091" s="33">
        <f>표1[[#This Row],[날짜]]</f>
        <v>45586</v>
      </c>
      <c r="L2091" t="str" cm="1">
        <f t="array" ref="L20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1" t="str">
        <f t="shared" si="32"/>
        <v>내계좌이체</v>
      </c>
      <c r="N2091" t="str">
        <f>IF(COUNTIF(저축성자산, I2091) &gt; 0, 표1[[#This Row],[결제수단]], E2091)</f>
        <v>미분류</v>
      </c>
      <c r="O2091">
        <f>IF(OR(표1[[#This Row],[pv_대분류]]="수입", 표1[[#This Row],[pv_대분류]]="저축/투자"), 표1[[#This Row],[금액]], -표1[[#This Row],[금액]])</f>
        <v>1500000</v>
      </c>
    </row>
    <row r="2092" spans="1:15" hidden="1">
      <c r="A2092" s="33">
        <v>45586</v>
      </c>
      <c r="B2092" s="34">
        <v>0.39430555555555558</v>
      </c>
      <c r="C2092" t="s">
        <v>167</v>
      </c>
      <c r="D2092" t="s">
        <v>167</v>
      </c>
      <c r="E2092" t="s">
        <v>149</v>
      </c>
      <c r="F2092" t="s">
        <v>98</v>
      </c>
      <c r="G2092" s="82">
        <v>10000</v>
      </c>
      <c r="H2092" t="s">
        <v>179</v>
      </c>
      <c r="I2092" t="s">
        <v>554</v>
      </c>
      <c r="J2092" s="33"/>
      <c r="K2092" s="33">
        <f>표1[[#This Row],[날짜]]</f>
        <v>45586</v>
      </c>
      <c r="L2092" t="str" cm="1">
        <f t="array" ref="L20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92" t="str">
        <f t="shared" si="32"/>
        <v>이체</v>
      </c>
      <c r="N2092" t="str">
        <f>IF(COUNTIF(저축성자산, I2092) &gt; 0, 표1[[#This Row],[결제수단]], E2092)</f>
        <v>미분류</v>
      </c>
      <c r="O2092">
        <f>IF(OR(표1[[#This Row],[pv_대분류]]="수입", 표1[[#This Row],[pv_대분류]]="저축/투자"), 표1[[#This Row],[금액]], -표1[[#This Row],[금액]])</f>
        <v>-10000</v>
      </c>
    </row>
    <row r="2093" spans="1:15" hidden="1">
      <c r="A2093" s="33">
        <v>45586</v>
      </c>
      <c r="B2093" s="34">
        <v>0.39483796296296297</v>
      </c>
      <c r="C2093" t="s">
        <v>167</v>
      </c>
      <c r="D2093" t="s">
        <v>609</v>
      </c>
      <c r="E2093" t="s">
        <v>149</v>
      </c>
      <c r="F2093" t="s">
        <v>623</v>
      </c>
      <c r="G2093" s="82">
        <v>-18615</v>
      </c>
      <c r="H2093" t="s">
        <v>179</v>
      </c>
      <c r="I2093" t="s">
        <v>537</v>
      </c>
      <c r="J2093" s="33"/>
      <c r="K2093" s="33">
        <f>표1[[#This Row],[날짜]]</f>
        <v>45586</v>
      </c>
      <c r="L2093" t="str" cm="1">
        <f t="array" ref="L20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3" t="str">
        <f t="shared" si="32"/>
        <v>내계좌이체</v>
      </c>
      <c r="N2093" t="str">
        <f>IF(COUNTIF(저축성자산, I2093) &gt; 0, 표1[[#This Row],[결제수단]], E2093)</f>
        <v>미분류</v>
      </c>
      <c r="O2093">
        <f>IF(OR(표1[[#This Row],[pv_대분류]]="수입", 표1[[#This Row],[pv_대분류]]="저축/투자"), 표1[[#This Row],[금액]], -표1[[#This Row],[금액]])</f>
        <v>18615</v>
      </c>
    </row>
    <row r="2094" spans="1:15" hidden="1">
      <c r="A2094" s="33">
        <v>45586</v>
      </c>
      <c r="B2094" s="34">
        <v>0.39497685185185177</v>
      </c>
      <c r="C2094" t="s">
        <v>167</v>
      </c>
      <c r="D2094" t="s">
        <v>609</v>
      </c>
      <c r="E2094" t="s">
        <v>149</v>
      </c>
      <c r="F2094" t="s">
        <v>623</v>
      </c>
      <c r="G2094" s="82">
        <v>-7</v>
      </c>
      <c r="H2094" t="s">
        <v>179</v>
      </c>
      <c r="I2094" t="s">
        <v>537</v>
      </c>
      <c r="J2094" s="33"/>
      <c r="K2094" s="33">
        <f>표1[[#This Row],[날짜]]</f>
        <v>45586</v>
      </c>
      <c r="L2094" t="str" cm="1">
        <f t="array" ref="L20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4" t="str">
        <f t="shared" si="32"/>
        <v>내계좌이체</v>
      </c>
      <c r="N2094" t="str">
        <f>IF(COUNTIF(저축성자산, I2094) &gt; 0, 표1[[#This Row],[결제수단]], E2094)</f>
        <v>미분류</v>
      </c>
      <c r="O2094">
        <f>IF(OR(표1[[#This Row],[pv_대분류]]="수입", 표1[[#This Row],[pv_대분류]]="저축/투자"), 표1[[#This Row],[금액]], -표1[[#This Row],[금액]])</f>
        <v>7</v>
      </c>
    </row>
    <row r="2095" spans="1:15" hidden="1">
      <c r="A2095" s="33">
        <v>45586</v>
      </c>
      <c r="B2095" s="34">
        <v>0.41880787037037043</v>
      </c>
      <c r="C2095" t="s">
        <v>167</v>
      </c>
      <c r="D2095" t="s">
        <v>167</v>
      </c>
      <c r="E2095" t="s">
        <v>149</v>
      </c>
      <c r="F2095" t="s">
        <v>81</v>
      </c>
      <c r="G2095" s="82">
        <v>2000</v>
      </c>
      <c r="H2095" t="s">
        <v>179</v>
      </c>
      <c r="I2095" t="s">
        <v>554</v>
      </c>
      <c r="J2095" s="33"/>
      <c r="K2095" s="33">
        <f>표1[[#This Row],[날짜]]</f>
        <v>45586</v>
      </c>
      <c r="L2095" t="str" cm="1">
        <f t="array" ref="L20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095" t="str">
        <f t="shared" si="32"/>
        <v>이체</v>
      </c>
      <c r="N2095" t="str">
        <f>IF(COUNTIF(저축성자산, I2095) &gt; 0, 표1[[#This Row],[결제수단]], E2095)</f>
        <v>미분류</v>
      </c>
      <c r="O2095">
        <f>IF(OR(표1[[#This Row],[pv_대분류]]="수입", 표1[[#This Row],[pv_대분류]]="저축/투자"), 표1[[#This Row],[금액]], -표1[[#This Row],[금액]])</f>
        <v>-2000</v>
      </c>
    </row>
    <row r="2096" spans="1:15" hidden="1">
      <c r="A2096" s="33">
        <v>45586</v>
      </c>
      <c r="B2096" s="34">
        <v>0.65158564814814812</v>
      </c>
      <c r="C2096" t="s">
        <v>167</v>
      </c>
      <c r="D2096" t="s">
        <v>609</v>
      </c>
      <c r="E2096" t="s">
        <v>149</v>
      </c>
      <c r="F2096" t="s">
        <v>35</v>
      </c>
      <c r="G2096" s="82">
        <v>39222</v>
      </c>
      <c r="H2096" t="s">
        <v>179</v>
      </c>
      <c r="I2096" t="s">
        <v>260</v>
      </c>
      <c r="J2096" s="33"/>
      <c r="K2096" s="33">
        <f>표1[[#This Row],[날짜]]</f>
        <v>45586</v>
      </c>
      <c r="L2096" t="str" cm="1">
        <f t="array" ref="L20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6" t="str">
        <f t="shared" si="32"/>
        <v>내계좌이체</v>
      </c>
      <c r="N2096" t="str">
        <f>IF(COUNTIF(저축성자산, I2096) &gt; 0, 표1[[#This Row],[결제수단]], E2096)</f>
        <v>미분류</v>
      </c>
      <c r="O2096">
        <f>IF(OR(표1[[#This Row],[pv_대분류]]="수입", 표1[[#This Row],[pv_대분류]]="저축/투자"), 표1[[#This Row],[금액]], -표1[[#This Row],[금액]])</f>
        <v>-39222</v>
      </c>
    </row>
    <row r="2097" spans="1:15" hidden="1">
      <c r="A2097" s="33">
        <v>45586</v>
      </c>
      <c r="B2097" s="34">
        <v>0.65159722222222227</v>
      </c>
      <c r="C2097" t="s">
        <v>167</v>
      </c>
      <c r="D2097" t="s">
        <v>609</v>
      </c>
      <c r="E2097" t="s">
        <v>149</v>
      </c>
      <c r="F2097" t="s">
        <v>611</v>
      </c>
      <c r="G2097" s="82">
        <v>-39222</v>
      </c>
      <c r="H2097" t="s">
        <v>179</v>
      </c>
      <c r="I2097" t="s">
        <v>537</v>
      </c>
      <c r="J2097" s="33"/>
      <c r="K2097" s="33">
        <f>표1[[#This Row],[날짜]]</f>
        <v>45586</v>
      </c>
      <c r="L2097" t="str" cm="1">
        <f t="array" ref="L20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7" t="str">
        <f t="shared" si="32"/>
        <v>내계좌이체</v>
      </c>
      <c r="N2097" t="str">
        <f>IF(COUNTIF(저축성자산, I2097) &gt; 0, 표1[[#This Row],[결제수단]], E2097)</f>
        <v>미분류</v>
      </c>
      <c r="O2097">
        <f>IF(OR(표1[[#This Row],[pv_대분류]]="수입", 표1[[#This Row],[pv_대분류]]="저축/투자"), 표1[[#This Row],[금액]], -표1[[#This Row],[금액]])</f>
        <v>39222</v>
      </c>
    </row>
    <row r="2098" spans="1:15" hidden="1">
      <c r="A2098" s="33">
        <v>45586</v>
      </c>
      <c r="B2098" s="34">
        <v>0.65285879629629628</v>
      </c>
      <c r="C2098" t="s">
        <v>167</v>
      </c>
      <c r="D2098" t="s">
        <v>609</v>
      </c>
      <c r="E2098" t="s">
        <v>149</v>
      </c>
      <c r="F2098" t="s">
        <v>593</v>
      </c>
      <c r="G2098" s="82">
        <v>-200000</v>
      </c>
      <c r="H2098" t="s">
        <v>179</v>
      </c>
      <c r="I2098" t="s">
        <v>211</v>
      </c>
      <c r="J2098" s="33"/>
      <c r="K2098" s="33">
        <f>표1[[#This Row],[날짜]]</f>
        <v>45586</v>
      </c>
      <c r="L2098" t="str" cm="1">
        <f t="array" ref="L20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8" t="str">
        <f t="shared" si="32"/>
        <v>내계좌이체</v>
      </c>
      <c r="N2098" t="str">
        <f>IF(COUNTIF(저축성자산, I2098) &gt; 0, 표1[[#This Row],[결제수단]], E2098)</f>
        <v>미분류</v>
      </c>
      <c r="O2098">
        <f>IF(OR(표1[[#This Row],[pv_대분류]]="수입", 표1[[#This Row],[pv_대분류]]="저축/투자"), 표1[[#This Row],[금액]], -표1[[#This Row],[금액]])</f>
        <v>200000</v>
      </c>
    </row>
    <row r="2099" spans="1:15" hidden="1">
      <c r="A2099" s="33">
        <v>45586</v>
      </c>
      <c r="B2099" s="34">
        <v>0.65285879629629628</v>
      </c>
      <c r="C2099" t="s">
        <v>167</v>
      </c>
      <c r="D2099" t="s">
        <v>609</v>
      </c>
      <c r="E2099" t="s">
        <v>149</v>
      </c>
      <c r="F2099" t="s">
        <v>152</v>
      </c>
      <c r="G2099" s="82">
        <v>200000</v>
      </c>
      <c r="H2099" t="s">
        <v>179</v>
      </c>
      <c r="I2099" t="s">
        <v>537</v>
      </c>
      <c r="J2099" s="33"/>
      <c r="K2099" s="33">
        <f>표1[[#This Row],[날짜]]</f>
        <v>45586</v>
      </c>
      <c r="L2099" t="str" cm="1">
        <f t="array" ref="L20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099" t="str">
        <f t="shared" si="32"/>
        <v>내계좌이체</v>
      </c>
      <c r="N2099" t="str">
        <f>IF(COUNTIF(저축성자산, I2099) &gt; 0, 표1[[#This Row],[결제수단]], E2099)</f>
        <v>미분류</v>
      </c>
      <c r="O2099">
        <f>IF(OR(표1[[#This Row],[pv_대분류]]="수입", 표1[[#This Row],[pv_대분류]]="저축/투자"), 표1[[#This Row],[금액]], -표1[[#This Row],[금액]])</f>
        <v>-200000</v>
      </c>
    </row>
    <row r="2100" spans="1:15" hidden="1">
      <c r="A2100" s="33">
        <v>45586</v>
      </c>
      <c r="B2100" s="34">
        <v>0.72137731481481482</v>
      </c>
      <c r="C2100" t="s">
        <v>167</v>
      </c>
      <c r="D2100" t="s">
        <v>167</v>
      </c>
      <c r="E2100" t="s">
        <v>149</v>
      </c>
      <c r="F2100" t="s">
        <v>611</v>
      </c>
      <c r="G2100" s="82">
        <v>-20000</v>
      </c>
      <c r="H2100" t="s">
        <v>179</v>
      </c>
      <c r="I2100" t="s">
        <v>537</v>
      </c>
      <c r="J2100" s="33"/>
      <c r="K2100" s="33">
        <f>표1[[#This Row],[날짜]]</f>
        <v>45586</v>
      </c>
      <c r="L2100" t="str" cm="1">
        <f t="array" ref="L21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00" t="str">
        <f t="shared" si="32"/>
        <v>이체</v>
      </c>
      <c r="N2100" t="str">
        <f>IF(COUNTIF(저축성자산, I2100) &gt; 0, 표1[[#This Row],[결제수단]], E2100)</f>
        <v>미분류</v>
      </c>
      <c r="O2100">
        <f>IF(OR(표1[[#This Row],[pv_대분류]]="수입", 표1[[#This Row],[pv_대분류]]="저축/투자"), 표1[[#This Row],[금액]], -표1[[#This Row],[금액]])</f>
        <v>20000</v>
      </c>
    </row>
    <row r="2101" spans="1:15">
      <c r="A2101" s="33">
        <v>45585</v>
      </c>
      <c r="B2101" s="34">
        <v>1.9571759259259261E-2</v>
      </c>
      <c r="C2101" t="s">
        <v>165</v>
      </c>
      <c r="D2101" t="s">
        <v>146</v>
      </c>
      <c r="E2101" t="s">
        <v>595</v>
      </c>
      <c r="F2101" t="s">
        <v>292</v>
      </c>
      <c r="G2101" s="82">
        <v>-18900</v>
      </c>
      <c r="H2101" t="s">
        <v>179</v>
      </c>
      <c r="I2101" t="s">
        <v>224</v>
      </c>
      <c r="J2101" s="33"/>
      <c r="K2101" s="33">
        <f>표1[[#This Row],[날짜]]</f>
        <v>45585</v>
      </c>
      <c r="L2101" t="str" cm="1">
        <f t="array" ref="L21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01" t="str">
        <f t="shared" si="32"/>
        <v>교통</v>
      </c>
      <c r="N2101" t="str">
        <f>IF(COUNTIF(저축성자산, I2101) &gt; 0, 표1[[#This Row],[결제수단]], E2101)</f>
        <v>대중교통</v>
      </c>
      <c r="O2101">
        <f>IF(OR(표1[[#This Row],[pv_대분류]]="수입", 표1[[#This Row],[pv_대분류]]="저축/투자"), 표1[[#This Row],[금액]], -표1[[#This Row],[금액]])</f>
        <v>18900</v>
      </c>
    </row>
    <row r="2102" spans="1:15" hidden="1">
      <c r="A2102" s="33">
        <v>45585</v>
      </c>
      <c r="B2102" s="34">
        <v>0.67699074074074073</v>
      </c>
      <c r="C2102" t="s">
        <v>163</v>
      </c>
      <c r="D2102" t="s">
        <v>161</v>
      </c>
      <c r="E2102" t="s">
        <v>149</v>
      </c>
      <c r="F2102" t="s">
        <v>353</v>
      </c>
      <c r="G2102" s="82">
        <v>10</v>
      </c>
      <c r="H2102" t="s">
        <v>179</v>
      </c>
      <c r="I2102" t="s">
        <v>537</v>
      </c>
      <c r="J2102" s="33"/>
      <c r="K2102" s="33">
        <f>표1[[#This Row],[날짜]]</f>
        <v>45585</v>
      </c>
      <c r="L2102" t="str" cm="1">
        <f t="array" ref="L21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02" t="str">
        <f t="shared" si="32"/>
        <v>앱테크</v>
      </c>
      <c r="N2102" t="str">
        <f>IF(COUNTIF(저축성자산, I2102) &gt; 0, 표1[[#This Row],[결제수단]], E2102)</f>
        <v>미분류</v>
      </c>
      <c r="O2102">
        <f>IF(OR(표1[[#This Row],[pv_대분류]]="수입", 표1[[#This Row],[pv_대분류]]="저축/투자"), 표1[[#This Row],[금액]], -표1[[#This Row],[금액]])</f>
        <v>10</v>
      </c>
    </row>
    <row r="2103" spans="1:15" hidden="1">
      <c r="A2103" s="33">
        <v>45585</v>
      </c>
      <c r="B2103" s="34">
        <v>0.67706018518518518</v>
      </c>
      <c r="C2103" t="s">
        <v>163</v>
      </c>
      <c r="D2103" t="s">
        <v>161</v>
      </c>
      <c r="E2103" t="s">
        <v>149</v>
      </c>
      <c r="F2103" t="s">
        <v>617</v>
      </c>
      <c r="G2103" s="82">
        <v>103</v>
      </c>
      <c r="H2103" t="s">
        <v>179</v>
      </c>
      <c r="I2103" t="s">
        <v>537</v>
      </c>
      <c r="J2103" s="33"/>
      <c r="K2103" s="33">
        <f>표1[[#This Row],[날짜]]</f>
        <v>45585</v>
      </c>
      <c r="L2103" t="str" cm="1">
        <f t="array" ref="L21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03" t="str">
        <f t="shared" si="32"/>
        <v>앱테크</v>
      </c>
      <c r="N2103" t="str">
        <f>IF(COUNTIF(저축성자산, I2103) &gt; 0, 표1[[#This Row],[결제수단]], E2103)</f>
        <v>미분류</v>
      </c>
      <c r="O2103">
        <f>IF(OR(표1[[#This Row],[pv_대분류]]="수입", 표1[[#This Row],[pv_대분류]]="저축/투자"), 표1[[#This Row],[금액]], -표1[[#This Row],[금액]])</f>
        <v>103</v>
      </c>
    </row>
    <row r="2104" spans="1:15" hidden="1">
      <c r="A2104" s="33">
        <v>45585</v>
      </c>
      <c r="B2104" s="34">
        <v>0.67709490740740741</v>
      </c>
      <c r="C2104" t="s">
        <v>163</v>
      </c>
      <c r="D2104" t="s">
        <v>161</v>
      </c>
      <c r="E2104" t="s">
        <v>149</v>
      </c>
      <c r="F2104" t="s">
        <v>617</v>
      </c>
      <c r="G2104" s="82">
        <v>59</v>
      </c>
      <c r="H2104" t="s">
        <v>179</v>
      </c>
      <c r="I2104" t="s">
        <v>537</v>
      </c>
      <c r="J2104" s="33"/>
      <c r="K2104" s="33">
        <f>표1[[#This Row],[날짜]]</f>
        <v>45585</v>
      </c>
      <c r="L2104" t="str" cm="1">
        <f t="array" ref="L21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04" t="str">
        <f t="shared" si="32"/>
        <v>앱테크</v>
      </c>
      <c r="N2104" t="str">
        <f>IF(COUNTIF(저축성자산, I2104) &gt; 0, 표1[[#This Row],[결제수단]], E2104)</f>
        <v>미분류</v>
      </c>
      <c r="O2104">
        <f>IF(OR(표1[[#This Row],[pv_대분류]]="수입", 표1[[#This Row],[pv_대분류]]="저축/투자"), 표1[[#This Row],[금액]], -표1[[#This Row],[금액]])</f>
        <v>59</v>
      </c>
    </row>
    <row r="2105" spans="1:15" hidden="1">
      <c r="A2105" s="33">
        <v>45585</v>
      </c>
      <c r="B2105" s="34">
        <v>0.67709490740740741</v>
      </c>
      <c r="C2105" t="s">
        <v>163</v>
      </c>
      <c r="D2105" t="s">
        <v>149</v>
      </c>
      <c r="E2105" t="s">
        <v>149</v>
      </c>
      <c r="F2105" t="s">
        <v>590</v>
      </c>
      <c r="G2105" s="82">
        <v>12</v>
      </c>
      <c r="H2105" t="s">
        <v>179</v>
      </c>
      <c r="I2105" t="s">
        <v>537</v>
      </c>
      <c r="J2105" s="33"/>
      <c r="K2105" s="33">
        <f>표1[[#This Row],[날짜]]</f>
        <v>45585</v>
      </c>
      <c r="L2105" t="str" cm="1">
        <f t="array" ref="L21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05" t="str">
        <f t="shared" si="32"/>
        <v>미분류</v>
      </c>
      <c r="N2105" t="str">
        <f>IF(COUNTIF(저축성자산, I2105) &gt; 0, 표1[[#This Row],[결제수단]], E2105)</f>
        <v>미분류</v>
      </c>
      <c r="O2105">
        <f>IF(OR(표1[[#This Row],[pv_대분류]]="수입", 표1[[#This Row],[pv_대분류]]="저축/투자"), 표1[[#This Row],[금액]], -표1[[#This Row],[금액]])</f>
        <v>12</v>
      </c>
    </row>
    <row r="2106" spans="1:15" hidden="1">
      <c r="A2106" s="33">
        <v>45585</v>
      </c>
      <c r="B2106" s="34">
        <v>1.9409722222222221E-2</v>
      </c>
      <c r="C2106" t="s">
        <v>167</v>
      </c>
      <c r="D2106" t="s">
        <v>609</v>
      </c>
      <c r="E2106" t="s">
        <v>149</v>
      </c>
      <c r="F2106" t="s">
        <v>593</v>
      </c>
      <c r="G2106" s="82">
        <v>-20000</v>
      </c>
      <c r="H2106" t="s">
        <v>179</v>
      </c>
      <c r="I2106" t="s">
        <v>211</v>
      </c>
      <c r="J2106" s="33"/>
      <c r="K2106" s="33">
        <f>표1[[#This Row],[날짜]]</f>
        <v>45585</v>
      </c>
      <c r="L2106" t="str" cm="1">
        <f t="array" ref="L21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06" t="str">
        <f t="shared" si="32"/>
        <v>내계좌이체</v>
      </c>
      <c r="N2106" t="str">
        <f>IF(COUNTIF(저축성자산, I2106) &gt; 0, 표1[[#This Row],[결제수단]], E2106)</f>
        <v>미분류</v>
      </c>
      <c r="O2106">
        <f>IF(OR(표1[[#This Row],[pv_대분류]]="수입", 표1[[#This Row],[pv_대분류]]="저축/투자"), 표1[[#This Row],[금액]], -표1[[#This Row],[금액]])</f>
        <v>20000</v>
      </c>
    </row>
    <row r="2107" spans="1:15" hidden="1">
      <c r="A2107" s="33">
        <v>45585</v>
      </c>
      <c r="B2107" s="34">
        <v>1.9409722222222221E-2</v>
      </c>
      <c r="C2107" t="s">
        <v>167</v>
      </c>
      <c r="D2107" t="s">
        <v>609</v>
      </c>
      <c r="E2107" t="s">
        <v>149</v>
      </c>
      <c r="F2107" t="s">
        <v>152</v>
      </c>
      <c r="G2107" s="82">
        <v>20000</v>
      </c>
      <c r="H2107" t="s">
        <v>179</v>
      </c>
      <c r="I2107" t="s">
        <v>537</v>
      </c>
      <c r="J2107" s="33"/>
      <c r="K2107" s="33">
        <f>표1[[#This Row],[날짜]]</f>
        <v>45585</v>
      </c>
      <c r="L2107" t="str" cm="1">
        <f t="array" ref="L21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07" t="str">
        <f t="shared" si="32"/>
        <v>내계좌이체</v>
      </c>
      <c r="N2107" t="str">
        <f>IF(COUNTIF(저축성자산, I2107) &gt; 0, 표1[[#This Row],[결제수단]], E2107)</f>
        <v>미분류</v>
      </c>
      <c r="O2107">
        <f>IF(OR(표1[[#This Row],[pv_대분류]]="수입", 표1[[#This Row],[pv_대분류]]="저축/투자"), 표1[[#This Row],[금액]], -표1[[#This Row],[금액]])</f>
        <v>-20000</v>
      </c>
    </row>
    <row r="2108" spans="1:15" hidden="1">
      <c r="A2108" s="33">
        <v>45585</v>
      </c>
      <c r="B2108" s="34">
        <v>0.67568287037037034</v>
      </c>
      <c r="C2108" t="s">
        <v>167</v>
      </c>
      <c r="D2108" t="s">
        <v>167</v>
      </c>
      <c r="E2108" t="s">
        <v>149</v>
      </c>
      <c r="F2108" t="s">
        <v>61</v>
      </c>
      <c r="G2108" s="82">
        <v>8000000</v>
      </c>
      <c r="H2108" t="s">
        <v>179</v>
      </c>
      <c r="I2108" t="s">
        <v>195</v>
      </c>
      <c r="J2108" s="33"/>
      <c r="K2108" s="33">
        <f>표1[[#This Row],[날짜]]</f>
        <v>45585</v>
      </c>
      <c r="L2108" t="str" cm="1">
        <f t="array" ref="L21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08" t="str">
        <f t="shared" si="32"/>
        <v>이체</v>
      </c>
      <c r="N2108" t="str">
        <f>IF(COUNTIF(저축성자산, I2108) &gt; 0, 표1[[#This Row],[결제수단]], E2108)</f>
        <v>미분류</v>
      </c>
      <c r="O2108">
        <f>IF(OR(표1[[#This Row],[pv_대분류]]="수입", 표1[[#This Row],[pv_대분류]]="저축/투자"), 표1[[#This Row],[금액]], -표1[[#This Row],[금액]])</f>
        <v>-8000000</v>
      </c>
    </row>
    <row r="2109" spans="1:15" hidden="1">
      <c r="A2109" s="33">
        <v>45585</v>
      </c>
      <c r="B2109" s="34">
        <v>0.67623842592592598</v>
      </c>
      <c r="C2109" t="s">
        <v>167</v>
      </c>
      <c r="D2109" t="s">
        <v>609</v>
      </c>
      <c r="E2109" t="s">
        <v>149</v>
      </c>
      <c r="F2109" t="s">
        <v>593</v>
      </c>
      <c r="G2109" s="82">
        <v>-8000000</v>
      </c>
      <c r="H2109" t="s">
        <v>179</v>
      </c>
      <c r="I2109" t="s">
        <v>195</v>
      </c>
      <c r="J2109" s="33"/>
      <c r="K2109" s="33">
        <f>표1[[#This Row],[날짜]]</f>
        <v>45585</v>
      </c>
      <c r="L2109" t="str" cm="1">
        <f t="array" ref="L21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09" t="str">
        <f t="shared" si="32"/>
        <v>내계좌이체</v>
      </c>
      <c r="N2109" t="str">
        <f>IF(COUNTIF(저축성자산, I2109) &gt; 0, 표1[[#This Row],[결제수단]], E2109)</f>
        <v>미분류</v>
      </c>
      <c r="O2109">
        <f>IF(OR(표1[[#This Row],[pv_대분류]]="수입", 표1[[#This Row],[pv_대분류]]="저축/투자"), 표1[[#This Row],[금액]], -표1[[#This Row],[금액]])</f>
        <v>8000000</v>
      </c>
    </row>
    <row r="2110" spans="1:15" hidden="1">
      <c r="A2110" s="33">
        <v>45585</v>
      </c>
      <c r="B2110" s="34">
        <v>0.67623842592592598</v>
      </c>
      <c r="C2110" t="s">
        <v>167</v>
      </c>
      <c r="D2110" t="s">
        <v>609</v>
      </c>
      <c r="E2110" t="s">
        <v>149</v>
      </c>
      <c r="F2110" t="s">
        <v>152</v>
      </c>
      <c r="G2110" s="82">
        <v>8000000</v>
      </c>
      <c r="H2110" t="s">
        <v>179</v>
      </c>
      <c r="I2110" t="s">
        <v>537</v>
      </c>
      <c r="J2110" s="33"/>
      <c r="K2110" s="33">
        <f>표1[[#This Row],[날짜]]</f>
        <v>45585</v>
      </c>
      <c r="L2110" t="str" cm="1">
        <f t="array" ref="L21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10" t="str">
        <f t="shared" si="32"/>
        <v>내계좌이체</v>
      </c>
      <c r="N2110" t="str">
        <f>IF(COUNTIF(저축성자산, I2110) &gt; 0, 표1[[#This Row],[결제수단]], E2110)</f>
        <v>미분류</v>
      </c>
      <c r="O2110">
        <f>IF(OR(표1[[#This Row],[pv_대분류]]="수입", 표1[[#This Row],[pv_대분류]]="저축/투자"), 표1[[#This Row],[금액]], -표1[[#This Row],[금액]])</f>
        <v>-8000000</v>
      </c>
    </row>
    <row r="2111" spans="1:15" hidden="1">
      <c r="A2111" s="33">
        <v>45585</v>
      </c>
      <c r="B2111" s="34">
        <v>0.67673611111111109</v>
      </c>
      <c r="C2111" t="s">
        <v>167</v>
      </c>
      <c r="D2111" t="s">
        <v>609</v>
      </c>
      <c r="E2111" t="s">
        <v>149</v>
      </c>
      <c r="F2111" t="s">
        <v>192</v>
      </c>
      <c r="G2111" s="82">
        <v>-8000000</v>
      </c>
      <c r="H2111" t="s">
        <v>179</v>
      </c>
      <c r="I2111" t="s">
        <v>537</v>
      </c>
      <c r="J2111" s="33"/>
      <c r="K2111" s="33">
        <f>표1[[#This Row],[날짜]]</f>
        <v>45585</v>
      </c>
      <c r="L2111" t="str" cm="1">
        <f t="array" ref="L21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11" t="str">
        <f t="shared" si="32"/>
        <v>내계좌이체</v>
      </c>
      <c r="N2111" t="str">
        <f>IF(COUNTIF(저축성자산, I2111) &gt; 0, 표1[[#This Row],[결제수단]], E2111)</f>
        <v>미분류</v>
      </c>
      <c r="O2111">
        <f>IF(OR(표1[[#This Row],[pv_대분류]]="수입", 표1[[#This Row],[pv_대분류]]="저축/투자"), 표1[[#This Row],[금액]], -표1[[#This Row],[금액]])</f>
        <v>8000000</v>
      </c>
    </row>
    <row r="2112" spans="1:15" hidden="1">
      <c r="A2112" s="33">
        <v>45585</v>
      </c>
      <c r="B2112" s="34">
        <v>0.67673611111111109</v>
      </c>
      <c r="C2112" t="s">
        <v>167</v>
      </c>
      <c r="D2112" t="s">
        <v>609</v>
      </c>
      <c r="E2112" t="s">
        <v>149</v>
      </c>
      <c r="F2112" t="s">
        <v>237</v>
      </c>
      <c r="G2112" s="82">
        <v>8000000</v>
      </c>
      <c r="H2112" t="s">
        <v>179</v>
      </c>
      <c r="I2112" t="s">
        <v>527</v>
      </c>
      <c r="J2112" s="33"/>
      <c r="K2112" s="33">
        <f>표1[[#This Row],[날짜]]</f>
        <v>45585</v>
      </c>
      <c r="L2112" t="str" cm="1">
        <f t="array" ref="L21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12" t="str">
        <f t="shared" si="32"/>
        <v>내계좌이체</v>
      </c>
      <c r="N2112" t="str">
        <f>IF(COUNTIF(저축성자산, I2112) &gt; 0, 표1[[#This Row],[결제수단]], E2112)</f>
        <v>미분류</v>
      </c>
      <c r="O2112">
        <f>IF(OR(표1[[#This Row],[pv_대분류]]="수입", 표1[[#This Row],[pv_대분류]]="저축/투자"), 표1[[#This Row],[금액]], -표1[[#This Row],[금액]])</f>
        <v>-8000000</v>
      </c>
    </row>
    <row r="2113" spans="1:15">
      <c r="A2113" s="33">
        <v>45584</v>
      </c>
      <c r="B2113" s="34">
        <v>0.49939814814814809</v>
      </c>
      <c r="C2113" t="s">
        <v>165</v>
      </c>
      <c r="D2113" t="s">
        <v>146</v>
      </c>
      <c r="E2113" t="s">
        <v>37</v>
      </c>
      <c r="F2113" t="s">
        <v>259</v>
      </c>
      <c r="G2113" s="82">
        <v>-9700</v>
      </c>
      <c r="H2113" t="s">
        <v>179</v>
      </c>
      <c r="I2113" t="s">
        <v>221</v>
      </c>
      <c r="J2113" s="33"/>
      <c r="K2113" s="33">
        <f>표1[[#This Row],[날짜]]</f>
        <v>45584</v>
      </c>
      <c r="L2113" t="str" cm="1">
        <f t="array" ref="L21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3" t="str">
        <f t="shared" si="32"/>
        <v>교통</v>
      </c>
      <c r="N2113" t="str">
        <f>IF(COUNTIF(저축성자산, I2113) &gt; 0, 표1[[#This Row],[결제수단]], E2113)</f>
        <v>택시</v>
      </c>
      <c r="O2113">
        <f>IF(OR(표1[[#This Row],[pv_대분류]]="수입", 표1[[#This Row],[pv_대분류]]="저축/투자"), 표1[[#This Row],[금액]], -표1[[#This Row],[금액]])</f>
        <v>9700</v>
      </c>
    </row>
    <row r="2114" spans="1:15">
      <c r="A2114" s="33">
        <v>45584</v>
      </c>
      <c r="B2114" s="34">
        <v>0.49940972222222219</v>
      </c>
      <c r="C2114" t="s">
        <v>165</v>
      </c>
      <c r="D2114" t="s">
        <v>146</v>
      </c>
      <c r="E2114" t="s">
        <v>37</v>
      </c>
      <c r="F2114" t="s">
        <v>259</v>
      </c>
      <c r="G2114" s="82">
        <v>9700</v>
      </c>
      <c r="H2114" t="s">
        <v>179</v>
      </c>
      <c r="I2114" t="s">
        <v>221</v>
      </c>
      <c r="J2114" s="33"/>
      <c r="K2114" s="33">
        <f>표1[[#This Row],[날짜]]</f>
        <v>45584</v>
      </c>
      <c r="L2114" t="str" cm="1">
        <f t="array" ref="L21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4" t="str">
        <f t="shared" ref="M2114:M2177" si="33">IF(COUNTIF(저축성자산, I2114) &gt; 0, "저축성자산", D2114)</f>
        <v>교통</v>
      </c>
      <c r="N2114" t="str">
        <f>IF(COUNTIF(저축성자산, I2114) &gt; 0, 표1[[#This Row],[결제수단]], E2114)</f>
        <v>택시</v>
      </c>
      <c r="O2114">
        <f>IF(OR(표1[[#This Row],[pv_대분류]]="수입", 표1[[#This Row],[pv_대분류]]="저축/투자"), 표1[[#This Row],[금액]], -표1[[#This Row],[금액]])</f>
        <v>-9700</v>
      </c>
    </row>
    <row r="2115" spans="1:15">
      <c r="A2115" s="33">
        <v>45584</v>
      </c>
      <c r="B2115" s="34">
        <v>0.50848379629629625</v>
      </c>
      <c r="C2115" t="s">
        <v>165</v>
      </c>
      <c r="D2115" t="s">
        <v>146</v>
      </c>
      <c r="E2115" t="s">
        <v>37</v>
      </c>
      <c r="F2115" t="s">
        <v>259</v>
      </c>
      <c r="G2115" s="82">
        <v>-8600</v>
      </c>
      <c r="H2115" t="s">
        <v>179</v>
      </c>
      <c r="I2115" t="s">
        <v>221</v>
      </c>
      <c r="J2115" s="33"/>
      <c r="K2115" s="33">
        <f>표1[[#This Row],[날짜]]</f>
        <v>45584</v>
      </c>
      <c r="L2115" t="str" cm="1">
        <f t="array" ref="L21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5" t="str">
        <f t="shared" si="33"/>
        <v>교통</v>
      </c>
      <c r="N2115" t="str">
        <f>IF(COUNTIF(저축성자산, I2115) &gt; 0, 표1[[#This Row],[결제수단]], E2115)</f>
        <v>택시</v>
      </c>
      <c r="O2115">
        <f>IF(OR(표1[[#This Row],[pv_대분류]]="수입", 표1[[#This Row],[pv_대분류]]="저축/투자"), 표1[[#This Row],[금액]], -표1[[#This Row],[금액]])</f>
        <v>8600</v>
      </c>
    </row>
    <row r="2116" spans="1:15">
      <c r="A2116" s="33">
        <v>45584</v>
      </c>
      <c r="B2116" s="34">
        <v>0.51587962962962963</v>
      </c>
      <c r="C2116" t="s">
        <v>165</v>
      </c>
      <c r="D2116" t="s">
        <v>148</v>
      </c>
      <c r="E2116" t="s">
        <v>27</v>
      </c>
      <c r="F2116" t="s">
        <v>233</v>
      </c>
      <c r="G2116" s="82">
        <v>-30700</v>
      </c>
      <c r="H2116" t="s">
        <v>179</v>
      </c>
      <c r="I2116" t="s">
        <v>222</v>
      </c>
      <c r="J2116" s="33"/>
      <c r="K2116" s="33">
        <f>표1[[#This Row],[날짜]]</f>
        <v>45584</v>
      </c>
      <c r="L2116" t="str" cm="1">
        <f t="array" ref="L21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6" t="str">
        <f t="shared" si="33"/>
        <v>식비</v>
      </c>
      <c r="N2116" t="str">
        <f>IF(COUNTIF(저축성자산, I2116) &gt; 0, 표1[[#This Row],[결제수단]], E2116)</f>
        <v>배달</v>
      </c>
      <c r="O2116">
        <f>IF(OR(표1[[#This Row],[pv_대분류]]="수입", 표1[[#This Row],[pv_대분류]]="저축/투자"), 표1[[#This Row],[금액]], -표1[[#This Row],[금액]])</f>
        <v>30700</v>
      </c>
    </row>
    <row r="2117" spans="1:15">
      <c r="A2117" s="33">
        <v>45584</v>
      </c>
      <c r="B2117" s="34">
        <v>0.54532407407407413</v>
      </c>
      <c r="C2117" t="s">
        <v>165</v>
      </c>
      <c r="D2117" t="s">
        <v>553</v>
      </c>
      <c r="E2117" t="s">
        <v>612</v>
      </c>
      <c r="F2117" t="s">
        <v>752</v>
      </c>
      <c r="G2117" s="82">
        <v>-5000</v>
      </c>
      <c r="H2117" t="s">
        <v>179</v>
      </c>
      <c r="I2117" t="s">
        <v>537</v>
      </c>
      <c r="J2117" s="33"/>
      <c r="K2117" s="33">
        <f>표1[[#This Row],[날짜]]</f>
        <v>45584</v>
      </c>
      <c r="L2117" t="str" cm="1">
        <f t="array" ref="L21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7" t="str">
        <f t="shared" si="33"/>
        <v>온라인쇼핑</v>
      </c>
      <c r="N2117" t="str">
        <f>IF(COUNTIF(저축성자산, I2117) &gt; 0, 표1[[#This Row],[결제수단]], E2117)</f>
        <v>인터넷쇼핑</v>
      </c>
      <c r="O2117">
        <f>IF(OR(표1[[#This Row],[pv_대분류]]="수입", 표1[[#This Row],[pv_대분류]]="저축/투자"), 표1[[#This Row],[금액]], -표1[[#This Row],[금액]])</f>
        <v>5000</v>
      </c>
    </row>
    <row r="2118" spans="1:15">
      <c r="A2118" s="33">
        <v>45584</v>
      </c>
      <c r="B2118" s="34">
        <v>0.60638888888888887</v>
      </c>
      <c r="C2118" t="s">
        <v>165</v>
      </c>
      <c r="D2118" t="s">
        <v>146</v>
      </c>
      <c r="E2118" t="s">
        <v>37</v>
      </c>
      <c r="F2118" t="s">
        <v>301</v>
      </c>
      <c r="G2118" s="82">
        <v>-8500</v>
      </c>
      <c r="H2118" t="s">
        <v>179</v>
      </c>
      <c r="I2118" t="s">
        <v>221</v>
      </c>
      <c r="J2118" s="33"/>
      <c r="K2118" s="33">
        <f>표1[[#This Row],[날짜]]</f>
        <v>45584</v>
      </c>
      <c r="L2118" t="str" cm="1">
        <f t="array" ref="L21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8" t="str">
        <f t="shared" si="33"/>
        <v>교통</v>
      </c>
      <c r="N2118" t="str">
        <f>IF(COUNTIF(저축성자산, I2118) &gt; 0, 표1[[#This Row],[결제수단]], E2118)</f>
        <v>택시</v>
      </c>
      <c r="O2118">
        <f>IF(OR(표1[[#This Row],[pv_대분류]]="수입", 표1[[#This Row],[pv_대분류]]="저축/투자"), 표1[[#This Row],[금액]], -표1[[#This Row],[금액]])</f>
        <v>8500</v>
      </c>
    </row>
    <row r="2119" spans="1:15">
      <c r="A2119" s="33">
        <v>45584</v>
      </c>
      <c r="B2119" s="34">
        <v>0.60640046296296302</v>
      </c>
      <c r="C2119" t="s">
        <v>165</v>
      </c>
      <c r="D2119" t="s">
        <v>146</v>
      </c>
      <c r="E2119" t="s">
        <v>37</v>
      </c>
      <c r="F2119" t="s">
        <v>301</v>
      </c>
      <c r="G2119" s="82">
        <v>8500</v>
      </c>
      <c r="H2119" t="s">
        <v>179</v>
      </c>
      <c r="I2119" t="s">
        <v>221</v>
      </c>
      <c r="J2119" s="33"/>
      <c r="K2119" s="33">
        <f>표1[[#This Row],[날짜]]</f>
        <v>45584</v>
      </c>
      <c r="L2119" t="str" cm="1">
        <f t="array" ref="L21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19" t="str">
        <f t="shared" si="33"/>
        <v>교통</v>
      </c>
      <c r="N2119" t="str">
        <f>IF(COUNTIF(저축성자산, I2119) &gt; 0, 표1[[#This Row],[결제수단]], E2119)</f>
        <v>택시</v>
      </c>
      <c r="O2119">
        <f>IF(OR(표1[[#This Row],[pv_대분류]]="수입", 표1[[#This Row],[pv_대분류]]="저축/투자"), 표1[[#This Row],[금액]], -표1[[#This Row],[금액]])</f>
        <v>-8500</v>
      </c>
    </row>
    <row r="2120" spans="1:15">
      <c r="A2120" s="33">
        <v>45584</v>
      </c>
      <c r="B2120" s="34">
        <v>0.61466435185185186</v>
      </c>
      <c r="C2120" t="s">
        <v>165</v>
      </c>
      <c r="D2120" t="s">
        <v>146</v>
      </c>
      <c r="E2120" t="s">
        <v>37</v>
      </c>
      <c r="F2120" t="s">
        <v>301</v>
      </c>
      <c r="G2120" s="82">
        <v>-7700</v>
      </c>
      <c r="H2120" t="s">
        <v>179</v>
      </c>
      <c r="I2120" t="s">
        <v>221</v>
      </c>
      <c r="J2120" s="33"/>
      <c r="K2120" s="33">
        <f>표1[[#This Row],[날짜]]</f>
        <v>45584</v>
      </c>
      <c r="L2120" t="str" cm="1">
        <f t="array" ref="L21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20" t="str">
        <f t="shared" si="33"/>
        <v>교통</v>
      </c>
      <c r="N2120" t="str">
        <f>IF(COUNTIF(저축성자산, I2120) &gt; 0, 표1[[#This Row],[결제수단]], E2120)</f>
        <v>택시</v>
      </c>
      <c r="O2120">
        <f>IF(OR(표1[[#This Row],[pv_대분류]]="수입", 표1[[#This Row],[pv_대분류]]="저축/투자"), 표1[[#This Row],[금액]], -표1[[#This Row],[금액]])</f>
        <v>7700</v>
      </c>
    </row>
    <row r="2121" spans="1:15">
      <c r="A2121" s="33">
        <v>45584</v>
      </c>
      <c r="B2121" s="34">
        <v>0.94054398148148144</v>
      </c>
      <c r="C2121" t="s">
        <v>165</v>
      </c>
      <c r="D2121" t="s">
        <v>542</v>
      </c>
      <c r="E2121" t="s">
        <v>56</v>
      </c>
      <c r="F2121" t="s">
        <v>698</v>
      </c>
      <c r="G2121" s="82">
        <v>-156666</v>
      </c>
      <c r="H2121" t="s">
        <v>179</v>
      </c>
      <c r="I2121" t="s">
        <v>222</v>
      </c>
      <c r="J2121" s="33"/>
      <c r="K2121" s="33">
        <f>표1[[#This Row],[날짜]]</f>
        <v>45584</v>
      </c>
      <c r="L2121" t="str" cm="1">
        <f t="array" ref="L21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21" t="str">
        <f t="shared" si="33"/>
        <v>의료/건강</v>
      </c>
      <c r="N2121" t="str">
        <f>IF(COUNTIF(저축성자산, I2121) &gt; 0, 표1[[#This Row],[결제수단]], E2121)</f>
        <v>운동</v>
      </c>
      <c r="O2121">
        <f>IF(OR(표1[[#This Row],[pv_대분류]]="수입", 표1[[#This Row],[pv_대분류]]="저축/투자"), 표1[[#This Row],[금액]], -표1[[#This Row],[금액]])</f>
        <v>156666</v>
      </c>
    </row>
    <row r="2122" spans="1:15" hidden="1">
      <c r="A2122" s="33">
        <v>45584</v>
      </c>
      <c r="B2122" s="34">
        <v>0.50456018518518519</v>
      </c>
      <c r="C2122" t="s">
        <v>167</v>
      </c>
      <c r="D2122" t="s">
        <v>167</v>
      </c>
      <c r="E2122" t="s">
        <v>149</v>
      </c>
      <c r="F2122" t="s">
        <v>750</v>
      </c>
      <c r="G2122" s="82">
        <v>-15000</v>
      </c>
      <c r="H2122" t="s">
        <v>179</v>
      </c>
      <c r="I2122" t="s">
        <v>211</v>
      </c>
      <c r="J2122" s="33"/>
      <c r="K2122" s="33">
        <f>표1[[#This Row],[날짜]]</f>
        <v>45584</v>
      </c>
      <c r="L2122" t="str" cm="1">
        <f t="array" ref="L21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22" t="str">
        <f t="shared" si="33"/>
        <v>이체</v>
      </c>
      <c r="N2122" t="str">
        <f>IF(COUNTIF(저축성자산, I2122) &gt; 0, 표1[[#This Row],[결제수단]], E2122)</f>
        <v>미분류</v>
      </c>
      <c r="O2122">
        <f>IF(OR(표1[[#This Row],[pv_대분류]]="수입", 표1[[#This Row],[pv_대분류]]="저축/투자"), 표1[[#This Row],[금액]], -표1[[#This Row],[금액]])</f>
        <v>15000</v>
      </c>
    </row>
    <row r="2123" spans="1:15">
      <c r="A2123" s="33">
        <v>45583</v>
      </c>
      <c r="B2123" s="34">
        <v>0.52576388888888892</v>
      </c>
      <c r="C2123" t="s">
        <v>165</v>
      </c>
      <c r="D2123" t="s">
        <v>156</v>
      </c>
      <c r="E2123" t="s">
        <v>18</v>
      </c>
      <c r="F2123" t="s">
        <v>761</v>
      </c>
      <c r="G2123" s="82">
        <v>-50000</v>
      </c>
      <c r="H2123" t="s">
        <v>179</v>
      </c>
      <c r="I2123" t="s">
        <v>260</v>
      </c>
      <c r="J2123" s="33"/>
      <c r="K2123" s="33">
        <f>표1[[#This Row],[날짜]]</f>
        <v>45583</v>
      </c>
      <c r="L2123" t="str" cm="1">
        <f t="array" ref="L21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23" t="str">
        <f t="shared" si="33"/>
        <v>금융</v>
      </c>
      <c r="N2123" t="str">
        <f>IF(COUNTIF(저축성자산, I2123) &gt; 0, 표1[[#This Row],[결제수단]], E2123)</f>
        <v>은행</v>
      </c>
      <c r="O2123">
        <f>IF(OR(표1[[#This Row],[pv_대분류]]="수입", 표1[[#This Row],[pv_대분류]]="저축/투자"), 표1[[#This Row],[금액]], -표1[[#This Row],[금액]])</f>
        <v>50000</v>
      </c>
    </row>
    <row r="2124" spans="1:15">
      <c r="A2124" s="33">
        <v>45583</v>
      </c>
      <c r="B2124" s="34">
        <v>0.88202546296296291</v>
      </c>
      <c r="C2124" t="s">
        <v>165</v>
      </c>
      <c r="D2124" t="s">
        <v>146</v>
      </c>
      <c r="E2124" t="s">
        <v>595</v>
      </c>
      <c r="F2124" t="s">
        <v>464</v>
      </c>
      <c r="G2124" s="82">
        <v>-18900</v>
      </c>
      <c r="H2124" t="s">
        <v>179</v>
      </c>
      <c r="I2124" t="s">
        <v>222</v>
      </c>
      <c r="J2124" s="33"/>
      <c r="K2124" s="33">
        <f>표1[[#This Row],[날짜]]</f>
        <v>45583</v>
      </c>
      <c r="L2124" t="str" cm="1">
        <f t="array" ref="L21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24" t="str">
        <f t="shared" si="33"/>
        <v>교통</v>
      </c>
      <c r="N2124" t="str">
        <f>IF(COUNTIF(저축성자산, I2124) &gt; 0, 표1[[#This Row],[결제수단]], E2124)</f>
        <v>대중교통</v>
      </c>
      <c r="O2124">
        <f>IF(OR(표1[[#This Row],[pv_대분류]]="수입", 표1[[#This Row],[pv_대분류]]="저축/투자"), 표1[[#This Row],[금액]], -표1[[#This Row],[금액]])</f>
        <v>18900</v>
      </c>
    </row>
    <row r="2125" spans="1:15">
      <c r="A2125" s="33">
        <v>45583</v>
      </c>
      <c r="B2125" s="34">
        <v>0.88217592592592597</v>
      </c>
      <c r="C2125" t="s">
        <v>165</v>
      </c>
      <c r="D2125" t="s">
        <v>553</v>
      </c>
      <c r="E2125" t="s">
        <v>612</v>
      </c>
      <c r="F2125" t="s">
        <v>5</v>
      </c>
      <c r="G2125" s="82">
        <v>-26796</v>
      </c>
      <c r="H2125" t="s">
        <v>179</v>
      </c>
      <c r="I2125" t="s">
        <v>222</v>
      </c>
      <c r="J2125" s="33"/>
      <c r="K2125" s="33">
        <f>표1[[#This Row],[날짜]]</f>
        <v>45583</v>
      </c>
      <c r="L2125" t="str" cm="1">
        <f t="array" ref="L21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25" t="str">
        <f t="shared" si="33"/>
        <v>온라인쇼핑</v>
      </c>
      <c r="N2125" t="str">
        <f>IF(COUNTIF(저축성자산, I2125) &gt; 0, 표1[[#This Row],[결제수단]], E2125)</f>
        <v>인터넷쇼핑</v>
      </c>
      <c r="O2125">
        <f>IF(OR(표1[[#This Row],[pv_대분류]]="수입", 표1[[#This Row],[pv_대분류]]="저축/투자"), 표1[[#This Row],[금액]], -표1[[#This Row],[금액]])</f>
        <v>26796</v>
      </c>
    </row>
    <row r="2126" spans="1:15">
      <c r="A2126" s="33">
        <v>45583</v>
      </c>
      <c r="B2126" s="34">
        <v>0.88798611111111114</v>
      </c>
      <c r="C2126" t="s">
        <v>165</v>
      </c>
      <c r="D2126" t="s">
        <v>148</v>
      </c>
      <c r="E2126" t="s">
        <v>598</v>
      </c>
      <c r="F2126" t="s">
        <v>462</v>
      </c>
      <c r="G2126" s="82">
        <v>-9100</v>
      </c>
      <c r="H2126" t="s">
        <v>179</v>
      </c>
      <c r="I2126" t="s">
        <v>222</v>
      </c>
      <c r="J2126" s="33"/>
      <c r="K2126" s="33">
        <f>표1[[#This Row],[날짜]]</f>
        <v>45583</v>
      </c>
      <c r="L2126" t="str" cm="1">
        <f t="array" ref="L21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26" t="str">
        <f t="shared" si="33"/>
        <v>식비</v>
      </c>
      <c r="N2126" t="str">
        <f>IF(COUNTIF(저축성자산, I2126) &gt; 0, 표1[[#This Row],[결제수단]], E2126)</f>
        <v>패스트푸드</v>
      </c>
      <c r="O2126">
        <f>IF(OR(표1[[#This Row],[pv_대분류]]="수입", 표1[[#This Row],[pv_대분류]]="저축/투자"), 표1[[#This Row],[금액]], -표1[[#This Row],[금액]])</f>
        <v>9100</v>
      </c>
    </row>
    <row r="2127" spans="1:15" hidden="1">
      <c r="A2127" s="33">
        <v>45583</v>
      </c>
      <c r="B2127" s="34">
        <v>0.46725694444444438</v>
      </c>
      <c r="C2127" t="s">
        <v>167</v>
      </c>
      <c r="D2127" t="s">
        <v>167</v>
      </c>
      <c r="E2127" t="s">
        <v>149</v>
      </c>
      <c r="F2127" t="s">
        <v>81</v>
      </c>
      <c r="G2127" s="82">
        <v>4000</v>
      </c>
      <c r="H2127" t="s">
        <v>179</v>
      </c>
      <c r="I2127" t="s">
        <v>554</v>
      </c>
      <c r="J2127" s="33"/>
      <c r="K2127" s="33">
        <f>표1[[#This Row],[날짜]]</f>
        <v>45583</v>
      </c>
      <c r="L2127" t="str" cm="1">
        <f t="array" ref="L21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27" t="str">
        <f t="shared" si="33"/>
        <v>이체</v>
      </c>
      <c r="N2127" t="str">
        <f>IF(COUNTIF(저축성자산, I2127) &gt; 0, 표1[[#This Row],[결제수단]], E2127)</f>
        <v>미분류</v>
      </c>
      <c r="O2127">
        <f>IF(OR(표1[[#This Row],[pv_대분류]]="수입", 표1[[#This Row],[pv_대분류]]="저축/투자"), 표1[[#This Row],[금액]], -표1[[#This Row],[금액]])</f>
        <v>-4000</v>
      </c>
    </row>
    <row r="2128" spans="1:15" hidden="1">
      <c r="A2128" s="33">
        <v>45583</v>
      </c>
      <c r="B2128" s="34">
        <v>0.52575231481481477</v>
      </c>
      <c r="C2128" t="s">
        <v>167</v>
      </c>
      <c r="D2128" t="s">
        <v>609</v>
      </c>
      <c r="E2128" t="s">
        <v>149</v>
      </c>
      <c r="F2128" t="s">
        <v>35</v>
      </c>
      <c r="G2128" s="82">
        <v>45496</v>
      </c>
      <c r="H2128" t="s">
        <v>179</v>
      </c>
      <c r="I2128" t="s">
        <v>260</v>
      </c>
      <c r="J2128" s="33"/>
      <c r="K2128" s="33">
        <f>표1[[#This Row],[날짜]]</f>
        <v>45583</v>
      </c>
      <c r="L2128" t="str" cm="1">
        <f t="array" ref="L21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28" t="str">
        <f t="shared" si="33"/>
        <v>내계좌이체</v>
      </c>
      <c r="N2128" t="str">
        <f>IF(COUNTIF(저축성자산, I2128) &gt; 0, 표1[[#This Row],[결제수단]], E2128)</f>
        <v>미분류</v>
      </c>
      <c r="O2128">
        <f>IF(OR(표1[[#This Row],[pv_대분류]]="수입", 표1[[#This Row],[pv_대분류]]="저축/투자"), 표1[[#This Row],[금액]], -표1[[#This Row],[금액]])</f>
        <v>-45496</v>
      </c>
    </row>
    <row r="2129" spans="1:15" hidden="1">
      <c r="A2129" s="33">
        <v>45583</v>
      </c>
      <c r="B2129" s="34">
        <v>0.52575231481481477</v>
      </c>
      <c r="C2129" t="s">
        <v>167</v>
      </c>
      <c r="D2129" t="s">
        <v>609</v>
      </c>
      <c r="E2129" t="s">
        <v>149</v>
      </c>
      <c r="F2129" t="s">
        <v>611</v>
      </c>
      <c r="G2129" s="82">
        <v>-45496</v>
      </c>
      <c r="H2129" t="s">
        <v>179</v>
      </c>
      <c r="I2129" t="s">
        <v>211</v>
      </c>
      <c r="J2129" s="33"/>
      <c r="K2129" s="33">
        <f>표1[[#This Row],[날짜]]</f>
        <v>45583</v>
      </c>
      <c r="L2129" t="str" cm="1">
        <f t="array" ref="L21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29" t="str">
        <f t="shared" si="33"/>
        <v>내계좌이체</v>
      </c>
      <c r="N2129" t="str">
        <f>IF(COUNTIF(저축성자산, I2129) &gt; 0, 표1[[#This Row],[결제수단]], E2129)</f>
        <v>미분류</v>
      </c>
      <c r="O2129">
        <f>IF(OR(표1[[#This Row],[pv_대분류]]="수입", 표1[[#This Row],[pv_대분류]]="저축/투자"), 표1[[#This Row],[금액]], -표1[[#This Row],[금액]])</f>
        <v>45496</v>
      </c>
    </row>
    <row r="2130" spans="1:15" hidden="1">
      <c r="A2130" s="33">
        <v>45582</v>
      </c>
      <c r="B2130" s="34">
        <v>0.35793981481481479</v>
      </c>
      <c r="C2130" t="s">
        <v>163</v>
      </c>
      <c r="D2130" t="s">
        <v>510</v>
      </c>
      <c r="E2130" t="s">
        <v>149</v>
      </c>
      <c r="F2130" t="s">
        <v>240</v>
      </c>
      <c r="G2130" s="82">
        <v>300</v>
      </c>
      <c r="H2130" t="s">
        <v>179</v>
      </c>
      <c r="I2130" t="s">
        <v>537</v>
      </c>
      <c r="J2130" s="33"/>
      <c r="K2130" s="33">
        <f>표1[[#This Row],[날짜]]</f>
        <v>45582</v>
      </c>
      <c r="L2130" t="str" cm="1">
        <f t="array" ref="L21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30" t="str">
        <f t="shared" si="33"/>
        <v>금융수입</v>
      </c>
      <c r="N2130" t="str">
        <f>IF(COUNTIF(저축성자산, I2130) &gt; 0, 표1[[#This Row],[결제수단]], E2130)</f>
        <v>미분류</v>
      </c>
      <c r="O2130">
        <f>IF(OR(표1[[#This Row],[pv_대분류]]="수입", 표1[[#This Row],[pv_대분류]]="저축/투자"), 표1[[#This Row],[금액]], -표1[[#This Row],[금액]])</f>
        <v>300</v>
      </c>
    </row>
    <row r="2131" spans="1:15">
      <c r="A2131" s="33">
        <v>45582</v>
      </c>
      <c r="B2131" s="34">
        <v>0.35851851851851851</v>
      </c>
      <c r="C2131" t="s">
        <v>165</v>
      </c>
      <c r="D2131" t="s">
        <v>146</v>
      </c>
      <c r="E2131" t="s">
        <v>37</v>
      </c>
      <c r="F2131" t="s">
        <v>310</v>
      </c>
      <c r="G2131" s="82">
        <v>-5200</v>
      </c>
      <c r="H2131" t="s">
        <v>179</v>
      </c>
      <c r="I2131" t="s">
        <v>222</v>
      </c>
      <c r="J2131" s="33"/>
      <c r="K2131" s="33">
        <f>표1[[#This Row],[날짜]]</f>
        <v>45582</v>
      </c>
      <c r="L2131" t="str" cm="1">
        <f t="array" ref="L21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31" t="str">
        <f t="shared" si="33"/>
        <v>교통</v>
      </c>
      <c r="N2131" t="str">
        <f>IF(COUNTIF(저축성자산, I2131) &gt; 0, 표1[[#This Row],[결제수단]], E2131)</f>
        <v>택시</v>
      </c>
      <c r="O2131">
        <f>IF(OR(표1[[#This Row],[pv_대분류]]="수입", 표1[[#This Row],[pv_대분류]]="저축/투자"), 표1[[#This Row],[금액]], -표1[[#This Row],[금액]])</f>
        <v>5200</v>
      </c>
    </row>
    <row r="2132" spans="1:15" hidden="1">
      <c r="A2132" s="33">
        <v>45582</v>
      </c>
      <c r="B2132" s="34">
        <v>0.36260416666666673</v>
      </c>
      <c r="C2132" t="s">
        <v>163</v>
      </c>
      <c r="D2132" t="s">
        <v>505</v>
      </c>
      <c r="E2132" t="s">
        <v>149</v>
      </c>
      <c r="F2132" t="s">
        <v>653</v>
      </c>
      <c r="G2132" s="82">
        <v>2769380</v>
      </c>
      <c r="H2132" t="s">
        <v>179</v>
      </c>
      <c r="I2132" t="s">
        <v>211</v>
      </c>
      <c r="J2132" s="33"/>
      <c r="K2132" s="33">
        <f>표1[[#This Row],[날짜]]</f>
        <v>45582</v>
      </c>
      <c r="L2132" t="str" cm="1">
        <f t="array" ref="L21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32" t="str">
        <f t="shared" si="33"/>
        <v>기타수입</v>
      </c>
      <c r="N2132" t="str">
        <f>IF(COUNTIF(저축성자산, I2132) &gt; 0, 표1[[#This Row],[결제수단]], E2132)</f>
        <v>미분류</v>
      </c>
      <c r="O2132">
        <f>IF(OR(표1[[#This Row],[pv_대분류]]="수입", 표1[[#This Row],[pv_대분류]]="저축/투자"), 표1[[#This Row],[금액]], -표1[[#This Row],[금액]])</f>
        <v>2769380</v>
      </c>
    </row>
    <row r="2133" spans="1:15">
      <c r="A2133" s="33">
        <v>45582</v>
      </c>
      <c r="B2133" s="34">
        <v>0.56357638888888884</v>
      </c>
      <c r="C2133" t="s">
        <v>165</v>
      </c>
      <c r="D2133" t="s">
        <v>553</v>
      </c>
      <c r="E2133" t="s">
        <v>612</v>
      </c>
      <c r="F2133" t="s">
        <v>748</v>
      </c>
      <c r="G2133" s="82">
        <v>-44400</v>
      </c>
      <c r="H2133" t="s">
        <v>179</v>
      </c>
      <c r="I2133" t="s">
        <v>211</v>
      </c>
      <c r="J2133" s="33"/>
      <c r="K2133" s="33">
        <f>표1[[#This Row],[날짜]]</f>
        <v>45582</v>
      </c>
      <c r="L2133" t="str" cm="1">
        <f t="array" ref="L21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33" t="str">
        <f t="shared" si="33"/>
        <v>온라인쇼핑</v>
      </c>
      <c r="N2133" t="str">
        <f>IF(COUNTIF(저축성자산, I2133) &gt; 0, 표1[[#This Row],[결제수단]], E2133)</f>
        <v>인터넷쇼핑</v>
      </c>
      <c r="O2133">
        <f>IF(OR(표1[[#This Row],[pv_대분류]]="수입", 표1[[#This Row],[pv_대분류]]="저축/투자"), 표1[[#This Row],[금액]], -표1[[#This Row],[금액]])</f>
        <v>44400</v>
      </c>
    </row>
    <row r="2134" spans="1:15" hidden="1">
      <c r="A2134" s="33">
        <v>45582</v>
      </c>
      <c r="B2134" s="34">
        <v>0.71520833333333333</v>
      </c>
      <c r="C2134" t="s">
        <v>163</v>
      </c>
      <c r="D2134" t="s">
        <v>161</v>
      </c>
      <c r="E2134" t="s">
        <v>149</v>
      </c>
      <c r="F2134" t="s">
        <v>617</v>
      </c>
      <c r="G2134" s="82">
        <v>53</v>
      </c>
      <c r="H2134" t="s">
        <v>179</v>
      </c>
      <c r="I2134" t="s">
        <v>537</v>
      </c>
      <c r="J2134" s="33"/>
      <c r="K2134" s="33">
        <f>표1[[#This Row],[날짜]]</f>
        <v>45582</v>
      </c>
      <c r="L2134" t="str" cm="1">
        <f t="array" ref="L21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34" t="str">
        <f t="shared" si="33"/>
        <v>앱테크</v>
      </c>
      <c r="N2134" t="str">
        <f>IF(COUNTIF(저축성자산, I2134) &gt; 0, 표1[[#This Row],[결제수단]], E2134)</f>
        <v>미분류</v>
      </c>
      <c r="O2134">
        <f>IF(OR(표1[[#This Row],[pv_대분류]]="수입", 표1[[#This Row],[pv_대분류]]="저축/투자"), 표1[[#This Row],[금액]], -표1[[#This Row],[금액]])</f>
        <v>53</v>
      </c>
    </row>
    <row r="2135" spans="1:15" hidden="1">
      <c r="A2135" s="33">
        <v>45582</v>
      </c>
      <c r="B2135" s="34">
        <v>0.71523148148148152</v>
      </c>
      <c r="C2135" t="s">
        <v>163</v>
      </c>
      <c r="D2135" t="s">
        <v>149</v>
      </c>
      <c r="E2135" t="s">
        <v>149</v>
      </c>
      <c r="F2135" t="s">
        <v>590</v>
      </c>
      <c r="G2135" s="82">
        <v>66</v>
      </c>
      <c r="H2135" t="s">
        <v>179</v>
      </c>
      <c r="I2135" t="s">
        <v>537</v>
      </c>
      <c r="J2135" s="33"/>
      <c r="K2135" s="33">
        <f>표1[[#This Row],[날짜]]</f>
        <v>45582</v>
      </c>
      <c r="L2135" t="str" cm="1">
        <f t="array" ref="L21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35" t="str">
        <f t="shared" si="33"/>
        <v>미분류</v>
      </c>
      <c r="N2135" t="str">
        <f>IF(COUNTIF(저축성자산, I2135) &gt; 0, 표1[[#This Row],[결제수단]], E2135)</f>
        <v>미분류</v>
      </c>
      <c r="O2135">
        <f>IF(OR(표1[[#This Row],[pv_대분류]]="수입", 표1[[#This Row],[pv_대분류]]="저축/투자"), 표1[[#This Row],[금액]], -표1[[#This Row],[금액]])</f>
        <v>66</v>
      </c>
    </row>
    <row r="2136" spans="1:15" hidden="1">
      <c r="A2136" s="33">
        <v>45582</v>
      </c>
      <c r="B2136" s="34">
        <v>0.71526620370370375</v>
      </c>
      <c r="C2136" t="s">
        <v>163</v>
      </c>
      <c r="D2136" t="s">
        <v>149</v>
      </c>
      <c r="E2136" t="s">
        <v>149</v>
      </c>
      <c r="F2136" t="s">
        <v>590</v>
      </c>
      <c r="G2136" s="82">
        <v>17</v>
      </c>
      <c r="H2136" t="s">
        <v>179</v>
      </c>
      <c r="I2136" t="s">
        <v>537</v>
      </c>
      <c r="J2136" s="33"/>
      <c r="K2136" s="33">
        <f>표1[[#This Row],[날짜]]</f>
        <v>45582</v>
      </c>
      <c r="L2136" t="str" cm="1">
        <f t="array" ref="L21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36" t="str">
        <f t="shared" si="33"/>
        <v>미분류</v>
      </c>
      <c r="N2136" t="str">
        <f>IF(COUNTIF(저축성자산, I2136) &gt; 0, 표1[[#This Row],[결제수단]], E2136)</f>
        <v>미분류</v>
      </c>
      <c r="O2136">
        <f>IF(OR(표1[[#This Row],[pv_대분류]]="수입", 표1[[#This Row],[pv_대분류]]="저축/투자"), 표1[[#This Row],[금액]], -표1[[#This Row],[금액]])</f>
        <v>17</v>
      </c>
    </row>
    <row r="2137" spans="1:15">
      <c r="A2137" s="33">
        <v>45582</v>
      </c>
      <c r="B2137" s="34">
        <v>0.7252777777777778</v>
      </c>
      <c r="C2137" t="s">
        <v>165</v>
      </c>
      <c r="D2137" t="s">
        <v>148</v>
      </c>
      <c r="E2137" t="s">
        <v>20</v>
      </c>
      <c r="F2137" t="s">
        <v>478</v>
      </c>
      <c r="G2137" s="82">
        <v>-16900</v>
      </c>
      <c r="H2137" t="s">
        <v>179</v>
      </c>
      <c r="I2137" t="s">
        <v>222</v>
      </c>
      <c r="J2137" s="33"/>
      <c r="K2137" s="33">
        <f>표1[[#This Row],[날짜]]</f>
        <v>45582</v>
      </c>
      <c r="L2137" t="str" cm="1">
        <f t="array" ref="L21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37" t="str">
        <f t="shared" si="33"/>
        <v>식비</v>
      </c>
      <c r="N2137" t="str">
        <f>IF(COUNTIF(저축성자산, I2137) &gt; 0, 표1[[#This Row],[결제수단]], E2137)</f>
        <v>한식</v>
      </c>
      <c r="O2137">
        <f>IF(OR(표1[[#This Row],[pv_대분류]]="수입", 표1[[#This Row],[pv_대분류]]="저축/투자"), 표1[[#This Row],[금액]], -표1[[#This Row],[금액]])</f>
        <v>16900</v>
      </c>
    </row>
    <row r="2138" spans="1:15" hidden="1">
      <c r="A2138" s="33">
        <v>45582</v>
      </c>
      <c r="B2138" s="34">
        <v>0.78640046296296295</v>
      </c>
      <c r="C2138" t="s">
        <v>163</v>
      </c>
      <c r="D2138" t="s">
        <v>149</v>
      </c>
      <c r="E2138" t="s">
        <v>149</v>
      </c>
      <c r="F2138" t="s">
        <v>590</v>
      </c>
      <c r="G2138" s="82">
        <v>51</v>
      </c>
      <c r="H2138" t="s">
        <v>179</v>
      </c>
      <c r="I2138" t="s">
        <v>537</v>
      </c>
      <c r="J2138" s="33"/>
      <c r="K2138" s="33">
        <f>표1[[#This Row],[날짜]]</f>
        <v>45582</v>
      </c>
      <c r="L2138" t="str" cm="1">
        <f t="array" ref="L21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38" t="str">
        <f t="shared" si="33"/>
        <v>미분류</v>
      </c>
      <c r="N2138" t="str">
        <f>IF(COUNTIF(저축성자산, I2138) &gt; 0, 표1[[#This Row],[결제수단]], E2138)</f>
        <v>미분류</v>
      </c>
      <c r="O2138">
        <f>IF(OR(표1[[#This Row],[pv_대분류]]="수입", 표1[[#This Row],[pv_대분류]]="저축/투자"), 표1[[#This Row],[금액]], -표1[[#This Row],[금액]])</f>
        <v>51</v>
      </c>
    </row>
    <row r="2139" spans="1:15">
      <c r="A2139" s="33">
        <v>45582</v>
      </c>
      <c r="B2139" s="34">
        <v>0.79570601851851852</v>
      </c>
      <c r="C2139" t="s">
        <v>165</v>
      </c>
      <c r="D2139" t="s">
        <v>156</v>
      </c>
      <c r="E2139" t="s">
        <v>18</v>
      </c>
      <c r="F2139" t="s">
        <v>740</v>
      </c>
      <c r="G2139" s="82">
        <v>-94320</v>
      </c>
      <c r="H2139" t="s">
        <v>179</v>
      </c>
      <c r="I2139" t="s">
        <v>211</v>
      </c>
      <c r="J2139" s="33"/>
      <c r="K2139" s="33">
        <f>표1[[#This Row],[날짜]]</f>
        <v>45582</v>
      </c>
      <c r="L2139" t="str" cm="1">
        <f t="array" ref="L21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39" t="str">
        <f t="shared" si="33"/>
        <v>금융</v>
      </c>
      <c r="N2139" t="str">
        <f>IF(COUNTIF(저축성자산, I2139) &gt; 0, 표1[[#This Row],[결제수단]], E2139)</f>
        <v>은행</v>
      </c>
      <c r="O2139">
        <f>IF(OR(표1[[#This Row],[pv_대분류]]="수입", 표1[[#This Row],[pv_대분류]]="저축/투자"), 표1[[#This Row],[금액]], -표1[[#This Row],[금액]])</f>
        <v>94320</v>
      </c>
    </row>
    <row r="2140" spans="1:15" hidden="1">
      <c r="A2140" s="33">
        <v>45582</v>
      </c>
      <c r="B2140" s="34">
        <v>0.37236111111111109</v>
      </c>
      <c r="C2140" t="s">
        <v>167</v>
      </c>
      <c r="D2140" t="s">
        <v>609</v>
      </c>
      <c r="E2140" t="s">
        <v>149</v>
      </c>
      <c r="F2140" t="s">
        <v>593</v>
      </c>
      <c r="G2140" s="82">
        <v>-500000</v>
      </c>
      <c r="H2140" t="s">
        <v>179</v>
      </c>
      <c r="I2140" t="s">
        <v>211</v>
      </c>
      <c r="J2140" s="33"/>
      <c r="K2140" s="33">
        <f>표1[[#This Row],[날짜]]</f>
        <v>45582</v>
      </c>
      <c r="L2140" t="str" cm="1">
        <f t="array" ref="L21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0" t="str">
        <f t="shared" si="33"/>
        <v>내계좌이체</v>
      </c>
      <c r="N2140" t="str">
        <f>IF(COUNTIF(저축성자산, I2140) &gt; 0, 표1[[#This Row],[결제수단]], E2140)</f>
        <v>미분류</v>
      </c>
      <c r="O2140">
        <f>IF(OR(표1[[#This Row],[pv_대분류]]="수입", 표1[[#This Row],[pv_대분류]]="저축/투자"), 표1[[#This Row],[금액]], -표1[[#This Row],[금액]])</f>
        <v>500000</v>
      </c>
    </row>
    <row r="2141" spans="1:15" hidden="1">
      <c r="A2141" s="33">
        <v>45582</v>
      </c>
      <c r="B2141" s="34">
        <v>0.37266203703703699</v>
      </c>
      <c r="C2141" t="s">
        <v>167</v>
      </c>
      <c r="D2141" t="s">
        <v>609</v>
      </c>
      <c r="E2141" t="s">
        <v>149</v>
      </c>
      <c r="F2141" t="s">
        <v>593</v>
      </c>
      <c r="G2141" s="82">
        <v>-250000</v>
      </c>
      <c r="H2141" t="s">
        <v>179</v>
      </c>
      <c r="I2141" t="s">
        <v>211</v>
      </c>
      <c r="J2141" s="33"/>
      <c r="K2141" s="33">
        <f>표1[[#This Row],[날짜]]</f>
        <v>45582</v>
      </c>
      <c r="L2141" t="str" cm="1">
        <f t="array" ref="L21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1" t="str">
        <f t="shared" si="33"/>
        <v>내계좌이체</v>
      </c>
      <c r="N2141" t="str">
        <f>IF(COUNTIF(저축성자산, I2141) &gt; 0, 표1[[#This Row],[결제수단]], E2141)</f>
        <v>미분류</v>
      </c>
      <c r="O2141">
        <f>IF(OR(표1[[#This Row],[pv_대분류]]="수입", 표1[[#This Row],[pv_대분류]]="저축/투자"), 표1[[#This Row],[금액]], -표1[[#This Row],[금액]])</f>
        <v>250000</v>
      </c>
    </row>
    <row r="2142" spans="1:15" hidden="1">
      <c r="A2142" s="33">
        <v>45582</v>
      </c>
      <c r="B2142" s="34">
        <v>0.37297453703703698</v>
      </c>
      <c r="C2142" t="s">
        <v>167</v>
      </c>
      <c r="D2142" t="s">
        <v>609</v>
      </c>
      <c r="E2142" t="s">
        <v>149</v>
      </c>
      <c r="F2142" t="s">
        <v>593</v>
      </c>
      <c r="G2142" s="82">
        <v>-24000</v>
      </c>
      <c r="H2142" t="s">
        <v>179</v>
      </c>
      <c r="I2142" t="s">
        <v>211</v>
      </c>
      <c r="J2142" s="33"/>
      <c r="K2142" s="33">
        <f>표1[[#This Row],[날짜]]</f>
        <v>45582</v>
      </c>
      <c r="L2142" t="str" cm="1">
        <f t="array" ref="L21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2" t="str">
        <f t="shared" si="33"/>
        <v>내계좌이체</v>
      </c>
      <c r="N2142" t="str">
        <f>IF(COUNTIF(저축성자산, I2142) &gt; 0, 표1[[#This Row],[결제수단]], E2142)</f>
        <v>미분류</v>
      </c>
      <c r="O2142">
        <f>IF(OR(표1[[#This Row],[pv_대분류]]="수입", 표1[[#This Row],[pv_대분류]]="저축/투자"), 표1[[#This Row],[금액]], -표1[[#This Row],[금액]])</f>
        <v>24000</v>
      </c>
    </row>
    <row r="2143" spans="1:15" hidden="1">
      <c r="A2143" s="33">
        <v>45582</v>
      </c>
      <c r="B2143" s="34">
        <v>0.37297453703703698</v>
      </c>
      <c r="C2143" t="s">
        <v>167</v>
      </c>
      <c r="D2143" t="s">
        <v>609</v>
      </c>
      <c r="E2143" t="s">
        <v>149</v>
      </c>
      <c r="F2143" t="s">
        <v>152</v>
      </c>
      <c r="G2143" s="82">
        <v>24000</v>
      </c>
      <c r="H2143" t="s">
        <v>179</v>
      </c>
      <c r="I2143" t="s">
        <v>554</v>
      </c>
      <c r="J2143" s="33"/>
      <c r="K2143" s="33">
        <f>표1[[#This Row],[날짜]]</f>
        <v>45582</v>
      </c>
      <c r="L2143" t="str" cm="1">
        <f t="array" ref="L21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3" t="str">
        <f t="shared" si="33"/>
        <v>내계좌이체</v>
      </c>
      <c r="N2143" t="str">
        <f>IF(COUNTIF(저축성자산, I2143) &gt; 0, 표1[[#This Row],[결제수단]], E2143)</f>
        <v>미분류</v>
      </c>
      <c r="O2143">
        <f>IF(OR(표1[[#This Row],[pv_대분류]]="수입", 표1[[#This Row],[pv_대분류]]="저축/투자"), 표1[[#This Row],[금액]], -표1[[#This Row],[금액]])</f>
        <v>-24000</v>
      </c>
    </row>
    <row r="2144" spans="1:15" hidden="1">
      <c r="A2144" s="33">
        <v>45582</v>
      </c>
      <c r="B2144" s="34">
        <v>0.43472222222222218</v>
      </c>
      <c r="C2144" t="s">
        <v>167</v>
      </c>
      <c r="D2144" t="s">
        <v>167</v>
      </c>
      <c r="E2144" t="s">
        <v>149</v>
      </c>
      <c r="F2144" t="s">
        <v>81</v>
      </c>
      <c r="G2144" s="82">
        <v>4000</v>
      </c>
      <c r="H2144" t="s">
        <v>179</v>
      </c>
      <c r="I2144" t="s">
        <v>554</v>
      </c>
      <c r="J2144" s="33"/>
      <c r="K2144" s="33">
        <f>표1[[#This Row],[날짜]]</f>
        <v>45582</v>
      </c>
      <c r="L2144" t="str" cm="1">
        <f t="array" ref="L21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44" t="str">
        <f t="shared" si="33"/>
        <v>이체</v>
      </c>
      <c r="N2144" t="str">
        <f>IF(COUNTIF(저축성자산, I2144) &gt; 0, 표1[[#This Row],[결제수단]], E2144)</f>
        <v>미분류</v>
      </c>
      <c r="O2144">
        <f>IF(OR(표1[[#This Row],[pv_대분류]]="수입", 표1[[#This Row],[pv_대분류]]="저축/투자"), 표1[[#This Row],[금액]], -표1[[#This Row],[금액]])</f>
        <v>-4000</v>
      </c>
    </row>
    <row r="2145" spans="1:15" hidden="1">
      <c r="A2145" s="33">
        <v>45582</v>
      </c>
      <c r="B2145" s="34">
        <v>0.47725694444444439</v>
      </c>
      <c r="C2145" t="s">
        <v>167</v>
      </c>
      <c r="D2145" t="s">
        <v>609</v>
      </c>
      <c r="E2145" t="s">
        <v>149</v>
      </c>
      <c r="F2145" t="s">
        <v>593</v>
      </c>
      <c r="G2145" s="82">
        <v>-20000</v>
      </c>
      <c r="H2145" t="s">
        <v>179</v>
      </c>
      <c r="I2145" t="s">
        <v>211</v>
      </c>
      <c r="J2145" s="33"/>
      <c r="K2145" s="33">
        <f>표1[[#This Row],[날짜]]</f>
        <v>45582</v>
      </c>
      <c r="L2145" t="str" cm="1">
        <f t="array" ref="L21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5" t="str">
        <f t="shared" si="33"/>
        <v>내계좌이체</v>
      </c>
      <c r="N2145" t="str">
        <f>IF(COUNTIF(저축성자산, I2145) &gt; 0, 표1[[#This Row],[결제수단]], E2145)</f>
        <v>미분류</v>
      </c>
      <c r="O2145">
        <f>IF(OR(표1[[#This Row],[pv_대분류]]="수입", 표1[[#This Row],[pv_대분류]]="저축/투자"), 표1[[#This Row],[금액]], -표1[[#This Row],[금액]])</f>
        <v>20000</v>
      </c>
    </row>
    <row r="2146" spans="1:15" hidden="1">
      <c r="A2146" s="33">
        <v>45582</v>
      </c>
      <c r="B2146" s="34">
        <v>0.47725694444444439</v>
      </c>
      <c r="C2146" t="s">
        <v>167</v>
      </c>
      <c r="D2146" t="s">
        <v>609</v>
      </c>
      <c r="E2146" t="s">
        <v>149</v>
      </c>
      <c r="F2146" t="s">
        <v>152</v>
      </c>
      <c r="G2146" s="82">
        <v>20000</v>
      </c>
      <c r="H2146" t="s">
        <v>179</v>
      </c>
      <c r="I2146" t="s">
        <v>554</v>
      </c>
      <c r="J2146" s="33"/>
      <c r="K2146" s="33">
        <f>표1[[#This Row],[날짜]]</f>
        <v>45582</v>
      </c>
      <c r="L2146" t="str" cm="1">
        <f t="array" ref="L21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6" t="str">
        <f t="shared" si="33"/>
        <v>내계좌이체</v>
      </c>
      <c r="N2146" t="str">
        <f>IF(COUNTIF(저축성자산, I2146) &gt; 0, 표1[[#This Row],[결제수단]], E2146)</f>
        <v>미분류</v>
      </c>
      <c r="O2146">
        <f>IF(OR(표1[[#This Row],[pv_대분류]]="수입", 표1[[#This Row],[pv_대분류]]="저축/투자"), 표1[[#This Row],[금액]], -표1[[#This Row],[금액]])</f>
        <v>-20000</v>
      </c>
    </row>
    <row r="2147" spans="1:15" hidden="1">
      <c r="A2147" s="33">
        <v>45582</v>
      </c>
      <c r="B2147" s="34">
        <v>0.70980324074074075</v>
      </c>
      <c r="C2147" t="s">
        <v>167</v>
      </c>
      <c r="D2147" t="s">
        <v>635</v>
      </c>
      <c r="E2147" t="s">
        <v>149</v>
      </c>
      <c r="F2147" t="s">
        <v>763</v>
      </c>
      <c r="G2147" s="82">
        <v>-4980</v>
      </c>
      <c r="H2147" t="s">
        <v>179</v>
      </c>
      <c r="I2147" t="s">
        <v>537</v>
      </c>
      <c r="J2147" s="33"/>
      <c r="K2147" s="33">
        <f>표1[[#This Row],[날짜]]</f>
        <v>45582</v>
      </c>
      <c r="L2147" t="str" cm="1">
        <f t="array" ref="L21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7" t="str">
        <f t="shared" si="33"/>
        <v>카드대금</v>
      </c>
      <c r="N2147" t="str">
        <f>IF(COUNTIF(저축성자산, I2147) &gt; 0, 표1[[#This Row],[결제수단]], E2147)</f>
        <v>미분류</v>
      </c>
      <c r="O2147">
        <f>IF(OR(표1[[#This Row],[pv_대분류]]="수입", 표1[[#This Row],[pv_대분류]]="저축/투자"), 표1[[#This Row],[금액]], -표1[[#This Row],[금액]])</f>
        <v>4980</v>
      </c>
    </row>
    <row r="2148" spans="1:15" hidden="1">
      <c r="A2148" s="33">
        <v>45582</v>
      </c>
      <c r="B2148" s="34">
        <v>0.71324074074074073</v>
      </c>
      <c r="C2148" t="s">
        <v>167</v>
      </c>
      <c r="D2148" t="s">
        <v>609</v>
      </c>
      <c r="E2148" t="s">
        <v>149</v>
      </c>
      <c r="F2148" t="s">
        <v>593</v>
      </c>
      <c r="G2148" s="82">
        <v>-620000</v>
      </c>
      <c r="H2148" t="s">
        <v>179</v>
      </c>
      <c r="I2148" t="s">
        <v>211</v>
      </c>
      <c r="J2148" s="33"/>
      <c r="K2148" s="33">
        <f>표1[[#This Row],[날짜]]</f>
        <v>45582</v>
      </c>
      <c r="L2148" t="str" cm="1">
        <f t="array" ref="L21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8" t="str">
        <f t="shared" si="33"/>
        <v>내계좌이체</v>
      </c>
      <c r="N2148" t="str">
        <f>IF(COUNTIF(저축성자산, I2148) &gt; 0, 표1[[#This Row],[결제수단]], E2148)</f>
        <v>미분류</v>
      </c>
      <c r="O2148">
        <f>IF(OR(표1[[#This Row],[pv_대분류]]="수입", 표1[[#This Row],[pv_대분류]]="저축/투자"), 표1[[#This Row],[금액]], -표1[[#This Row],[금액]])</f>
        <v>620000</v>
      </c>
    </row>
    <row r="2149" spans="1:15" hidden="1">
      <c r="A2149" s="33">
        <v>45582</v>
      </c>
      <c r="B2149" s="34">
        <v>0.71324074074074073</v>
      </c>
      <c r="C2149" t="s">
        <v>167</v>
      </c>
      <c r="D2149" t="s">
        <v>609</v>
      </c>
      <c r="E2149" t="s">
        <v>149</v>
      </c>
      <c r="F2149" t="s">
        <v>152</v>
      </c>
      <c r="G2149" s="82">
        <v>620000</v>
      </c>
      <c r="H2149" t="s">
        <v>179</v>
      </c>
      <c r="I2149" t="s">
        <v>537</v>
      </c>
      <c r="J2149" s="33"/>
      <c r="K2149" s="33">
        <f>표1[[#This Row],[날짜]]</f>
        <v>45582</v>
      </c>
      <c r="L2149" t="str" cm="1">
        <f t="array" ref="L21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49" t="str">
        <f t="shared" si="33"/>
        <v>내계좌이체</v>
      </c>
      <c r="N2149" t="str">
        <f>IF(COUNTIF(저축성자산, I2149) &gt; 0, 표1[[#This Row],[결제수단]], E2149)</f>
        <v>미분류</v>
      </c>
      <c r="O2149">
        <f>IF(OR(표1[[#This Row],[pv_대분류]]="수입", 표1[[#This Row],[pv_대분류]]="저축/투자"), 표1[[#This Row],[금액]], -표1[[#This Row],[금액]])</f>
        <v>-620000</v>
      </c>
    </row>
    <row r="2150" spans="1:15" hidden="1">
      <c r="A2150" s="33">
        <v>45582</v>
      </c>
      <c r="B2150" s="34">
        <v>0.75896990740740744</v>
      </c>
      <c r="C2150" t="s">
        <v>167</v>
      </c>
      <c r="D2150" t="s">
        <v>609</v>
      </c>
      <c r="E2150" t="s">
        <v>149</v>
      </c>
      <c r="F2150" t="s">
        <v>628</v>
      </c>
      <c r="G2150" s="82">
        <v>700000</v>
      </c>
      <c r="H2150" t="s">
        <v>179</v>
      </c>
      <c r="I2150" t="s">
        <v>209</v>
      </c>
      <c r="J2150" s="33"/>
      <c r="K2150" s="33">
        <f>표1[[#This Row],[날짜]]</f>
        <v>45582</v>
      </c>
      <c r="L2150" t="str" cm="1">
        <f t="array" ref="L21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2150" t="str">
        <f t="shared" si="33"/>
        <v>저축성자산</v>
      </c>
      <c r="N2150" t="str">
        <f>IF(COUNTIF(저축성자산, I2150) &gt; 0, 표1[[#This Row],[결제수단]], E2150)</f>
        <v>NH청년도약계좌</v>
      </c>
      <c r="O2150">
        <f>IF(OR(표1[[#This Row],[pv_대분류]]="수입", 표1[[#This Row],[pv_대분류]]="저축/투자"), 표1[[#This Row],[금액]], -표1[[#This Row],[금액]])</f>
        <v>700000</v>
      </c>
    </row>
    <row r="2151" spans="1:15" hidden="1">
      <c r="A2151" s="33">
        <v>45582</v>
      </c>
      <c r="B2151" s="34">
        <v>0.75896990740740744</v>
      </c>
      <c r="C2151" t="s">
        <v>167</v>
      </c>
      <c r="D2151" t="s">
        <v>609</v>
      </c>
      <c r="E2151" t="s">
        <v>149</v>
      </c>
      <c r="F2151" t="s">
        <v>366</v>
      </c>
      <c r="G2151" s="82">
        <v>-700000</v>
      </c>
      <c r="H2151" t="s">
        <v>179</v>
      </c>
      <c r="I2151" t="s">
        <v>211</v>
      </c>
      <c r="J2151" s="33"/>
      <c r="K2151" s="33">
        <f>표1[[#This Row],[날짜]]</f>
        <v>45582</v>
      </c>
      <c r="L2151" t="str" cm="1">
        <f t="array" ref="L21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51" t="str">
        <f t="shared" si="33"/>
        <v>내계좌이체</v>
      </c>
      <c r="N2151" t="str">
        <f>IF(COUNTIF(저축성자산, I2151) &gt; 0, 표1[[#This Row],[결제수단]], E2151)</f>
        <v>미분류</v>
      </c>
      <c r="O2151">
        <f>IF(OR(표1[[#This Row],[pv_대분류]]="수입", 표1[[#This Row],[pv_대분류]]="저축/투자"), 표1[[#This Row],[금액]], -표1[[#This Row],[금액]])</f>
        <v>700000</v>
      </c>
    </row>
    <row r="2152" spans="1:15" hidden="1">
      <c r="A2152" s="33">
        <v>45582</v>
      </c>
      <c r="B2152" s="34">
        <v>0.78143518518518518</v>
      </c>
      <c r="C2152" t="s">
        <v>167</v>
      </c>
      <c r="D2152" t="s">
        <v>635</v>
      </c>
      <c r="E2152" t="s">
        <v>149</v>
      </c>
      <c r="F2152" t="s">
        <v>763</v>
      </c>
      <c r="G2152" s="82">
        <v>-606408</v>
      </c>
      <c r="H2152" t="s">
        <v>179</v>
      </c>
      <c r="I2152" t="s">
        <v>537</v>
      </c>
      <c r="J2152" s="33"/>
      <c r="K2152" s="33">
        <f>표1[[#This Row],[날짜]]</f>
        <v>45582</v>
      </c>
      <c r="L2152" t="str" cm="1">
        <f t="array" ref="L21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52" t="str">
        <f t="shared" si="33"/>
        <v>카드대금</v>
      </c>
      <c r="N2152" t="str">
        <f>IF(COUNTIF(저축성자산, I2152) &gt; 0, 표1[[#This Row],[결제수단]], E2152)</f>
        <v>미분류</v>
      </c>
      <c r="O2152">
        <f>IF(OR(표1[[#This Row],[pv_대분류]]="수입", 표1[[#This Row],[pv_대분류]]="저축/투자"), 표1[[#This Row],[금액]], -표1[[#This Row],[금액]])</f>
        <v>606408</v>
      </c>
    </row>
    <row r="2153" spans="1:15">
      <c r="A2153" s="33">
        <v>45581</v>
      </c>
      <c r="B2153" s="34">
        <v>0.42784722222222221</v>
      </c>
      <c r="C2153" t="s">
        <v>165</v>
      </c>
      <c r="D2153" t="s">
        <v>148</v>
      </c>
      <c r="E2153" t="s">
        <v>27</v>
      </c>
      <c r="F2153" t="s">
        <v>233</v>
      </c>
      <c r="G2153" s="82">
        <v>-14980</v>
      </c>
      <c r="H2153" t="s">
        <v>179</v>
      </c>
      <c r="I2153" t="s">
        <v>222</v>
      </c>
      <c r="J2153" s="33"/>
      <c r="K2153" s="33">
        <f>표1[[#This Row],[날짜]]</f>
        <v>45581</v>
      </c>
      <c r="L2153" t="str" cm="1">
        <f t="array" ref="L21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53" t="str">
        <f t="shared" si="33"/>
        <v>식비</v>
      </c>
      <c r="N2153" t="str">
        <f>IF(COUNTIF(저축성자산, I2153) &gt; 0, 표1[[#This Row],[결제수단]], E2153)</f>
        <v>배달</v>
      </c>
      <c r="O2153">
        <f>IF(OR(표1[[#This Row],[pv_대분류]]="수입", 표1[[#This Row],[pv_대분류]]="저축/투자"), 표1[[#This Row],[금액]], -표1[[#This Row],[금액]])</f>
        <v>14980</v>
      </c>
    </row>
    <row r="2154" spans="1:15">
      <c r="A2154" s="33">
        <v>45581</v>
      </c>
      <c r="B2154" s="34">
        <v>0.4284722222222222</v>
      </c>
      <c r="C2154" t="s">
        <v>165</v>
      </c>
      <c r="D2154" t="s">
        <v>148</v>
      </c>
      <c r="E2154" t="s">
        <v>27</v>
      </c>
      <c r="F2154" t="s">
        <v>233</v>
      </c>
      <c r="G2154" s="82">
        <v>14980</v>
      </c>
      <c r="H2154" t="s">
        <v>179</v>
      </c>
      <c r="I2154" t="s">
        <v>222</v>
      </c>
      <c r="J2154" s="33"/>
      <c r="K2154" s="33">
        <f>표1[[#This Row],[날짜]]</f>
        <v>45581</v>
      </c>
      <c r="L2154" t="str" cm="1">
        <f t="array" ref="L21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54" t="str">
        <f t="shared" si="33"/>
        <v>식비</v>
      </c>
      <c r="N2154" t="str">
        <f>IF(COUNTIF(저축성자산, I2154) &gt; 0, 표1[[#This Row],[결제수단]], E2154)</f>
        <v>배달</v>
      </c>
      <c r="O2154">
        <f>IF(OR(표1[[#This Row],[pv_대분류]]="수입", 표1[[#This Row],[pv_대분류]]="저축/투자"), 표1[[#This Row],[금액]], -표1[[#This Row],[금액]])</f>
        <v>-14980</v>
      </c>
    </row>
    <row r="2155" spans="1:15">
      <c r="A2155" s="33">
        <v>45581</v>
      </c>
      <c r="B2155" s="34">
        <v>0.43886574074074081</v>
      </c>
      <c r="C2155" t="s">
        <v>165</v>
      </c>
      <c r="D2155" t="s">
        <v>148</v>
      </c>
      <c r="E2155" t="s">
        <v>27</v>
      </c>
      <c r="F2155" t="s">
        <v>233</v>
      </c>
      <c r="G2155" s="82">
        <v>-25900</v>
      </c>
      <c r="H2155" t="s">
        <v>179</v>
      </c>
      <c r="I2155" t="s">
        <v>222</v>
      </c>
      <c r="J2155" s="33"/>
      <c r="K2155" s="33">
        <f>표1[[#This Row],[날짜]]</f>
        <v>45581</v>
      </c>
      <c r="L2155" t="str" cm="1">
        <f t="array" ref="L21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55" t="str">
        <f t="shared" si="33"/>
        <v>식비</v>
      </c>
      <c r="N2155" t="str">
        <f>IF(COUNTIF(저축성자산, I2155) &gt; 0, 표1[[#This Row],[결제수단]], E2155)</f>
        <v>배달</v>
      </c>
      <c r="O2155">
        <f>IF(OR(표1[[#This Row],[pv_대분류]]="수입", 표1[[#This Row],[pv_대분류]]="저축/투자"), 표1[[#This Row],[금액]], -표1[[#This Row],[금액]])</f>
        <v>25900</v>
      </c>
    </row>
    <row r="2156" spans="1:15">
      <c r="A2156" s="33">
        <v>45581</v>
      </c>
      <c r="B2156" s="34">
        <v>0.43925925925925918</v>
      </c>
      <c r="C2156" t="s">
        <v>165</v>
      </c>
      <c r="D2156" t="s">
        <v>148</v>
      </c>
      <c r="E2156" t="s">
        <v>27</v>
      </c>
      <c r="F2156" t="s">
        <v>233</v>
      </c>
      <c r="G2156" s="82">
        <v>25900</v>
      </c>
      <c r="H2156" t="s">
        <v>179</v>
      </c>
      <c r="I2156" t="s">
        <v>222</v>
      </c>
      <c r="J2156" s="33"/>
      <c r="K2156" s="33">
        <f>표1[[#This Row],[날짜]]</f>
        <v>45581</v>
      </c>
      <c r="L2156" t="str" cm="1">
        <f t="array" ref="L21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56" t="str">
        <f t="shared" si="33"/>
        <v>식비</v>
      </c>
      <c r="N2156" t="str">
        <f>IF(COUNTIF(저축성자산, I2156) &gt; 0, 표1[[#This Row],[결제수단]], E2156)</f>
        <v>배달</v>
      </c>
      <c r="O2156">
        <f>IF(OR(표1[[#This Row],[pv_대분류]]="수입", 표1[[#This Row],[pv_대분류]]="저축/투자"), 표1[[#This Row],[금액]], -표1[[#This Row],[금액]])</f>
        <v>-25900</v>
      </c>
    </row>
    <row r="2157" spans="1:15">
      <c r="A2157" s="33">
        <v>45581</v>
      </c>
      <c r="B2157" s="34">
        <v>0.59108796296296295</v>
      </c>
      <c r="C2157" t="s">
        <v>165</v>
      </c>
      <c r="D2157" t="s">
        <v>148</v>
      </c>
      <c r="E2157" t="s">
        <v>92</v>
      </c>
      <c r="F2157" t="s">
        <v>336</v>
      </c>
      <c r="G2157" s="82">
        <v>-9600</v>
      </c>
      <c r="H2157" t="s">
        <v>179</v>
      </c>
      <c r="I2157" t="s">
        <v>272</v>
      </c>
      <c r="J2157" s="33"/>
      <c r="K2157" s="33">
        <f>표1[[#This Row],[날짜]]</f>
        <v>45581</v>
      </c>
      <c r="L2157" t="str" cm="1">
        <f t="array" ref="L21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57" t="str">
        <f t="shared" si="33"/>
        <v>식비</v>
      </c>
      <c r="N2157" t="str">
        <f>IF(COUNTIF(저축성자산, I2157) &gt; 0, 표1[[#This Row],[결제수단]], E2157)</f>
        <v>식재료</v>
      </c>
      <c r="O2157">
        <f>IF(OR(표1[[#This Row],[pv_대분류]]="수입", 표1[[#This Row],[pv_대분류]]="저축/투자"), 표1[[#This Row],[금액]], -표1[[#This Row],[금액]])</f>
        <v>9600</v>
      </c>
    </row>
    <row r="2158" spans="1:15">
      <c r="A2158" s="33">
        <v>45581</v>
      </c>
      <c r="B2158" s="34">
        <v>0.93739583333333332</v>
      </c>
      <c r="C2158" t="s">
        <v>165</v>
      </c>
      <c r="D2158" t="s">
        <v>148</v>
      </c>
      <c r="E2158" t="s">
        <v>598</v>
      </c>
      <c r="F2158" t="s">
        <v>462</v>
      </c>
      <c r="G2158" s="82">
        <v>-6400</v>
      </c>
      <c r="H2158" t="s">
        <v>179</v>
      </c>
      <c r="I2158" t="s">
        <v>222</v>
      </c>
      <c r="J2158" s="33"/>
      <c r="K2158" s="33">
        <f>표1[[#This Row],[날짜]]</f>
        <v>45581</v>
      </c>
      <c r="L2158" t="str" cm="1">
        <f t="array" ref="L21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58" t="str">
        <f t="shared" si="33"/>
        <v>식비</v>
      </c>
      <c r="N2158" t="str">
        <f>IF(COUNTIF(저축성자산, I2158) &gt; 0, 표1[[#This Row],[결제수단]], E2158)</f>
        <v>패스트푸드</v>
      </c>
      <c r="O2158">
        <f>IF(OR(표1[[#This Row],[pv_대분류]]="수입", 표1[[#This Row],[pv_대분류]]="저축/투자"), 표1[[#This Row],[금액]], -표1[[#This Row],[금액]])</f>
        <v>6400</v>
      </c>
    </row>
    <row r="2159" spans="1:15" hidden="1">
      <c r="A2159" s="33">
        <v>45581</v>
      </c>
      <c r="B2159" s="34">
        <v>0.37024305555555548</v>
      </c>
      <c r="C2159" t="s">
        <v>167</v>
      </c>
      <c r="D2159" t="s">
        <v>167</v>
      </c>
      <c r="E2159" t="s">
        <v>149</v>
      </c>
      <c r="F2159" t="s">
        <v>117</v>
      </c>
      <c r="G2159" s="82">
        <v>-25200</v>
      </c>
      <c r="H2159" t="s">
        <v>179</v>
      </c>
      <c r="I2159" t="s">
        <v>537</v>
      </c>
      <c r="J2159" s="33"/>
      <c r="K2159" s="33">
        <f>표1[[#This Row],[날짜]]</f>
        <v>45581</v>
      </c>
      <c r="L2159" t="str" cm="1">
        <f t="array" ref="L21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59" t="str">
        <f t="shared" si="33"/>
        <v>이체</v>
      </c>
      <c r="N2159" t="str">
        <f>IF(COUNTIF(저축성자산, I2159) &gt; 0, 표1[[#This Row],[결제수단]], E2159)</f>
        <v>미분류</v>
      </c>
      <c r="O2159">
        <f>IF(OR(표1[[#This Row],[pv_대분류]]="수입", 표1[[#This Row],[pv_대분류]]="저축/투자"), 표1[[#This Row],[금액]], -표1[[#This Row],[금액]])</f>
        <v>25200</v>
      </c>
    </row>
    <row r="2160" spans="1:15" hidden="1">
      <c r="A2160" s="33">
        <v>45581</v>
      </c>
      <c r="B2160" s="34">
        <v>0.53145833333333337</v>
      </c>
      <c r="C2160" t="s">
        <v>167</v>
      </c>
      <c r="D2160" t="s">
        <v>2</v>
      </c>
      <c r="E2160" t="s">
        <v>149</v>
      </c>
      <c r="F2160" t="s">
        <v>776</v>
      </c>
      <c r="G2160" s="82">
        <v>4000</v>
      </c>
      <c r="H2160" t="s">
        <v>179</v>
      </c>
      <c r="I2160" t="s">
        <v>554</v>
      </c>
      <c r="J2160" s="33"/>
      <c r="K2160" s="33">
        <f>표1[[#This Row],[날짜]]</f>
        <v>45581</v>
      </c>
      <c r="L2160" t="str" cm="1">
        <f t="array" ref="L21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60" t="str">
        <f t="shared" si="33"/>
        <v>저축</v>
      </c>
      <c r="N2160" t="str">
        <f>IF(COUNTIF(저축성자산, I2160) &gt; 0, 표1[[#This Row],[결제수단]], E2160)</f>
        <v>미분류</v>
      </c>
      <c r="O2160">
        <f>IF(OR(표1[[#This Row],[pv_대분류]]="수입", 표1[[#This Row],[pv_대분류]]="저축/투자"), 표1[[#This Row],[금액]], -표1[[#This Row],[금액]])</f>
        <v>-4000</v>
      </c>
    </row>
    <row r="2161" spans="1:15" hidden="1">
      <c r="A2161" s="33">
        <v>45581</v>
      </c>
      <c r="B2161" s="34">
        <v>0.59105324074074073</v>
      </c>
      <c r="C2161" t="s">
        <v>167</v>
      </c>
      <c r="D2161" t="s">
        <v>609</v>
      </c>
      <c r="E2161" t="s">
        <v>149</v>
      </c>
      <c r="F2161" t="s">
        <v>152</v>
      </c>
      <c r="G2161" s="82">
        <v>-9600</v>
      </c>
      <c r="H2161" t="s">
        <v>179</v>
      </c>
      <c r="I2161" t="s">
        <v>554</v>
      </c>
      <c r="J2161" s="33"/>
      <c r="K2161" s="33">
        <f>표1[[#This Row],[날짜]]</f>
        <v>45581</v>
      </c>
      <c r="L2161" t="str" cm="1">
        <f t="array" ref="L21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61" t="str">
        <f t="shared" si="33"/>
        <v>내계좌이체</v>
      </c>
      <c r="N2161" t="str">
        <f>IF(COUNTIF(저축성자산, I2161) &gt; 0, 표1[[#This Row],[결제수단]], E2161)</f>
        <v>미분류</v>
      </c>
      <c r="O2161">
        <f>IF(OR(표1[[#This Row],[pv_대분류]]="수입", 표1[[#This Row],[pv_대분류]]="저축/투자"), 표1[[#This Row],[금액]], -표1[[#This Row],[금액]])</f>
        <v>9600</v>
      </c>
    </row>
    <row r="2162" spans="1:15">
      <c r="A2162" s="33">
        <v>45580</v>
      </c>
      <c r="B2162" s="34">
        <v>0</v>
      </c>
      <c r="C2162" t="s">
        <v>165</v>
      </c>
      <c r="D2162" t="s">
        <v>146</v>
      </c>
      <c r="E2162" t="s">
        <v>595</v>
      </c>
      <c r="F2162" t="s">
        <v>613</v>
      </c>
      <c r="G2162" s="82">
        <v>-9000</v>
      </c>
      <c r="H2162" t="s">
        <v>179</v>
      </c>
      <c r="I2162" t="s">
        <v>224</v>
      </c>
      <c r="J2162" s="33"/>
      <c r="K2162" s="33">
        <f>표1[[#This Row],[날짜]]</f>
        <v>45580</v>
      </c>
      <c r="L2162" t="str" cm="1">
        <f t="array" ref="L21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2" t="str">
        <f t="shared" si="33"/>
        <v>교통</v>
      </c>
      <c r="N2162" t="str">
        <f>IF(COUNTIF(저축성자산, I2162) &gt; 0, 표1[[#This Row],[결제수단]], E2162)</f>
        <v>대중교통</v>
      </c>
      <c r="O2162">
        <f>IF(OR(표1[[#This Row],[pv_대분류]]="수입", 표1[[#This Row],[pv_대분류]]="저축/투자"), 표1[[#This Row],[금액]], -표1[[#This Row],[금액]])</f>
        <v>9000</v>
      </c>
    </row>
    <row r="2163" spans="1:15">
      <c r="A2163" s="33">
        <v>45580</v>
      </c>
      <c r="B2163" s="34">
        <v>0</v>
      </c>
      <c r="C2163" t="s">
        <v>165</v>
      </c>
      <c r="D2163" t="s">
        <v>146</v>
      </c>
      <c r="E2163" t="s">
        <v>595</v>
      </c>
      <c r="F2163" t="s">
        <v>613</v>
      </c>
      <c r="G2163" s="82">
        <v>-2800</v>
      </c>
      <c r="H2163" t="s">
        <v>179</v>
      </c>
      <c r="I2163" t="s">
        <v>224</v>
      </c>
      <c r="J2163" s="33"/>
      <c r="K2163" s="33">
        <f>표1[[#This Row],[날짜]]</f>
        <v>45580</v>
      </c>
      <c r="L2163" t="str" cm="1">
        <f t="array" ref="L21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3" t="str">
        <f t="shared" si="33"/>
        <v>교통</v>
      </c>
      <c r="N2163" t="str">
        <f>IF(COUNTIF(저축성자산, I2163) &gt; 0, 표1[[#This Row],[결제수단]], E2163)</f>
        <v>대중교통</v>
      </c>
      <c r="O2163">
        <f>IF(OR(표1[[#This Row],[pv_대분류]]="수입", 표1[[#This Row],[pv_대분류]]="저축/투자"), 표1[[#This Row],[금액]], -표1[[#This Row],[금액]])</f>
        <v>2800</v>
      </c>
    </row>
    <row r="2164" spans="1:15">
      <c r="A2164" s="33">
        <v>45580</v>
      </c>
      <c r="B2164" s="34">
        <v>0.41942129629629632</v>
      </c>
      <c r="C2164" t="s">
        <v>165</v>
      </c>
      <c r="D2164" t="s">
        <v>146</v>
      </c>
      <c r="E2164" t="s">
        <v>595</v>
      </c>
      <c r="F2164" t="s">
        <v>639</v>
      </c>
      <c r="G2164" s="82">
        <v>-11800</v>
      </c>
      <c r="H2164" t="s">
        <v>179</v>
      </c>
      <c r="I2164" t="s">
        <v>537</v>
      </c>
      <c r="J2164" s="33"/>
      <c r="K2164" s="33">
        <f>표1[[#This Row],[날짜]]</f>
        <v>45580</v>
      </c>
      <c r="L2164" t="str" cm="1">
        <f t="array" ref="L21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4" t="str">
        <f t="shared" si="33"/>
        <v>교통</v>
      </c>
      <c r="N2164" t="str">
        <f>IF(COUNTIF(저축성자산, I2164) &gt; 0, 표1[[#This Row],[결제수단]], E2164)</f>
        <v>대중교통</v>
      </c>
      <c r="O2164">
        <f>IF(OR(표1[[#This Row],[pv_대분류]]="수입", 표1[[#This Row],[pv_대분류]]="저축/투자"), 표1[[#This Row],[금액]], -표1[[#This Row],[금액]])</f>
        <v>11800</v>
      </c>
    </row>
    <row r="2165" spans="1:15">
      <c r="A2165" s="33">
        <v>45580</v>
      </c>
      <c r="B2165" s="34">
        <v>0.60510416666666667</v>
      </c>
      <c r="C2165" t="s">
        <v>165</v>
      </c>
      <c r="D2165" t="s">
        <v>146</v>
      </c>
      <c r="E2165" t="s">
        <v>37</v>
      </c>
      <c r="F2165" t="s">
        <v>327</v>
      </c>
      <c r="G2165" s="82">
        <v>-7000</v>
      </c>
      <c r="H2165" t="s">
        <v>179</v>
      </c>
      <c r="I2165" t="s">
        <v>222</v>
      </c>
      <c r="J2165" s="33"/>
      <c r="K2165" s="33">
        <f>표1[[#This Row],[날짜]]</f>
        <v>45580</v>
      </c>
      <c r="L2165" t="str" cm="1">
        <f t="array" ref="L21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5" t="str">
        <f t="shared" si="33"/>
        <v>교통</v>
      </c>
      <c r="N2165" t="str">
        <f>IF(COUNTIF(저축성자산, I2165) &gt; 0, 표1[[#This Row],[결제수단]], E2165)</f>
        <v>택시</v>
      </c>
      <c r="O2165">
        <f>IF(OR(표1[[#This Row],[pv_대분류]]="수입", 표1[[#This Row],[pv_대분류]]="저축/투자"), 표1[[#This Row],[금액]], -표1[[#This Row],[금액]])</f>
        <v>7000</v>
      </c>
    </row>
    <row r="2166" spans="1:15">
      <c r="A2166" s="33">
        <v>45580</v>
      </c>
      <c r="B2166" s="34">
        <v>0.66497685185185185</v>
      </c>
      <c r="C2166" t="s">
        <v>165</v>
      </c>
      <c r="D2166" t="s">
        <v>146</v>
      </c>
      <c r="E2166" t="s">
        <v>37</v>
      </c>
      <c r="F2166" t="s">
        <v>259</v>
      </c>
      <c r="G2166" s="82">
        <v>-7900</v>
      </c>
      <c r="H2166" t="s">
        <v>179</v>
      </c>
      <c r="I2166" t="s">
        <v>221</v>
      </c>
      <c r="J2166" s="33"/>
      <c r="K2166" s="33">
        <f>표1[[#This Row],[날짜]]</f>
        <v>45580</v>
      </c>
      <c r="L2166" t="str" cm="1">
        <f t="array" ref="L21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6" t="str">
        <f t="shared" si="33"/>
        <v>교통</v>
      </c>
      <c r="N2166" t="str">
        <f>IF(COUNTIF(저축성자산, I2166) &gt; 0, 표1[[#This Row],[결제수단]], E2166)</f>
        <v>택시</v>
      </c>
      <c r="O2166">
        <f>IF(OR(표1[[#This Row],[pv_대분류]]="수입", 표1[[#This Row],[pv_대분류]]="저축/투자"), 표1[[#This Row],[금액]], -표1[[#This Row],[금액]])</f>
        <v>7900</v>
      </c>
    </row>
    <row r="2167" spans="1:15">
      <c r="A2167" s="33">
        <v>45580</v>
      </c>
      <c r="B2167" s="34">
        <v>0.66498842592592589</v>
      </c>
      <c r="C2167" t="s">
        <v>165</v>
      </c>
      <c r="D2167" t="s">
        <v>146</v>
      </c>
      <c r="E2167" t="s">
        <v>37</v>
      </c>
      <c r="F2167" t="s">
        <v>259</v>
      </c>
      <c r="G2167" s="82">
        <v>7900</v>
      </c>
      <c r="H2167" t="s">
        <v>179</v>
      </c>
      <c r="I2167" t="s">
        <v>221</v>
      </c>
      <c r="J2167" s="33"/>
      <c r="K2167" s="33">
        <f>표1[[#This Row],[날짜]]</f>
        <v>45580</v>
      </c>
      <c r="L2167" t="str" cm="1">
        <f t="array" ref="L21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7" t="str">
        <f t="shared" si="33"/>
        <v>교통</v>
      </c>
      <c r="N2167" t="str">
        <f>IF(COUNTIF(저축성자산, I2167) &gt; 0, 표1[[#This Row],[결제수단]], E2167)</f>
        <v>택시</v>
      </c>
      <c r="O2167">
        <f>IF(OR(표1[[#This Row],[pv_대분류]]="수입", 표1[[#This Row],[pv_대분류]]="저축/투자"), 표1[[#This Row],[금액]], -표1[[#This Row],[금액]])</f>
        <v>-7900</v>
      </c>
    </row>
    <row r="2168" spans="1:15">
      <c r="A2168" s="33">
        <v>45580</v>
      </c>
      <c r="B2168" s="34">
        <v>0.66696759259259264</v>
      </c>
      <c r="C2168" t="s">
        <v>165</v>
      </c>
      <c r="D2168" t="s">
        <v>146</v>
      </c>
      <c r="E2168" t="s">
        <v>595</v>
      </c>
      <c r="F2168" t="s">
        <v>292</v>
      </c>
      <c r="G2168" s="82">
        <v>-9300</v>
      </c>
      <c r="H2168" t="s">
        <v>179</v>
      </c>
      <c r="I2168" t="s">
        <v>224</v>
      </c>
      <c r="J2168" s="33"/>
      <c r="K2168" s="33">
        <f>표1[[#This Row],[날짜]]</f>
        <v>45580</v>
      </c>
      <c r="L2168" t="str" cm="1">
        <f t="array" ref="L21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8" t="str">
        <f t="shared" si="33"/>
        <v>교통</v>
      </c>
      <c r="N2168" t="str">
        <f>IF(COUNTIF(저축성자산, I2168) &gt; 0, 표1[[#This Row],[결제수단]], E2168)</f>
        <v>대중교통</v>
      </c>
      <c r="O2168">
        <f>IF(OR(표1[[#This Row],[pv_대분류]]="수입", 표1[[#This Row],[pv_대분류]]="저축/투자"), 표1[[#This Row],[금액]], -표1[[#This Row],[금액]])</f>
        <v>9300</v>
      </c>
    </row>
    <row r="2169" spans="1:15">
      <c r="A2169" s="33">
        <v>45580</v>
      </c>
      <c r="B2169" s="34">
        <v>0.67206018518518518</v>
      </c>
      <c r="C2169" t="s">
        <v>165</v>
      </c>
      <c r="D2169" t="s">
        <v>146</v>
      </c>
      <c r="E2169" t="s">
        <v>37</v>
      </c>
      <c r="F2169" t="s">
        <v>259</v>
      </c>
      <c r="G2169" s="82">
        <v>-7100</v>
      </c>
      <c r="H2169" t="s">
        <v>179</v>
      </c>
      <c r="I2169" t="s">
        <v>221</v>
      </c>
      <c r="J2169" s="33"/>
      <c r="K2169" s="33">
        <f>표1[[#This Row],[날짜]]</f>
        <v>45580</v>
      </c>
      <c r="L2169" t="str" cm="1">
        <f t="array" ref="L21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69" t="str">
        <f t="shared" si="33"/>
        <v>교통</v>
      </c>
      <c r="N2169" t="str">
        <f>IF(COUNTIF(저축성자산, I2169) &gt; 0, 표1[[#This Row],[결제수단]], E2169)</f>
        <v>택시</v>
      </c>
      <c r="O2169">
        <f>IF(OR(표1[[#This Row],[pv_대분류]]="수입", 표1[[#This Row],[pv_대분류]]="저축/투자"), 표1[[#This Row],[금액]], -표1[[#This Row],[금액]])</f>
        <v>7100</v>
      </c>
    </row>
    <row r="2170" spans="1:15">
      <c r="A2170" s="33">
        <v>45580</v>
      </c>
      <c r="B2170" s="34">
        <v>0.67208333333333337</v>
      </c>
      <c r="C2170" t="s">
        <v>165</v>
      </c>
      <c r="D2170" t="s">
        <v>146</v>
      </c>
      <c r="E2170" t="s">
        <v>37</v>
      </c>
      <c r="F2170" t="s">
        <v>259</v>
      </c>
      <c r="G2170" s="82">
        <v>-300</v>
      </c>
      <c r="H2170" t="s">
        <v>179</v>
      </c>
      <c r="I2170" t="s">
        <v>221</v>
      </c>
      <c r="J2170" s="33"/>
      <c r="K2170" s="33">
        <f>표1[[#This Row],[날짜]]</f>
        <v>45580</v>
      </c>
      <c r="L2170" t="str" cm="1">
        <f t="array" ref="L21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70" t="str">
        <f t="shared" si="33"/>
        <v>교통</v>
      </c>
      <c r="N2170" t="str">
        <f>IF(COUNTIF(저축성자산, I2170) &gt; 0, 표1[[#This Row],[결제수단]], E2170)</f>
        <v>택시</v>
      </c>
      <c r="O2170">
        <f>IF(OR(표1[[#This Row],[pv_대분류]]="수입", 표1[[#This Row],[pv_대분류]]="저축/투자"), 표1[[#This Row],[금액]], -표1[[#This Row],[금액]])</f>
        <v>300</v>
      </c>
    </row>
    <row r="2171" spans="1:15">
      <c r="A2171" s="33">
        <v>45580</v>
      </c>
      <c r="B2171" s="34">
        <v>0.6776388888888889</v>
      </c>
      <c r="C2171" t="s">
        <v>165</v>
      </c>
      <c r="D2171" t="s">
        <v>146</v>
      </c>
      <c r="E2171" t="s">
        <v>595</v>
      </c>
      <c r="F2171" t="s">
        <v>292</v>
      </c>
      <c r="G2171" s="82">
        <v>-18900</v>
      </c>
      <c r="H2171" t="s">
        <v>179</v>
      </c>
      <c r="I2171" t="s">
        <v>224</v>
      </c>
      <c r="J2171" s="33"/>
      <c r="K2171" s="33">
        <f>표1[[#This Row],[날짜]]</f>
        <v>45580</v>
      </c>
      <c r="L2171" t="str" cm="1">
        <f t="array" ref="L21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71" t="str">
        <f t="shared" si="33"/>
        <v>교통</v>
      </c>
      <c r="N2171" t="str">
        <f>IF(COUNTIF(저축성자산, I2171) &gt; 0, 표1[[#This Row],[결제수단]], E2171)</f>
        <v>대중교통</v>
      </c>
      <c r="O2171">
        <f>IF(OR(표1[[#This Row],[pv_대분류]]="수입", 표1[[#This Row],[pv_대분류]]="저축/투자"), 표1[[#This Row],[금액]], -표1[[#This Row],[금액]])</f>
        <v>18900</v>
      </c>
    </row>
    <row r="2172" spans="1:15">
      <c r="A2172" s="33">
        <v>45580</v>
      </c>
      <c r="B2172" s="34">
        <v>0.68364583333333329</v>
      </c>
      <c r="C2172" t="s">
        <v>165</v>
      </c>
      <c r="D2172" t="s">
        <v>146</v>
      </c>
      <c r="E2172" t="s">
        <v>595</v>
      </c>
      <c r="F2172" t="s">
        <v>292</v>
      </c>
      <c r="G2172" s="82">
        <v>18900</v>
      </c>
      <c r="H2172" t="s">
        <v>179</v>
      </c>
      <c r="I2172" t="s">
        <v>224</v>
      </c>
      <c r="J2172" s="33"/>
      <c r="K2172" s="33">
        <f>표1[[#This Row],[날짜]]</f>
        <v>45580</v>
      </c>
      <c r="L2172" t="str" cm="1">
        <f t="array" ref="L21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72" t="str">
        <f t="shared" si="33"/>
        <v>교통</v>
      </c>
      <c r="N2172" t="str">
        <f>IF(COUNTIF(저축성자산, I2172) &gt; 0, 표1[[#This Row],[결제수단]], E2172)</f>
        <v>대중교통</v>
      </c>
      <c r="O2172">
        <f>IF(OR(표1[[#This Row],[pv_대분류]]="수입", 표1[[#This Row],[pv_대분류]]="저축/투자"), 표1[[#This Row],[금액]], -표1[[#This Row],[금액]])</f>
        <v>-18900</v>
      </c>
    </row>
    <row r="2173" spans="1:15">
      <c r="A2173" s="33">
        <v>45580</v>
      </c>
      <c r="B2173" s="34">
        <v>0.68365740740740744</v>
      </c>
      <c r="C2173" t="s">
        <v>165</v>
      </c>
      <c r="D2173" t="s">
        <v>146</v>
      </c>
      <c r="E2173" t="s">
        <v>595</v>
      </c>
      <c r="F2173" t="s">
        <v>292</v>
      </c>
      <c r="G2173" s="82">
        <v>9300</v>
      </c>
      <c r="H2173" t="s">
        <v>179</v>
      </c>
      <c r="I2173" t="s">
        <v>224</v>
      </c>
      <c r="J2173" s="33"/>
      <c r="K2173" s="33">
        <f>표1[[#This Row],[날짜]]</f>
        <v>45580</v>
      </c>
      <c r="L2173" t="str" cm="1">
        <f t="array" ref="L21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73" t="str">
        <f t="shared" si="33"/>
        <v>교통</v>
      </c>
      <c r="N2173" t="str">
        <f>IF(COUNTIF(저축성자산, I2173) &gt; 0, 표1[[#This Row],[결제수단]], E2173)</f>
        <v>대중교통</v>
      </c>
      <c r="O2173">
        <f>IF(OR(표1[[#This Row],[pv_대분류]]="수입", 표1[[#This Row],[pv_대분류]]="저축/투자"), 표1[[#This Row],[금액]], -표1[[#This Row],[금액]])</f>
        <v>-9300</v>
      </c>
    </row>
    <row r="2174" spans="1:15">
      <c r="A2174" s="33">
        <v>45580</v>
      </c>
      <c r="B2174" s="34">
        <v>0.68393518518518515</v>
      </c>
      <c r="C2174" t="s">
        <v>165</v>
      </c>
      <c r="D2174" t="s">
        <v>146</v>
      </c>
      <c r="E2174" t="s">
        <v>661</v>
      </c>
      <c r="F2174" t="s">
        <v>769</v>
      </c>
      <c r="G2174" s="82">
        <v>-9600</v>
      </c>
      <c r="H2174" t="s">
        <v>179</v>
      </c>
      <c r="I2174" t="s">
        <v>224</v>
      </c>
      <c r="J2174" s="33"/>
      <c r="K2174" s="33">
        <f>표1[[#This Row],[날짜]]</f>
        <v>45580</v>
      </c>
      <c r="L2174" t="str" cm="1">
        <f t="array" ref="L21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74" t="str">
        <f t="shared" si="33"/>
        <v>교통</v>
      </c>
      <c r="N2174" t="str">
        <f>IF(COUNTIF(저축성자산, I2174) &gt; 0, 표1[[#This Row],[결제수단]], E2174)</f>
        <v>시외버스</v>
      </c>
      <c r="O2174">
        <f>IF(OR(표1[[#This Row],[pv_대분류]]="수입", 표1[[#This Row],[pv_대분류]]="저축/투자"), 표1[[#This Row],[금액]], -표1[[#This Row],[금액]])</f>
        <v>9600</v>
      </c>
    </row>
    <row r="2175" spans="1:15" hidden="1">
      <c r="A2175" s="33">
        <v>45580</v>
      </c>
      <c r="B2175" s="34">
        <v>0.68452546296296302</v>
      </c>
      <c r="C2175" t="s">
        <v>163</v>
      </c>
      <c r="D2175" t="s">
        <v>161</v>
      </c>
      <c r="E2175" t="s">
        <v>149</v>
      </c>
      <c r="F2175" t="s">
        <v>617</v>
      </c>
      <c r="G2175" s="82">
        <v>84</v>
      </c>
      <c r="H2175" t="s">
        <v>179</v>
      </c>
      <c r="I2175" t="s">
        <v>537</v>
      </c>
      <c r="J2175" s="33"/>
      <c r="K2175" s="33">
        <f>표1[[#This Row],[날짜]]</f>
        <v>45580</v>
      </c>
      <c r="L2175" t="str" cm="1">
        <f t="array" ref="L21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75" t="str">
        <f t="shared" si="33"/>
        <v>앱테크</v>
      </c>
      <c r="N2175" t="str">
        <f>IF(COUNTIF(저축성자산, I2175) &gt; 0, 표1[[#This Row],[결제수단]], E2175)</f>
        <v>미분류</v>
      </c>
      <c r="O2175">
        <f>IF(OR(표1[[#This Row],[pv_대분류]]="수입", 표1[[#This Row],[pv_대분류]]="저축/투자"), 표1[[#This Row],[금액]], -표1[[#This Row],[금액]])</f>
        <v>84</v>
      </c>
    </row>
    <row r="2176" spans="1:15" hidden="1">
      <c r="A2176" s="33">
        <v>45580</v>
      </c>
      <c r="B2176" s="34">
        <v>0.68452546296296302</v>
      </c>
      <c r="C2176" t="s">
        <v>163</v>
      </c>
      <c r="D2176" t="s">
        <v>149</v>
      </c>
      <c r="E2176" t="s">
        <v>149</v>
      </c>
      <c r="F2176" t="s">
        <v>590</v>
      </c>
      <c r="G2176" s="82">
        <v>25</v>
      </c>
      <c r="H2176" t="s">
        <v>179</v>
      </c>
      <c r="I2176" t="s">
        <v>537</v>
      </c>
      <c r="J2176" s="33"/>
      <c r="K2176" s="33">
        <f>표1[[#This Row],[날짜]]</f>
        <v>45580</v>
      </c>
      <c r="L2176" t="str" cm="1">
        <f t="array" ref="L21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76" t="str">
        <f t="shared" si="33"/>
        <v>미분류</v>
      </c>
      <c r="N2176" t="str">
        <f>IF(COUNTIF(저축성자산, I2176) &gt; 0, 표1[[#This Row],[결제수단]], E2176)</f>
        <v>미분류</v>
      </c>
      <c r="O2176">
        <f>IF(OR(표1[[#This Row],[pv_대분류]]="수입", 표1[[#This Row],[pv_대분류]]="저축/투자"), 표1[[#This Row],[금액]], -표1[[#This Row],[금액]])</f>
        <v>25</v>
      </c>
    </row>
    <row r="2177" spans="1:15" hidden="1">
      <c r="A2177" s="33">
        <v>45580</v>
      </c>
      <c r="B2177" s="34">
        <v>0.68454861111111109</v>
      </c>
      <c r="C2177" t="s">
        <v>163</v>
      </c>
      <c r="D2177" t="s">
        <v>161</v>
      </c>
      <c r="E2177" t="s">
        <v>149</v>
      </c>
      <c r="F2177" t="s">
        <v>617</v>
      </c>
      <c r="G2177" s="82">
        <v>58</v>
      </c>
      <c r="H2177" t="s">
        <v>179</v>
      </c>
      <c r="I2177" t="s">
        <v>537</v>
      </c>
      <c r="J2177" s="33"/>
      <c r="K2177" s="33">
        <f>표1[[#This Row],[날짜]]</f>
        <v>45580</v>
      </c>
      <c r="L2177" t="str" cm="1">
        <f t="array" ref="L21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77" t="str">
        <f t="shared" si="33"/>
        <v>앱테크</v>
      </c>
      <c r="N2177" t="str">
        <f>IF(COUNTIF(저축성자산, I2177) &gt; 0, 표1[[#This Row],[결제수단]], E2177)</f>
        <v>미분류</v>
      </c>
      <c r="O2177">
        <f>IF(OR(표1[[#This Row],[pv_대분류]]="수입", 표1[[#This Row],[pv_대분류]]="저축/투자"), 표1[[#This Row],[금액]], -표1[[#This Row],[금액]])</f>
        <v>58</v>
      </c>
    </row>
    <row r="2178" spans="1:15">
      <c r="A2178" s="33">
        <v>45580</v>
      </c>
      <c r="B2178" s="34">
        <v>0.70927083333333329</v>
      </c>
      <c r="C2178" t="s">
        <v>165</v>
      </c>
      <c r="D2178" t="s">
        <v>549</v>
      </c>
      <c r="E2178" t="s">
        <v>11</v>
      </c>
      <c r="F2178" t="s">
        <v>425</v>
      </c>
      <c r="G2178" s="82">
        <v>-36420</v>
      </c>
      <c r="H2178" t="s">
        <v>179</v>
      </c>
      <c r="I2178" t="s">
        <v>537</v>
      </c>
      <c r="J2178" s="33"/>
      <c r="K2178" s="33">
        <f>표1[[#This Row],[날짜]]</f>
        <v>45580</v>
      </c>
      <c r="L2178" t="str" cm="1">
        <f t="array" ref="L21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78" t="str">
        <f t="shared" ref="M2178:M2241" si="34">IF(COUNTIF(저축성자산, I2178) &gt; 0, "저축성자산", D2178)</f>
        <v>주거/통신</v>
      </c>
      <c r="N2178" t="str">
        <f>IF(COUNTIF(저축성자산, I2178) &gt; 0, 표1[[#This Row],[결제수단]], E2178)</f>
        <v>휴대폰</v>
      </c>
      <c r="O2178">
        <f>IF(OR(표1[[#This Row],[pv_대분류]]="수입", 표1[[#This Row],[pv_대분류]]="저축/투자"), 표1[[#This Row],[금액]], -표1[[#This Row],[금액]])</f>
        <v>36420</v>
      </c>
    </row>
    <row r="2179" spans="1:15" hidden="1">
      <c r="A2179" s="33">
        <v>45580</v>
      </c>
      <c r="B2179" s="34">
        <v>0.71107638888888891</v>
      </c>
      <c r="C2179" t="s">
        <v>163</v>
      </c>
      <c r="D2179" t="s">
        <v>149</v>
      </c>
      <c r="E2179" t="s">
        <v>149</v>
      </c>
      <c r="F2179" t="s">
        <v>590</v>
      </c>
      <c r="G2179" s="82">
        <v>69</v>
      </c>
      <c r="H2179" t="s">
        <v>179</v>
      </c>
      <c r="I2179" t="s">
        <v>537</v>
      </c>
      <c r="J2179" s="33"/>
      <c r="K2179" s="33">
        <f>표1[[#This Row],[날짜]]</f>
        <v>45580</v>
      </c>
      <c r="L2179" t="str" cm="1">
        <f t="array" ref="L21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79" t="str">
        <f t="shared" si="34"/>
        <v>미분류</v>
      </c>
      <c r="N2179" t="str">
        <f>IF(COUNTIF(저축성자산, I2179) &gt; 0, 표1[[#This Row],[결제수단]], E2179)</f>
        <v>미분류</v>
      </c>
      <c r="O2179">
        <f>IF(OR(표1[[#This Row],[pv_대분류]]="수입", 표1[[#This Row],[pv_대분류]]="저축/투자"), 표1[[#This Row],[금액]], -표1[[#This Row],[금액]])</f>
        <v>69</v>
      </c>
    </row>
    <row r="2180" spans="1:15" hidden="1">
      <c r="A2180" s="33">
        <v>45580</v>
      </c>
      <c r="B2180" s="34">
        <v>0.71114583333333337</v>
      </c>
      <c r="C2180" t="s">
        <v>163</v>
      </c>
      <c r="D2180" t="s">
        <v>161</v>
      </c>
      <c r="E2180" t="s">
        <v>149</v>
      </c>
      <c r="F2180" t="s">
        <v>353</v>
      </c>
      <c r="G2180" s="82">
        <v>10</v>
      </c>
      <c r="H2180" t="s">
        <v>179</v>
      </c>
      <c r="I2180" t="s">
        <v>537</v>
      </c>
      <c r="J2180" s="33"/>
      <c r="K2180" s="33">
        <f>표1[[#This Row],[날짜]]</f>
        <v>45580</v>
      </c>
      <c r="L2180" t="str" cm="1">
        <f t="array" ref="L21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80" t="str">
        <f t="shared" si="34"/>
        <v>앱테크</v>
      </c>
      <c r="N2180" t="str">
        <f>IF(COUNTIF(저축성자산, I2180) &gt; 0, 표1[[#This Row],[결제수단]], E2180)</f>
        <v>미분류</v>
      </c>
      <c r="O2180">
        <f>IF(OR(표1[[#This Row],[pv_대분류]]="수입", 표1[[#This Row],[pv_대분류]]="저축/투자"), 표1[[#This Row],[금액]], -표1[[#This Row],[금액]])</f>
        <v>10</v>
      </c>
    </row>
    <row r="2181" spans="1:15" hidden="1">
      <c r="A2181" s="33">
        <v>45579</v>
      </c>
      <c r="B2181" s="34">
        <v>0.64451388888888894</v>
      </c>
      <c r="C2181" t="s">
        <v>163</v>
      </c>
      <c r="D2181" t="s">
        <v>505</v>
      </c>
      <c r="E2181" t="s">
        <v>149</v>
      </c>
      <c r="F2181" t="s">
        <v>703</v>
      </c>
      <c r="G2181" s="82">
        <v>59500</v>
      </c>
      <c r="H2181" t="s">
        <v>179</v>
      </c>
      <c r="I2181" t="s">
        <v>211</v>
      </c>
      <c r="J2181" s="33"/>
      <c r="K2181" s="33">
        <f>표1[[#This Row],[날짜]]</f>
        <v>45579</v>
      </c>
      <c r="L2181" t="str" cm="1">
        <f t="array" ref="L21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81" t="str">
        <f t="shared" si="34"/>
        <v>기타수입</v>
      </c>
      <c r="N2181" t="str">
        <f>IF(COUNTIF(저축성자산, I2181) &gt; 0, 표1[[#This Row],[결제수단]], E2181)</f>
        <v>미분류</v>
      </c>
      <c r="O2181">
        <f>IF(OR(표1[[#This Row],[pv_대분류]]="수입", 표1[[#This Row],[pv_대분류]]="저축/투자"), 표1[[#This Row],[금액]], -표1[[#This Row],[금액]])</f>
        <v>59500</v>
      </c>
    </row>
    <row r="2182" spans="1:15" hidden="1">
      <c r="A2182" s="33">
        <v>45579</v>
      </c>
      <c r="B2182" s="34">
        <v>0.43938657407407411</v>
      </c>
      <c r="C2182" t="s">
        <v>167</v>
      </c>
      <c r="D2182" t="s">
        <v>609</v>
      </c>
      <c r="E2182" t="s">
        <v>149</v>
      </c>
      <c r="F2182" t="s">
        <v>152</v>
      </c>
      <c r="G2182" s="82">
        <v>-71</v>
      </c>
      <c r="H2182" t="s">
        <v>179</v>
      </c>
      <c r="I2182" t="s">
        <v>554</v>
      </c>
      <c r="J2182" s="33"/>
      <c r="K2182" s="33">
        <f>표1[[#This Row],[날짜]]</f>
        <v>45579</v>
      </c>
      <c r="L2182" t="str" cm="1">
        <f t="array" ref="L21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2" t="str">
        <f t="shared" si="34"/>
        <v>내계좌이체</v>
      </c>
      <c r="N2182" t="str">
        <f>IF(COUNTIF(저축성자산, I2182) &gt; 0, 표1[[#This Row],[결제수단]], E2182)</f>
        <v>미분류</v>
      </c>
      <c r="O2182">
        <f>IF(OR(표1[[#This Row],[pv_대분류]]="수입", 표1[[#This Row],[pv_대분류]]="저축/투자"), 표1[[#This Row],[금액]], -표1[[#This Row],[금액]])</f>
        <v>71</v>
      </c>
    </row>
    <row r="2183" spans="1:15" hidden="1">
      <c r="A2183" s="33">
        <v>45579</v>
      </c>
      <c r="B2183" s="34">
        <v>0.43938657407407411</v>
      </c>
      <c r="C2183" t="s">
        <v>167</v>
      </c>
      <c r="D2183" t="s">
        <v>609</v>
      </c>
      <c r="E2183" t="s">
        <v>149</v>
      </c>
      <c r="F2183" t="s">
        <v>152</v>
      </c>
      <c r="G2183" s="82">
        <v>71</v>
      </c>
      <c r="H2183" t="s">
        <v>179</v>
      </c>
      <c r="I2183" t="s">
        <v>537</v>
      </c>
      <c r="J2183" s="33"/>
      <c r="K2183" s="33">
        <f>표1[[#This Row],[날짜]]</f>
        <v>45579</v>
      </c>
      <c r="L2183" t="str" cm="1">
        <f t="array" ref="L21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3" t="str">
        <f t="shared" si="34"/>
        <v>내계좌이체</v>
      </c>
      <c r="N2183" t="str">
        <f>IF(COUNTIF(저축성자산, I2183) &gt; 0, 표1[[#This Row],[결제수단]], E2183)</f>
        <v>미분류</v>
      </c>
      <c r="O2183">
        <f>IF(OR(표1[[#This Row],[pv_대분류]]="수입", 표1[[#This Row],[pv_대분류]]="저축/투자"), 표1[[#This Row],[금액]], -표1[[#This Row],[금액]])</f>
        <v>-71</v>
      </c>
    </row>
    <row r="2184" spans="1:15" hidden="1">
      <c r="A2184" s="33">
        <v>45579</v>
      </c>
      <c r="B2184" s="34">
        <v>0.43975694444444452</v>
      </c>
      <c r="C2184" t="s">
        <v>167</v>
      </c>
      <c r="D2184" t="s">
        <v>609</v>
      </c>
      <c r="E2184" t="s">
        <v>149</v>
      </c>
      <c r="F2184" t="s">
        <v>593</v>
      </c>
      <c r="G2184" s="82">
        <v>-10000</v>
      </c>
      <c r="H2184" t="s">
        <v>179</v>
      </c>
      <c r="I2184" t="s">
        <v>537</v>
      </c>
      <c r="J2184" s="33"/>
      <c r="K2184" s="33">
        <f>표1[[#This Row],[날짜]]</f>
        <v>45579</v>
      </c>
      <c r="L2184" t="str" cm="1">
        <f t="array" ref="L21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4" t="str">
        <f t="shared" si="34"/>
        <v>내계좌이체</v>
      </c>
      <c r="N2184" t="str">
        <f>IF(COUNTIF(저축성자산, I2184) &gt; 0, 표1[[#This Row],[결제수단]], E2184)</f>
        <v>미분류</v>
      </c>
      <c r="O2184">
        <f>IF(OR(표1[[#This Row],[pv_대분류]]="수입", 표1[[#This Row],[pv_대분류]]="저축/투자"), 표1[[#This Row],[금액]], -표1[[#This Row],[금액]])</f>
        <v>10000</v>
      </c>
    </row>
    <row r="2185" spans="1:15" hidden="1">
      <c r="A2185" s="33">
        <v>45579</v>
      </c>
      <c r="B2185" s="34">
        <v>0.4397685185185185</v>
      </c>
      <c r="C2185" t="s">
        <v>167</v>
      </c>
      <c r="D2185" t="s">
        <v>609</v>
      </c>
      <c r="E2185" t="s">
        <v>149</v>
      </c>
      <c r="F2185" t="s">
        <v>152</v>
      </c>
      <c r="G2185" s="82">
        <v>10000</v>
      </c>
      <c r="H2185" t="s">
        <v>179</v>
      </c>
      <c r="I2185" t="s">
        <v>554</v>
      </c>
      <c r="J2185" s="33"/>
      <c r="K2185" s="33">
        <f>표1[[#This Row],[날짜]]</f>
        <v>45579</v>
      </c>
      <c r="L2185" t="str" cm="1">
        <f t="array" ref="L21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5" t="str">
        <f t="shared" si="34"/>
        <v>내계좌이체</v>
      </c>
      <c r="N2185" t="str">
        <f>IF(COUNTIF(저축성자산, I2185) &gt; 0, 표1[[#This Row],[결제수단]], E2185)</f>
        <v>미분류</v>
      </c>
      <c r="O2185">
        <f>IF(OR(표1[[#This Row],[pv_대분류]]="수입", 표1[[#This Row],[pv_대분류]]="저축/투자"), 표1[[#This Row],[금액]], -표1[[#This Row],[금액]])</f>
        <v>-10000</v>
      </c>
    </row>
    <row r="2186" spans="1:15" hidden="1">
      <c r="A2186" s="33">
        <v>45579</v>
      </c>
      <c r="B2186" s="34">
        <v>0.55850694444444449</v>
      </c>
      <c r="C2186" t="s">
        <v>167</v>
      </c>
      <c r="D2186" t="s">
        <v>167</v>
      </c>
      <c r="E2186" t="s">
        <v>149</v>
      </c>
      <c r="F2186" t="s">
        <v>110</v>
      </c>
      <c r="G2186" s="82">
        <v>-75000</v>
      </c>
      <c r="H2186" t="s">
        <v>179</v>
      </c>
      <c r="I2186" t="s">
        <v>554</v>
      </c>
      <c r="J2186" s="33"/>
      <c r="K2186" s="33">
        <f>표1[[#This Row],[날짜]]</f>
        <v>45579</v>
      </c>
      <c r="L2186" t="str" cm="1">
        <f t="array" ref="L21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86" t="str">
        <f t="shared" si="34"/>
        <v>이체</v>
      </c>
      <c r="N2186" t="str">
        <f>IF(COUNTIF(저축성자산, I2186) &gt; 0, 표1[[#This Row],[결제수단]], E2186)</f>
        <v>미분류</v>
      </c>
      <c r="O2186">
        <f>IF(OR(표1[[#This Row],[pv_대분류]]="수입", 표1[[#This Row],[pv_대분류]]="저축/투자"), 표1[[#This Row],[금액]], -표1[[#This Row],[금액]])</f>
        <v>75000</v>
      </c>
    </row>
    <row r="2187" spans="1:15" hidden="1">
      <c r="A2187" s="33">
        <v>45579</v>
      </c>
      <c r="B2187" s="34">
        <v>0.6900115740740741</v>
      </c>
      <c r="C2187" t="s">
        <v>167</v>
      </c>
      <c r="D2187" t="s">
        <v>609</v>
      </c>
      <c r="E2187" t="s">
        <v>149</v>
      </c>
      <c r="F2187" t="s">
        <v>593</v>
      </c>
      <c r="G2187" s="82">
        <v>-59500</v>
      </c>
      <c r="H2187" t="s">
        <v>179</v>
      </c>
      <c r="I2187" t="s">
        <v>211</v>
      </c>
      <c r="J2187" s="33"/>
      <c r="K2187" s="33">
        <f>표1[[#This Row],[날짜]]</f>
        <v>45579</v>
      </c>
      <c r="L2187" t="str" cm="1">
        <f t="array" ref="L21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7" t="str">
        <f t="shared" si="34"/>
        <v>내계좌이체</v>
      </c>
      <c r="N2187" t="str">
        <f>IF(COUNTIF(저축성자산, I2187) &gt; 0, 표1[[#This Row],[결제수단]], E2187)</f>
        <v>미분류</v>
      </c>
      <c r="O2187">
        <f>IF(OR(표1[[#This Row],[pv_대분류]]="수입", 표1[[#This Row],[pv_대분류]]="저축/투자"), 표1[[#This Row],[금액]], -표1[[#This Row],[금액]])</f>
        <v>59500</v>
      </c>
    </row>
    <row r="2188" spans="1:15" hidden="1">
      <c r="A2188" s="33">
        <v>45579</v>
      </c>
      <c r="B2188" s="34">
        <v>0.69002314814814814</v>
      </c>
      <c r="C2188" t="s">
        <v>167</v>
      </c>
      <c r="D2188" t="s">
        <v>609</v>
      </c>
      <c r="E2188" t="s">
        <v>149</v>
      </c>
      <c r="F2188" t="s">
        <v>152</v>
      </c>
      <c r="G2188" s="82">
        <v>59500</v>
      </c>
      <c r="H2188" t="s">
        <v>179</v>
      </c>
      <c r="I2188" t="s">
        <v>537</v>
      </c>
      <c r="J2188" s="33"/>
      <c r="K2188" s="33">
        <f>표1[[#This Row],[날짜]]</f>
        <v>45579</v>
      </c>
      <c r="L2188" t="str" cm="1">
        <f t="array" ref="L21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88" t="str">
        <f t="shared" si="34"/>
        <v>내계좌이체</v>
      </c>
      <c r="N2188" t="str">
        <f>IF(COUNTIF(저축성자산, I2188) &gt; 0, 표1[[#This Row],[결제수단]], E2188)</f>
        <v>미분류</v>
      </c>
      <c r="O2188">
        <f>IF(OR(표1[[#This Row],[pv_대분류]]="수입", 표1[[#This Row],[pv_대분류]]="저축/투자"), 표1[[#This Row],[금액]], -표1[[#This Row],[금액]])</f>
        <v>-59500</v>
      </c>
    </row>
    <row r="2189" spans="1:15">
      <c r="A2189" s="33">
        <v>45578</v>
      </c>
      <c r="B2189" s="34">
        <v>0.55013888888888884</v>
      </c>
      <c r="C2189" t="s">
        <v>165</v>
      </c>
      <c r="D2189" t="s">
        <v>146</v>
      </c>
      <c r="E2189" t="s">
        <v>595</v>
      </c>
      <c r="F2189" t="s">
        <v>292</v>
      </c>
      <c r="G2189" s="82">
        <v>-12900</v>
      </c>
      <c r="H2189" t="s">
        <v>179</v>
      </c>
      <c r="I2189" t="s">
        <v>224</v>
      </c>
      <c r="J2189" s="33"/>
      <c r="K2189" s="33">
        <f>표1[[#This Row],[날짜]]</f>
        <v>45578</v>
      </c>
      <c r="L2189" t="str" cm="1">
        <f t="array" ref="L21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89" t="str">
        <f t="shared" si="34"/>
        <v>교통</v>
      </c>
      <c r="N2189" t="str">
        <f>IF(COUNTIF(저축성자산, I2189) &gt; 0, 표1[[#This Row],[결제수단]], E2189)</f>
        <v>대중교통</v>
      </c>
      <c r="O2189">
        <f>IF(OR(표1[[#This Row],[pv_대분류]]="수입", 표1[[#This Row],[pv_대분류]]="저축/투자"), 표1[[#This Row],[금액]], -표1[[#This Row],[금액]])</f>
        <v>12900</v>
      </c>
    </row>
    <row r="2190" spans="1:15">
      <c r="A2190" s="33">
        <v>45578</v>
      </c>
      <c r="B2190" s="34">
        <v>0.55041666666666667</v>
      </c>
      <c r="C2190" t="s">
        <v>165</v>
      </c>
      <c r="D2190" t="s">
        <v>146</v>
      </c>
      <c r="E2190" t="s">
        <v>595</v>
      </c>
      <c r="F2190" t="s">
        <v>292</v>
      </c>
      <c r="G2190" s="82">
        <v>12900</v>
      </c>
      <c r="H2190" t="s">
        <v>179</v>
      </c>
      <c r="I2190" t="s">
        <v>224</v>
      </c>
      <c r="J2190" s="33"/>
      <c r="K2190" s="33">
        <f>표1[[#This Row],[날짜]]</f>
        <v>45578</v>
      </c>
      <c r="L2190" t="str" cm="1">
        <f t="array" ref="L21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90" t="str">
        <f t="shared" si="34"/>
        <v>교통</v>
      </c>
      <c r="N2190" t="str">
        <f>IF(COUNTIF(저축성자산, I2190) &gt; 0, 표1[[#This Row],[결제수단]], E2190)</f>
        <v>대중교통</v>
      </c>
      <c r="O2190">
        <f>IF(OR(표1[[#This Row],[pv_대분류]]="수입", 표1[[#This Row],[pv_대분류]]="저축/투자"), 표1[[#This Row],[금액]], -표1[[#This Row],[금액]])</f>
        <v>-12900</v>
      </c>
    </row>
    <row r="2191" spans="1:15" hidden="1">
      <c r="A2191" s="33">
        <v>45578</v>
      </c>
      <c r="B2191" s="34">
        <v>0.78722222222222227</v>
      </c>
      <c r="C2191" t="s">
        <v>163</v>
      </c>
      <c r="D2191" t="s">
        <v>149</v>
      </c>
      <c r="E2191" t="s">
        <v>149</v>
      </c>
      <c r="F2191" t="s">
        <v>590</v>
      </c>
      <c r="G2191" s="82">
        <v>15</v>
      </c>
      <c r="H2191" t="s">
        <v>179</v>
      </c>
      <c r="I2191" t="s">
        <v>537</v>
      </c>
      <c r="J2191" s="33"/>
      <c r="K2191" s="33">
        <f>표1[[#This Row],[날짜]]</f>
        <v>45578</v>
      </c>
      <c r="L2191" t="str" cm="1">
        <f t="array" ref="L21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91" t="str">
        <f t="shared" si="34"/>
        <v>미분류</v>
      </c>
      <c r="N2191" t="str">
        <f>IF(COUNTIF(저축성자산, I2191) &gt; 0, 표1[[#This Row],[결제수단]], E2191)</f>
        <v>미분류</v>
      </c>
      <c r="O2191">
        <f>IF(OR(표1[[#This Row],[pv_대분류]]="수입", 표1[[#This Row],[pv_대분류]]="저축/투자"), 표1[[#This Row],[금액]], -표1[[#This Row],[금액]])</f>
        <v>15</v>
      </c>
    </row>
    <row r="2192" spans="1:15" hidden="1">
      <c r="A2192" s="33">
        <v>45578</v>
      </c>
      <c r="B2192" s="34">
        <v>0.78792824074074075</v>
      </c>
      <c r="C2192" t="s">
        <v>163</v>
      </c>
      <c r="D2192" t="s">
        <v>149</v>
      </c>
      <c r="E2192" t="s">
        <v>149</v>
      </c>
      <c r="F2192" t="s">
        <v>590</v>
      </c>
      <c r="G2192" s="82">
        <v>17</v>
      </c>
      <c r="H2192" t="s">
        <v>179</v>
      </c>
      <c r="I2192" t="s">
        <v>537</v>
      </c>
      <c r="J2192" s="33"/>
      <c r="K2192" s="33">
        <f>표1[[#This Row],[날짜]]</f>
        <v>45578</v>
      </c>
      <c r="L2192" t="str" cm="1">
        <f t="array" ref="L21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92" t="str">
        <f t="shared" si="34"/>
        <v>미분류</v>
      </c>
      <c r="N2192" t="str">
        <f>IF(COUNTIF(저축성자산, I2192) &gt; 0, 표1[[#This Row],[결제수단]], E2192)</f>
        <v>미분류</v>
      </c>
      <c r="O2192">
        <f>IF(OR(표1[[#This Row],[pv_대분류]]="수입", 표1[[#This Row],[pv_대분류]]="저축/투자"), 표1[[#This Row],[금액]], -표1[[#This Row],[금액]])</f>
        <v>17</v>
      </c>
    </row>
    <row r="2193" spans="1:15" hidden="1">
      <c r="A2193" s="33">
        <v>45578</v>
      </c>
      <c r="B2193" s="34">
        <v>0.78957175925925926</v>
      </c>
      <c r="C2193" t="s">
        <v>163</v>
      </c>
      <c r="D2193" t="s">
        <v>161</v>
      </c>
      <c r="E2193" t="s">
        <v>149</v>
      </c>
      <c r="F2193" t="s">
        <v>617</v>
      </c>
      <c r="G2193" s="82">
        <v>65</v>
      </c>
      <c r="H2193" t="s">
        <v>179</v>
      </c>
      <c r="I2193" t="s">
        <v>537</v>
      </c>
      <c r="J2193" s="33"/>
      <c r="K2193" s="33">
        <f>표1[[#This Row],[날짜]]</f>
        <v>45578</v>
      </c>
      <c r="L2193" t="str" cm="1">
        <f t="array" ref="L21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93" t="str">
        <f t="shared" si="34"/>
        <v>앱테크</v>
      </c>
      <c r="N2193" t="str">
        <f>IF(COUNTIF(저축성자산, I2193) &gt; 0, 표1[[#This Row],[결제수단]], E2193)</f>
        <v>미분류</v>
      </c>
      <c r="O2193">
        <f>IF(OR(표1[[#This Row],[pv_대분류]]="수입", 표1[[#This Row],[pv_대분류]]="저축/투자"), 표1[[#This Row],[금액]], -표1[[#This Row],[금액]])</f>
        <v>65</v>
      </c>
    </row>
    <row r="2194" spans="1:15" hidden="1">
      <c r="A2194" s="33">
        <v>45578</v>
      </c>
      <c r="B2194" s="34">
        <v>0.7902893518518519</v>
      </c>
      <c r="C2194" t="s">
        <v>163</v>
      </c>
      <c r="D2194" t="s">
        <v>161</v>
      </c>
      <c r="E2194" t="s">
        <v>149</v>
      </c>
      <c r="F2194" t="s">
        <v>617</v>
      </c>
      <c r="G2194" s="82">
        <v>52</v>
      </c>
      <c r="H2194" t="s">
        <v>179</v>
      </c>
      <c r="I2194" t="s">
        <v>537</v>
      </c>
      <c r="J2194" s="33"/>
      <c r="K2194" s="33">
        <f>표1[[#This Row],[날짜]]</f>
        <v>45578</v>
      </c>
      <c r="L2194" t="str" cm="1">
        <f t="array" ref="L21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94" t="str">
        <f t="shared" si="34"/>
        <v>앱테크</v>
      </c>
      <c r="N2194" t="str">
        <f>IF(COUNTIF(저축성자산, I2194) &gt; 0, 표1[[#This Row],[결제수단]], E2194)</f>
        <v>미분류</v>
      </c>
      <c r="O2194">
        <f>IF(OR(표1[[#This Row],[pv_대분류]]="수입", 표1[[#This Row],[pv_대분류]]="저축/투자"), 표1[[#This Row],[금액]], -표1[[#This Row],[금액]])</f>
        <v>52</v>
      </c>
    </row>
    <row r="2195" spans="1:15" hidden="1">
      <c r="A2195" s="33">
        <v>45578</v>
      </c>
      <c r="B2195" s="34">
        <v>0.79047453703703707</v>
      </c>
      <c r="C2195" t="s">
        <v>163</v>
      </c>
      <c r="D2195" t="s">
        <v>161</v>
      </c>
      <c r="E2195" t="s">
        <v>149</v>
      </c>
      <c r="F2195" t="s">
        <v>353</v>
      </c>
      <c r="G2195" s="82">
        <v>10</v>
      </c>
      <c r="H2195" t="s">
        <v>179</v>
      </c>
      <c r="I2195" t="s">
        <v>537</v>
      </c>
      <c r="J2195" s="33"/>
      <c r="K2195" s="33">
        <f>표1[[#This Row],[날짜]]</f>
        <v>45578</v>
      </c>
      <c r="L2195" t="str" cm="1">
        <f t="array" ref="L21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195" t="str">
        <f t="shared" si="34"/>
        <v>앱테크</v>
      </c>
      <c r="N2195" t="str">
        <f>IF(COUNTIF(저축성자산, I2195) &gt; 0, 표1[[#This Row],[결제수단]], E2195)</f>
        <v>미분류</v>
      </c>
      <c r="O2195">
        <f>IF(OR(표1[[#This Row],[pv_대분류]]="수입", 표1[[#This Row],[pv_대분류]]="저축/투자"), 표1[[#This Row],[금액]], -표1[[#This Row],[금액]])</f>
        <v>10</v>
      </c>
    </row>
    <row r="2196" spans="1:15">
      <c r="A2196" s="33">
        <v>45578</v>
      </c>
      <c r="B2196" s="34">
        <v>0.80412037037037032</v>
      </c>
      <c r="C2196" t="s">
        <v>165</v>
      </c>
      <c r="D2196" t="s">
        <v>146</v>
      </c>
      <c r="E2196" t="s">
        <v>595</v>
      </c>
      <c r="F2196" t="s">
        <v>464</v>
      </c>
      <c r="G2196" s="82">
        <v>-9600</v>
      </c>
      <c r="H2196" t="s">
        <v>179</v>
      </c>
      <c r="I2196" t="s">
        <v>222</v>
      </c>
      <c r="J2196" s="33"/>
      <c r="K2196" s="33">
        <f>표1[[#This Row],[날짜]]</f>
        <v>45578</v>
      </c>
      <c r="L2196" t="str" cm="1">
        <f t="array" ref="L21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196" t="str">
        <f t="shared" si="34"/>
        <v>교통</v>
      </c>
      <c r="N2196" t="str">
        <f>IF(COUNTIF(저축성자산, I2196) &gt; 0, 표1[[#This Row],[결제수단]], E2196)</f>
        <v>대중교통</v>
      </c>
      <c r="O2196">
        <f>IF(OR(표1[[#This Row],[pv_대분류]]="수입", 표1[[#This Row],[pv_대분류]]="저축/투자"), 표1[[#This Row],[금액]], -표1[[#This Row],[금액]])</f>
        <v>9600</v>
      </c>
    </row>
    <row r="2197" spans="1:15" hidden="1">
      <c r="A2197" s="33">
        <v>45578</v>
      </c>
      <c r="B2197" s="34">
        <v>0.52690972222222221</v>
      </c>
      <c r="C2197" t="s">
        <v>167</v>
      </c>
      <c r="D2197" t="s">
        <v>23</v>
      </c>
      <c r="E2197" t="s">
        <v>149</v>
      </c>
      <c r="F2197" t="s">
        <v>192</v>
      </c>
      <c r="G2197" s="82">
        <v>159</v>
      </c>
      <c r="H2197" t="s">
        <v>179</v>
      </c>
      <c r="I2197" t="s">
        <v>537</v>
      </c>
      <c r="J2197" s="33"/>
      <c r="K2197" s="33">
        <f>표1[[#This Row],[날짜]]</f>
        <v>45578</v>
      </c>
      <c r="L2197" t="str" cm="1">
        <f t="array" ref="L21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197" t="str">
        <f t="shared" si="34"/>
        <v>투자</v>
      </c>
      <c r="N2197" t="str">
        <f>IF(COUNTIF(저축성자산, I2197) &gt; 0, 표1[[#This Row],[결제수단]], E2197)</f>
        <v>미분류</v>
      </c>
      <c r="O2197">
        <f>IF(OR(표1[[#This Row],[pv_대분류]]="수입", 표1[[#This Row],[pv_대분류]]="저축/투자"), 표1[[#This Row],[금액]], -표1[[#This Row],[금액]])</f>
        <v>-159</v>
      </c>
    </row>
    <row r="2198" spans="1:15" hidden="1">
      <c r="A2198" s="33">
        <v>45578</v>
      </c>
      <c r="B2198" s="34">
        <v>0.55001157407407408</v>
      </c>
      <c r="C2198" t="s">
        <v>167</v>
      </c>
      <c r="D2198" t="s">
        <v>609</v>
      </c>
      <c r="E2198" t="s">
        <v>149</v>
      </c>
      <c r="F2198" t="s">
        <v>192</v>
      </c>
      <c r="G2198" s="82">
        <v>20000</v>
      </c>
      <c r="H2198" t="s">
        <v>179</v>
      </c>
      <c r="I2198" t="s">
        <v>537</v>
      </c>
      <c r="J2198" s="33"/>
      <c r="K2198" s="33">
        <f>표1[[#This Row],[날짜]]</f>
        <v>45578</v>
      </c>
      <c r="L2198" t="str" cm="1">
        <f t="array" ref="L21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98" t="str">
        <f t="shared" si="34"/>
        <v>내계좌이체</v>
      </c>
      <c r="N2198" t="str">
        <f>IF(COUNTIF(저축성자산, I2198) &gt; 0, 표1[[#This Row],[결제수단]], E2198)</f>
        <v>미분류</v>
      </c>
      <c r="O2198">
        <f>IF(OR(표1[[#This Row],[pv_대분류]]="수입", 표1[[#This Row],[pv_대분류]]="저축/투자"), 표1[[#This Row],[금액]], -표1[[#This Row],[금액]])</f>
        <v>-20000</v>
      </c>
    </row>
    <row r="2199" spans="1:15" hidden="1">
      <c r="A2199" s="33">
        <v>45578</v>
      </c>
      <c r="B2199" s="34">
        <v>0.55001157407407408</v>
      </c>
      <c r="C2199" t="s">
        <v>167</v>
      </c>
      <c r="D2199" t="s">
        <v>609</v>
      </c>
      <c r="E2199" t="s">
        <v>149</v>
      </c>
      <c r="F2199" t="s">
        <v>234</v>
      </c>
      <c r="G2199" s="82">
        <v>-20000</v>
      </c>
      <c r="H2199" t="s">
        <v>179</v>
      </c>
      <c r="I2199" t="s">
        <v>527</v>
      </c>
      <c r="J2199" s="33"/>
      <c r="K2199" s="33">
        <f>표1[[#This Row],[날짜]]</f>
        <v>45578</v>
      </c>
      <c r="L2199" t="str" cm="1">
        <f t="array" ref="L21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199" t="str">
        <f t="shared" si="34"/>
        <v>내계좌이체</v>
      </c>
      <c r="N2199" t="str">
        <f>IF(COUNTIF(저축성자산, I2199) &gt; 0, 표1[[#This Row],[결제수단]], E2199)</f>
        <v>미분류</v>
      </c>
      <c r="O2199">
        <f>IF(OR(표1[[#This Row],[pv_대분류]]="수입", 표1[[#This Row],[pv_대분류]]="저축/투자"), 표1[[#This Row],[금액]], -표1[[#This Row],[금액]])</f>
        <v>20000</v>
      </c>
    </row>
    <row r="2200" spans="1:15" hidden="1">
      <c r="A2200" s="33">
        <v>45578</v>
      </c>
      <c r="B2200" s="34">
        <v>0.77304398148148146</v>
      </c>
      <c r="C2200" t="s">
        <v>167</v>
      </c>
      <c r="D2200" t="s">
        <v>609</v>
      </c>
      <c r="E2200" t="s">
        <v>149</v>
      </c>
      <c r="F2200" t="s">
        <v>192</v>
      </c>
      <c r="G2200" s="82">
        <v>520000</v>
      </c>
      <c r="H2200" t="s">
        <v>179</v>
      </c>
      <c r="I2200" t="s">
        <v>537</v>
      </c>
      <c r="J2200" s="33"/>
      <c r="K2200" s="33">
        <f>표1[[#This Row],[날짜]]</f>
        <v>45578</v>
      </c>
      <c r="L2200" t="str" cm="1">
        <f t="array" ref="L22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0" t="str">
        <f t="shared" si="34"/>
        <v>내계좌이체</v>
      </c>
      <c r="N2200" t="str">
        <f>IF(COUNTIF(저축성자산, I2200) &gt; 0, 표1[[#This Row],[결제수단]], E2200)</f>
        <v>미분류</v>
      </c>
      <c r="O2200">
        <f>IF(OR(표1[[#This Row],[pv_대분류]]="수입", 표1[[#This Row],[pv_대분류]]="저축/투자"), 표1[[#This Row],[금액]], -표1[[#This Row],[금액]])</f>
        <v>-520000</v>
      </c>
    </row>
    <row r="2201" spans="1:15" hidden="1">
      <c r="A2201" s="33">
        <v>45578</v>
      </c>
      <c r="B2201" s="34">
        <v>0.77304398148148146</v>
      </c>
      <c r="C2201" t="s">
        <v>167</v>
      </c>
      <c r="D2201" t="s">
        <v>609</v>
      </c>
      <c r="E2201" t="s">
        <v>149</v>
      </c>
      <c r="F2201" t="s">
        <v>234</v>
      </c>
      <c r="G2201" s="82">
        <v>-520000</v>
      </c>
      <c r="H2201" t="s">
        <v>179</v>
      </c>
      <c r="I2201" t="s">
        <v>527</v>
      </c>
      <c r="J2201" s="33"/>
      <c r="K2201" s="33">
        <f>표1[[#This Row],[날짜]]</f>
        <v>45578</v>
      </c>
      <c r="L2201" t="str" cm="1">
        <f t="array" ref="L22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1" t="str">
        <f t="shared" si="34"/>
        <v>내계좌이체</v>
      </c>
      <c r="N2201" t="str">
        <f>IF(COUNTIF(저축성자산, I2201) &gt; 0, 표1[[#This Row],[결제수단]], E2201)</f>
        <v>미분류</v>
      </c>
      <c r="O2201">
        <f>IF(OR(표1[[#This Row],[pv_대분류]]="수입", 표1[[#This Row],[pv_대분류]]="저축/투자"), 표1[[#This Row],[금액]], -표1[[#This Row],[금액]])</f>
        <v>520000</v>
      </c>
    </row>
    <row r="2202" spans="1:15" hidden="1">
      <c r="A2202" s="33">
        <v>45578</v>
      </c>
      <c r="B2202" s="34">
        <v>0.77437500000000004</v>
      </c>
      <c r="C2202" t="s">
        <v>167</v>
      </c>
      <c r="D2202" t="s">
        <v>609</v>
      </c>
      <c r="E2202" t="s">
        <v>149</v>
      </c>
      <c r="F2202" t="s">
        <v>152</v>
      </c>
      <c r="G2202" s="82">
        <v>500000</v>
      </c>
      <c r="H2202" t="s">
        <v>179</v>
      </c>
      <c r="I2202" t="s">
        <v>554</v>
      </c>
      <c r="J2202" s="33"/>
      <c r="K2202" s="33">
        <f>표1[[#This Row],[날짜]]</f>
        <v>45578</v>
      </c>
      <c r="L2202" t="str" cm="1">
        <f t="array" ref="L22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2" t="str">
        <f t="shared" si="34"/>
        <v>내계좌이체</v>
      </c>
      <c r="N2202" t="str">
        <f>IF(COUNTIF(저축성자산, I2202) &gt; 0, 표1[[#This Row],[결제수단]], E2202)</f>
        <v>미분류</v>
      </c>
      <c r="O2202">
        <f>IF(OR(표1[[#This Row],[pv_대분류]]="수입", 표1[[#This Row],[pv_대분류]]="저축/투자"), 표1[[#This Row],[금액]], -표1[[#This Row],[금액]])</f>
        <v>-500000</v>
      </c>
    </row>
    <row r="2203" spans="1:15" hidden="1">
      <c r="A2203" s="33">
        <v>45578</v>
      </c>
      <c r="B2203" s="34">
        <v>0.77437500000000004</v>
      </c>
      <c r="C2203" t="s">
        <v>167</v>
      </c>
      <c r="D2203" t="s">
        <v>609</v>
      </c>
      <c r="E2203" t="s">
        <v>149</v>
      </c>
      <c r="F2203" t="s">
        <v>593</v>
      </c>
      <c r="G2203" s="82">
        <v>-500000</v>
      </c>
      <c r="H2203" t="s">
        <v>179</v>
      </c>
      <c r="I2203" t="s">
        <v>537</v>
      </c>
      <c r="J2203" s="33"/>
      <c r="K2203" s="33">
        <f>표1[[#This Row],[날짜]]</f>
        <v>45578</v>
      </c>
      <c r="L2203" t="str" cm="1">
        <f t="array" ref="L22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3" t="str">
        <f t="shared" si="34"/>
        <v>내계좌이체</v>
      </c>
      <c r="N2203" t="str">
        <f>IF(COUNTIF(저축성자산, I2203) &gt; 0, 표1[[#This Row],[결제수단]], E2203)</f>
        <v>미분류</v>
      </c>
      <c r="O2203">
        <f>IF(OR(표1[[#This Row],[pv_대분류]]="수입", 표1[[#This Row],[pv_대분류]]="저축/투자"), 표1[[#This Row],[금액]], -표1[[#This Row],[금액]])</f>
        <v>500000</v>
      </c>
    </row>
    <row r="2204" spans="1:15" hidden="1">
      <c r="A2204" s="33">
        <v>45578</v>
      </c>
      <c r="B2204" s="34">
        <v>0.78531249999999997</v>
      </c>
      <c r="C2204" t="s">
        <v>167</v>
      </c>
      <c r="D2204" t="s">
        <v>167</v>
      </c>
      <c r="E2204" t="s">
        <v>149</v>
      </c>
      <c r="F2204" t="s">
        <v>73</v>
      </c>
      <c r="G2204" s="82">
        <v>-500000</v>
      </c>
      <c r="H2204" t="s">
        <v>179</v>
      </c>
      <c r="I2204" t="s">
        <v>554</v>
      </c>
      <c r="J2204" s="33"/>
      <c r="K2204" s="33">
        <f>표1[[#This Row],[날짜]]</f>
        <v>45578</v>
      </c>
      <c r="L2204" t="str" cm="1">
        <f t="array" ref="L22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4" t="str">
        <f t="shared" si="34"/>
        <v>이체</v>
      </c>
      <c r="N2204" t="str">
        <f>IF(COUNTIF(저축성자산, I2204) &gt; 0, 표1[[#This Row],[결제수단]], E2204)</f>
        <v>미분류</v>
      </c>
      <c r="O2204">
        <f>IF(OR(표1[[#This Row],[pv_대분류]]="수입", 표1[[#This Row],[pv_대분류]]="저축/투자"), 표1[[#This Row],[금액]], -표1[[#This Row],[금액]])</f>
        <v>500000</v>
      </c>
    </row>
    <row r="2205" spans="1:15" hidden="1">
      <c r="A2205" s="33">
        <v>45578</v>
      </c>
      <c r="B2205" s="34">
        <v>0.78767361111111112</v>
      </c>
      <c r="C2205" t="s">
        <v>167</v>
      </c>
      <c r="D2205" t="s">
        <v>609</v>
      </c>
      <c r="E2205" t="s">
        <v>149</v>
      </c>
      <c r="F2205" t="s">
        <v>152</v>
      </c>
      <c r="G2205" s="82">
        <v>-139</v>
      </c>
      <c r="H2205" t="s">
        <v>179</v>
      </c>
      <c r="I2205" t="s">
        <v>537</v>
      </c>
      <c r="J2205" s="33"/>
      <c r="K2205" s="33">
        <f>표1[[#This Row],[날짜]]</f>
        <v>45578</v>
      </c>
      <c r="L2205" t="str" cm="1">
        <f t="array" ref="L22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5" t="str">
        <f t="shared" si="34"/>
        <v>내계좌이체</v>
      </c>
      <c r="N2205" t="str">
        <f>IF(COUNTIF(저축성자산, I2205) &gt; 0, 표1[[#This Row],[결제수단]], E2205)</f>
        <v>미분류</v>
      </c>
      <c r="O2205">
        <f>IF(OR(표1[[#This Row],[pv_대분류]]="수입", 표1[[#This Row],[pv_대분류]]="저축/투자"), 표1[[#This Row],[금액]], -표1[[#This Row],[금액]])</f>
        <v>139</v>
      </c>
    </row>
    <row r="2206" spans="1:15" hidden="1">
      <c r="A2206" s="33">
        <v>45578</v>
      </c>
      <c r="B2206" s="34">
        <v>0.78768518518518515</v>
      </c>
      <c r="C2206" t="s">
        <v>167</v>
      </c>
      <c r="D2206" t="s">
        <v>609</v>
      </c>
      <c r="E2206" t="s">
        <v>149</v>
      </c>
      <c r="F2206" t="s">
        <v>152</v>
      </c>
      <c r="G2206" s="82">
        <v>139</v>
      </c>
      <c r="H2206" t="s">
        <v>179</v>
      </c>
      <c r="I2206" t="s">
        <v>195</v>
      </c>
      <c r="J2206" s="33"/>
      <c r="K2206" s="33">
        <f>표1[[#This Row],[날짜]]</f>
        <v>45578</v>
      </c>
      <c r="L2206" t="str" cm="1">
        <f t="array" ref="L22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6" t="str">
        <f t="shared" si="34"/>
        <v>내계좌이체</v>
      </c>
      <c r="N2206" t="str">
        <f>IF(COUNTIF(저축성자산, I2206) &gt; 0, 표1[[#This Row],[결제수단]], E2206)</f>
        <v>미분류</v>
      </c>
      <c r="O2206">
        <f>IF(OR(표1[[#This Row],[pv_대분류]]="수입", 표1[[#This Row],[pv_대분류]]="저축/투자"), 표1[[#This Row],[금액]], -표1[[#This Row],[금액]])</f>
        <v>-139</v>
      </c>
    </row>
    <row r="2207" spans="1:15" hidden="1">
      <c r="A2207" s="33">
        <v>45578</v>
      </c>
      <c r="B2207" s="34">
        <v>0.78940972222222228</v>
      </c>
      <c r="C2207" t="s">
        <v>167</v>
      </c>
      <c r="D2207" t="s">
        <v>609</v>
      </c>
      <c r="E2207" t="s">
        <v>149</v>
      </c>
      <c r="F2207" t="s">
        <v>732</v>
      </c>
      <c r="G2207" s="82">
        <v>-100</v>
      </c>
      <c r="H2207" t="s">
        <v>179</v>
      </c>
      <c r="I2207" t="s">
        <v>195</v>
      </c>
      <c r="J2207" s="33"/>
      <c r="K2207" s="33">
        <f>표1[[#This Row],[날짜]]</f>
        <v>45578</v>
      </c>
      <c r="L2207" t="str" cm="1">
        <f t="array" ref="L22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7" t="str">
        <f t="shared" si="34"/>
        <v>내계좌이체</v>
      </c>
      <c r="N2207" t="str">
        <f>IF(COUNTIF(저축성자산, I2207) &gt; 0, 표1[[#This Row],[결제수단]], E2207)</f>
        <v>미분류</v>
      </c>
      <c r="O2207">
        <f>IF(OR(표1[[#This Row],[pv_대분류]]="수입", 표1[[#This Row],[pv_대분류]]="저축/투자"), 표1[[#This Row],[금액]], -표1[[#This Row],[금액]])</f>
        <v>100</v>
      </c>
    </row>
    <row r="2208" spans="1:15" hidden="1">
      <c r="A2208" s="33">
        <v>45578</v>
      </c>
      <c r="B2208" s="34">
        <v>0.78940972222222228</v>
      </c>
      <c r="C2208" t="s">
        <v>167</v>
      </c>
      <c r="D2208" t="s">
        <v>609</v>
      </c>
      <c r="E2208" t="s">
        <v>149</v>
      </c>
      <c r="F2208" t="s">
        <v>359</v>
      </c>
      <c r="G2208" s="82">
        <v>100</v>
      </c>
      <c r="H2208" t="s">
        <v>179</v>
      </c>
      <c r="I2208" t="s">
        <v>537</v>
      </c>
      <c r="J2208" s="33"/>
      <c r="K2208" s="33">
        <f>표1[[#This Row],[날짜]]</f>
        <v>45578</v>
      </c>
      <c r="L2208" t="str" cm="1">
        <f t="array" ref="L22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8" t="str">
        <f t="shared" si="34"/>
        <v>내계좌이체</v>
      </c>
      <c r="N2208" t="str">
        <f>IF(COUNTIF(저축성자산, I2208) &gt; 0, 표1[[#This Row],[결제수단]], E2208)</f>
        <v>미분류</v>
      </c>
      <c r="O2208">
        <f>IF(OR(표1[[#This Row],[pv_대분류]]="수입", 표1[[#This Row],[pv_대분류]]="저축/투자"), 표1[[#This Row],[금액]], -표1[[#This Row],[금액]])</f>
        <v>-100</v>
      </c>
    </row>
    <row r="2209" spans="1:15" hidden="1">
      <c r="A2209" s="33">
        <v>45578</v>
      </c>
      <c r="B2209" s="34">
        <v>0.79018518518518521</v>
      </c>
      <c r="C2209" t="s">
        <v>167</v>
      </c>
      <c r="D2209" t="s">
        <v>609</v>
      </c>
      <c r="E2209" t="s">
        <v>149</v>
      </c>
      <c r="F2209" t="s">
        <v>732</v>
      </c>
      <c r="G2209" s="82">
        <v>-39</v>
      </c>
      <c r="H2209" t="s">
        <v>179</v>
      </c>
      <c r="I2209" t="s">
        <v>195</v>
      </c>
      <c r="J2209" s="33"/>
      <c r="K2209" s="33">
        <f>표1[[#This Row],[날짜]]</f>
        <v>45578</v>
      </c>
      <c r="L2209" t="str" cm="1">
        <f t="array" ref="L22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09" t="str">
        <f t="shared" si="34"/>
        <v>내계좌이체</v>
      </c>
      <c r="N2209" t="str">
        <f>IF(COUNTIF(저축성자산, I2209) &gt; 0, 표1[[#This Row],[결제수단]], E2209)</f>
        <v>미분류</v>
      </c>
      <c r="O2209">
        <f>IF(OR(표1[[#This Row],[pv_대분류]]="수입", 표1[[#This Row],[pv_대분류]]="저축/투자"), 표1[[#This Row],[금액]], -표1[[#This Row],[금액]])</f>
        <v>39</v>
      </c>
    </row>
    <row r="2210" spans="1:15" hidden="1">
      <c r="A2210" s="33">
        <v>45578</v>
      </c>
      <c r="B2210" s="34">
        <v>0.79018518518518521</v>
      </c>
      <c r="C2210" t="s">
        <v>167</v>
      </c>
      <c r="D2210" t="s">
        <v>609</v>
      </c>
      <c r="E2210" t="s">
        <v>149</v>
      </c>
      <c r="F2210" t="s">
        <v>359</v>
      </c>
      <c r="G2210" s="82">
        <v>39</v>
      </c>
      <c r="H2210" t="s">
        <v>179</v>
      </c>
      <c r="I2210" t="s">
        <v>537</v>
      </c>
      <c r="J2210" s="33"/>
      <c r="K2210" s="33">
        <f>표1[[#This Row],[날짜]]</f>
        <v>45578</v>
      </c>
      <c r="L2210" t="str" cm="1">
        <f t="array" ref="L22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10" t="str">
        <f t="shared" si="34"/>
        <v>내계좌이체</v>
      </c>
      <c r="N2210" t="str">
        <f>IF(COUNTIF(저축성자산, I2210) &gt; 0, 표1[[#This Row],[결제수단]], E2210)</f>
        <v>미분류</v>
      </c>
      <c r="O2210">
        <f>IF(OR(표1[[#This Row],[pv_대분류]]="수입", 표1[[#This Row],[pv_대분류]]="저축/투자"), 표1[[#This Row],[금액]], -표1[[#This Row],[금액]])</f>
        <v>-39</v>
      </c>
    </row>
    <row r="2211" spans="1:15">
      <c r="A2211" s="33">
        <v>45577</v>
      </c>
      <c r="B2211" s="34">
        <v>0.53311342592592592</v>
      </c>
      <c r="C2211" t="s">
        <v>165</v>
      </c>
      <c r="D2211" t="s">
        <v>146</v>
      </c>
      <c r="E2211" t="s">
        <v>661</v>
      </c>
      <c r="F2211" t="s">
        <v>437</v>
      </c>
      <c r="G2211" s="82">
        <v>-9300</v>
      </c>
      <c r="H2211" t="s">
        <v>179</v>
      </c>
      <c r="I2211" t="s">
        <v>222</v>
      </c>
      <c r="J2211" s="33"/>
      <c r="K2211" s="33">
        <f>표1[[#This Row],[날짜]]</f>
        <v>45577</v>
      </c>
      <c r="L2211" t="str" cm="1">
        <f t="array" ref="L22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1" t="str">
        <f t="shared" si="34"/>
        <v>교통</v>
      </c>
      <c r="N2211" t="str">
        <f>IF(COUNTIF(저축성자산, I2211) &gt; 0, 표1[[#This Row],[결제수단]], E2211)</f>
        <v>시외버스</v>
      </c>
      <c r="O2211">
        <f>IF(OR(표1[[#This Row],[pv_대분류]]="수입", 표1[[#This Row],[pv_대분류]]="저축/투자"), 표1[[#This Row],[금액]], -표1[[#This Row],[금액]])</f>
        <v>9300</v>
      </c>
    </row>
    <row r="2212" spans="1:15">
      <c r="A2212" s="33">
        <v>45577</v>
      </c>
      <c r="B2212" s="34">
        <v>0.54601851851851857</v>
      </c>
      <c r="C2212" t="s">
        <v>165</v>
      </c>
      <c r="D2212" t="s">
        <v>148</v>
      </c>
      <c r="E2212" t="s">
        <v>20</v>
      </c>
      <c r="F2212" t="s">
        <v>363</v>
      </c>
      <c r="G2212" s="82">
        <v>-6500</v>
      </c>
      <c r="H2212" t="s">
        <v>179</v>
      </c>
      <c r="I2212" t="s">
        <v>222</v>
      </c>
      <c r="J2212" s="33"/>
      <c r="K2212" s="33">
        <f>표1[[#This Row],[날짜]]</f>
        <v>45577</v>
      </c>
      <c r="L2212" t="str" cm="1">
        <f t="array" ref="L22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2" t="str">
        <f t="shared" si="34"/>
        <v>식비</v>
      </c>
      <c r="N2212" t="str">
        <f>IF(COUNTIF(저축성자산, I2212) &gt; 0, 표1[[#This Row],[결제수단]], E2212)</f>
        <v>한식</v>
      </c>
      <c r="O2212">
        <f>IF(OR(표1[[#This Row],[pv_대분류]]="수입", 표1[[#This Row],[pv_대분류]]="저축/투자"), 표1[[#This Row],[금액]], -표1[[#This Row],[금액]])</f>
        <v>6500</v>
      </c>
    </row>
    <row r="2213" spans="1:15">
      <c r="A2213" s="33">
        <v>45577</v>
      </c>
      <c r="B2213" s="34">
        <v>0.55298611111111107</v>
      </c>
      <c r="C2213" t="s">
        <v>165</v>
      </c>
      <c r="D2213" t="s">
        <v>160</v>
      </c>
      <c r="E2213" t="s">
        <v>4</v>
      </c>
      <c r="F2213" t="s">
        <v>269</v>
      </c>
      <c r="G2213" s="82">
        <v>-3900</v>
      </c>
      <c r="H2213" t="s">
        <v>179</v>
      </c>
      <c r="I2213" t="s">
        <v>222</v>
      </c>
      <c r="J2213" s="33"/>
      <c r="K2213" s="33">
        <f>표1[[#This Row],[날짜]]</f>
        <v>45577</v>
      </c>
      <c r="L2213" t="str" cm="1">
        <f t="array" ref="L22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3" t="str">
        <f t="shared" si="34"/>
        <v>생활</v>
      </c>
      <c r="N2213" t="str">
        <f>IF(COUNTIF(저축성자산, I2213) &gt; 0, 표1[[#This Row],[결제수단]], E2213)</f>
        <v>편의점</v>
      </c>
      <c r="O2213">
        <f>IF(OR(표1[[#This Row],[pv_대분류]]="수입", 표1[[#This Row],[pv_대분류]]="저축/투자"), 표1[[#This Row],[금액]], -표1[[#This Row],[금액]])</f>
        <v>3900</v>
      </c>
    </row>
    <row r="2214" spans="1:15">
      <c r="A2214" s="33">
        <v>45576</v>
      </c>
      <c r="B2214" s="34">
        <v>0.53129629629629627</v>
      </c>
      <c r="C2214" t="s">
        <v>165</v>
      </c>
      <c r="D2214" t="s">
        <v>156</v>
      </c>
      <c r="E2214" t="s">
        <v>18</v>
      </c>
      <c r="F2214" t="s">
        <v>766</v>
      </c>
      <c r="G2214" s="82">
        <v>-6050</v>
      </c>
      <c r="H2214" t="s">
        <v>179</v>
      </c>
      <c r="I2214" t="s">
        <v>222</v>
      </c>
      <c r="J2214" s="33"/>
      <c r="K2214" s="33">
        <f>표1[[#This Row],[날짜]]</f>
        <v>45576</v>
      </c>
      <c r="L2214" t="str" cm="1">
        <f t="array" ref="L22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4" t="str">
        <f t="shared" si="34"/>
        <v>금융</v>
      </c>
      <c r="N2214" t="str">
        <f>IF(COUNTIF(저축성자산, I2214) &gt; 0, 표1[[#This Row],[결제수단]], E2214)</f>
        <v>은행</v>
      </c>
      <c r="O2214">
        <f>IF(OR(표1[[#This Row],[pv_대분류]]="수입", 표1[[#This Row],[pv_대분류]]="저축/투자"), 표1[[#This Row],[금액]], -표1[[#This Row],[금액]])</f>
        <v>6050</v>
      </c>
    </row>
    <row r="2215" spans="1:15">
      <c r="A2215" s="33">
        <v>45576</v>
      </c>
      <c r="B2215" s="34">
        <v>0.5494444444444444</v>
      </c>
      <c r="C2215" t="s">
        <v>165</v>
      </c>
      <c r="D2215" t="s">
        <v>156</v>
      </c>
      <c r="E2215" t="s">
        <v>18</v>
      </c>
      <c r="F2215" t="s">
        <v>749</v>
      </c>
      <c r="G2215" s="82">
        <v>-15000</v>
      </c>
      <c r="H2215" t="s">
        <v>179</v>
      </c>
      <c r="I2215" t="s">
        <v>537</v>
      </c>
      <c r="J2215" s="33"/>
      <c r="K2215" s="33">
        <f>표1[[#This Row],[날짜]]</f>
        <v>45576</v>
      </c>
      <c r="L2215" t="str" cm="1">
        <f t="array" ref="L22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5" t="str">
        <f t="shared" si="34"/>
        <v>금융</v>
      </c>
      <c r="N2215" t="str">
        <f>IF(COUNTIF(저축성자산, I2215) &gt; 0, 표1[[#This Row],[결제수단]], E2215)</f>
        <v>은행</v>
      </c>
      <c r="O2215">
        <f>IF(OR(표1[[#This Row],[pv_대분류]]="수입", 표1[[#This Row],[pv_대분류]]="저축/투자"), 표1[[#This Row],[금액]], -표1[[#This Row],[금액]])</f>
        <v>15000</v>
      </c>
    </row>
    <row r="2216" spans="1:15">
      <c r="A2216" s="33">
        <v>45576</v>
      </c>
      <c r="B2216" s="34">
        <v>0.55148148148148146</v>
      </c>
      <c r="C2216" t="s">
        <v>165</v>
      </c>
      <c r="D2216" t="s">
        <v>522</v>
      </c>
      <c r="E2216" t="s">
        <v>121</v>
      </c>
      <c r="F2216" t="s">
        <v>367</v>
      </c>
      <c r="G2216" s="82">
        <v>-15000</v>
      </c>
      <c r="H2216" t="s">
        <v>179</v>
      </c>
      <c r="I2216" t="s">
        <v>537</v>
      </c>
      <c r="J2216" s="33"/>
      <c r="K2216" s="33">
        <f>표1[[#This Row],[날짜]]</f>
        <v>45576</v>
      </c>
      <c r="L2216" t="str" cm="1">
        <f t="array" ref="L22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6" t="str">
        <f t="shared" si="34"/>
        <v>여행/숙박</v>
      </c>
      <c r="N2216" t="str">
        <f>IF(COUNTIF(저축성자산, I2216) &gt; 0, 표1[[#This Row],[결제수단]], E2216)</f>
        <v>여행</v>
      </c>
      <c r="O2216">
        <f>IF(OR(표1[[#This Row],[pv_대분류]]="수입", 표1[[#This Row],[pv_대분류]]="저축/투자"), 표1[[#This Row],[금액]], -표1[[#This Row],[금액]])</f>
        <v>15000</v>
      </c>
    </row>
    <row r="2217" spans="1:15" hidden="1">
      <c r="A2217" s="33">
        <v>45576</v>
      </c>
      <c r="B2217" s="34">
        <v>0.55209490740740741</v>
      </c>
      <c r="C2217" t="s">
        <v>163</v>
      </c>
      <c r="D2217" t="s">
        <v>149</v>
      </c>
      <c r="E2217" t="s">
        <v>149</v>
      </c>
      <c r="F2217" t="s">
        <v>590</v>
      </c>
      <c r="G2217" s="82">
        <v>38</v>
      </c>
      <c r="H2217" t="s">
        <v>179</v>
      </c>
      <c r="I2217" t="s">
        <v>537</v>
      </c>
      <c r="J2217" s="33"/>
      <c r="K2217" s="33">
        <f>표1[[#This Row],[날짜]]</f>
        <v>45576</v>
      </c>
      <c r="L2217" t="str" cm="1">
        <f t="array" ref="L22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17" t="str">
        <f t="shared" si="34"/>
        <v>미분류</v>
      </c>
      <c r="N2217" t="str">
        <f>IF(COUNTIF(저축성자산, I2217) &gt; 0, 표1[[#This Row],[결제수단]], E2217)</f>
        <v>미분류</v>
      </c>
      <c r="O2217">
        <f>IF(OR(표1[[#This Row],[pv_대분류]]="수입", 표1[[#This Row],[pv_대분류]]="저축/투자"), 표1[[#This Row],[금액]], -표1[[#This Row],[금액]])</f>
        <v>38</v>
      </c>
    </row>
    <row r="2218" spans="1:15" hidden="1">
      <c r="A2218" s="33">
        <v>45576</v>
      </c>
      <c r="B2218" s="34">
        <v>0.55215277777777783</v>
      </c>
      <c r="C2218" t="s">
        <v>163</v>
      </c>
      <c r="D2218" t="s">
        <v>149</v>
      </c>
      <c r="E2218" t="s">
        <v>149</v>
      </c>
      <c r="F2218" t="s">
        <v>590</v>
      </c>
      <c r="G2218" s="82">
        <v>37</v>
      </c>
      <c r="H2218" t="s">
        <v>179</v>
      </c>
      <c r="I2218" t="s">
        <v>537</v>
      </c>
      <c r="J2218" s="33"/>
      <c r="K2218" s="33">
        <f>표1[[#This Row],[날짜]]</f>
        <v>45576</v>
      </c>
      <c r="L2218" t="str" cm="1">
        <f t="array" ref="L22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18" t="str">
        <f t="shared" si="34"/>
        <v>미분류</v>
      </c>
      <c r="N2218" t="str">
        <f>IF(COUNTIF(저축성자산, I2218) &gt; 0, 표1[[#This Row],[결제수단]], E2218)</f>
        <v>미분류</v>
      </c>
      <c r="O2218">
        <f>IF(OR(표1[[#This Row],[pv_대분류]]="수입", 표1[[#This Row],[pv_대분류]]="저축/투자"), 표1[[#This Row],[금액]], -표1[[#This Row],[금액]])</f>
        <v>37</v>
      </c>
    </row>
    <row r="2219" spans="1:15">
      <c r="A2219" s="33">
        <v>45576</v>
      </c>
      <c r="B2219" s="34">
        <v>0.76065972222222222</v>
      </c>
      <c r="C2219" t="s">
        <v>165</v>
      </c>
      <c r="D2219" t="s">
        <v>146</v>
      </c>
      <c r="E2219" t="s">
        <v>595</v>
      </c>
      <c r="F2219" t="s">
        <v>464</v>
      </c>
      <c r="G2219" s="82">
        <v>-12900</v>
      </c>
      <c r="H2219" t="s">
        <v>179</v>
      </c>
      <c r="I2219" t="s">
        <v>222</v>
      </c>
      <c r="J2219" s="33"/>
      <c r="K2219" s="33">
        <f>표1[[#This Row],[날짜]]</f>
        <v>45576</v>
      </c>
      <c r="L2219" t="str" cm="1">
        <f t="array" ref="L22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19" t="str">
        <f t="shared" si="34"/>
        <v>교통</v>
      </c>
      <c r="N2219" t="str">
        <f>IF(COUNTIF(저축성자산, I2219) &gt; 0, 표1[[#This Row],[결제수단]], E2219)</f>
        <v>대중교통</v>
      </c>
      <c r="O2219">
        <f>IF(OR(표1[[#This Row],[pv_대분류]]="수입", 표1[[#This Row],[pv_대분류]]="저축/투자"), 표1[[#This Row],[금액]], -표1[[#This Row],[금액]])</f>
        <v>12900</v>
      </c>
    </row>
    <row r="2220" spans="1:15">
      <c r="A2220" s="33">
        <v>45576</v>
      </c>
      <c r="B2220" s="34">
        <v>0.85077546296296291</v>
      </c>
      <c r="C2220" t="s">
        <v>165</v>
      </c>
      <c r="D2220" t="s">
        <v>525</v>
      </c>
      <c r="E2220" t="s">
        <v>591</v>
      </c>
      <c r="F2220" t="s">
        <v>479</v>
      </c>
      <c r="G2220" s="82">
        <v>-2200</v>
      </c>
      <c r="H2220" t="s">
        <v>179</v>
      </c>
      <c r="I2220" t="s">
        <v>222</v>
      </c>
      <c r="J2220" s="33"/>
      <c r="K2220" s="33">
        <f>표1[[#This Row],[날짜]]</f>
        <v>45576</v>
      </c>
      <c r="L2220" t="str" cm="1">
        <f t="array" ref="L22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20" t="str">
        <f t="shared" si="34"/>
        <v>카페/간식</v>
      </c>
      <c r="N2220" t="str">
        <f>IF(COUNTIF(저축성자산, I2220) &gt; 0, 표1[[#This Row],[결제수단]], E2220)</f>
        <v>커피/음료</v>
      </c>
      <c r="O2220">
        <f>IF(OR(표1[[#This Row],[pv_대분류]]="수입", 표1[[#This Row],[pv_대분류]]="저축/투자"), 표1[[#This Row],[금액]], -표1[[#This Row],[금액]])</f>
        <v>2200</v>
      </c>
    </row>
    <row r="2221" spans="1:15">
      <c r="A2221" s="33">
        <v>45576</v>
      </c>
      <c r="B2221" s="34">
        <v>0.99138888888888888</v>
      </c>
      <c r="C2221" t="s">
        <v>165</v>
      </c>
      <c r="D2221" t="s">
        <v>146</v>
      </c>
      <c r="E2221" t="s">
        <v>595</v>
      </c>
      <c r="F2221" t="s">
        <v>292</v>
      </c>
      <c r="G2221" s="82">
        <v>-17800</v>
      </c>
      <c r="H2221" t="s">
        <v>179</v>
      </c>
      <c r="I2221" t="s">
        <v>224</v>
      </c>
      <c r="J2221" s="33"/>
      <c r="K2221" s="33">
        <f>표1[[#This Row],[날짜]]</f>
        <v>45576</v>
      </c>
      <c r="L2221" t="str" cm="1">
        <f t="array" ref="L22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21" t="str">
        <f t="shared" si="34"/>
        <v>교통</v>
      </c>
      <c r="N2221" t="str">
        <f>IF(COUNTIF(저축성자산, I2221) &gt; 0, 표1[[#This Row],[결제수단]], E2221)</f>
        <v>대중교통</v>
      </c>
      <c r="O2221">
        <f>IF(OR(표1[[#This Row],[pv_대분류]]="수입", 표1[[#This Row],[pv_대분류]]="저축/투자"), 표1[[#This Row],[금액]], -표1[[#This Row],[금액]])</f>
        <v>17800</v>
      </c>
    </row>
    <row r="2222" spans="1:15" hidden="1">
      <c r="A2222" s="33">
        <v>45576</v>
      </c>
      <c r="B2222" s="34">
        <v>0.51807870370370368</v>
      </c>
      <c r="C2222" t="s">
        <v>167</v>
      </c>
      <c r="D2222" t="s">
        <v>609</v>
      </c>
      <c r="E2222" t="s">
        <v>149</v>
      </c>
      <c r="F2222" t="s">
        <v>593</v>
      </c>
      <c r="G2222" s="82">
        <v>-2000</v>
      </c>
      <c r="H2222" t="s">
        <v>179</v>
      </c>
      <c r="I2222" t="s">
        <v>537</v>
      </c>
      <c r="J2222" s="33"/>
      <c r="K2222" s="33">
        <f>표1[[#This Row],[날짜]]</f>
        <v>45576</v>
      </c>
      <c r="L2222" t="str" cm="1">
        <f t="array" ref="L22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22" t="str">
        <f t="shared" si="34"/>
        <v>내계좌이체</v>
      </c>
      <c r="N2222" t="str">
        <f>IF(COUNTIF(저축성자산, I2222) &gt; 0, 표1[[#This Row],[결제수단]], E2222)</f>
        <v>미분류</v>
      </c>
      <c r="O2222">
        <f>IF(OR(표1[[#This Row],[pv_대분류]]="수입", 표1[[#This Row],[pv_대분류]]="저축/투자"), 표1[[#This Row],[금액]], -표1[[#This Row],[금액]])</f>
        <v>2000</v>
      </c>
    </row>
    <row r="2223" spans="1:15" hidden="1">
      <c r="A2223" s="33">
        <v>45576</v>
      </c>
      <c r="B2223" s="34">
        <v>0.51809027777777783</v>
      </c>
      <c r="C2223" t="s">
        <v>167</v>
      </c>
      <c r="D2223" t="s">
        <v>609</v>
      </c>
      <c r="E2223" t="s">
        <v>149</v>
      </c>
      <c r="F2223" t="s">
        <v>152</v>
      </c>
      <c r="G2223" s="82">
        <v>2000</v>
      </c>
      <c r="H2223" t="s">
        <v>179</v>
      </c>
      <c r="I2223" t="s">
        <v>554</v>
      </c>
      <c r="J2223" s="33"/>
      <c r="K2223" s="33">
        <f>표1[[#This Row],[날짜]]</f>
        <v>45576</v>
      </c>
      <c r="L2223" t="str" cm="1">
        <f t="array" ref="L22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23" t="str">
        <f t="shared" si="34"/>
        <v>내계좌이체</v>
      </c>
      <c r="N2223" t="str">
        <f>IF(COUNTIF(저축성자산, I2223) &gt; 0, 표1[[#This Row],[결제수단]], E2223)</f>
        <v>미분류</v>
      </c>
      <c r="O2223">
        <f>IF(OR(표1[[#This Row],[pv_대분류]]="수입", 표1[[#This Row],[pv_대분류]]="저축/투자"), 표1[[#This Row],[금액]], -표1[[#This Row],[금액]])</f>
        <v>-2000</v>
      </c>
    </row>
    <row r="2224" spans="1:15" hidden="1">
      <c r="A2224" s="33">
        <v>45576</v>
      </c>
      <c r="B2224" s="34">
        <v>0.99122685185185189</v>
      </c>
      <c r="C2224" t="s">
        <v>167</v>
      </c>
      <c r="D2224" t="s">
        <v>609</v>
      </c>
      <c r="E2224" t="s">
        <v>149</v>
      </c>
      <c r="F2224" t="s">
        <v>192</v>
      </c>
      <c r="G2224" s="82">
        <v>10000</v>
      </c>
      <c r="H2224" t="s">
        <v>179</v>
      </c>
      <c r="I2224" t="s">
        <v>537</v>
      </c>
      <c r="J2224" s="33"/>
      <c r="K2224" s="33">
        <f>표1[[#This Row],[날짜]]</f>
        <v>45576</v>
      </c>
      <c r="L2224" t="str" cm="1">
        <f t="array" ref="L22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24" t="str">
        <f t="shared" si="34"/>
        <v>내계좌이체</v>
      </c>
      <c r="N2224" t="str">
        <f>IF(COUNTIF(저축성자산, I2224) &gt; 0, 표1[[#This Row],[결제수단]], E2224)</f>
        <v>미분류</v>
      </c>
      <c r="O2224">
        <f>IF(OR(표1[[#This Row],[pv_대분류]]="수입", 표1[[#This Row],[pv_대분류]]="저축/투자"), 표1[[#This Row],[금액]], -표1[[#This Row],[금액]])</f>
        <v>-10000</v>
      </c>
    </row>
    <row r="2225" spans="1:15" hidden="1">
      <c r="A2225" s="33">
        <v>45576</v>
      </c>
      <c r="B2225" s="34">
        <v>0.99122685185185189</v>
      </c>
      <c r="C2225" t="s">
        <v>167</v>
      </c>
      <c r="D2225" t="s">
        <v>609</v>
      </c>
      <c r="E2225" t="s">
        <v>149</v>
      </c>
      <c r="F2225" t="s">
        <v>234</v>
      </c>
      <c r="G2225" s="82">
        <v>-10000</v>
      </c>
      <c r="H2225" t="s">
        <v>179</v>
      </c>
      <c r="I2225" t="s">
        <v>527</v>
      </c>
      <c r="J2225" s="33"/>
      <c r="K2225" s="33">
        <f>표1[[#This Row],[날짜]]</f>
        <v>45576</v>
      </c>
      <c r="L2225" t="str" cm="1">
        <f t="array" ref="L22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25" t="str">
        <f t="shared" si="34"/>
        <v>내계좌이체</v>
      </c>
      <c r="N2225" t="str">
        <f>IF(COUNTIF(저축성자산, I2225) &gt; 0, 표1[[#This Row],[결제수단]], E2225)</f>
        <v>미분류</v>
      </c>
      <c r="O2225">
        <f>IF(OR(표1[[#This Row],[pv_대분류]]="수입", 표1[[#This Row],[pv_대분류]]="저축/투자"), 표1[[#This Row],[금액]], -표1[[#This Row],[금액]])</f>
        <v>10000</v>
      </c>
    </row>
    <row r="2226" spans="1:15">
      <c r="A2226" s="33">
        <v>45575</v>
      </c>
      <c r="B2226" s="34">
        <v>0.33986111111111111</v>
      </c>
      <c r="C2226" t="s">
        <v>165</v>
      </c>
      <c r="D2226" t="s">
        <v>525</v>
      </c>
      <c r="E2226" t="s">
        <v>591</v>
      </c>
      <c r="F2226" t="s">
        <v>479</v>
      </c>
      <c r="G2226" s="82">
        <v>-15200</v>
      </c>
      <c r="H2226" t="s">
        <v>179</v>
      </c>
      <c r="I2226" t="s">
        <v>222</v>
      </c>
      <c r="J2226" s="33"/>
      <c r="K2226" s="33">
        <f>표1[[#This Row],[날짜]]</f>
        <v>45575</v>
      </c>
      <c r="L2226" t="str" cm="1">
        <f t="array" ref="L22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26" t="str">
        <f t="shared" si="34"/>
        <v>카페/간식</v>
      </c>
      <c r="N2226" t="str">
        <f>IF(COUNTIF(저축성자산, I2226) &gt; 0, 표1[[#This Row],[결제수단]], E2226)</f>
        <v>커피/음료</v>
      </c>
      <c r="O2226">
        <f>IF(OR(표1[[#This Row],[pv_대분류]]="수입", 표1[[#This Row],[pv_대분류]]="저축/투자"), 표1[[#This Row],[금액]], -표1[[#This Row],[금액]])</f>
        <v>15200</v>
      </c>
    </row>
    <row r="2227" spans="1:15" hidden="1">
      <c r="A2227" s="33">
        <v>45575</v>
      </c>
      <c r="B2227" s="34">
        <v>0.38534722222222217</v>
      </c>
      <c r="C2227" t="s">
        <v>163</v>
      </c>
      <c r="D2227" t="s">
        <v>161</v>
      </c>
      <c r="E2227" t="s">
        <v>149</v>
      </c>
      <c r="F2227" t="s">
        <v>617</v>
      </c>
      <c r="G2227" s="82">
        <v>97</v>
      </c>
      <c r="H2227" t="s">
        <v>179</v>
      </c>
      <c r="I2227" t="s">
        <v>537</v>
      </c>
      <c r="J2227" s="33"/>
      <c r="K2227" s="33">
        <f>표1[[#This Row],[날짜]]</f>
        <v>45575</v>
      </c>
      <c r="L2227" t="str" cm="1">
        <f t="array" ref="L22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27" t="str">
        <f t="shared" si="34"/>
        <v>앱테크</v>
      </c>
      <c r="N2227" t="str">
        <f>IF(COUNTIF(저축성자산, I2227) &gt; 0, 표1[[#This Row],[결제수단]], E2227)</f>
        <v>미분류</v>
      </c>
      <c r="O2227">
        <f>IF(OR(표1[[#This Row],[pv_대분류]]="수입", 표1[[#This Row],[pv_대분류]]="저축/투자"), 표1[[#This Row],[금액]], -표1[[#This Row],[금액]])</f>
        <v>97</v>
      </c>
    </row>
    <row r="2228" spans="1:15" hidden="1">
      <c r="A2228" s="33">
        <v>45575</v>
      </c>
      <c r="B2228" s="34">
        <v>0.38537037037037042</v>
      </c>
      <c r="C2228" t="s">
        <v>163</v>
      </c>
      <c r="D2228" t="s">
        <v>161</v>
      </c>
      <c r="E2228" t="s">
        <v>149</v>
      </c>
      <c r="F2228" t="s">
        <v>617</v>
      </c>
      <c r="G2228" s="82">
        <v>103</v>
      </c>
      <c r="H2228" t="s">
        <v>179</v>
      </c>
      <c r="I2228" t="s">
        <v>537</v>
      </c>
      <c r="J2228" s="33"/>
      <c r="K2228" s="33">
        <f>표1[[#This Row],[날짜]]</f>
        <v>45575</v>
      </c>
      <c r="L2228" t="str" cm="1">
        <f t="array" ref="L22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28" t="str">
        <f t="shared" si="34"/>
        <v>앱테크</v>
      </c>
      <c r="N2228" t="str">
        <f>IF(COUNTIF(저축성자산, I2228) &gt; 0, 표1[[#This Row],[결제수단]], E2228)</f>
        <v>미분류</v>
      </c>
      <c r="O2228">
        <f>IF(OR(표1[[#This Row],[pv_대분류]]="수입", 표1[[#This Row],[pv_대분류]]="저축/투자"), 표1[[#This Row],[금액]], -표1[[#This Row],[금액]])</f>
        <v>103</v>
      </c>
    </row>
    <row r="2229" spans="1:15" hidden="1">
      <c r="A2229" s="33">
        <v>45575</v>
      </c>
      <c r="B2229" s="34">
        <v>0.38567129629629632</v>
      </c>
      <c r="C2229" t="s">
        <v>163</v>
      </c>
      <c r="D2229" t="s">
        <v>149</v>
      </c>
      <c r="E2229" t="s">
        <v>149</v>
      </c>
      <c r="F2229" t="s">
        <v>590</v>
      </c>
      <c r="G2229" s="82">
        <v>18</v>
      </c>
      <c r="H2229" t="s">
        <v>179</v>
      </c>
      <c r="I2229" t="s">
        <v>537</v>
      </c>
      <c r="J2229" s="33"/>
      <c r="K2229" s="33">
        <f>표1[[#This Row],[날짜]]</f>
        <v>45575</v>
      </c>
      <c r="L2229" t="str" cm="1">
        <f t="array" ref="L22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29" t="str">
        <f t="shared" si="34"/>
        <v>미분류</v>
      </c>
      <c r="N2229" t="str">
        <f>IF(COUNTIF(저축성자산, I2229) &gt; 0, 표1[[#This Row],[결제수단]], E2229)</f>
        <v>미분류</v>
      </c>
      <c r="O2229">
        <f>IF(OR(표1[[#This Row],[pv_대분류]]="수입", 표1[[#This Row],[pv_대분류]]="저축/투자"), 표1[[#This Row],[금액]], -표1[[#This Row],[금액]])</f>
        <v>18</v>
      </c>
    </row>
    <row r="2230" spans="1:15" hidden="1">
      <c r="A2230" s="33">
        <v>45575</v>
      </c>
      <c r="B2230" s="34">
        <v>0.38586805555555548</v>
      </c>
      <c r="C2230" t="s">
        <v>163</v>
      </c>
      <c r="D2230" t="s">
        <v>149</v>
      </c>
      <c r="E2230" t="s">
        <v>149</v>
      </c>
      <c r="F2230" t="s">
        <v>590</v>
      </c>
      <c r="G2230" s="82">
        <v>26</v>
      </c>
      <c r="H2230" t="s">
        <v>179</v>
      </c>
      <c r="I2230" t="s">
        <v>537</v>
      </c>
      <c r="J2230" s="33"/>
      <c r="K2230" s="33">
        <f>표1[[#This Row],[날짜]]</f>
        <v>45575</v>
      </c>
      <c r="L2230" t="str" cm="1">
        <f t="array" ref="L22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30" t="str">
        <f t="shared" si="34"/>
        <v>미분류</v>
      </c>
      <c r="N2230" t="str">
        <f>IF(COUNTIF(저축성자산, I2230) &gt; 0, 표1[[#This Row],[결제수단]], E2230)</f>
        <v>미분류</v>
      </c>
      <c r="O2230">
        <f>IF(OR(표1[[#This Row],[pv_대분류]]="수입", 표1[[#This Row],[pv_대분류]]="저축/투자"), 표1[[#This Row],[금액]], -표1[[#This Row],[금액]])</f>
        <v>26</v>
      </c>
    </row>
    <row r="2231" spans="1:15" hidden="1">
      <c r="A2231" s="33">
        <v>45575</v>
      </c>
      <c r="B2231" s="34">
        <v>0.38611111111111113</v>
      </c>
      <c r="C2231" t="s">
        <v>163</v>
      </c>
      <c r="D2231" t="s">
        <v>161</v>
      </c>
      <c r="E2231" t="s">
        <v>149</v>
      </c>
      <c r="F2231" t="s">
        <v>617</v>
      </c>
      <c r="G2231" s="82">
        <v>85</v>
      </c>
      <c r="H2231" t="s">
        <v>179</v>
      </c>
      <c r="I2231" t="s">
        <v>537</v>
      </c>
      <c r="J2231" s="33"/>
      <c r="K2231" s="33">
        <f>표1[[#This Row],[날짜]]</f>
        <v>45575</v>
      </c>
      <c r="L2231" t="str" cm="1">
        <f t="array" ref="L22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31" t="str">
        <f t="shared" si="34"/>
        <v>앱테크</v>
      </c>
      <c r="N2231" t="str">
        <f>IF(COUNTIF(저축성자산, I2231) &gt; 0, 표1[[#This Row],[결제수단]], E2231)</f>
        <v>미분류</v>
      </c>
      <c r="O2231">
        <f>IF(OR(표1[[#This Row],[pv_대분류]]="수입", 표1[[#This Row],[pv_대분류]]="저축/투자"), 표1[[#This Row],[금액]], -표1[[#This Row],[금액]])</f>
        <v>85</v>
      </c>
    </row>
    <row r="2232" spans="1:15" hidden="1">
      <c r="A2232" s="33">
        <v>45575</v>
      </c>
      <c r="B2232" s="34">
        <v>0.38633101851851848</v>
      </c>
      <c r="C2232" t="s">
        <v>163</v>
      </c>
      <c r="D2232" t="s">
        <v>161</v>
      </c>
      <c r="E2232" t="s">
        <v>149</v>
      </c>
      <c r="F2232" t="s">
        <v>353</v>
      </c>
      <c r="G2232" s="82">
        <v>11</v>
      </c>
      <c r="H2232" t="s">
        <v>179</v>
      </c>
      <c r="I2232" t="s">
        <v>537</v>
      </c>
      <c r="J2232" s="33"/>
      <c r="K2232" s="33">
        <f>표1[[#This Row],[날짜]]</f>
        <v>45575</v>
      </c>
      <c r="L2232" t="str" cm="1">
        <f t="array" ref="L22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32" t="str">
        <f t="shared" si="34"/>
        <v>앱테크</v>
      </c>
      <c r="N2232" t="str">
        <f>IF(COUNTIF(저축성자산, I2232) &gt; 0, 표1[[#This Row],[결제수단]], E2232)</f>
        <v>미분류</v>
      </c>
      <c r="O2232">
        <f>IF(OR(표1[[#This Row],[pv_대분류]]="수입", 표1[[#This Row],[pv_대분류]]="저축/투자"), 표1[[#This Row],[금액]], -표1[[#This Row],[금액]])</f>
        <v>11</v>
      </c>
    </row>
    <row r="2233" spans="1:15" hidden="1">
      <c r="A2233" s="33">
        <v>45575</v>
      </c>
      <c r="B2233" s="34">
        <v>0.46182870370370371</v>
      </c>
      <c r="C2233" t="s">
        <v>163</v>
      </c>
      <c r="D2233" t="s">
        <v>510</v>
      </c>
      <c r="E2233" t="s">
        <v>149</v>
      </c>
      <c r="F2233" t="s">
        <v>474</v>
      </c>
      <c r="G2233" s="82">
        <v>71</v>
      </c>
      <c r="H2233" t="s">
        <v>179</v>
      </c>
      <c r="I2233" t="s">
        <v>554</v>
      </c>
      <c r="J2233" s="33"/>
      <c r="K2233" s="33">
        <f>표1[[#This Row],[날짜]]</f>
        <v>45575</v>
      </c>
      <c r="L2233" t="str" cm="1">
        <f t="array" ref="L22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33" t="str">
        <f t="shared" si="34"/>
        <v>금융수입</v>
      </c>
      <c r="N2233" t="str">
        <f>IF(COUNTIF(저축성자산, I2233) &gt; 0, 표1[[#This Row],[결제수단]], E2233)</f>
        <v>미분류</v>
      </c>
      <c r="O2233">
        <f>IF(OR(표1[[#This Row],[pv_대분류]]="수입", 표1[[#This Row],[pv_대분류]]="저축/투자"), 표1[[#This Row],[금액]], -표1[[#This Row],[금액]])</f>
        <v>71</v>
      </c>
    </row>
    <row r="2234" spans="1:15">
      <c r="A2234" s="33">
        <v>45575</v>
      </c>
      <c r="B2234" s="34">
        <v>0.55383101851851857</v>
      </c>
      <c r="C2234" t="s">
        <v>165</v>
      </c>
      <c r="D2234" t="s">
        <v>148</v>
      </c>
      <c r="E2234" t="s">
        <v>92</v>
      </c>
      <c r="F2234" t="s">
        <v>336</v>
      </c>
      <c r="G2234" s="82">
        <v>-8000</v>
      </c>
      <c r="H2234" t="s">
        <v>179</v>
      </c>
      <c r="I2234" t="s">
        <v>272</v>
      </c>
      <c r="J2234" s="33"/>
      <c r="K2234" s="33">
        <f>표1[[#This Row],[날짜]]</f>
        <v>45575</v>
      </c>
      <c r="L2234" t="str" cm="1">
        <f t="array" ref="L22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34" t="str">
        <f t="shared" si="34"/>
        <v>식비</v>
      </c>
      <c r="N2234" t="str">
        <f>IF(COUNTIF(저축성자산, I2234) &gt; 0, 표1[[#This Row],[결제수단]], E2234)</f>
        <v>식재료</v>
      </c>
      <c r="O2234">
        <f>IF(OR(표1[[#This Row],[pv_대분류]]="수입", 표1[[#This Row],[pv_대분류]]="저축/투자"), 표1[[#This Row],[금액]], -표1[[#This Row],[금액]])</f>
        <v>8000</v>
      </c>
    </row>
    <row r="2235" spans="1:15" hidden="1">
      <c r="A2235" s="33">
        <v>45575</v>
      </c>
      <c r="B2235" s="34">
        <v>0.35912037037037042</v>
      </c>
      <c r="C2235" t="s">
        <v>167</v>
      </c>
      <c r="D2235" t="s">
        <v>167</v>
      </c>
      <c r="E2235" t="s">
        <v>149</v>
      </c>
      <c r="F2235" t="s">
        <v>97</v>
      </c>
      <c r="G2235" s="82">
        <v>4500</v>
      </c>
      <c r="H2235" t="s">
        <v>179</v>
      </c>
      <c r="I2235" t="s">
        <v>260</v>
      </c>
      <c r="J2235" s="33"/>
      <c r="K2235" s="33">
        <f>표1[[#This Row],[날짜]]</f>
        <v>45575</v>
      </c>
      <c r="L2235" t="str" cm="1">
        <f t="array" ref="L22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35" t="str">
        <f t="shared" si="34"/>
        <v>이체</v>
      </c>
      <c r="N2235" t="str">
        <f>IF(COUNTIF(저축성자산, I2235) &gt; 0, 표1[[#This Row],[결제수단]], E2235)</f>
        <v>미분류</v>
      </c>
      <c r="O2235">
        <f>IF(OR(표1[[#This Row],[pv_대분류]]="수입", 표1[[#This Row],[pv_대분류]]="저축/투자"), 표1[[#This Row],[금액]], -표1[[#This Row],[금액]])</f>
        <v>-4500</v>
      </c>
    </row>
    <row r="2236" spans="1:15" hidden="1">
      <c r="A2236" s="33">
        <v>45575</v>
      </c>
      <c r="B2236" s="34">
        <v>0.37556712962962963</v>
      </c>
      <c r="C2236" t="s">
        <v>167</v>
      </c>
      <c r="D2236" t="s">
        <v>609</v>
      </c>
      <c r="E2236" t="s">
        <v>149</v>
      </c>
      <c r="F2236" t="s">
        <v>35</v>
      </c>
      <c r="G2236" s="82">
        <v>-15300</v>
      </c>
      <c r="H2236" t="s">
        <v>179</v>
      </c>
      <c r="I2236" t="s">
        <v>260</v>
      </c>
      <c r="J2236" s="33"/>
      <c r="K2236" s="33">
        <f>표1[[#This Row],[날짜]]</f>
        <v>45575</v>
      </c>
      <c r="L2236" t="str" cm="1">
        <f t="array" ref="L22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36" t="str">
        <f t="shared" si="34"/>
        <v>내계좌이체</v>
      </c>
      <c r="N2236" t="str">
        <f>IF(COUNTIF(저축성자산, I2236) &gt; 0, 표1[[#This Row],[결제수단]], E2236)</f>
        <v>미분류</v>
      </c>
      <c r="O2236">
        <f>IF(OR(표1[[#This Row],[pv_대분류]]="수입", 표1[[#This Row],[pv_대분류]]="저축/투자"), 표1[[#This Row],[금액]], -표1[[#This Row],[금액]])</f>
        <v>15300</v>
      </c>
    </row>
    <row r="2237" spans="1:15" hidden="1">
      <c r="A2237" s="33">
        <v>45575</v>
      </c>
      <c r="B2237" s="34">
        <v>0.37557870370370372</v>
      </c>
      <c r="C2237" t="s">
        <v>167</v>
      </c>
      <c r="D2237" t="s">
        <v>609</v>
      </c>
      <c r="E2237" t="s">
        <v>149</v>
      </c>
      <c r="F2237" t="s">
        <v>152</v>
      </c>
      <c r="G2237" s="82">
        <v>15300</v>
      </c>
      <c r="H2237" t="s">
        <v>179</v>
      </c>
      <c r="I2237" t="s">
        <v>537</v>
      </c>
      <c r="J2237" s="33"/>
      <c r="K2237" s="33">
        <f>표1[[#This Row],[날짜]]</f>
        <v>45575</v>
      </c>
      <c r="L2237" t="str" cm="1">
        <f t="array" ref="L22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37" t="str">
        <f t="shared" si="34"/>
        <v>내계좌이체</v>
      </c>
      <c r="N2237" t="str">
        <f>IF(COUNTIF(저축성자산, I2237) &gt; 0, 표1[[#This Row],[결제수단]], E2237)</f>
        <v>미분류</v>
      </c>
      <c r="O2237">
        <f>IF(OR(표1[[#This Row],[pv_대분류]]="수입", 표1[[#This Row],[pv_대분류]]="저축/투자"), 표1[[#This Row],[금액]], -표1[[#This Row],[금액]])</f>
        <v>-15300</v>
      </c>
    </row>
    <row r="2238" spans="1:15" hidden="1">
      <c r="A2238" s="33">
        <v>45575</v>
      </c>
      <c r="B2238" s="34">
        <v>0.38557870370370367</v>
      </c>
      <c r="C2238" t="s">
        <v>167</v>
      </c>
      <c r="D2238" t="s">
        <v>609</v>
      </c>
      <c r="E2238" t="s">
        <v>149</v>
      </c>
      <c r="F2238" t="s">
        <v>152</v>
      </c>
      <c r="G2238" s="82">
        <v>-79</v>
      </c>
      <c r="H2238" t="s">
        <v>179</v>
      </c>
      <c r="I2238" t="s">
        <v>537</v>
      </c>
      <c r="J2238" s="33"/>
      <c r="K2238" s="33">
        <f>표1[[#This Row],[날짜]]</f>
        <v>45575</v>
      </c>
      <c r="L2238" t="str" cm="1">
        <f t="array" ref="L22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38" t="str">
        <f t="shared" si="34"/>
        <v>내계좌이체</v>
      </c>
      <c r="N2238" t="str">
        <f>IF(COUNTIF(저축성자산, I2238) &gt; 0, 표1[[#This Row],[결제수단]], E2238)</f>
        <v>미분류</v>
      </c>
      <c r="O2238">
        <f>IF(OR(표1[[#This Row],[pv_대분류]]="수입", 표1[[#This Row],[pv_대분류]]="저축/투자"), 표1[[#This Row],[금액]], -표1[[#This Row],[금액]])</f>
        <v>79</v>
      </c>
    </row>
    <row r="2239" spans="1:15" hidden="1">
      <c r="A2239" s="33">
        <v>45575</v>
      </c>
      <c r="B2239" s="34">
        <v>0.38559027777777782</v>
      </c>
      <c r="C2239" t="s">
        <v>167</v>
      </c>
      <c r="D2239" t="s">
        <v>609</v>
      </c>
      <c r="E2239" t="s">
        <v>149</v>
      </c>
      <c r="F2239" t="s">
        <v>152</v>
      </c>
      <c r="G2239" s="82">
        <v>79</v>
      </c>
      <c r="H2239" t="s">
        <v>179</v>
      </c>
      <c r="I2239" t="s">
        <v>195</v>
      </c>
      <c r="J2239" s="33"/>
      <c r="K2239" s="33">
        <f>표1[[#This Row],[날짜]]</f>
        <v>45575</v>
      </c>
      <c r="L2239" t="str" cm="1">
        <f t="array" ref="L22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39" t="str">
        <f t="shared" si="34"/>
        <v>내계좌이체</v>
      </c>
      <c r="N2239" t="str">
        <f>IF(COUNTIF(저축성자산, I2239) &gt; 0, 표1[[#This Row],[결제수단]], E2239)</f>
        <v>미분류</v>
      </c>
      <c r="O2239">
        <f>IF(OR(표1[[#This Row],[pv_대분류]]="수입", 표1[[#This Row],[pv_대분류]]="저축/투자"), 표1[[#This Row],[금액]], -표1[[#This Row],[금액]])</f>
        <v>-79</v>
      </c>
    </row>
    <row r="2240" spans="1:15" hidden="1">
      <c r="A2240" s="33">
        <v>45575</v>
      </c>
      <c r="B2240" s="34">
        <v>0.3858449074074074</v>
      </c>
      <c r="C2240" t="s">
        <v>167</v>
      </c>
      <c r="D2240" t="s">
        <v>609</v>
      </c>
      <c r="E2240" t="s">
        <v>149</v>
      </c>
      <c r="F2240" t="s">
        <v>152</v>
      </c>
      <c r="G2240" s="82">
        <v>18</v>
      </c>
      <c r="H2240" t="s">
        <v>179</v>
      </c>
      <c r="I2240" t="s">
        <v>195</v>
      </c>
      <c r="J2240" s="33"/>
      <c r="K2240" s="33">
        <f>표1[[#This Row],[날짜]]</f>
        <v>45575</v>
      </c>
      <c r="L2240" t="str" cm="1">
        <f t="array" ref="L22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0" t="str">
        <f t="shared" si="34"/>
        <v>내계좌이체</v>
      </c>
      <c r="N2240" t="str">
        <f>IF(COUNTIF(저축성자산, I2240) &gt; 0, 표1[[#This Row],[결제수단]], E2240)</f>
        <v>미분류</v>
      </c>
      <c r="O2240">
        <f>IF(OR(표1[[#This Row],[pv_대분류]]="수입", 표1[[#This Row],[pv_대분류]]="저축/투자"), 표1[[#This Row],[금액]], -표1[[#This Row],[금액]])</f>
        <v>-18</v>
      </c>
    </row>
    <row r="2241" spans="1:15" hidden="1">
      <c r="A2241" s="33">
        <v>45575</v>
      </c>
      <c r="B2241" s="34">
        <v>0.3858449074074074</v>
      </c>
      <c r="C2241" t="s">
        <v>167</v>
      </c>
      <c r="D2241" t="s">
        <v>609</v>
      </c>
      <c r="E2241" t="s">
        <v>149</v>
      </c>
      <c r="F2241" t="s">
        <v>152</v>
      </c>
      <c r="G2241" s="82">
        <v>-18</v>
      </c>
      <c r="H2241" t="s">
        <v>179</v>
      </c>
      <c r="I2241" t="s">
        <v>537</v>
      </c>
      <c r="J2241" s="33"/>
      <c r="K2241" s="33">
        <f>표1[[#This Row],[날짜]]</f>
        <v>45575</v>
      </c>
      <c r="L2241" t="str" cm="1">
        <f t="array" ref="L22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1" t="str">
        <f t="shared" si="34"/>
        <v>내계좌이체</v>
      </c>
      <c r="N2241" t="str">
        <f>IF(COUNTIF(저축성자산, I2241) &gt; 0, 표1[[#This Row],[결제수단]], E2241)</f>
        <v>미분류</v>
      </c>
      <c r="O2241">
        <f>IF(OR(표1[[#This Row],[pv_대분류]]="수입", 표1[[#This Row],[pv_대분류]]="저축/투자"), 표1[[#This Row],[금액]], -표1[[#This Row],[금액]])</f>
        <v>18</v>
      </c>
    </row>
    <row r="2242" spans="1:15" hidden="1">
      <c r="A2242" s="33">
        <v>45575</v>
      </c>
      <c r="B2242" s="34">
        <v>0.38606481481481481</v>
      </c>
      <c r="C2242" t="s">
        <v>167</v>
      </c>
      <c r="D2242" t="s">
        <v>609</v>
      </c>
      <c r="E2242" t="s">
        <v>149</v>
      </c>
      <c r="F2242" t="s">
        <v>359</v>
      </c>
      <c r="G2242" s="82">
        <v>168</v>
      </c>
      <c r="H2242" t="s">
        <v>179</v>
      </c>
      <c r="I2242" t="s">
        <v>537</v>
      </c>
      <c r="J2242" s="33"/>
      <c r="K2242" s="33">
        <f>표1[[#This Row],[날짜]]</f>
        <v>45575</v>
      </c>
      <c r="L2242" t="str" cm="1">
        <f t="array" ref="L22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2" t="str">
        <f t="shared" ref="M2242:M2305" si="35">IF(COUNTIF(저축성자산, I2242) &gt; 0, "저축성자산", D2242)</f>
        <v>내계좌이체</v>
      </c>
      <c r="N2242" t="str">
        <f>IF(COUNTIF(저축성자산, I2242) &gt; 0, 표1[[#This Row],[결제수단]], E2242)</f>
        <v>미분류</v>
      </c>
      <c r="O2242">
        <f>IF(OR(표1[[#This Row],[pv_대분류]]="수입", 표1[[#This Row],[pv_대분류]]="저축/투자"), 표1[[#This Row],[금액]], -표1[[#This Row],[금액]])</f>
        <v>-168</v>
      </c>
    </row>
    <row r="2243" spans="1:15" hidden="1">
      <c r="A2243" s="33">
        <v>45575</v>
      </c>
      <c r="B2243" s="34">
        <v>0.3860763888888889</v>
      </c>
      <c r="C2243" t="s">
        <v>167</v>
      </c>
      <c r="D2243" t="s">
        <v>609</v>
      </c>
      <c r="E2243" t="s">
        <v>149</v>
      </c>
      <c r="F2243" t="s">
        <v>732</v>
      </c>
      <c r="G2243" s="82">
        <v>-168</v>
      </c>
      <c r="H2243" t="s">
        <v>179</v>
      </c>
      <c r="I2243" t="s">
        <v>195</v>
      </c>
      <c r="J2243" s="33"/>
      <c r="K2243" s="33">
        <f>표1[[#This Row],[날짜]]</f>
        <v>45575</v>
      </c>
      <c r="L2243" t="str" cm="1">
        <f t="array" ref="L22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3" t="str">
        <f t="shared" si="35"/>
        <v>내계좌이체</v>
      </c>
      <c r="N2243" t="str">
        <f>IF(COUNTIF(저축성자산, I2243) &gt; 0, 표1[[#This Row],[결제수단]], E2243)</f>
        <v>미분류</v>
      </c>
      <c r="O2243">
        <f>IF(OR(표1[[#This Row],[pv_대분류]]="수입", 표1[[#This Row],[pv_대분류]]="저축/투자"), 표1[[#This Row],[금액]], -표1[[#This Row],[금액]])</f>
        <v>168</v>
      </c>
    </row>
    <row r="2244" spans="1:15" hidden="1">
      <c r="A2244" s="33">
        <v>45575</v>
      </c>
      <c r="B2244" s="34">
        <v>0.38622685185185179</v>
      </c>
      <c r="C2244" t="s">
        <v>167</v>
      </c>
      <c r="D2244" t="s">
        <v>609</v>
      </c>
      <c r="E2244" t="s">
        <v>149</v>
      </c>
      <c r="F2244" t="s">
        <v>192</v>
      </c>
      <c r="G2244" s="82">
        <v>-10000</v>
      </c>
      <c r="H2244" t="s">
        <v>179</v>
      </c>
      <c r="I2244" t="s">
        <v>537</v>
      </c>
      <c r="J2244" s="33"/>
      <c r="K2244" s="33">
        <f>표1[[#This Row],[날짜]]</f>
        <v>45575</v>
      </c>
      <c r="L2244" t="str" cm="1">
        <f t="array" ref="L22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4" t="str">
        <f t="shared" si="35"/>
        <v>내계좌이체</v>
      </c>
      <c r="N2244" t="str">
        <f>IF(COUNTIF(저축성자산, I2244) &gt; 0, 표1[[#This Row],[결제수단]], E2244)</f>
        <v>미분류</v>
      </c>
      <c r="O2244">
        <f>IF(OR(표1[[#This Row],[pv_대분류]]="수입", 표1[[#This Row],[pv_대분류]]="저축/투자"), 표1[[#This Row],[금액]], -표1[[#This Row],[금액]])</f>
        <v>10000</v>
      </c>
    </row>
    <row r="2245" spans="1:15" hidden="1">
      <c r="A2245" s="33">
        <v>45575</v>
      </c>
      <c r="B2245" s="34">
        <v>0.38622685185185179</v>
      </c>
      <c r="C2245" t="s">
        <v>167</v>
      </c>
      <c r="D2245" t="s">
        <v>609</v>
      </c>
      <c r="E2245" t="s">
        <v>149</v>
      </c>
      <c r="F2245" t="s">
        <v>237</v>
      </c>
      <c r="G2245" s="82">
        <v>10000</v>
      </c>
      <c r="H2245" t="s">
        <v>179</v>
      </c>
      <c r="I2245" t="s">
        <v>527</v>
      </c>
      <c r="J2245" s="33"/>
      <c r="K2245" s="33">
        <f>표1[[#This Row],[날짜]]</f>
        <v>45575</v>
      </c>
      <c r="L2245" t="str" cm="1">
        <f t="array" ref="L22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5" t="str">
        <f t="shared" si="35"/>
        <v>내계좌이체</v>
      </c>
      <c r="N2245" t="str">
        <f>IF(COUNTIF(저축성자산, I2245) &gt; 0, 표1[[#This Row],[결제수단]], E2245)</f>
        <v>미분류</v>
      </c>
      <c r="O2245">
        <f>IF(OR(표1[[#This Row],[pv_대분류]]="수입", 표1[[#This Row],[pv_대분류]]="저축/투자"), 표1[[#This Row],[금액]], -표1[[#This Row],[금액]])</f>
        <v>-10000</v>
      </c>
    </row>
    <row r="2246" spans="1:15" hidden="1">
      <c r="A2246" s="33">
        <v>45575</v>
      </c>
      <c r="B2246" s="34">
        <v>0.3862962962962963</v>
      </c>
      <c r="C2246" t="s">
        <v>167</v>
      </c>
      <c r="D2246" t="s">
        <v>609</v>
      </c>
      <c r="E2246" t="s">
        <v>149</v>
      </c>
      <c r="F2246" t="s">
        <v>192</v>
      </c>
      <c r="G2246" s="82">
        <v>30000</v>
      </c>
      <c r="H2246" t="s">
        <v>179</v>
      </c>
      <c r="I2246" t="s">
        <v>537</v>
      </c>
      <c r="J2246" s="33"/>
      <c r="K2246" s="33">
        <f>표1[[#This Row],[날짜]]</f>
        <v>45575</v>
      </c>
      <c r="L2246" t="str" cm="1">
        <f t="array" ref="L22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6" t="str">
        <f t="shared" si="35"/>
        <v>내계좌이체</v>
      </c>
      <c r="N2246" t="str">
        <f>IF(COUNTIF(저축성자산, I2246) &gt; 0, 표1[[#This Row],[결제수단]], E2246)</f>
        <v>미분류</v>
      </c>
      <c r="O2246">
        <f>IF(OR(표1[[#This Row],[pv_대분류]]="수입", 표1[[#This Row],[pv_대분류]]="저축/투자"), 표1[[#This Row],[금액]], -표1[[#This Row],[금액]])</f>
        <v>-30000</v>
      </c>
    </row>
    <row r="2247" spans="1:15" hidden="1">
      <c r="A2247" s="33">
        <v>45575</v>
      </c>
      <c r="B2247" s="34">
        <v>0.3862962962962963</v>
      </c>
      <c r="C2247" t="s">
        <v>167</v>
      </c>
      <c r="D2247" t="s">
        <v>609</v>
      </c>
      <c r="E2247" t="s">
        <v>149</v>
      </c>
      <c r="F2247" t="s">
        <v>234</v>
      </c>
      <c r="G2247" s="82">
        <v>-30000</v>
      </c>
      <c r="H2247" t="s">
        <v>179</v>
      </c>
      <c r="I2247" t="s">
        <v>527</v>
      </c>
      <c r="J2247" s="33"/>
      <c r="K2247" s="33">
        <f>표1[[#This Row],[날짜]]</f>
        <v>45575</v>
      </c>
      <c r="L2247" t="str" cm="1">
        <f t="array" ref="L22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47" t="str">
        <f t="shared" si="35"/>
        <v>내계좌이체</v>
      </c>
      <c r="N2247" t="str">
        <f>IF(COUNTIF(저축성자산, I2247) &gt; 0, 표1[[#This Row],[결제수단]], E2247)</f>
        <v>미분류</v>
      </c>
      <c r="O2247">
        <f>IF(OR(표1[[#This Row],[pv_대분류]]="수입", 표1[[#This Row],[pv_대분류]]="저축/투자"), 표1[[#This Row],[금액]], -표1[[#This Row],[금액]])</f>
        <v>30000</v>
      </c>
    </row>
    <row r="2248" spans="1:15" hidden="1">
      <c r="A2248" s="33">
        <v>45575</v>
      </c>
      <c r="B2248" s="34">
        <v>0.44444444444444442</v>
      </c>
      <c r="C2248" t="s">
        <v>167</v>
      </c>
      <c r="D2248" t="s">
        <v>167</v>
      </c>
      <c r="E2248" t="s">
        <v>149</v>
      </c>
      <c r="F2248" t="s">
        <v>95</v>
      </c>
      <c r="G2248" s="82">
        <v>4500</v>
      </c>
      <c r="H2248" t="s">
        <v>179</v>
      </c>
      <c r="I2248" t="s">
        <v>260</v>
      </c>
      <c r="J2248" s="33"/>
      <c r="K2248" s="33">
        <f>표1[[#This Row],[날짜]]</f>
        <v>45575</v>
      </c>
      <c r="L2248" t="str" cm="1">
        <f t="array" ref="L22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48" t="str">
        <f t="shared" si="35"/>
        <v>이체</v>
      </c>
      <c r="N2248" t="str">
        <f>IF(COUNTIF(저축성자산, I2248) &gt; 0, 표1[[#This Row],[결제수단]], E2248)</f>
        <v>미분류</v>
      </c>
      <c r="O2248">
        <f>IF(OR(표1[[#This Row],[pv_대분류]]="수입", 표1[[#This Row],[pv_대분류]]="저축/투자"), 표1[[#This Row],[금액]], -표1[[#This Row],[금액]])</f>
        <v>-4500</v>
      </c>
    </row>
    <row r="2249" spans="1:15" hidden="1">
      <c r="A2249" s="33">
        <v>45575</v>
      </c>
      <c r="B2249" s="34">
        <v>0.52246527777777774</v>
      </c>
      <c r="C2249" t="s">
        <v>167</v>
      </c>
      <c r="D2249" t="s">
        <v>2</v>
      </c>
      <c r="E2249" t="s">
        <v>149</v>
      </c>
      <c r="F2249" t="s">
        <v>94</v>
      </c>
      <c r="G2249" s="82">
        <v>6000</v>
      </c>
      <c r="H2249" t="s">
        <v>179</v>
      </c>
      <c r="I2249" t="s">
        <v>554</v>
      </c>
      <c r="J2249" s="33"/>
      <c r="K2249" s="33">
        <f>표1[[#This Row],[날짜]]</f>
        <v>45575</v>
      </c>
      <c r="L2249" t="str" cm="1">
        <f t="array" ref="L22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49" t="str">
        <f t="shared" si="35"/>
        <v>저축</v>
      </c>
      <c r="N2249" t="str">
        <f>IF(COUNTIF(저축성자산, I2249) &gt; 0, 표1[[#This Row],[결제수단]], E2249)</f>
        <v>미분류</v>
      </c>
      <c r="O2249">
        <f>IF(OR(표1[[#This Row],[pv_대분류]]="수입", 표1[[#This Row],[pv_대분류]]="저축/투자"), 표1[[#This Row],[금액]], -표1[[#This Row],[금액]])</f>
        <v>-6000</v>
      </c>
    </row>
    <row r="2250" spans="1:15" hidden="1">
      <c r="A2250" s="33">
        <v>45575</v>
      </c>
      <c r="B2250" s="34">
        <v>0.55374999999999996</v>
      </c>
      <c r="C2250" t="s">
        <v>167</v>
      </c>
      <c r="D2250" t="s">
        <v>609</v>
      </c>
      <c r="E2250" t="s">
        <v>149</v>
      </c>
      <c r="F2250" t="s">
        <v>152</v>
      </c>
      <c r="G2250" s="82">
        <v>-8000</v>
      </c>
      <c r="H2250" t="s">
        <v>179</v>
      </c>
      <c r="I2250" t="s">
        <v>554</v>
      </c>
      <c r="J2250" s="33"/>
      <c r="K2250" s="33">
        <f>표1[[#This Row],[날짜]]</f>
        <v>45575</v>
      </c>
      <c r="L2250" t="str" cm="1">
        <f t="array" ref="L22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50" t="str">
        <f t="shared" si="35"/>
        <v>내계좌이체</v>
      </c>
      <c r="N2250" t="str">
        <f>IF(COUNTIF(저축성자산, I2250) &gt; 0, 표1[[#This Row],[결제수단]], E2250)</f>
        <v>미분류</v>
      </c>
      <c r="O2250">
        <f>IF(OR(표1[[#This Row],[pv_대분류]]="수입", 표1[[#This Row],[pv_대분류]]="저축/투자"), 표1[[#This Row],[금액]], -표1[[#This Row],[금액]])</f>
        <v>8000</v>
      </c>
    </row>
    <row r="2251" spans="1:15">
      <c r="A2251" s="33">
        <v>45574</v>
      </c>
      <c r="B2251" s="34">
        <v>1.418981481481481E-2</v>
      </c>
      <c r="C2251" t="s">
        <v>165</v>
      </c>
      <c r="D2251" t="s">
        <v>146</v>
      </c>
      <c r="E2251" t="s">
        <v>37</v>
      </c>
      <c r="F2251" t="s">
        <v>259</v>
      </c>
      <c r="G2251" s="82">
        <v>28300</v>
      </c>
      <c r="H2251" t="s">
        <v>179</v>
      </c>
      <c r="I2251" t="s">
        <v>221</v>
      </c>
      <c r="J2251" s="33"/>
      <c r="K2251" s="33">
        <f>표1[[#This Row],[날짜]]</f>
        <v>45574</v>
      </c>
      <c r="L2251" t="str" cm="1">
        <f t="array" ref="L22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51" t="str">
        <f t="shared" si="35"/>
        <v>교통</v>
      </c>
      <c r="N2251" t="str">
        <f>IF(COUNTIF(저축성자산, I2251) &gt; 0, 표1[[#This Row],[결제수단]], E2251)</f>
        <v>택시</v>
      </c>
      <c r="O2251">
        <f>IF(OR(표1[[#This Row],[pv_대분류]]="수입", 표1[[#This Row],[pv_대분류]]="저축/투자"), 표1[[#This Row],[금액]], -표1[[#This Row],[금액]])</f>
        <v>-28300</v>
      </c>
    </row>
    <row r="2252" spans="1:15">
      <c r="A2252" s="33">
        <v>45574</v>
      </c>
      <c r="B2252" s="34">
        <v>1.418981481481481E-2</v>
      </c>
      <c r="C2252" t="s">
        <v>165</v>
      </c>
      <c r="D2252" t="s">
        <v>146</v>
      </c>
      <c r="E2252" t="s">
        <v>37</v>
      </c>
      <c r="F2252" t="s">
        <v>259</v>
      </c>
      <c r="G2252" s="82">
        <v>-28300</v>
      </c>
      <c r="H2252" t="s">
        <v>179</v>
      </c>
      <c r="I2252" t="s">
        <v>221</v>
      </c>
      <c r="J2252" s="33"/>
      <c r="K2252" s="33">
        <f>표1[[#This Row],[날짜]]</f>
        <v>45574</v>
      </c>
      <c r="L2252" t="str" cm="1">
        <f t="array" ref="L22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52" t="str">
        <f t="shared" si="35"/>
        <v>교통</v>
      </c>
      <c r="N2252" t="str">
        <f>IF(COUNTIF(저축성자산, I2252) &gt; 0, 표1[[#This Row],[결제수단]], E2252)</f>
        <v>택시</v>
      </c>
      <c r="O2252">
        <f>IF(OR(표1[[#This Row],[pv_대분류]]="수입", 표1[[#This Row],[pv_대분류]]="저축/투자"), 표1[[#This Row],[금액]], -표1[[#This Row],[금액]])</f>
        <v>28300</v>
      </c>
    </row>
    <row r="2253" spans="1:15">
      <c r="A2253" s="33">
        <v>45574</v>
      </c>
      <c r="B2253" s="34">
        <v>3.2974537037037038E-2</v>
      </c>
      <c r="C2253" t="s">
        <v>165</v>
      </c>
      <c r="D2253" t="s">
        <v>146</v>
      </c>
      <c r="E2253" t="s">
        <v>37</v>
      </c>
      <c r="F2253" t="s">
        <v>259</v>
      </c>
      <c r="G2253" s="82">
        <v>-28600</v>
      </c>
      <c r="H2253" t="s">
        <v>179</v>
      </c>
      <c r="I2253" t="s">
        <v>221</v>
      </c>
      <c r="J2253" s="33"/>
      <c r="K2253" s="33">
        <f>표1[[#This Row],[날짜]]</f>
        <v>45574</v>
      </c>
      <c r="L2253" t="str" cm="1">
        <f t="array" ref="L22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53" t="str">
        <f t="shared" si="35"/>
        <v>교통</v>
      </c>
      <c r="N2253" t="str">
        <f>IF(COUNTIF(저축성자산, I2253) &gt; 0, 표1[[#This Row],[결제수단]], E2253)</f>
        <v>택시</v>
      </c>
      <c r="O2253">
        <f>IF(OR(표1[[#This Row],[pv_대분류]]="수입", 표1[[#This Row],[pv_대분류]]="저축/투자"), 표1[[#This Row],[금액]], -표1[[#This Row],[금액]])</f>
        <v>28600</v>
      </c>
    </row>
    <row r="2254" spans="1:15">
      <c r="A2254" s="33">
        <v>45574</v>
      </c>
      <c r="B2254" s="34">
        <v>0.41751157407407408</v>
      </c>
      <c r="C2254" t="s">
        <v>165</v>
      </c>
      <c r="D2254" t="s">
        <v>553</v>
      </c>
      <c r="E2254" t="s">
        <v>767</v>
      </c>
      <c r="F2254" t="s">
        <v>762</v>
      </c>
      <c r="G2254" s="82">
        <v>-72000</v>
      </c>
      <c r="H2254" t="s">
        <v>179</v>
      </c>
      <c r="I2254" t="s">
        <v>537</v>
      </c>
      <c r="J2254" s="33"/>
      <c r="K2254" s="33">
        <f>표1[[#This Row],[날짜]]</f>
        <v>45574</v>
      </c>
      <c r="L2254" t="str" cm="1">
        <f t="array" ref="L22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54" t="str">
        <f t="shared" si="35"/>
        <v>온라인쇼핑</v>
      </c>
      <c r="N2254" t="str">
        <f>IF(COUNTIF(저축성자산, I2254) &gt; 0, 표1[[#This Row],[결제수단]], E2254)</f>
        <v>앱스토어</v>
      </c>
      <c r="O2254">
        <f>IF(OR(표1[[#This Row],[pv_대분류]]="수입", 표1[[#This Row],[pv_대분류]]="저축/투자"), 표1[[#This Row],[금액]], -표1[[#This Row],[금액]])</f>
        <v>72000</v>
      </c>
    </row>
    <row r="2255" spans="1:15" hidden="1">
      <c r="A2255" s="33">
        <v>45574</v>
      </c>
      <c r="B2255" s="34">
        <v>0.41993055555555547</v>
      </c>
      <c r="C2255" t="s">
        <v>163</v>
      </c>
      <c r="D2255" t="s">
        <v>149</v>
      </c>
      <c r="E2255" t="s">
        <v>149</v>
      </c>
      <c r="F2255" t="s">
        <v>590</v>
      </c>
      <c r="G2255" s="82">
        <v>56</v>
      </c>
      <c r="H2255" t="s">
        <v>179</v>
      </c>
      <c r="I2255" t="s">
        <v>537</v>
      </c>
      <c r="J2255" s="33"/>
      <c r="K2255" s="33">
        <f>표1[[#This Row],[날짜]]</f>
        <v>45574</v>
      </c>
      <c r="L2255" t="str" cm="1">
        <f t="array" ref="L22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55" t="str">
        <f t="shared" si="35"/>
        <v>미분류</v>
      </c>
      <c r="N2255" t="str">
        <f>IF(COUNTIF(저축성자산, I2255) &gt; 0, 표1[[#This Row],[결제수단]], E2255)</f>
        <v>미분류</v>
      </c>
      <c r="O2255">
        <f>IF(OR(표1[[#This Row],[pv_대분류]]="수입", 표1[[#This Row],[pv_대분류]]="저축/투자"), 표1[[#This Row],[금액]], -표1[[#This Row],[금액]])</f>
        <v>56</v>
      </c>
    </row>
    <row r="2256" spans="1:15" hidden="1">
      <c r="A2256" s="33">
        <v>45574</v>
      </c>
      <c r="B2256" s="34">
        <v>0.41995370370370372</v>
      </c>
      <c r="C2256" t="s">
        <v>163</v>
      </c>
      <c r="D2256" t="s">
        <v>161</v>
      </c>
      <c r="E2256" t="s">
        <v>149</v>
      </c>
      <c r="F2256" t="s">
        <v>617</v>
      </c>
      <c r="G2256" s="82">
        <v>122</v>
      </c>
      <c r="H2256" t="s">
        <v>179</v>
      </c>
      <c r="I2256" t="s">
        <v>537</v>
      </c>
      <c r="J2256" s="33"/>
      <c r="K2256" s="33">
        <f>표1[[#This Row],[날짜]]</f>
        <v>45574</v>
      </c>
      <c r="L2256" t="str" cm="1">
        <f t="array" ref="L22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56" t="str">
        <f t="shared" si="35"/>
        <v>앱테크</v>
      </c>
      <c r="N2256" t="str">
        <f>IF(COUNTIF(저축성자산, I2256) &gt; 0, 표1[[#This Row],[결제수단]], E2256)</f>
        <v>미분류</v>
      </c>
      <c r="O2256">
        <f>IF(OR(표1[[#This Row],[pv_대분류]]="수입", 표1[[#This Row],[pv_대분류]]="저축/투자"), 표1[[#This Row],[금액]], -표1[[#This Row],[금액]])</f>
        <v>122</v>
      </c>
    </row>
    <row r="2257" spans="1:15" hidden="1">
      <c r="A2257" s="33">
        <v>45574</v>
      </c>
      <c r="B2257" s="34">
        <v>0.42038194444444438</v>
      </c>
      <c r="C2257" t="s">
        <v>163</v>
      </c>
      <c r="D2257" t="s">
        <v>149</v>
      </c>
      <c r="E2257" t="s">
        <v>149</v>
      </c>
      <c r="F2257" t="s">
        <v>590</v>
      </c>
      <c r="G2257" s="82">
        <v>69</v>
      </c>
      <c r="H2257" t="s">
        <v>179</v>
      </c>
      <c r="I2257" t="s">
        <v>537</v>
      </c>
      <c r="J2257" s="33"/>
      <c r="K2257" s="33">
        <f>표1[[#This Row],[날짜]]</f>
        <v>45574</v>
      </c>
      <c r="L2257" t="str" cm="1">
        <f t="array" ref="L22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57" t="str">
        <f t="shared" si="35"/>
        <v>미분류</v>
      </c>
      <c r="N2257" t="str">
        <f>IF(COUNTIF(저축성자산, I2257) &gt; 0, 표1[[#This Row],[결제수단]], E2257)</f>
        <v>미분류</v>
      </c>
      <c r="O2257">
        <f>IF(OR(표1[[#This Row],[pv_대분류]]="수입", 표1[[#This Row],[pv_대분류]]="저축/투자"), 표1[[#This Row],[금액]], -표1[[#This Row],[금액]])</f>
        <v>69</v>
      </c>
    </row>
    <row r="2258" spans="1:15">
      <c r="A2258" s="33">
        <v>45574</v>
      </c>
      <c r="B2258" s="34">
        <v>0.52520833333333339</v>
      </c>
      <c r="C2258" t="s">
        <v>165</v>
      </c>
      <c r="D2258" t="s">
        <v>148</v>
      </c>
      <c r="E2258" t="s">
        <v>92</v>
      </c>
      <c r="F2258" t="s">
        <v>480</v>
      </c>
      <c r="G2258" s="82">
        <v>-20000</v>
      </c>
      <c r="H2258" t="s">
        <v>179</v>
      </c>
      <c r="I2258" t="s">
        <v>222</v>
      </c>
      <c r="J2258" s="33"/>
      <c r="K2258" s="33">
        <f>표1[[#This Row],[날짜]]</f>
        <v>45574</v>
      </c>
      <c r="L2258" t="str" cm="1">
        <f t="array" ref="L22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58" t="str">
        <f t="shared" si="35"/>
        <v>식비</v>
      </c>
      <c r="N2258" t="str">
        <f>IF(COUNTIF(저축성자산, I2258) &gt; 0, 표1[[#This Row],[결제수단]], E2258)</f>
        <v>식재료</v>
      </c>
      <c r="O2258">
        <f>IF(OR(표1[[#This Row],[pv_대분류]]="수입", 표1[[#This Row],[pv_대분류]]="저축/투자"), 표1[[#This Row],[금액]], -표1[[#This Row],[금액]])</f>
        <v>20000</v>
      </c>
    </row>
    <row r="2259" spans="1:15">
      <c r="A2259" s="33">
        <v>45574</v>
      </c>
      <c r="B2259" s="34">
        <v>0.89858796296296295</v>
      </c>
      <c r="C2259" t="s">
        <v>165</v>
      </c>
      <c r="D2259" t="s">
        <v>525</v>
      </c>
      <c r="E2259" t="s">
        <v>591</v>
      </c>
      <c r="F2259" t="s">
        <v>746</v>
      </c>
      <c r="G2259" s="82">
        <v>-15000</v>
      </c>
      <c r="H2259" t="s">
        <v>179</v>
      </c>
      <c r="I2259" t="s">
        <v>222</v>
      </c>
      <c r="J2259" s="33"/>
      <c r="K2259" s="33">
        <f>표1[[#This Row],[날짜]]</f>
        <v>45574</v>
      </c>
      <c r="L2259" t="str" cm="1">
        <f t="array" ref="L22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59" t="str">
        <f t="shared" si="35"/>
        <v>카페/간식</v>
      </c>
      <c r="N2259" t="str">
        <f>IF(COUNTIF(저축성자산, I2259) &gt; 0, 표1[[#This Row],[결제수단]], E2259)</f>
        <v>커피/음료</v>
      </c>
      <c r="O2259">
        <f>IF(OR(표1[[#This Row],[pv_대분류]]="수입", 표1[[#This Row],[pv_대분류]]="저축/투자"), 표1[[#This Row],[금액]], -표1[[#This Row],[금액]])</f>
        <v>15000</v>
      </c>
    </row>
    <row r="2260" spans="1:15" hidden="1">
      <c r="A2260" s="33">
        <v>45574</v>
      </c>
      <c r="B2260" s="34">
        <v>0.41630787037037043</v>
      </c>
      <c r="C2260" t="s">
        <v>167</v>
      </c>
      <c r="D2260" t="s">
        <v>167</v>
      </c>
      <c r="E2260" t="s">
        <v>149</v>
      </c>
      <c r="F2260" t="s">
        <v>771</v>
      </c>
      <c r="G2260" s="82">
        <v>1</v>
      </c>
      <c r="H2260" t="s">
        <v>179</v>
      </c>
      <c r="I2260" t="s">
        <v>537</v>
      </c>
      <c r="J2260" s="33"/>
      <c r="K2260" s="33">
        <f>표1[[#This Row],[날짜]]</f>
        <v>45574</v>
      </c>
      <c r="L2260" t="str" cm="1">
        <f t="array" ref="L22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60" t="str">
        <f t="shared" si="35"/>
        <v>이체</v>
      </c>
      <c r="N2260" t="str">
        <f>IF(COUNTIF(저축성자산, I2260) &gt; 0, 표1[[#This Row],[결제수단]], E2260)</f>
        <v>미분류</v>
      </c>
      <c r="O2260">
        <f>IF(OR(표1[[#This Row],[pv_대분류]]="수입", 표1[[#This Row],[pv_대분류]]="저축/투자"), 표1[[#This Row],[금액]], -표1[[#This Row],[금액]])</f>
        <v>-1</v>
      </c>
    </row>
    <row r="2261" spans="1:15" hidden="1">
      <c r="A2261" s="33">
        <v>45574</v>
      </c>
      <c r="B2261" s="34">
        <v>0.41737268518518522</v>
      </c>
      <c r="C2261" t="s">
        <v>167</v>
      </c>
      <c r="D2261" t="s">
        <v>609</v>
      </c>
      <c r="E2261" t="s">
        <v>149</v>
      </c>
      <c r="F2261" t="s">
        <v>192</v>
      </c>
      <c r="G2261" s="82">
        <v>80000</v>
      </c>
      <c r="H2261" t="s">
        <v>179</v>
      </c>
      <c r="I2261" t="s">
        <v>537</v>
      </c>
      <c r="J2261" s="33"/>
      <c r="K2261" s="33">
        <f>표1[[#This Row],[날짜]]</f>
        <v>45574</v>
      </c>
      <c r="L2261" t="str" cm="1">
        <f t="array" ref="L22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61" t="str">
        <f t="shared" si="35"/>
        <v>내계좌이체</v>
      </c>
      <c r="N2261" t="str">
        <f>IF(COUNTIF(저축성자산, I2261) &gt; 0, 표1[[#This Row],[결제수단]], E2261)</f>
        <v>미분류</v>
      </c>
      <c r="O2261">
        <f>IF(OR(표1[[#This Row],[pv_대분류]]="수입", 표1[[#This Row],[pv_대분류]]="저축/투자"), 표1[[#This Row],[금액]], -표1[[#This Row],[금액]])</f>
        <v>-80000</v>
      </c>
    </row>
    <row r="2262" spans="1:15" hidden="1">
      <c r="A2262" s="33">
        <v>45574</v>
      </c>
      <c r="B2262" s="34">
        <v>0.41737268518518522</v>
      </c>
      <c r="C2262" t="s">
        <v>167</v>
      </c>
      <c r="D2262" t="s">
        <v>609</v>
      </c>
      <c r="E2262" t="s">
        <v>149</v>
      </c>
      <c r="F2262" t="s">
        <v>234</v>
      </c>
      <c r="G2262" s="82">
        <v>-80000</v>
      </c>
      <c r="H2262" t="s">
        <v>179</v>
      </c>
      <c r="I2262" t="s">
        <v>527</v>
      </c>
      <c r="J2262" s="33"/>
      <c r="K2262" s="33">
        <f>표1[[#This Row],[날짜]]</f>
        <v>45574</v>
      </c>
      <c r="L2262" t="str" cm="1">
        <f t="array" ref="L22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62" t="str">
        <f t="shared" si="35"/>
        <v>내계좌이체</v>
      </c>
      <c r="N2262" t="str">
        <f>IF(COUNTIF(저축성자산, I2262) &gt; 0, 표1[[#This Row],[결제수단]], E2262)</f>
        <v>미분류</v>
      </c>
      <c r="O2262">
        <f>IF(OR(표1[[#This Row],[pv_대분류]]="수입", 표1[[#This Row],[pv_대분류]]="저축/투자"), 표1[[#This Row],[금액]], -표1[[#This Row],[금액]])</f>
        <v>80000</v>
      </c>
    </row>
    <row r="2263" spans="1:15" hidden="1">
      <c r="A2263" s="33">
        <v>45574</v>
      </c>
      <c r="B2263" s="34">
        <v>0.42025462962962962</v>
      </c>
      <c r="C2263" t="s">
        <v>167</v>
      </c>
      <c r="D2263" t="s">
        <v>609</v>
      </c>
      <c r="E2263" t="s">
        <v>149</v>
      </c>
      <c r="F2263" t="s">
        <v>152</v>
      </c>
      <c r="G2263" s="82">
        <v>81</v>
      </c>
      <c r="H2263" t="s">
        <v>179</v>
      </c>
      <c r="I2263" t="s">
        <v>195</v>
      </c>
      <c r="J2263" s="33"/>
      <c r="K2263" s="33">
        <f>표1[[#This Row],[날짜]]</f>
        <v>45574</v>
      </c>
      <c r="L2263" t="str" cm="1">
        <f t="array" ref="L22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63" t="str">
        <f t="shared" si="35"/>
        <v>내계좌이체</v>
      </c>
      <c r="N2263" t="str">
        <f>IF(COUNTIF(저축성자산, I2263) &gt; 0, 표1[[#This Row],[결제수단]], E2263)</f>
        <v>미분류</v>
      </c>
      <c r="O2263">
        <f>IF(OR(표1[[#This Row],[pv_대분류]]="수입", 표1[[#This Row],[pv_대분류]]="저축/투자"), 표1[[#This Row],[금액]], -표1[[#This Row],[금액]])</f>
        <v>-81</v>
      </c>
    </row>
    <row r="2264" spans="1:15" hidden="1">
      <c r="A2264" s="33">
        <v>45574</v>
      </c>
      <c r="B2264" s="34">
        <v>0.42025462962962962</v>
      </c>
      <c r="C2264" t="s">
        <v>167</v>
      </c>
      <c r="D2264" t="s">
        <v>609</v>
      </c>
      <c r="E2264" t="s">
        <v>149</v>
      </c>
      <c r="F2264" t="s">
        <v>152</v>
      </c>
      <c r="G2264" s="82">
        <v>-81</v>
      </c>
      <c r="H2264" t="s">
        <v>179</v>
      </c>
      <c r="I2264" t="s">
        <v>537</v>
      </c>
      <c r="J2264" s="33"/>
      <c r="K2264" s="33">
        <f>표1[[#This Row],[날짜]]</f>
        <v>45574</v>
      </c>
      <c r="L2264" t="str" cm="1">
        <f t="array" ref="L22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64" t="str">
        <f t="shared" si="35"/>
        <v>내계좌이체</v>
      </c>
      <c r="N2264" t="str">
        <f>IF(COUNTIF(저축성자산, I2264) &gt; 0, 표1[[#This Row],[결제수단]], E2264)</f>
        <v>미분류</v>
      </c>
      <c r="O2264">
        <f>IF(OR(표1[[#This Row],[pv_대분류]]="수입", 표1[[#This Row],[pv_대분류]]="저축/투자"), 표1[[#This Row],[금액]], -표1[[#This Row],[금액]])</f>
        <v>81</v>
      </c>
    </row>
    <row r="2265" spans="1:15" hidden="1">
      <c r="A2265" s="33">
        <v>45574</v>
      </c>
      <c r="B2265" s="34">
        <v>0.42078703703703701</v>
      </c>
      <c r="C2265" t="s">
        <v>167</v>
      </c>
      <c r="D2265" t="s">
        <v>609</v>
      </c>
      <c r="E2265" t="s">
        <v>149</v>
      </c>
      <c r="F2265" t="s">
        <v>359</v>
      </c>
      <c r="G2265" s="82">
        <v>10</v>
      </c>
      <c r="H2265" t="s">
        <v>179</v>
      </c>
      <c r="I2265" t="s">
        <v>537</v>
      </c>
      <c r="J2265" s="33"/>
      <c r="K2265" s="33">
        <f>표1[[#This Row],[날짜]]</f>
        <v>45574</v>
      </c>
      <c r="L2265" t="str" cm="1">
        <f t="array" ref="L22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65" t="str">
        <f t="shared" si="35"/>
        <v>내계좌이체</v>
      </c>
      <c r="N2265" t="str">
        <f>IF(COUNTIF(저축성자산, I2265) &gt; 0, 표1[[#This Row],[결제수단]], E2265)</f>
        <v>미분류</v>
      </c>
      <c r="O2265">
        <f>IF(OR(표1[[#This Row],[pv_대분류]]="수입", 표1[[#This Row],[pv_대분류]]="저축/투자"), 표1[[#This Row],[금액]], -표1[[#This Row],[금액]])</f>
        <v>-10</v>
      </c>
    </row>
    <row r="2266" spans="1:15" hidden="1">
      <c r="A2266" s="33">
        <v>45574</v>
      </c>
      <c r="B2266" s="34">
        <v>0.42079861111111111</v>
      </c>
      <c r="C2266" t="s">
        <v>167</v>
      </c>
      <c r="D2266" t="s">
        <v>609</v>
      </c>
      <c r="E2266" t="s">
        <v>149</v>
      </c>
      <c r="F2266" t="s">
        <v>732</v>
      </c>
      <c r="G2266" s="82">
        <v>-10</v>
      </c>
      <c r="H2266" t="s">
        <v>179</v>
      </c>
      <c r="I2266" t="s">
        <v>195</v>
      </c>
      <c r="J2266" s="33"/>
      <c r="K2266" s="33">
        <f>표1[[#This Row],[날짜]]</f>
        <v>45574</v>
      </c>
      <c r="L2266" t="str" cm="1">
        <f t="array" ref="L22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66" t="str">
        <f t="shared" si="35"/>
        <v>내계좌이체</v>
      </c>
      <c r="N2266" t="str">
        <f>IF(COUNTIF(저축성자산, I2266) &gt; 0, 표1[[#This Row],[결제수단]], E2266)</f>
        <v>미분류</v>
      </c>
      <c r="O2266">
        <f>IF(OR(표1[[#This Row],[pv_대분류]]="수입", 표1[[#This Row],[pv_대분류]]="저축/투자"), 표1[[#This Row],[금액]], -표1[[#This Row],[금액]])</f>
        <v>10</v>
      </c>
    </row>
    <row r="2267" spans="1:15" hidden="1">
      <c r="A2267" s="33">
        <v>45573</v>
      </c>
      <c r="B2267" s="34">
        <v>0.35488425925925932</v>
      </c>
      <c r="C2267" t="s">
        <v>163</v>
      </c>
      <c r="D2267" t="s">
        <v>510</v>
      </c>
      <c r="E2267" t="s">
        <v>149</v>
      </c>
      <c r="F2267" t="s">
        <v>240</v>
      </c>
      <c r="G2267" s="82">
        <v>600</v>
      </c>
      <c r="H2267" t="s">
        <v>179</v>
      </c>
      <c r="I2267" t="s">
        <v>537</v>
      </c>
      <c r="J2267" s="33"/>
      <c r="K2267" s="33">
        <f>표1[[#This Row],[날짜]]</f>
        <v>45573</v>
      </c>
      <c r="L2267" t="str" cm="1">
        <f t="array" ref="L22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67" t="str">
        <f t="shared" si="35"/>
        <v>금융수입</v>
      </c>
      <c r="N2267" t="str">
        <f>IF(COUNTIF(저축성자산, I2267) &gt; 0, 표1[[#This Row],[결제수단]], E2267)</f>
        <v>미분류</v>
      </c>
      <c r="O2267">
        <f>IF(OR(표1[[#This Row],[pv_대분류]]="수입", 표1[[#This Row],[pv_대분류]]="저축/투자"), 표1[[#This Row],[금액]], -표1[[#This Row],[금액]])</f>
        <v>600</v>
      </c>
    </row>
    <row r="2268" spans="1:15" hidden="1">
      <c r="A2268" s="33">
        <v>45573</v>
      </c>
      <c r="B2268" s="34">
        <v>0.39672453703703697</v>
      </c>
      <c r="C2268" t="s">
        <v>163</v>
      </c>
      <c r="D2268" t="s">
        <v>149</v>
      </c>
      <c r="E2268" t="s">
        <v>149</v>
      </c>
      <c r="F2268" t="s">
        <v>590</v>
      </c>
      <c r="G2268" s="82">
        <v>34</v>
      </c>
      <c r="H2268" t="s">
        <v>179</v>
      </c>
      <c r="I2268" t="s">
        <v>537</v>
      </c>
      <c r="J2268" s="33"/>
      <c r="K2268" s="33">
        <f>표1[[#This Row],[날짜]]</f>
        <v>45573</v>
      </c>
      <c r="L2268" t="str" cm="1">
        <f t="array" ref="L22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68" t="str">
        <f t="shared" si="35"/>
        <v>미분류</v>
      </c>
      <c r="N2268" t="str">
        <f>IF(COUNTIF(저축성자산, I2268) &gt; 0, 표1[[#This Row],[결제수단]], E2268)</f>
        <v>미분류</v>
      </c>
      <c r="O2268">
        <f>IF(OR(표1[[#This Row],[pv_대분류]]="수입", 표1[[#This Row],[pv_대분류]]="저축/투자"), 표1[[#This Row],[금액]], -표1[[#This Row],[금액]])</f>
        <v>34</v>
      </c>
    </row>
    <row r="2269" spans="1:15" hidden="1">
      <c r="A2269" s="33">
        <v>45573</v>
      </c>
      <c r="B2269" s="34">
        <v>0.39704861111111112</v>
      </c>
      <c r="C2269" t="s">
        <v>163</v>
      </c>
      <c r="D2269" t="s">
        <v>149</v>
      </c>
      <c r="E2269" t="s">
        <v>149</v>
      </c>
      <c r="F2269" t="s">
        <v>590</v>
      </c>
      <c r="G2269" s="82">
        <v>38</v>
      </c>
      <c r="H2269" t="s">
        <v>179</v>
      </c>
      <c r="I2269" t="s">
        <v>537</v>
      </c>
      <c r="J2269" s="33"/>
      <c r="K2269" s="33">
        <f>표1[[#This Row],[날짜]]</f>
        <v>45573</v>
      </c>
      <c r="L2269" t="str" cm="1">
        <f t="array" ref="L22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69" t="str">
        <f t="shared" si="35"/>
        <v>미분류</v>
      </c>
      <c r="N2269" t="str">
        <f>IF(COUNTIF(저축성자산, I2269) &gt; 0, 표1[[#This Row],[결제수단]], E2269)</f>
        <v>미분류</v>
      </c>
      <c r="O2269">
        <f>IF(OR(표1[[#This Row],[pv_대분류]]="수입", 표1[[#This Row],[pv_대분류]]="저축/투자"), 표1[[#This Row],[금액]], -표1[[#This Row],[금액]])</f>
        <v>38</v>
      </c>
    </row>
    <row r="2270" spans="1:15" hidden="1">
      <c r="A2270" s="33">
        <v>45573</v>
      </c>
      <c r="B2270" s="34">
        <v>0.39729166666666671</v>
      </c>
      <c r="C2270" t="s">
        <v>163</v>
      </c>
      <c r="D2270" t="s">
        <v>161</v>
      </c>
      <c r="E2270" t="s">
        <v>149</v>
      </c>
      <c r="F2270" t="s">
        <v>617</v>
      </c>
      <c r="G2270" s="82">
        <v>94</v>
      </c>
      <c r="H2270" t="s">
        <v>179</v>
      </c>
      <c r="I2270" t="s">
        <v>537</v>
      </c>
      <c r="J2270" s="33"/>
      <c r="K2270" s="33">
        <f>표1[[#This Row],[날짜]]</f>
        <v>45573</v>
      </c>
      <c r="L2270" t="str" cm="1">
        <f t="array" ref="L22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70" t="str">
        <f t="shared" si="35"/>
        <v>앱테크</v>
      </c>
      <c r="N2270" t="str">
        <f>IF(COUNTIF(저축성자산, I2270) &gt; 0, 표1[[#This Row],[결제수단]], E2270)</f>
        <v>미분류</v>
      </c>
      <c r="O2270">
        <f>IF(OR(표1[[#This Row],[pv_대분류]]="수입", 표1[[#This Row],[pv_대분류]]="저축/투자"), 표1[[#This Row],[금액]], -표1[[#This Row],[금액]])</f>
        <v>94</v>
      </c>
    </row>
    <row r="2271" spans="1:15" hidden="1">
      <c r="A2271" s="33">
        <v>45573</v>
      </c>
      <c r="B2271" s="34">
        <v>0.39752314814814821</v>
      </c>
      <c r="C2271" t="s">
        <v>163</v>
      </c>
      <c r="D2271" t="s">
        <v>161</v>
      </c>
      <c r="E2271" t="s">
        <v>149</v>
      </c>
      <c r="F2271" t="s">
        <v>617</v>
      </c>
      <c r="G2271" s="82">
        <v>29</v>
      </c>
      <c r="H2271" t="s">
        <v>179</v>
      </c>
      <c r="I2271" t="s">
        <v>537</v>
      </c>
      <c r="J2271" s="33"/>
      <c r="K2271" s="33">
        <f>표1[[#This Row],[날짜]]</f>
        <v>45573</v>
      </c>
      <c r="L2271" t="str" cm="1">
        <f t="array" ref="L22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71" t="str">
        <f t="shared" si="35"/>
        <v>앱테크</v>
      </c>
      <c r="N2271" t="str">
        <f>IF(COUNTIF(저축성자산, I2271) &gt; 0, 표1[[#This Row],[결제수단]], E2271)</f>
        <v>미분류</v>
      </c>
      <c r="O2271">
        <f>IF(OR(표1[[#This Row],[pv_대분류]]="수입", 표1[[#This Row],[pv_대분류]]="저축/투자"), 표1[[#This Row],[금액]], -표1[[#This Row],[금액]])</f>
        <v>29</v>
      </c>
    </row>
    <row r="2272" spans="1:15" hidden="1">
      <c r="A2272" s="33">
        <v>45573</v>
      </c>
      <c r="B2272" s="34">
        <v>0.39769675925925918</v>
      </c>
      <c r="C2272" t="s">
        <v>163</v>
      </c>
      <c r="D2272" t="s">
        <v>161</v>
      </c>
      <c r="E2272" t="s">
        <v>149</v>
      </c>
      <c r="F2272" t="s">
        <v>353</v>
      </c>
      <c r="G2272" s="82">
        <v>10</v>
      </c>
      <c r="H2272" t="s">
        <v>179</v>
      </c>
      <c r="I2272" t="s">
        <v>537</v>
      </c>
      <c r="J2272" s="33"/>
      <c r="K2272" s="33">
        <f>표1[[#This Row],[날짜]]</f>
        <v>45573</v>
      </c>
      <c r="L2272" t="str" cm="1">
        <f t="array" ref="L22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72" t="str">
        <f t="shared" si="35"/>
        <v>앱테크</v>
      </c>
      <c r="N2272" t="str">
        <f>IF(COUNTIF(저축성자산, I2272) &gt; 0, 표1[[#This Row],[결제수단]], E2272)</f>
        <v>미분류</v>
      </c>
      <c r="O2272">
        <f>IF(OR(표1[[#This Row],[pv_대분류]]="수입", 표1[[#This Row],[pv_대분류]]="저축/투자"), 표1[[#This Row],[금액]], -표1[[#This Row],[금액]])</f>
        <v>10</v>
      </c>
    </row>
    <row r="2273" spans="1:15">
      <c r="A2273" s="33">
        <v>45573</v>
      </c>
      <c r="B2273" s="34">
        <v>0.5728819444444444</v>
      </c>
      <c r="C2273" t="s">
        <v>165</v>
      </c>
      <c r="D2273" t="s">
        <v>148</v>
      </c>
      <c r="E2273" t="s">
        <v>27</v>
      </c>
      <c r="F2273" t="s">
        <v>233</v>
      </c>
      <c r="G2273" s="82">
        <v>-30600</v>
      </c>
      <c r="H2273" t="s">
        <v>179</v>
      </c>
      <c r="I2273" t="s">
        <v>222</v>
      </c>
      <c r="J2273" s="33"/>
      <c r="K2273" s="33">
        <f>표1[[#This Row],[날짜]]</f>
        <v>45573</v>
      </c>
      <c r="L2273" t="str" cm="1">
        <f t="array" ref="L22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73" t="str">
        <f t="shared" si="35"/>
        <v>식비</v>
      </c>
      <c r="N2273" t="str">
        <f>IF(COUNTIF(저축성자산, I2273) &gt; 0, 표1[[#This Row],[결제수단]], E2273)</f>
        <v>배달</v>
      </c>
      <c r="O2273">
        <f>IF(OR(표1[[#This Row],[pv_대분류]]="수입", 표1[[#This Row],[pv_대분류]]="저축/투자"), 표1[[#This Row],[금액]], -표1[[#This Row],[금액]])</f>
        <v>30600</v>
      </c>
    </row>
    <row r="2274" spans="1:15">
      <c r="A2274" s="33">
        <v>45573</v>
      </c>
      <c r="B2274" s="34">
        <v>0.73491898148148149</v>
      </c>
      <c r="C2274" t="s">
        <v>165</v>
      </c>
      <c r="D2274" t="s">
        <v>553</v>
      </c>
      <c r="E2274" t="s">
        <v>612</v>
      </c>
      <c r="F2274" t="s">
        <v>716</v>
      </c>
      <c r="G2274" s="82">
        <v>-4243</v>
      </c>
      <c r="H2274" t="s">
        <v>179</v>
      </c>
      <c r="I2274" t="s">
        <v>224</v>
      </c>
      <c r="J2274" s="33"/>
      <c r="K2274" s="33">
        <f>표1[[#This Row],[날짜]]</f>
        <v>45573</v>
      </c>
      <c r="L2274" t="str" cm="1">
        <f t="array" ref="L22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74" t="str">
        <f t="shared" si="35"/>
        <v>온라인쇼핑</v>
      </c>
      <c r="N2274" t="str">
        <f>IF(COUNTIF(저축성자산, I2274) &gt; 0, 표1[[#This Row],[결제수단]], E2274)</f>
        <v>인터넷쇼핑</v>
      </c>
      <c r="O2274">
        <f>IF(OR(표1[[#This Row],[pv_대분류]]="수입", 표1[[#This Row],[pv_대분류]]="저축/투자"), 표1[[#This Row],[금액]], -표1[[#This Row],[금액]])</f>
        <v>4243</v>
      </c>
    </row>
    <row r="2275" spans="1:15">
      <c r="A2275" s="33">
        <v>45573</v>
      </c>
      <c r="B2275" s="34">
        <v>0.79070601851851852</v>
      </c>
      <c r="C2275" t="s">
        <v>165</v>
      </c>
      <c r="D2275" t="s">
        <v>146</v>
      </c>
      <c r="E2275" t="s">
        <v>19</v>
      </c>
      <c r="F2275" t="s">
        <v>596</v>
      </c>
      <c r="G2275" s="82">
        <v>-5400</v>
      </c>
      <c r="H2275" t="s">
        <v>179</v>
      </c>
      <c r="I2275" t="s">
        <v>224</v>
      </c>
      <c r="J2275" s="33"/>
      <c r="K2275" s="33">
        <f>표1[[#This Row],[날짜]]</f>
        <v>45573</v>
      </c>
      <c r="L2275" t="str" cm="1">
        <f t="array" ref="L22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75" t="str">
        <f t="shared" si="35"/>
        <v>교통</v>
      </c>
      <c r="N2275" t="str">
        <f>IF(COUNTIF(저축성자산, I2275) &gt; 0, 표1[[#This Row],[결제수단]], E2275)</f>
        <v>철도</v>
      </c>
      <c r="O2275">
        <f>IF(OR(표1[[#This Row],[pv_대분류]]="수입", 표1[[#This Row],[pv_대분류]]="저축/투자"), 표1[[#This Row],[금액]], -표1[[#This Row],[금액]])</f>
        <v>5400</v>
      </c>
    </row>
    <row r="2276" spans="1:15">
      <c r="A2276" s="33">
        <v>45573</v>
      </c>
      <c r="B2276" s="34">
        <v>0.85930555555555554</v>
      </c>
      <c r="C2276" t="s">
        <v>165</v>
      </c>
      <c r="D2276" t="s">
        <v>148</v>
      </c>
      <c r="E2276" t="s">
        <v>20</v>
      </c>
      <c r="F2276" t="s">
        <v>735</v>
      </c>
      <c r="G2276" s="82">
        <v>-44833</v>
      </c>
      <c r="H2276" t="s">
        <v>179</v>
      </c>
      <c r="I2276" t="s">
        <v>222</v>
      </c>
      <c r="J2276" s="33"/>
      <c r="K2276" s="33">
        <f>표1[[#This Row],[날짜]]</f>
        <v>45573</v>
      </c>
      <c r="L2276" t="str" cm="1">
        <f t="array" ref="L22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76" t="str">
        <f t="shared" si="35"/>
        <v>식비</v>
      </c>
      <c r="N2276" t="str">
        <f>IF(COUNTIF(저축성자산, I2276) &gt; 0, 표1[[#This Row],[결제수단]], E2276)</f>
        <v>한식</v>
      </c>
      <c r="O2276">
        <f>IF(OR(표1[[#This Row],[pv_대분류]]="수입", 표1[[#This Row],[pv_대분류]]="저축/투자"), 표1[[#This Row],[금액]], -표1[[#This Row],[금액]])</f>
        <v>44833</v>
      </c>
    </row>
    <row r="2277" spans="1:15">
      <c r="A2277" s="33">
        <v>45573</v>
      </c>
      <c r="B2277" s="34">
        <v>0.91333333333333333</v>
      </c>
      <c r="C2277" t="s">
        <v>165</v>
      </c>
      <c r="D2277" t="s">
        <v>160</v>
      </c>
      <c r="E2277" t="s">
        <v>4</v>
      </c>
      <c r="F2277" t="s">
        <v>277</v>
      </c>
      <c r="G2277" s="82">
        <v>-3900</v>
      </c>
      <c r="H2277" t="s">
        <v>179</v>
      </c>
      <c r="I2277" t="s">
        <v>224</v>
      </c>
      <c r="J2277" s="33"/>
      <c r="K2277" s="33">
        <f>표1[[#This Row],[날짜]]</f>
        <v>45573</v>
      </c>
      <c r="L2277" t="str" cm="1">
        <f t="array" ref="L22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77" t="str">
        <f t="shared" si="35"/>
        <v>생활</v>
      </c>
      <c r="N2277" t="str">
        <f>IF(COUNTIF(저축성자산, I2277) &gt; 0, 표1[[#This Row],[결제수단]], E2277)</f>
        <v>편의점</v>
      </c>
      <c r="O2277">
        <f>IF(OR(표1[[#This Row],[pv_대분류]]="수입", 표1[[#This Row],[pv_대분류]]="저축/투자"), 표1[[#This Row],[금액]], -표1[[#This Row],[금액]])</f>
        <v>3900</v>
      </c>
    </row>
    <row r="2278" spans="1:15" hidden="1">
      <c r="A2278" s="33">
        <v>45573</v>
      </c>
      <c r="B2278" s="34">
        <v>0.39630787037037041</v>
      </c>
      <c r="C2278" t="s">
        <v>167</v>
      </c>
      <c r="D2278" t="s">
        <v>23</v>
      </c>
      <c r="E2278" t="s">
        <v>149</v>
      </c>
      <c r="F2278" t="s">
        <v>192</v>
      </c>
      <c r="G2278" s="82">
        <v>65</v>
      </c>
      <c r="H2278" t="s">
        <v>179</v>
      </c>
      <c r="I2278" t="s">
        <v>537</v>
      </c>
      <c r="J2278" s="33"/>
      <c r="K2278" s="33">
        <f>표1[[#This Row],[날짜]]</f>
        <v>45573</v>
      </c>
      <c r="L2278" t="str" cm="1">
        <f t="array" ref="L22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78" t="str">
        <f t="shared" si="35"/>
        <v>투자</v>
      </c>
      <c r="N2278" t="str">
        <f>IF(COUNTIF(저축성자산, I2278) &gt; 0, 표1[[#This Row],[결제수단]], E2278)</f>
        <v>미분류</v>
      </c>
      <c r="O2278">
        <f>IF(OR(표1[[#This Row],[pv_대분류]]="수입", 표1[[#This Row],[pv_대분류]]="저축/투자"), 표1[[#This Row],[금액]], -표1[[#This Row],[금액]])</f>
        <v>-65</v>
      </c>
    </row>
    <row r="2279" spans="1:15" hidden="1">
      <c r="A2279" s="33">
        <v>45573</v>
      </c>
      <c r="B2279" s="34">
        <v>0.39658564814814817</v>
      </c>
      <c r="C2279" t="s">
        <v>167</v>
      </c>
      <c r="D2279" t="s">
        <v>609</v>
      </c>
      <c r="E2279" t="s">
        <v>149</v>
      </c>
      <c r="F2279" t="s">
        <v>152</v>
      </c>
      <c r="G2279" s="82">
        <v>-140</v>
      </c>
      <c r="H2279" t="s">
        <v>179</v>
      </c>
      <c r="I2279" t="s">
        <v>537</v>
      </c>
      <c r="J2279" s="33"/>
      <c r="K2279" s="33">
        <f>표1[[#This Row],[날짜]]</f>
        <v>45573</v>
      </c>
      <c r="L2279" t="str" cm="1">
        <f t="array" ref="L22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79" t="str">
        <f t="shared" si="35"/>
        <v>내계좌이체</v>
      </c>
      <c r="N2279" t="str">
        <f>IF(COUNTIF(저축성자산, I2279) &gt; 0, 표1[[#This Row],[결제수단]], E2279)</f>
        <v>미분류</v>
      </c>
      <c r="O2279">
        <f>IF(OR(표1[[#This Row],[pv_대분류]]="수입", 표1[[#This Row],[pv_대분류]]="저축/투자"), 표1[[#This Row],[금액]], -표1[[#This Row],[금액]])</f>
        <v>140</v>
      </c>
    </row>
    <row r="2280" spans="1:15" hidden="1">
      <c r="A2280" s="33">
        <v>45573</v>
      </c>
      <c r="B2280" s="34">
        <v>0.39659722222222221</v>
      </c>
      <c r="C2280" t="s">
        <v>167</v>
      </c>
      <c r="D2280" t="s">
        <v>609</v>
      </c>
      <c r="E2280" t="s">
        <v>149</v>
      </c>
      <c r="F2280" t="s">
        <v>152</v>
      </c>
      <c r="G2280" s="82">
        <v>140</v>
      </c>
      <c r="H2280" t="s">
        <v>179</v>
      </c>
      <c r="I2280" t="s">
        <v>195</v>
      </c>
      <c r="J2280" s="33"/>
      <c r="K2280" s="33">
        <f>표1[[#This Row],[날짜]]</f>
        <v>45573</v>
      </c>
      <c r="L2280" t="str" cm="1">
        <f t="array" ref="L22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0" t="str">
        <f t="shared" si="35"/>
        <v>내계좌이체</v>
      </c>
      <c r="N2280" t="str">
        <f>IF(COUNTIF(저축성자산, I2280) &gt; 0, 표1[[#This Row],[결제수단]], E2280)</f>
        <v>미분류</v>
      </c>
      <c r="O2280">
        <f>IF(OR(표1[[#This Row],[pv_대분류]]="수입", 표1[[#This Row],[pv_대분류]]="저축/투자"), 표1[[#This Row],[금액]], -표1[[#This Row],[금액]])</f>
        <v>-140</v>
      </c>
    </row>
    <row r="2281" spans="1:15" hidden="1">
      <c r="A2281" s="33">
        <v>45573</v>
      </c>
      <c r="B2281" s="34">
        <v>0.39689814814814822</v>
      </c>
      <c r="C2281" t="s">
        <v>167</v>
      </c>
      <c r="D2281" t="s">
        <v>609</v>
      </c>
      <c r="E2281" t="s">
        <v>149</v>
      </c>
      <c r="F2281" t="s">
        <v>152</v>
      </c>
      <c r="G2281" s="82">
        <v>-34</v>
      </c>
      <c r="H2281" t="s">
        <v>179</v>
      </c>
      <c r="I2281" t="s">
        <v>537</v>
      </c>
      <c r="J2281" s="33"/>
      <c r="K2281" s="33">
        <f>표1[[#This Row],[날짜]]</f>
        <v>45573</v>
      </c>
      <c r="L2281" t="str" cm="1">
        <f t="array" ref="L22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1" t="str">
        <f t="shared" si="35"/>
        <v>내계좌이체</v>
      </c>
      <c r="N2281" t="str">
        <f>IF(COUNTIF(저축성자산, I2281) &gt; 0, 표1[[#This Row],[결제수단]], E2281)</f>
        <v>미분류</v>
      </c>
      <c r="O2281">
        <f>IF(OR(표1[[#This Row],[pv_대분류]]="수입", 표1[[#This Row],[pv_대분류]]="저축/투자"), 표1[[#This Row],[금액]], -표1[[#This Row],[금액]])</f>
        <v>34</v>
      </c>
    </row>
    <row r="2282" spans="1:15" hidden="1">
      <c r="A2282" s="33">
        <v>45573</v>
      </c>
      <c r="B2282" s="34">
        <v>0.39690972222222221</v>
      </c>
      <c r="C2282" t="s">
        <v>167</v>
      </c>
      <c r="D2282" t="s">
        <v>609</v>
      </c>
      <c r="E2282" t="s">
        <v>149</v>
      </c>
      <c r="F2282" t="s">
        <v>152</v>
      </c>
      <c r="G2282" s="82">
        <v>34</v>
      </c>
      <c r="H2282" t="s">
        <v>179</v>
      </c>
      <c r="I2282" t="s">
        <v>195</v>
      </c>
      <c r="J2282" s="33"/>
      <c r="K2282" s="33">
        <f>표1[[#This Row],[날짜]]</f>
        <v>45573</v>
      </c>
      <c r="L2282" t="str" cm="1">
        <f t="array" ref="L22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2" t="str">
        <f t="shared" si="35"/>
        <v>내계좌이체</v>
      </c>
      <c r="N2282" t="str">
        <f>IF(COUNTIF(저축성자산, I2282) &gt; 0, 표1[[#This Row],[결제수단]], E2282)</f>
        <v>미분류</v>
      </c>
      <c r="O2282">
        <f>IF(OR(표1[[#This Row],[pv_대분류]]="수입", 표1[[#This Row],[pv_대분류]]="저축/투자"), 표1[[#This Row],[금액]], -표1[[#This Row],[금액]])</f>
        <v>-34</v>
      </c>
    </row>
    <row r="2283" spans="1:15" hidden="1">
      <c r="A2283" s="33">
        <v>45573</v>
      </c>
      <c r="B2283" s="34">
        <v>0.39725694444444443</v>
      </c>
      <c r="C2283" t="s">
        <v>167</v>
      </c>
      <c r="D2283" t="s">
        <v>609</v>
      </c>
      <c r="E2283" t="s">
        <v>149</v>
      </c>
      <c r="F2283" t="s">
        <v>732</v>
      </c>
      <c r="G2283" s="82">
        <v>-74</v>
      </c>
      <c r="H2283" t="s">
        <v>179</v>
      </c>
      <c r="I2283" t="s">
        <v>195</v>
      </c>
      <c r="J2283" s="33"/>
      <c r="K2283" s="33">
        <f>표1[[#This Row],[날짜]]</f>
        <v>45573</v>
      </c>
      <c r="L2283" t="str" cm="1">
        <f t="array" ref="L22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3" t="str">
        <f t="shared" si="35"/>
        <v>내계좌이체</v>
      </c>
      <c r="N2283" t="str">
        <f>IF(COUNTIF(저축성자산, I2283) &gt; 0, 표1[[#This Row],[결제수단]], E2283)</f>
        <v>미분류</v>
      </c>
      <c r="O2283">
        <f>IF(OR(표1[[#This Row],[pv_대분류]]="수입", 표1[[#This Row],[pv_대분류]]="저축/투자"), 표1[[#This Row],[금액]], -표1[[#This Row],[금액]])</f>
        <v>74</v>
      </c>
    </row>
    <row r="2284" spans="1:15" hidden="1">
      <c r="A2284" s="33">
        <v>45573</v>
      </c>
      <c r="B2284" s="34">
        <v>0.39725694444444443</v>
      </c>
      <c r="C2284" t="s">
        <v>167</v>
      </c>
      <c r="D2284" t="s">
        <v>609</v>
      </c>
      <c r="E2284" t="s">
        <v>149</v>
      </c>
      <c r="F2284" t="s">
        <v>359</v>
      </c>
      <c r="G2284" s="82">
        <v>74</v>
      </c>
      <c r="H2284" t="s">
        <v>179</v>
      </c>
      <c r="I2284" t="s">
        <v>537</v>
      </c>
      <c r="J2284" s="33"/>
      <c r="K2284" s="33">
        <f>표1[[#This Row],[날짜]]</f>
        <v>45573</v>
      </c>
      <c r="L2284" t="str" cm="1">
        <f t="array" ref="L22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4" t="str">
        <f t="shared" si="35"/>
        <v>내계좌이체</v>
      </c>
      <c r="N2284" t="str">
        <f>IF(COUNTIF(저축성자산, I2284) &gt; 0, 표1[[#This Row],[결제수단]], E2284)</f>
        <v>미분류</v>
      </c>
      <c r="O2284">
        <f>IF(OR(표1[[#This Row],[pv_대분류]]="수입", 표1[[#This Row],[pv_대분류]]="저축/투자"), 표1[[#This Row],[금액]], -표1[[#This Row],[금액]])</f>
        <v>-74</v>
      </c>
    </row>
    <row r="2285" spans="1:15" hidden="1">
      <c r="A2285" s="33">
        <v>45573</v>
      </c>
      <c r="B2285" s="34">
        <v>0.39747685185185178</v>
      </c>
      <c r="C2285" t="s">
        <v>167</v>
      </c>
      <c r="D2285" t="s">
        <v>609</v>
      </c>
      <c r="E2285" t="s">
        <v>149</v>
      </c>
      <c r="F2285" t="s">
        <v>732</v>
      </c>
      <c r="G2285" s="82">
        <v>-100</v>
      </c>
      <c r="H2285" t="s">
        <v>179</v>
      </c>
      <c r="I2285" t="s">
        <v>195</v>
      </c>
      <c r="J2285" s="33"/>
      <c r="K2285" s="33">
        <f>표1[[#This Row],[날짜]]</f>
        <v>45573</v>
      </c>
      <c r="L2285" t="str" cm="1">
        <f t="array" ref="L22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5" t="str">
        <f t="shared" si="35"/>
        <v>내계좌이체</v>
      </c>
      <c r="N2285" t="str">
        <f>IF(COUNTIF(저축성자산, I2285) &gt; 0, 표1[[#This Row],[결제수단]], E2285)</f>
        <v>미분류</v>
      </c>
      <c r="O2285">
        <f>IF(OR(표1[[#This Row],[pv_대분류]]="수입", 표1[[#This Row],[pv_대분류]]="저축/투자"), 표1[[#This Row],[금액]], -표1[[#This Row],[금액]])</f>
        <v>100</v>
      </c>
    </row>
    <row r="2286" spans="1:15" hidden="1">
      <c r="A2286" s="33">
        <v>45573</v>
      </c>
      <c r="B2286" s="34">
        <v>0.39747685185185178</v>
      </c>
      <c r="C2286" t="s">
        <v>167</v>
      </c>
      <c r="D2286" t="s">
        <v>609</v>
      </c>
      <c r="E2286" t="s">
        <v>149</v>
      </c>
      <c r="F2286" t="s">
        <v>359</v>
      </c>
      <c r="G2286" s="82">
        <v>100</v>
      </c>
      <c r="H2286" t="s">
        <v>179</v>
      </c>
      <c r="I2286" t="s">
        <v>537</v>
      </c>
      <c r="J2286" s="33"/>
      <c r="K2286" s="33">
        <f>표1[[#This Row],[날짜]]</f>
        <v>45573</v>
      </c>
      <c r="L2286" t="str" cm="1">
        <f t="array" ref="L22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86" t="str">
        <f t="shared" si="35"/>
        <v>내계좌이체</v>
      </c>
      <c r="N2286" t="str">
        <f>IF(COUNTIF(저축성자산, I2286) &gt; 0, 표1[[#This Row],[결제수단]], E2286)</f>
        <v>미분류</v>
      </c>
      <c r="O2286">
        <f>IF(OR(표1[[#This Row],[pv_대분류]]="수입", 표1[[#This Row],[pv_대분류]]="저축/투자"), 표1[[#This Row],[금액]], -표1[[#This Row],[금액]])</f>
        <v>-100</v>
      </c>
    </row>
    <row r="2287" spans="1:15" hidden="1">
      <c r="A2287" s="33">
        <v>45573</v>
      </c>
      <c r="B2287" s="34">
        <v>0.66622685185185182</v>
      </c>
      <c r="C2287" t="s">
        <v>167</v>
      </c>
      <c r="D2287" t="s">
        <v>167</v>
      </c>
      <c r="E2287" t="s">
        <v>149</v>
      </c>
      <c r="F2287" t="s">
        <v>112</v>
      </c>
      <c r="G2287" s="82">
        <v>5400</v>
      </c>
      <c r="H2287" t="s">
        <v>179</v>
      </c>
      <c r="I2287" t="s">
        <v>260</v>
      </c>
      <c r="J2287" s="33"/>
      <c r="K2287" s="33">
        <f>표1[[#This Row],[날짜]]</f>
        <v>45573</v>
      </c>
      <c r="L2287" t="str" cm="1">
        <f t="array" ref="L22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87" t="str">
        <f t="shared" si="35"/>
        <v>이체</v>
      </c>
      <c r="N2287" t="str">
        <f>IF(COUNTIF(저축성자산, I2287) &gt; 0, 표1[[#This Row],[결제수단]], E2287)</f>
        <v>미분류</v>
      </c>
      <c r="O2287">
        <f>IF(OR(표1[[#This Row],[pv_대분류]]="수입", 표1[[#This Row],[pv_대분류]]="저축/투자"), 표1[[#This Row],[금액]], -표1[[#This Row],[금액]])</f>
        <v>-5400</v>
      </c>
    </row>
    <row r="2288" spans="1:15" hidden="1">
      <c r="A2288" s="33">
        <v>45573</v>
      </c>
      <c r="B2288" s="34">
        <v>0.90812499999999996</v>
      </c>
      <c r="C2288" t="s">
        <v>167</v>
      </c>
      <c r="D2288" t="s">
        <v>167</v>
      </c>
      <c r="E2288" t="s">
        <v>149</v>
      </c>
      <c r="F2288" t="s">
        <v>119</v>
      </c>
      <c r="G2288" s="82">
        <v>5400</v>
      </c>
      <c r="H2288" t="s">
        <v>179</v>
      </c>
      <c r="I2288" t="s">
        <v>260</v>
      </c>
      <c r="J2288" s="33"/>
      <c r="K2288" s="33">
        <f>표1[[#This Row],[날짜]]</f>
        <v>45573</v>
      </c>
      <c r="L2288" t="str" cm="1">
        <f t="array" ref="L22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288" t="str">
        <f t="shared" si="35"/>
        <v>이체</v>
      </c>
      <c r="N2288" t="str">
        <f>IF(COUNTIF(저축성자산, I2288) &gt; 0, 표1[[#This Row],[결제수단]], E2288)</f>
        <v>미분류</v>
      </c>
      <c r="O2288">
        <f>IF(OR(표1[[#This Row],[pv_대분류]]="수입", 표1[[#This Row],[pv_대분류]]="저축/투자"), 표1[[#This Row],[금액]], -표1[[#This Row],[금액]])</f>
        <v>-5400</v>
      </c>
    </row>
    <row r="2289" spans="1:15" hidden="1">
      <c r="A2289" s="33">
        <v>45572</v>
      </c>
      <c r="B2289" s="34">
        <v>0.3551273148148148</v>
      </c>
      <c r="C2289" t="s">
        <v>163</v>
      </c>
      <c r="D2289" t="s">
        <v>510</v>
      </c>
      <c r="E2289" t="s">
        <v>149</v>
      </c>
      <c r="F2289" t="s">
        <v>240</v>
      </c>
      <c r="G2289" s="82">
        <v>300</v>
      </c>
      <c r="H2289" t="s">
        <v>179</v>
      </c>
      <c r="I2289" t="s">
        <v>537</v>
      </c>
      <c r="J2289" s="33"/>
      <c r="K2289" s="33">
        <f>표1[[#This Row],[날짜]]</f>
        <v>45572</v>
      </c>
      <c r="L2289" t="str" cm="1">
        <f t="array" ref="L22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89" t="str">
        <f t="shared" si="35"/>
        <v>금융수입</v>
      </c>
      <c r="N2289" t="str">
        <f>IF(COUNTIF(저축성자산, I2289) &gt; 0, 표1[[#This Row],[결제수단]], E2289)</f>
        <v>미분류</v>
      </c>
      <c r="O2289">
        <f>IF(OR(표1[[#This Row],[pv_대분류]]="수입", 표1[[#This Row],[pv_대분류]]="저축/투자"), 표1[[#This Row],[금액]], -표1[[#This Row],[금액]])</f>
        <v>300</v>
      </c>
    </row>
    <row r="2290" spans="1:15">
      <c r="A2290" s="33">
        <v>45572</v>
      </c>
      <c r="B2290" s="34">
        <v>0.35840277777777779</v>
      </c>
      <c r="C2290" t="s">
        <v>165</v>
      </c>
      <c r="D2290" t="s">
        <v>146</v>
      </c>
      <c r="E2290" t="s">
        <v>37</v>
      </c>
      <c r="F2290" t="s">
        <v>325</v>
      </c>
      <c r="G2290" s="82">
        <v>-5400</v>
      </c>
      <c r="H2290" t="s">
        <v>179</v>
      </c>
      <c r="I2290" t="s">
        <v>224</v>
      </c>
      <c r="J2290" s="33"/>
      <c r="K2290" s="33">
        <f>표1[[#This Row],[날짜]]</f>
        <v>45572</v>
      </c>
      <c r="L2290" t="str" cm="1">
        <f t="array" ref="L22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290" t="str">
        <f t="shared" si="35"/>
        <v>교통</v>
      </c>
      <c r="N2290" t="str">
        <f>IF(COUNTIF(저축성자산, I2290) &gt; 0, 표1[[#This Row],[결제수단]], E2290)</f>
        <v>택시</v>
      </c>
      <c r="O2290">
        <f>IF(OR(표1[[#This Row],[pv_대분류]]="수입", 표1[[#This Row],[pv_대분류]]="저축/투자"), 표1[[#This Row],[금액]], -표1[[#This Row],[금액]])</f>
        <v>5400</v>
      </c>
    </row>
    <row r="2291" spans="1:15" hidden="1">
      <c r="A2291" s="33">
        <v>45572</v>
      </c>
      <c r="B2291" s="34">
        <v>0.61037037037037034</v>
      </c>
      <c r="C2291" t="s">
        <v>163</v>
      </c>
      <c r="D2291" t="s">
        <v>149</v>
      </c>
      <c r="E2291" t="s">
        <v>149</v>
      </c>
      <c r="F2291" t="s">
        <v>590</v>
      </c>
      <c r="G2291" s="82">
        <v>23</v>
      </c>
      <c r="H2291" t="s">
        <v>179</v>
      </c>
      <c r="I2291" t="s">
        <v>537</v>
      </c>
      <c r="J2291" s="33"/>
      <c r="K2291" s="33">
        <f>표1[[#This Row],[날짜]]</f>
        <v>45572</v>
      </c>
      <c r="L2291" t="str" cm="1">
        <f t="array" ref="L22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91" t="str">
        <f t="shared" si="35"/>
        <v>미분류</v>
      </c>
      <c r="N2291" t="str">
        <f>IF(COUNTIF(저축성자산, I2291) &gt; 0, 표1[[#This Row],[결제수단]], E2291)</f>
        <v>미분류</v>
      </c>
      <c r="O2291">
        <f>IF(OR(표1[[#This Row],[pv_대분류]]="수입", 표1[[#This Row],[pv_대분류]]="저축/투자"), 표1[[#This Row],[금액]], -표1[[#This Row],[금액]])</f>
        <v>23</v>
      </c>
    </row>
    <row r="2292" spans="1:15" hidden="1">
      <c r="A2292" s="33">
        <v>45572</v>
      </c>
      <c r="B2292" s="34">
        <v>0.61067129629629635</v>
      </c>
      <c r="C2292" t="s">
        <v>163</v>
      </c>
      <c r="D2292" t="s">
        <v>149</v>
      </c>
      <c r="E2292" t="s">
        <v>149</v>
      </c>
      <c r="F2292" t="s">
        <v>590</v>
      </c>
      <c r="G2292" s="82">
        <v>87</v>
      </c>
      <c r="H2292" t="s">
        <v>179</v>
      </c>
      <c r="I2292" t="s">
        <v>537</v>
      </c>
      <c r="J2292" s="33"/>
      <c r="K2292" s="33">
        <f>표1[[#This Row],[날짜]]</f>
        <v>45572</v>
      </c>
      <c r="L2292" t="str" cm="1">
        <f t="array" ref="L22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92" t="str">
        <f t="shared" si="35"/>
        <v>미분류</v>
      </c>
      <c r="N2292" t="str">
        <f>IF(COUNTIF(저축성자산, I2292) &gt; 0, 표1[[#This Row],[결제수단]], E2292)</f>
        <v>미분류</v>
      </c>
      <c r="O2292">
        <f>IF(OR(표1[[#This Row],[pv_대분류]]="수입", 표1[[#This Row],[pv_대분류]]="저축/투자"), 표1[[#This Row],[금액]], -표1[[#This Row],[금액]])</f>
        <v>87</v>
      </c>
    </row>
    <row r="2293" spans="1:15" hidden="1">
      <c r="A2293" s="33">
        <v>45572</v>
      </c>
      <c r="B2293" s="34">
        <v>0.61091435185185183</v>
      </c>
      <c r="C2293" t="s">
        <v>163</v>
      </c>
      <c r="D2293" t="s">
        <v>161</v>
      </c>
      <c r="E2293" t="s">
        <v>149</v>
      </c>
      <c r="F2293" t="s">
        <v>617</v>
      </c>
      <c r="G2293" s="82">
        <v>110</v>
      </c>
      <c r="H2293" t="s">
        <v>179</v>
      </c>
      <c r="I2293" t="s">
        <v>537</v>
      </c>
      <c r="J2293" s="33"/>
      <c r="K2293" s="33">
        <f>표1[[#This Row],[날짜]]</f>
        <v>45572</v>
      </c>
      <c r="L2293" t="str" cm="1">
        <f t="array" ref="L22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93" t="str">
        <f t="shared" si="35"/>
        <v>앱테크</v>
      </c>
      <c r="N2293" t="str">
        <f>IF(COUNTIF(저축성자산, I2293) &gt; 0, 표1[[#This Row],[결제수단]], E2293)</f>
        <v>미분류</v>
      </c>
      <c r="O2293">
        <f>IF(OR(표1[[#This Row],[pv_대분류]]="수입", 표1[[#This Row],[pv_대분류]]="저축/투자"), 표1[[#This Row],[금액]], -표1[[#This Row],[금액]])</f>
        <v>110</v>
      </c>
    </row>
    <row r="2294" spans="1:15" hidden="1">
      <c r="A2294" s="33">
        <v>45572</v>
      </c>
      <c r="B2294" s="34">
        <v>0.61115740740740743</v>
      </c>
      <c r="C2294" t="s">
        <v>163</v>
      </c>
      <c r="D2294" t="s">
        <v>161</v>
      </c>
      <c r="E2294" t="s">
        <v>149</v>
      </c>
      <c r="F2294" t="s">
        <v>617</v>
      </c>
      <c r="G2294" s="82">
        <v>45</v>
      </c>
      <c r="H2294" t="s">
        <v>179</v>
      </c>
      <c r="I2294" t="s">
        <v>537</v>
      </c>
      <c r="J2294" s="33"/>
      <c r="K2294" s="33">
        <f>표1[[#This Row],[날짜]]</f>
        <v>45572</v>
      </c>
      <c r="L2294" t="str" cm="1">
        <f t="array" ref="L22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94" t="str">
        <f t="shared" si="35"/>
        <v>앱테크</v>
      </c>
      <c r="N2294" t="str">
        <f>IF(COUNTIF(저축성자산, I2294) &gt; 0, 표1[[#This Row],[결제수단]], E2294)</f>
        <v>미분류</v>
      </c>
      <c r="O2294">
        <f>IF(OR(표1[[#This Row],[pv_대분류]]="수입", 표1[[#This Row],[pv_대분류]]="저축/투자"), 표1[[#This Row],[금액]], -표1[[#This Row],[금액]])</f>
        <v>45</v>
      </c>
    </row>
    <row r="2295" spans="1:15" hidden="1">
      <c r="A2295" s="33">
        <v>45572</v>
      </c>
      <c r="B2295" s="34">
        <v>0.61140046296296291</v>
      </c>
      <c r="C2295" t="s">
        <v>163</v>
      </c>
      <c r="D2295" t="s">
        <v>161</v>
      </c>
      <c r="E2295" t="s">
        <v>149</v>
      </c>
      <c r="F2295" t="s">
        <v>353</v>
      </c>
      <c r="G2295" s="82">
        <v>10</v>
      </c>
      <c r="H2295" t="s">
        <v>179</v>
      </c>
      <c r="I2295" t="s">
        <v>537</v>
      </c>
      <c r="J2295" s="33"/>
      <c r="K2295" s="33">
        <f>표1[[#This Row],[날짜]]</f>
        <v>45572</v>
      </c>
      <c r="L2295" t="str" cm="1">
        <f t="array" ref="L22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295" t="str">
        <f t="shared" si="35"/>
        <v>앱테크</v>
      </c>
      <c r="N2295" t="str">
        <f>IF(COUNTIF(저축성자산, I2295) &gt; 0, 표1[[#This Row],[결제수단]], E2295)</f>
        <v>미분류</v>
      </c>
      <c r="O2295">
        <f>IF(OR(표1[[#This Row],[pv_대분류]]="수입", 표1[[#This Row],[pv_대분류]]="저축/투자"), 표1[[#This Row],[금액]], -표1[[#This Row],[금액]])</f>
        <v>10</v>
      </c>
    </row>
    <row r="2296" spans="1:15" hidden="1">
      <c r="A2296" s="33">
        <v>45572</v>
      </c>
      <c r="B2296" s="34">
        <v>0.61012731481481486</v>
      </c>
      <c r="C2296" t="s">
        <v>167</v>
      </c>
      <c r="D2296" t="s">
        <v>635</v>
      </c>
      <c r="E2296" t="s">
        <v>149</v>
      </c>
      <c r="F2296" t="s">
        <v>632</v>
      </c>
      <c r="G2296" s="82">
        <v>-113000</v>
      </c>
      <c r="H2296" t="s">
        <v>179</v>
      </c>
      <c r="I2296" t="s">
        <v>537</v>
      </c>
      <c r="J2296" s="33"/>
      <c r="K2296" s="33">
        <f>표1[[#This Row],[날짜]]</f>
        <v>45572</v>
      </c>
      <c r="L2296" t="str" cm="1">
        <f t="array" ref="L22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96" t="str">
        <f t="shared" si="35"/>
        <v>카드대금</v>
      </c>
      <c r="N2296" t="str">
        <f>IF(COUNTIF(저축성자산, I2296) &gt; 0, 표1[[#This Row],[결제수단]], E2296)</f>
        <v>미분류</v>
      </c>
      <c r="O2296">
        <f>IF(OR(표1[[#This Row],[pv_대분류]]="수입", 표1[[#This Row],[pv_대분류]]="저축/투자"), 표1[[#This Row],[금액]], -표1[[#This Row],[금액]])</f>
        <v>113000</v>
      </c>
    </row>
    <row r="2297" spans="1:15" hidden="1">
      <c r="A2297" s="33">
        <v>45572</v>
      </c>
      <c r="B2297" s="34">
        <v>0.61056712962962967</v>
      </c>
      <c r="C2297" t="s">
        <v>167</v>
      </c>
      <c r="D2297" t="s">
        <v>609</v>
      </c>
      <c r="E2297" t="s">
        <v>149</v>
      </c>
      <c r="F2297" t="s">
        <v>152</v>
      </c>
      <c r="G2297" s="82">
        <v>-223</v>
      </c>
      <c r="H2297" t="s">
        <v>179</v>
      </c>
      <c r="I2297" t="s">
        <v>537</v>
      </c>
      <c r="J2297" s="33"/>
      <c r="K2297" s="33">
        <f>표1[[#This Row],[날짜]]</f>
        <v>45572</v>
      </c>
      <c r="L2297" t="str" cm="1">
        <f t="array" ref="L22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97" t="str">
        <f t="shared" si="35"/>
        <v>내계좌이체</v>
      </c>
      <c r="N2297" t="str">
        <f>IF(COUNTIF(저축성자산, I2297) &gt; 0, 표1[[#This Row],[결제수단]], E2297)</f>
        <v>미분류</v>
      </c>
      <c r="O2297">
        <f>IF(OR(표1[[#This Row],[pv_대분류]]="수입", 표1[[#This Row],[pv_대분류]]="저축/투자"), 표1[[#This Row],[금액]], -표1[[#This Row],[금액]])</f>
        <v>223</v>
      </c>
    </row>
    <row r="2298" spans="1:15" hidden="1">
      <c r="A2298" s="33">
        <v>45572</v>
      </c>
      <c r="B2298" s="34">
        <v>0.61057870370370371</v>
      </c>
      <c r="C2298" t="s">
        <v>167</v>
      </c>
      <c r="D2298" t="s">
        <v>609</v>
      </c>
      <c r="E2298" t="s">
        <v>149</v>
      </c>
      <c r="F2298" t="s">
        <v>152</v>
      </c>
      <c r="G2298" s="82">
        <v>223</v>
      </c>
      <c r="H2298" t="s">
        <v>179</v>
      </c>
      <c r="I2298" t="s">
        <v>195</v>
      </c>
      <c r="J2298" s="33"/>
      <c r="K2298" s="33">
        <f>표1[[#This Row],[날짜]]</f>
        <v>45572</v>
      </c>
      <c r="L2298" t="str" cm="1">
        <f t="array" ref="L22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98" t="str">
        <f t="shared" si="35"/>
        <v>내계좌이체</v>
      </c>
      <c r="N2298" t="str">
        <f>IF(COUNTIF(저축성자산, I2298) &gt; 0, 표1[[#This Row],[결제수단]], E2298)</f>
        <v>미분류</v>
      </c>
      <c r="O2298">
        <f>IF(OR(표1[[#This Row],[pv_대분류]]="수입", 표1[[#This Row],[pv_대분류]]="저축/투자"), 표1[[#This Row],[금액]], -표1[[#This Row],[금액]])</f>
        <v>-223</v>
      </c>
    </row>
    <row r="2299" spans="1:15" hidden="1">
      <c r="A2299" s="33">
        <v>45572</v>
      </c>
      <c r="B2299" s="34">
        <v>0.61086805555555557</v>
      </c>
      <c r="C2299" t="s">
        <v>167</v>
      </c>
      <c r="D2299" t="s">
        <v>609</v>
      </c>
      <c r="E2299" t="s">
        <v>149</v>
      </c>
      <c r="F2299" t="s">
        <v>359</v>
      </c>
      <c r="G2299" s="82">
        <v>23</v>
      </c>
      <c r="H2299" t="s">
        <v>179</v>
      </c>
      <c r="I2299" t="s">
        <v>537</v>
      </c>
      <c r="J2299" s="33"/>
      <c r="K2299" s="33">
        <f>표1[[#This Row],[날짜]]</f>
        <v>45572</v>
      </c>
      <c r="L2299" t="str" cm="1">
        <f t="array" ref="L22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299" t="str">
        <f t="shared" si="35"/>
        <v>내계좌이체</v>
      </c>
      <c r="N2299" t="str">
        <f>IF(COUNTIF(저축성자산, I2299) &gt; 0, 표1[[#This Row],[결제수단]], E2299)</f>
        <v>미분류</v>
      </c>
      <c r="O2299">
        <f>IF(OR(표1[[#This Row],[pv_대분류]]="수입", 표1[[#This Row],[pv_대분류]]="저축/투자"), 표1[[#This Row],[금액]], -표1[[#This Row],[금액]])</f>
        <v>-23</v>
      </c>
    </row>
    <row r="2300" spans="1:15" hidden="1">
      <c r="A2300" s="33">
        <v>45572</v>
      </c>
      <c r="B2300" s="34">
        <v>0.61087962962962961</v>
      </c>
      <c r="C2300" t="s">
        <v>167</v>
      </c>
      <c r="D2300" t="s">
        <v>609</v>
      </c>
      <c r="E2300" t="s">
        <v>149</v>
      </c>
      <c r="F2300" t="s">
        <v>732</v>
      </c>
      <c r="G2300" s="82">
        <v>-23</v>
      </c>
      <c r="H2300" t="s">
        <v>179</v>
      </c>
      <c r="I2300" t="s">
        <v>195</v>
      </c>
      <c r="J2300" s="33"/>
      <c r="K2300" s="33">
        <f>표1[[#This Row],[날짜]]</f>
        <v>45572</v>
      </c>
      <c r="L2300" t="str" cm="1">
        <f t="array" ref="L23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00" t="str">
        <f t="shared" si="35"/>
        <v>내계좌이체</v>
      </c>
      <c r="N2300" t="str">
        <f>IF(COUNTIF(저축성자산, I2300) &gt; 0, 표1[[#This Row],[결제수단]], E2300)</f>
        <v>미분류</v>
      </c>
      <c r="O2300">
        <f>IF(OR(표1[[#This Row],[pv_대분류]]="수입", 표1[[#This Row],[pv_대분류]]="저축/투자"), 표1[[#This Row],[금액]], -표1[[#This Row],[금액]])</f>
        <v>23</v>
      </c>
    </row>
    <row r="2301" spans="1:15" hidden="1">
      <c r="A2301" s="33">
        <v>45572</v>
      </c>
      <c r="B2301" s="34">
        <v>0.61111111111111116</v>
      </c>
      <c r="C2301" t="s">
        <v>167</v>
      </c>
      <c r="D2301" t="s">
        <v>609</v>
      </c>
      <c r="E2301" t="s">
        <v>149</v>
      </c>
      <c r="F2301" t="s">
        <v>359</v>
      </c>
      <c r="G2301" s="82">
        <v>200</v>
      </c>
      <c r="H2301" t="s">
        <v>179</v>
      </c>
      <c r="I2301" t="s">
        <v>537</v>
      </c>
      <c r="J2301" s="33"/>
      <c r="K2301" s="33">
        <f>표1[[#This Row],[날짜]]</f>
        <v>45572</v>
      </c>
      <c r="L2301" t="str" cm="1">
        <f t="array" ref="L23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01" t="str">
        <f t="shared" si="35"/>
        <v>내계좌이체</v>
      </c>
      <c r="N2301" t="str">
        <f>IF(COUNTIF(저축성자산, I2301) &gt; 0, 표1[[#This Row],[결제수단]], E2301)</f>
        <v>미분류</v>
      </c>
      <c r="O2301">
        <f>IF(OR(표1[[#This Row],[pv_대분류]]="수입", 표1[[#This Row],[pv_대분류]]="저축/투자"), 표1[[#This Row],[금액]], -표1[[#This Row],[금액]])</f>
        <v>-200</v>
      </c>
    </row>
    <row r="2302" spans="1:15" hidden="1">
      <c r="A2302" s="33">
        <v>45572</v>
      </c>
      <c r="B2302" s="34">
        <v>0.6111226851851852</v>
      </c>
      <c r="C2302" t="s">
        <v>167</v>
      </c>
      <c r="D2302" t="s">
        <v>609</v>
      </c>
      <c r="E2302" t="s">
        <v>149</v>
      </c>
      <c r="F2302" t="s">
        <v>732</v>
      </c>
      <c r="G2302" s="82">
        <v>-200</v>
      </c>
      <c r="H2302" t="s">
        <v>179</v>
      </c>
      <c r="I2302" t="s">
        <v>195</v>
      </c>
      <c r="J2302" s="33"/>
      <c r="K2302" s="33">
        <f>표1[[#This Row],[날짜]]</f>
        <v>45572</v>
      </c>
      <c r="L2302" t="str" cm="1">
        <f t="array" ref="L23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02" t="str">
        <f t="shared" si="35"/>
        <v>내계좌이체</v>
      </c>
      <c r="N2302" t="str">
        <f>IF(COUNTIF(저축성자산, I2302) &gt; 0, 표1[[#This Row],[결제수단]], E2302)</f>
        <v>미분류</v>
      </c>
      <c r="O2302">
        <f>IF(OR(표1[[#This Row],[pv_대분류]]="수입", 표1[[#This Row],[pv_대분류]]="저축/투자"), 표1[[#This Row],[금액]], -표1[[#This Row],[금액]])</f>
        <v>200</v>
      </c>
    </row>
    <row r="2303" spans="1:15" hidden="1">
      <c r="A2303" s="33">
        <v>45572</v>
      </c>
      <c r="B2303" s="34">
        <v>0.61186342592592591</v>
      </c>
      <c r="C2303" t="s">
        <v>167</v>
      </c>
      <c r="D2303" t="s">
        <v>609</v>
      </c>
      <c r="E2303" t="s">
        <v>149</v>
      </c>
      <c r="F2303" t="s">
        <v>192</v>
      </c>
      <c r="G2303" s="82">
        <v>-100000</v>
      </c>
      <c r="H2303" t="s">
        <v>179</v>
      </c>
      <c r="I2303" t="s">
        <v>537</v>
      </c>
      <c r="J2303" s="33"/>
      <c r="K2303" s="33">
        <f>표1[[#This Row],[날짜]]</f>
        <v>45572</v>
      </c>
      <c r="L2303" t="str" cm="1">
        <f t="array" ref="L23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03" t="str">
        <f t="shared" si="35"/>
        <v>내계좌이체</v>
      </c>
      <c r="N2303" t="str">
        <f>IF(COUNTIF(저축성자산, I2303) &gt; 0, 표1[[#This Row],[결제수단]], E2303)</f>
        <v>미분류</v>
      </c>
      <c r="O2303">
        <f>IF(OR(표1[[#This Row],[pv_대분류]]="수입", 표1[[#This Row],[pv_대분류]]="저축/투자"), 표1[[#This Row],[금액]], -표1[[#This Row],[금액]])</f>
        <v>100000</v>
      </c>
    </row>
    <row r="2304" spans="1:15" hidden="1">
      <c r="A2304" s="33">
        <v>45572</v>
      </c>
      <c r="B2304" s="34">
        <v>0.61186342592592591</v>
      </c>
      <c r="C2304" t="s">
        <v>167</v>
      </c>
      <c r="D2304" t="s">
        <v>609</v>
      </c>
      <c r="E2304" t="s">
        <v>149</v>
      </c>
      <c r="F2304" t="s">
        <v>237</v>
      </c>
      <c r="G2304" s="82">
        <v>100000</v>
      </c>
      <c r="H2304" t="s">
        <v>179</v>
      </c>
      <c r="I2304" t="s">
        <v>527</v>
      </c>
      <c r="J2304" s="33"/>
      <c r="K2304" s="33">
        <f>표1[[#This Row],[날짜]]</f>
        <v>45572</v>
      </c>
      <c r="L2304" t="str" cm="1">
        <f t="array" ref="L23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04" t="str">
        <f t="shared" si="35"/>
        <v>내계좌이체</v>
      </c>
      <c r="N2304" t="str">
        <f>IF(COUNTIF(저축성자산, I2304) &gt; 0, 표1[[#This Row],[결제수단]], E2304)</f>
        <v>미분류</v>
      </c>
      <c r="O2304">
        <f>IF(OR(표1[[#This Row],[pv_대분류]]="수입", 표1[[#This Row],[pv_대분류]]="저축/투자"), 표1[[#This Row],[금액]], -표1[[#This Row],[금액]])</f>
        <v>-100000</v>
      </c>
    </row>
    <row r="2305" spans="1:15">
      <c r="A2305" s="33">
        <v>45571</v>
      </c>
      <c r="B2305" s="34">
        <v>0.63488425925925929</v>
      </c>
      <c r="C2305" t="s">
        <v>165</v>
      </c>
      <c r="D2305" t="s">
        <v>146</v>
      </c>
      <c r="E2305" t="s">
        <v>595</v>
      </c>
      <c r="F2305" t="s">
        <v>292</v>
      </c>
      <c r="G2305" s="82">
        <v>-18900</v>
      </c>
      <c r="H2305" t="s">
        <v>179</v>
      </c>
      <c r="I2305" t="s">
        <v>224</v>
      </c>
      <c r="J2305" s="33"/>
      <c r="K2305" s="33">
        <f>표1[[#This Row],[날짜]]</f>
        <v>45571</v>
      </c>
      <c r="L2305" t="str" cm="1">
        <f t="array" ref="L23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05" t="str">
        <f t="shared" si="35"/>
        <v>교통</v>
      </c>
      <c r="N2305" t="str">
        <f>IF(COUNTIF(저축성자산, I2305) &gt; 0, 표1[[#This Row],[결제수단]], E2305)</f>
        <v>대중교통</v>
      </c>
      <c r="O2305">
        <f>IF(OR(표1[[#This Row],[pv_대분류]]="수입", 표1[[#This Row],[pv_대분류]]="저축/투자"), 표1[[#This Row],[금액]], -표1[[#This Row],[금액]])</f>
        <v>18900</v>
      </c>
    </row>
    <row r="2306" spans="1:15" hidden="1">
      <c r="A2306" s="33">
        <v>45571</v>
      </c>
      <c r="B2306" s="34">
        <v>0.64629629629629626</v>
      </c>
      <c r="C2306" t="s">
        <v>163</v>
      </c>
      <c r="D2306" t="s">
        <v>510</v>
      </c>
      <c r="E2306" t="s">
        <v>149</v>
      </c>
      <c r="F2306" t="s">
        <v>608</v>
      </c>
      <c r="G2306" s="82">
        <v>69</v>
      </c>
      <c r="H2306" t="s">
        <v>179</v>
      </c>
      <c r="I2306" t="s">
        <v>527</v>
      </c>
      <c r="J2306" s="33"/>
      <c r="K2306" s="33">
        <f>표1[[#This Row],[날짜]]</f>
        <v>45571</v>
      </c>
      <c r="L2306" t="str" cm="1">
        <f t="array" ref="L23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06" t="str">
        <f t="shared" ref="M2306:M2369" si="36">IF(COUNTIF(저축성자산, I2306) &gt; 0, "저축성자산", D2306)</f>
        <v>금융수입</v>
      </c>
      <c r="N2306" t="str">
        <f>IF(COUNTIF(저축성자산, I2306) &gt; 0, 표1[[#This Row],[결제수단]], E2306)</f>
        <v>미분류</v>
      </c>
      <c r="O2306">
        <f>IF(OR(표1[[#This Row],[pv_대분류]]="수입", 표1[[#This Row],[pv_대분류]]="저축/투자"), 표1[[#This Row],[금액]], -표1[[#This Row],[금액]])</f>
        <v>69</v>
      </c>
    </row>
    <row r="2307" spans="1:15" hidden="1">
      <c r="A2307" s="33">
        <v>45571</v>
      </c>
      <c r="B2307" s="34">
        <v>0.64667824074074076</v>
      </c>
      <c r="C2307" t="s">
        <v>163</v>
      </c>
      <c r="D2307" t="s">
        <v>149</v>
      </c>
      <c r="E2307" t="s">
        <v>149</v>
      </c>
      <c r="F2307" t="s">
        <v>590</v>
      </c>
      <c r="G2307" s="82">
        <v>50</v>
      </c>
      <c r="H2307" t="s">
        <v>179</v>
      </c>
      <c r="I2307" t="s">
        <v>537</v>
      </c>
      <c r="J2307" s="33"/>
      <c r="K2307" s="33">
        <f>표1[[#This Row],[날짜]]</f>
        <v>45571</v>
      </c>
      <c r="L2307" t="str" cm="1">
        <f t="array" ref="L23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07" t="str">
        <f t="shared" si="36"/>
        <v>미분류</v>
      </c>
      <c r="N2307" t="str">
        <f>IF(COUNTIF(저축성자산, I2307) &gt; 0, 표1[[#This Row],[결제수단]], E2307)</f>
        <v>미분류</v>
      </c>
      <c r="O2307">
        <f>IF(OR(표1[[#This Row],[pv_대분류]]="수입", 표1[[#This Row],[pv_대분류]]="저축/투자"), 표1[[#This Row],[금액]], -표1[[#This Row],[금액]])</f>
        <v>50</v>
      </c>
    </row>
    <row r="2308" spans="1:15" hidden="1">
      <c r="A2308" s="33">
        <v>45571</v>
      </c>
      <c r="B2308" s="34">
        <v>0.64687499999999998</v>
      </c>
      <c r="C2308" t="s">
        <v>163</v>
      </c>
      <c r="D2308" t="s">
        <v>149</v>
      </c>
      <c r="E2308" t="s">
        <v>149</v>
      </c>
      <c r="F2308" t="s">
        <v>590</v>
      </c>
      <c r="G2308" s="82">
        <v>24</v>
      </c>
      <c r="H2308" t="s">
        <v>179</v>
      </c>
      <c r="I2308" t="s">
        <v>537</v>
      </c>
      <c r="J2308" s="33"/>
      <c r="K2308" s="33">
        <f>표1[[#This Row],[날짜]]</f>
        <v>45571</v>
      </c>
      <c r="L2308" t="str" cm="1">
        <f t="array" ref="L23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08" t="str">
        <f t="shared" si="36"/>
        <v>미분류</v>
      </c>
      <c r="N2308" t="str">
        <f>IF(COUNTIF(저축성자산, I2308) &gt; 0, 표1[[#This Row],[결제수단]], E2308)</f>
        <v>미분류</v>
      </c>
      <c r="O2308">
        <f>IF(OR(표1[[#This Row],[pv_대분류]]="수입", 표1[[#This Row],[pv_대분류]]="저축/투자"), 표1[[#This Row],[금액]], -표1[[#This Row],[금액]])</f>
        <v>24</v>
      </c>
    </row>
    <row r="2309" spans="1:15" hidden="1">
      <c r="A2309" s="33">
        <v>45571</v>
      </c>
      <c r="B2309" s="34">
        <v>0.64710648148148153</v>
      </c>
      <c r="C2309" t="s">
        <v>163</v>
      </c>
      <c r="D2309" t="s">
        <v>161</v>
      </c>
      <c r="E2309" t="s">
        <v>149</v>
      </c>
      <c r="F2309" t="s">
        <v>617</v>
      </c>
      <c r="G2309" s="82">
        <v>81</v>
      </c>
      <c r="H2309" t="s">
        <v>179</v>
      </c>
      <c r="I2309" t="s">
        <v>537</v>
      </c>
      <c r="J2309" s="33"/>
      <c r="K2309" s="33">
        <f>표1[[#This Row],[날짜]]</f>
        <v>45571</v>
      </c>
      <c r="L2309" t="str" cm="1">
        <f t="array" ref="L23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09" t="str">
        <f t="shared" si="36"/>
        <v>앱테크</v>
      </c>
      <c r="N2309" t="str">
        <f>IF(COUNTIF(저축성자산, I2309) &gt; 0, 표1[[#This Row],[결제수단]], E2309)</f>
        <v>미분류</v>
      </c>
      <c r="O2309">
        <f>IF(OR(표1[[#This Row],[pv_대분류]]="수입", 표1[[#This Row],[pv_대분류]]="저축/투자"), 표1[[#This Row],[금액]], -표1[[#This Row],[금액]])</f>
        <v>81</v>
      </c>
    </row>
    <row r="2310" spans="1:15" hidden="1">
      <c r="A2310" s="33">
        <v>45571</v>
      </c>
      <c r="B2310" s="34">
        <v>0.64732638888888894</v>
      </c>
      <c r="C2310" t="s">
        <v>163</v>
      </c>
      <c r="D2310" t="s">
        <v>161</v>
      </c>
      <c r="E2310" t="s">
        <v>149</v>
      </c>
      <c r="F2310" t="s">
        <v>617</v>
      </c>
      <c r="G2310" s="82">
        <v>61</v>
      </c>
      <c r="H2310" t="s">
        <v>179</v>
      </c>
      <c r="I2310" t="s">
        <v>537</v>
      </c>
      <c r="J2310" s="33"/>
      <c r="K2310" s="33">
        <f>표1[[#This Row],[날짜]]</f>
        <v>45571</v>
      </c>
      <c r="L2310" t="str" cm="1">
        <f t="array" ref="L23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10" t="str">
        <f t="shared" si="36"/>
        <v>앱테크</v>
      </c>
      <c r="N2310" t="str">
        <f>IF(COUNTIF(저축성자산, I2310) &gt; 0, 표1[[#This Row],[결제수단]], E2310)</f>
        <v>미분류</v>
      </c>
      <c r="O2310">
        <f>IF(OR(표1[[#This Row],[pv_대분류]]="수입", 표1[[#This Row],[pv_대분류]]="저축/투자"), 표1[[#This Row],[금액]], -표1[[#This Row],[금액]])</f>
        <v>61</v>
      </c>
    </row>
    <row r="2311" spans="1:15" hidden="1">
      <c r="A2311" s="33">
        <v>45571</v>
      </c>
      <c r="B2311" s="34">
        <v>0.64752314814814815</v>
      </c>
      <c r="C2311" t="s">
        <v>163</v>
      </c>
      <c r="D2311" t="s">
        <v>161</v>
      </c>
      <c r="E2311" t="s">
        <v>149</v>
      </c>
      <c r="F2311" t="s">
        <v>353</v>
      </c>
      <c r="G2311" s="82">
        <v>10</v>
      </c>
      <c r="H2311" t="s">
        <v>179</v>
      </c>
      <c r="I2311" t="s">
        <v>537</v>
      </c>
      <c r="J2311" s="33"/>
      <c r="K2311" s="33">
        <f>표1[[#This Row],[날짜]]</f>
        <v>45571</v>
      </c>
      <c r="L2311" t="str" cm="1">
        <f t="array" ref="L23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11" t="str">
        <f t="shared" si="36"/>
        <v>앱테크</v>
      </c>
      <c r="N2311" t="str">
        <f>IF(COUNTIF(저축성자산, I2311) &gt; 0, 표1[[#This Row],[결제수단]], E2311)</f>
        <v>미분류</v>
      </c>
      <c r="O2311">
        <f>IF(OR(표1[[#This Row],[pv_대분류]]="수입", 표1[[#This Row],[pv_대분류]]="저축/투자"), 표1[[#This Row],[금액]], -표1[[#This Row],[금액]])</f>
        <v>10</v>
      </c>
    </row>
    <row r="2312" spans="1:15">
      <c r="A2312" s="33">
        <v>45571</v>
      </c>
      <c r="B2312" s="34">
        <v>0.7386921296296296</v>
      </c>
      <c r="C2312" t="s">
        <v>165</v>
      </c>
      <c r="D2312" t="s">
        <v>553</v>
      </c>
      <c r="E2312" t="s">
        <v>612</v>
      </c>
      <c r="F2312" t="s">
        <v>57</v>
      </c>
      <c r="G2312" s="82">
        <v>-35000</v>
      </c>
      <c r="H2312" t="s">
        <v>179</v>
      </c>
      <c r="I2312" t="s">
        <v>224</v>
      </c>
      <c r="J2312" s="33"/>
      <c r="K2312" s="33">
        <f>표1[[#This Row],[날짜]]</f>
        <v>45571</v>
      </c>
      <c r="L2312" t="str" cm="1">
        <f t="array" ref="L23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12" t="str">
        <f t="shared" si="36"/>
        <v>온라인쇼핑</v>
      </c>
      <c r="N2312" t="str">
        <f>IF(COUNTIF(저축성자산, I2312) &gt; 0, 표1[[#This Row],[결제수단]], E2312)</f>
        <v>인터넷쇼핑</v>
      </c>
      <c r="O2312">
        <f>IF(OR(표1[[#This Row],[pv_대분류]]="수입", 표1[[#This Row],[pv_대분류]]="저축/투자"), 표1[[#This Row],[금액]], -표1[[#This Row],[금액]])</f>
        <v>35000</v>
      </c>
    </row>
    <row r="2313" spans="1:15">
      <c r="A2313" s="33">
        <v>45571</v>
      </c>
      <c r="B2313" s="34">
        <v>0.7492361111111111</v>
      </c>
      <c r="C2313" t="s">
        <v>165</v>
      </c>
      <c r="D2313" t="s">
        <v>160</v>
      </c>
      <c r="E2313" t="s">
        <v>15</v>
      </c>
      <c r="F2313" t="s">
        <v>235</v>
      </c>
      <c r="G2313" s="82">
        <v>-5000</v>
      </c>
      <c r="H2313" t="s">
        <v>179</v>
      </c>
      <c r="I2313" t="s">
        <v>224</v>
      </c>
      <c r="J2313" s="33"/>
      <c r="K2313" s="33">
        <f>표1[[#This Row],[날짜]]</f>
        <v>45571</v>
      </c>
      <c r="L2313" t="str" cm="1">
        <f t="array" ref="L23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13" t="str">
        <f t="shared" si="36"/>
        <v>생활</v>
      </c>
      <c r="N2313" t="str">
        <f>IF(COUNTIF(저축성자산, I2313) &gt; 0, 표1[[#This Row],[결제수단]], E2313)</f>
        <v>생필품</v>
      </c>
      <c r="O2313">
        <f>IF(OR(표1[[#This Row],[pv_대분류]]="수입", 표1[[#This Row],[pv_대분류]]="저축/투자"), 표1[[#This Row],[금액]], -표1[[#This Row],[금액]])</f>
        <v>5000</v>
      </c>
    </row>
    <row r="2314" spans="1:15">
      <c r="A2314" s="33">
        <v>45571</v>
      </c>
      <c r="B2314" s="34">
        <v>0.86140046296296291</v>
      </c>
      <c r="C2314" t="s">
        <v>165</v>
      </c>
      <c r="D2314" t="s">
        <v>148</v>
      </c>
      <c r="E2314" t="s">
        <v>598</v>
      </c>
      <c r="F2314" t="s">
        <v>331</v>
      </c>
      <c r="G2314" s="82">
        <v>-10000</v>
      </c>
      <c r="H2314" t="s">
        <v>179</v>
      </c>
      <c r="I2314" t="s">
        <v>224</v>
      </c>
      <c r="J2314" s="33"/>
      <c r="K2314" s="33">
        <f>표1[[#This Row],[날짜]]</f>
        <v>45571</v>
      </c>
      <c r="L2314" t="str" cm="1">
        <f t="array" ref="L23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14" t="str">
        <f t="shared" si="36"/>
        <v>식비</v>
      </c>
      <c r="N2314" t="str">
        <f>IF(COUNTIF(저축성자산, I2314) &gt; 0, 표1[[#This Row],[결제수단]], E2314)</f>
        <v>패스트푸드</v>
      </c>
      <c r="O2314">
        <f>IF(OR(표1[[#This Row],[pv_대분류]]="수입", 표1[[#This Row],[pv_대분류]]="저축/투자"), 표1[[#This Row],[금액]], -표1[[#This Row],[금액]])</f>
        <v>10000</v>
      </c>
    </row>
    <row r="2315" spans="1:15" hidden="1">
      <c r="A2315" s="33">
        <v>45571</v>
      </c>
      <c r="B2315" s="34">
        <v>0.64655092592592589</v>
      </c>
      <c r="C2315" t="s">
        <v>167</v>
      </c>
      <c r="D2315" t="s">
        <v>609</v>
      </c>
      <c r="E2315" t="s">
        <v>149</v>
      </c>
      <c r="F2315" t="s">
        <v>152</v>
      </c>
      <c r="G2315" s="82">
        <v>5</v>
      </c>
      <c r="H2315" t="s">
        <v>179</v>
      </c>
      <c r="I2315" t="s">
        <v>195</v>
      </c>
      <c r="J2315" s="33"/>
      <c r="K2315" s="33">
        <f>표1[[#This Row],[날짜]]</f>
        <v>45571</v>
      </c>
      <c r="L2315" t="str" cm="1">
        <f t="array" ref="L23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15" t="str">
        <f t="shared" si="36"/>
        <v>내계좌이체</v>
      </c>
      <c r="N2315" t="str">
        <f>IF(COUNTIF(저축성자산, I2315) &gt; 0, 표1[[#This Row],[결제수단]], E2315)</f>
        <v>미분류</v>
      </c>
      <c r="O2315">
        <f>IF(OR(표1[[#This Row],[pv_대분류]]="수입", 표1[[#This Row],[pv_대분류]]="저축/투자"), 표1[[#This Row],[금액]], -표1[[#This Row],[금액]])</f>
        <v>-5</v>
      </c>
    </row>
    <row r="2316" spans="1:15" hidden="1">
      <c r="A2316" s="33">
        <v>45571</v>
      </c>
      <c r="B2316" s="34">
        <v>0.64655092592592589</v>
      </c>
      <c r="C2316" t="s">
        <v>167</v>
      </c>
      <c r="D2316" t="s">
        <v>609</v>
      </c>
      <c r="E2316" t="s">
        <v>149</v>
      </c>
      <c r="F2316" t="s">
        <v>152</v>
      </c>
      <c r="G2316" s="82">
        <v>-5</v>
      </c>
      <c r="H2316" t="s">
        <v>179</v>
      </c>
      <c r="I2316" t="s">
        <v>537</v>
      </c>
      <c r="J2316" s="33"/>
      <c r="K2316" s="33">
        <f>표1[[#This Row],[날짜]]</f>
        <v>45571</v>
      </c>
      <c r="L2316" t="str" cm="1">
        <f t="array" ref="L23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16" t="str">
        <f t="shared" si="36"/>
        <v>내계좌이체</v>
      </c>
      <c r="N2316" t="str">
        <f>IF(COUNTIF(저축성자산, I2316) &gt; 0, 표1[[#This Row],[결제수단]], E2316)</f>
        <v>미분류</v>
      </c>
      <c r="O2316">
        <f>IF(OR(표1[[#This Row],[pv_대분류]]="수입", 표1[[#This Row],[pv_대분류]]="저축/투자"), 표1[[#This Row],[금액]], -표1[[#This Row],[금액]])</f>
        <v>5</v>
      </c>
    </row>
    <row r="2317" spans="1:15" hidden="1">
      <c r="A2317" s="33">
        <v>45571</v>
      </c>
      <c r="B2317" s="34">
        <v>0.64684027777777775</v>
      </c>
      <c r="C2317" t="s">
        <v>167</v>
      </c>
      <c r="D2317" t="s">
        <v>609</v>
      </c>
      <c r="E2317" t="s">
        <v>149</v>
      </c>
      <c r="F2317" t="s">
        <v>152</v>
      </c>
      <c r="G2317" s="82">
        <v>50</v>
      </c>
      <c r="H2317" t="s">
        <v>179</v>
      </c>
      <c r="I2317" t="s">
        <v>195</v>
      </c>
      <c r="J2317" s="33"/>
      <c r="K2317" s="33">
        <f>표1[[#This Row],[날짜]]</f>
        <v>45571</v>
      </c>
      <c r="L2317" t="str" cm="1">
        <f t="array" ref="L23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17" t="str">
        <f t="shared" si="36"/>
        <v>내계좌이체</v>
      </c>
      <c r="N2317" t="str">
        <f>IF(COUNTIF(저축성자산, I2317) &gt; 0, 표1[[#This Row],[결제수단]], E2317)</f>
        <v>미분류</v>
      </c>
      <c r="O2317">
        <f>IF(OR(표1[[#This Row],[pv_대분류]]="수입", 표1[[#This Row],[pv_대분류]]="저축/투자"), 표1[[#This Row],[금액]], -표1[[#This Row],[금액]])</f>
        <v>-50</v>
      </c>
    </row>
    <row r="2318" spans="1:15" hidden="1">
      <c r="A2318" s="33">
        <v>45571</v>
      </c>
      <c r="B2318" s="34">
        <v>0.64684027777777775</v>
      </c>
      <c r="C2318" t="s">
        <v>167</v>
      </c>
      <c r="D2318" t="s">
        <v>609</v>
      </c>
      <c r="E2318" t="s">
        <v>149</v>
      </c>
      <c r="F2318" t="s">
        <v>152</v>
      </c>
      <c r="G2318" s="82">
        <v>-50</v>
      </c>
      <c r="H2318" t="s">
        <v>179</v>
      </c>
      <c r="I2318" t="s">
        <v>537</v>
      </c>
      <c r="J2318" s="33"/>
      <c r="K2318" s="33">
        <f>표1[[#This Row],[날짜]]</f>
        <v>45571</v>
      </c>
      <c r="L2318" t="str" cm="1">
        <f t="array" ref="L23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18" t="str">
        <f t="shared" si="36"/>
        <v>내계좌이체</v>
      </c>
      <c r="N2318" t="str">
        <f>IF(COUNTIF(저축성자산, I2318) &gt; 0, 표1[[#This Row],[결제수단]], E2318)</f>
        <v>미분류</v>
      </c>
      <c r="O2318">
        <f>IF(OR(표1[[#This Row],[pv_대분류]]="수입", 표1[[#This Row],[pv_대분류]]="저축/투자"), 표1[[#This Row],[금액]], -표1[[#This Row],[금액]])</f>
        <v>50</v>
      </c>
    </row>
    <row r="2319" spans="1:15" hidden="1">
      <c r="A2319" s="33">
        <v>45571</v>
      </c>
      <c r="B2319" s="34">
        <v>0.6470717592592593</v>
      </c>
      <c r="C2319" t="s">
        <v>167</v>
      </c>
      <c r="D2319" t="s">
        <v>609</v>
      </c>
      <c r="E2319" t="s">
        <v>149</v>
      </c>
      <c r="F2319" t="s">
        <v>732</v>
      </c>
      <c r="G2319" s="82">
        <v>-50</v>
      </c>
      <c r="H2319" t="s">
        <v>179</v>
      </c>
      <c r="I2319" t="s">
        <v>195</v>
      </c>
      <c r="J2319" s="33"/>
      <c r="K2319" s="33">
        <f>표1[[#This Row],[날짜]]</f>
        <v>45571</v>
      </c>
      <c r="L2319" t="str" cm="1">
        <f t="array" ref="L23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19" t="str">
        <f t="shared" si="36"/>
        <v>내계좌이체</v>
      </c>
      <c r="N2319" t="str">
        <f>IF(COUNTIF(저축성자산, I2319) &gt; 0, 표1[[#This Row],[결제수단]], E2319)</f>
        <v>미분류</v>
      </c>
      <c r="O2319">
        <f>IF(OR(표1[[#This Row],[pv_대분류]]="수입", 표1[[#This Row],[pv_대분류]]="저축/투자"), 표1[[#This Row],[금액]], -표1[[#This Row],[금액]])</f>
        <v>50</v>
      </c>
    </row>
    <row r="2320" spans="1:15" hidden="1">
      <c r="A2320" s="33">
        <v>45571</v>
      </c>
      <c r="B2320" s="34">
        <v>0.6470717592592593</v>
      </c>
      <c r="C2320" t="s">
        <v>167</v>
      </c>
      <c r="D2320" t="s">
        <v>609</v>
      </c>
      <c r="E2320" t="s">
        <v>149</v>
      </c>
      <c r="F2320" t="s">
        <v>359</v>
      </c>
      <c r="G2320" s="82">
        <v>50</v>
      </c>
      <c r="H2320" t="s">
        <v>179</v>
      </c>
      <c r="I2320" t="s">
        <v>537</v>
      </c>
      <c r="J2320" s="33"/>
      <c r="K2320" s="33">
        <f>표1[[#This Row],[날짜]]</f>
        <v>45571</v>
      </c>
      <c r="L2320" t="str" cm="1">
        <f t="array" ref="L23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0" t="str">
        <f t="shared" si="36"/>
        <v>내계좌이체</v>
      </c>
      <c r="N2320" t="str">
        <f>IF(COUNTIF(저축성자산, I2320) &gt; 0, 표1[[#This Row],[결제수단]], E2320)</f>
        <v>미분류</v>
      </c>
      <c r="O2320">
        <f>IF(OR(표1[[#This Row],[pv_대분류]]="수입", 표1[[#This Row],[pv_대분류]]="저축/투자"), 표1[[#This Row],[금액]], -표1[[#This Row],[금액]])</f>
        <v>-50</v>
      </c>
    </row>
    <row r="2321" spans="1:15" hidden="1">
      <c r="A2321" s="33">
        <v>45571</v>
      </c>
      <c r="B2321" s="34">
        <v>0.64729166666666671</v>
      </c>
      <c r="C2321" t="s">
        <v>167</v>
      </c>
      <c r="D2321" t="s">
        <v>609</v>
      </c>
      <c r="E2321" t="s">
        <v>149</v>
      </c>
      <c r="F2321" t="s">
        <v>732</v>
      </c>
      <c r="G2321" s="82">
        <v>-5</v>
      </c>
      <c r="H2321" t="s">
        <v>179</v>
      </c>
      <c r="I2321" t="s">
        <v>195</v>
      </c>
      <c r="J2321" s="33"/>
      <c r="K2321" s="33">
        <f>표1[[#This Row],[날짜]]</f>
        <v>45571</v>
      </c>
      <c r="L2321" t="str" cm="1">
        <f t="array" ref="L23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1" t="str">
        <f t="shared" si="36"/>
        <v>내계좌이체</v>
      </c>
      <c r="N2321" t="str">
        <f>IF(COUNTIF(저축성자산, I2321) &gt; 0, 표1[[#This Row],[결제수단]], E2321)</f>
        <v>미분류</v>
      </c>
      <c r="O2321">
        <f>IF(OR(표1[[#This Row],[pv_대분류]]="수입", 표1[[#This Row],[pv_대분류]]="저축/투자"), 표1[[#This Row],[금액]], -표1[[#This Row],[금액]])</f>
        <v>5</v>
      </c>
    </row>
    <row r="2322" spans="1:15" hidden="1">
      <c r="A2322" s="33">
        <v>45571</v>
      </c>
      <c r="B2322" s="34">
        <v>0.64729166666666671</v>
      </c>
      <c r="C2322" t="s">
        <v>167</v>
      </c>
      <c r="D2322" t="s">
        <v>609</v>
      </c>
      <c r="E2322" t="s">
        <v>149</v>
      </c>
      <c r="F2322" t="s">
        <v>359</v>
      </c>
      <c r="G2322" s="82">
        <v>5</v>
      </c>
      <c r="H2322" t="s">
        <v>179</v>
      </c>
      <c r="I2322" t="s">
        <v>537</v>
      </c>
      <c r="J2322" s="33"/>
      <c r="K2322" s="33">
        <f>표1[[#This Row],[날짜]]</f>
        <v>45571</v>
      </c>
      <c r="L2322" t="str" cm="1">
        <f t="array" ref="L23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2" t="str">
        <f t="shared" si="36"/>
        <v>내계좌이체</v>
      </c>
      <c r="N2322" t="str">
        <f>IF(COUNTIF(저축성자산, I2322) &gt; 0, 표1[[#This Row],[결제수단]], E2322)</f>
        <v>미분류</v>
      </c>
      <c r="O2322">
        <f>IF(OR(표1[[#This Row],[pv_대분류]]="수입", 표1[[#This Row],[pv_대분류]]="저축/투자"), 표1[[#This Row],[금액]], -표1[[#This Row],[금액]])</f>
        <v>-5</v>
      </c>
    </row>
    <row r="2323" spans="1:15" hidden="1">
      <c r="A2323" s="33">
        <v>45571</v>
      </c>
      <c r="B2323" s="34">
        <v>0.64744212962962966</v>
      </c>
      <c r="C2323" t="s">
        <v>167</v>
      </c>
      <c r="D2323" t="s">
        <v>609</v>
      </c>
      <c r="E2323" t="s">
        <v>149</v>
      </c>
      <c r="F2323" t="s">
        <v>192</v>
      </c>
      <c r="G2323" s="82">
        <v>-10000</v>
      </c>
      <c r="H2323" t="s">
        <v>179</v>
      </c>
      <c r="I2323" t="s">
        <v>537</v>
      </c>
      <c r="J2323" s="33"/>
      <c r="K2323" s="33">
        <f>표1[[#This Row],[날짜]]</f>
        <v>45571</v>
      </c>
      <c r="L2323" t="str" cm="1">
        <f t="array" ref="L23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3" t="str">
        <f t="shared" si="36"/>
        <v>내계좌이체</v>
      </c>
      <c r="N2323" t="str">
        <f>IF(COUNTIF(저축성자산, I2323) &gt; 0, 표1[[#This Row],[결제수단]], E2323)</f>
        <v>미분류</v>
      </c>
      <c r="O2323">
        <f>IF(OR(표1[[#This Row],[pv_대분류]]="수입", 표1[[#This Row],[pv_대분류]]="저축/투자"), 표1[[#This Row],[금액]], -표1[[#This Row],[금액]])</f>
        <v>10000</v>
      </c>
    </row>
    <row r="2324" spans="1:15" hidden="1">
      <c r="A2324" s="33">
        <v>45571</v>
      </c>
      <c r="B2324" s="34">
        <v>0.64744212962962966</v>
      </c>
      <c r="C2324" t="s">
        <v>167</v>
      </c>
      <c r="D2324" t="s">
        <v>609</v>
      </c>
      <c r="E2324" t="s">
        <v>149</v>
      </c>
      <c r="F2324" t="s">
        <v>237</v>
      </c>
      <c r="G2324" s="82">
        <v>10000</v>
      </c>
      <c r="H2324" t="s">
        <v>179</v>
      </c>
      <c r="I2324" t="s">
        <v>527</v>
      </c>
      <c r="J2324" s="33"/>
      <c r="K2324" s="33">
        <f>표1[[#This Row],[날짜]]</f>
        <v>45571</v>
      </c>
      <c r="L2324" t="str" cm="1">
        <f t="array" ref="L23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4" t="str">
        <f t="shared" si="36"/>
        <v>내계좌이체</v>
      </c>
      <c r="N2324" t="str">
        <f>IF(COUNTIF(저축성자산, I2324) &gt; 0, 표1[[#This Row],[결제수단]], E2324)</f>
        <v>미분류</v>
      </c>
      <c r="O2324">
        <f>IF(OR(표1[[#This Row],[pv_대분류]]="수입", 표1[[#This Row],[pv_대분류]]="저축/투자"), 표1[[#This Row],[금액]], -표1[[#This Row],[금액]])</f>
        <v>-10000</v>
      </c>
    </row>
    <row r="2325" spans="1:15" hidden="1">
      <c r="A2325" s="33">
        <v>45571</v>
      </c>
      <c r="B2325" s="34">
        <v>0.64749999999999996</v>
      </c>
      <c r="C2325" t="s">
        <v>167</v>
      </c>
      <c r="D2325" t="s">
        <v>609</v>
      </c>
      <c r="E2325" t="s">
        <v>149</v>
      </c>
      <c r="F2325" t="s">
        <v>192</v>
      </c>
      <c r="G2325" s="82">
        <v>10069</v>
      </c>
      <c r="H2325" t="s">
        <v>179</v>
      </c>
      <c r="I2325" t="s">
        <v>537</v>
      </c>
      <c r="J2325" s="33"/>
      <c r="K2325" s="33">
        <f>표1[[#This Row],[날짜]]</f>
        <v>45571</v>
      </c>
      <c r="L2325" t="str" cm="1">
        <f t="array" ref="L23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5" t="str">
        <f t="shared" si="36"/>
        <v>내계좌이체</v>
      </c>
      <c r="N2325" t="str">
        <f>IF(COUNTIF(저축성자산, I2325) &gt; 0, 표1[[#This Row],[결제수단]], E2325)</f>
        <v>미분류</v>
      </c>
      <c r="O2325">
        <f>IF(OR(표1[[#This Row],[pv_대분류]]="수입", 표1[[#This Row],[pv_대분류]]="저축/투자"), 표1[[#This Row],[금액]], -표1[[#This Row],[금액]])</f>
        <v>-10069</v>
      </c>
    </row>
    <row r="2326" spans="1:15" hidden="1">
      <c r="A2326" s="33">
        <v>45571</v>
      </c>
      <c r="B2326" s="34">
        <v>0.64749999999999996</v>
      </c>
      <c r="C2326" t="s">
        <v>167</v>
      </c>
      <c r="D2326" t="s">
        <v>609</v>
      </c>
      <c r="E2326" t="s">
        <v>149</v>
      </c>
      <c r="F2326" t="s">
        <v>234</v>
      </c>
      <c r="G2326" s="82">
        <v>-10069</v>
      </c>
      <c r="H2326" t="s">
        <v>179</v>
      </c>
      <c r="I2326" t="s">
        <v>527</v>
      </c>
      <c r="J2326" s="33"/>
      <c r="K2326" s="33">
        <f>표1[[#This Row],[날짜]]</f>
        <v>45571</v>
      </c>
      <c r="L2326" t="str" cm="1">
        <f t="array" ref="L23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6" t="str">
        <f t="shared" si="36"/>
        <v>내계좌이체</v>
      </c>
      <c r="N2326" t="str">
        <f>IF(COUNTIF(저축성자산, I2326) &gt; 0, 표1[[#This Row],[결제수단]], E2326)</f>
        <v>미분류</v>
      </c>
      <c r="O2326">
        <f>IF(OR(표1[[#This Row],[pv_대분류]]="수입", 표1[[#This Row],[pv_대분류]]="저축/투자"), 표1[[#This Row],[금액]], -표1[[#This Row],[금액]])</f>
        <v>10069</v>
      </c>
    </row>
    <row r="2327" spans="1:15" hidden="1">
      <c r="A2327" s="33">
        <v>45571</v>
      </c>
      <c r="B2327" s="34">
        <v>0.66770833333333335</v>
      </c>
      <c r="C2327" t="s">
        <v>167</v>
      </c>
      <c r="D2327" t="s">
        <v>167</v>
      </c>
      <c r="E2327" t="s">
        <v>149</v>
      </c>
      <c r="F2327" t="s">
        <v>61</v>
      </c>
      <c r="G2327" s="82">
        <v>10000</v>
      </c>
      <c r="H2327" t="s">
        <v>179</v>
      </c>
      <c r="I2327" t="s">
        <v>195</v>
      </c>
      <c r="J2327" s="33"/>
      <c r="K2327" s="33">
        <f>표1[[#This Row],[날짜]]</f>
        <v>45571</v>
      </c>
      <c r="L2327" t="str" cm="1">
        <f t="array" ref="L23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7" t="str">
        <f t="shared" si="36"/>
        <v>이체</v>
      </c>
      <c r="N2327" t="str">
        <f>IF(COUNTIF(저축성자산, I2327) &gt; 0, 표1[[#This Row],[결제수단]], E2327)</f>
        <v>미분류</v>
      </c>
      <c r="O2327">
        <f>IF(OR(표1[[#This Row],[pv_대분류]]="수입", 표1[[#This Row],[pv_대분류]]="저축/투자"), 표1[[#This Row],[금액]], -표1[[#This Row],[금액]])</f>
        <v>-10000</v>
      </c>
    </row>
    <row r="2328" spans="1:15" hidden="1">
      <c r="A2328" s="33">
        <v>45571</v>
      </c>
      <c r="B2328" s="34">
        <v>0.76984953703703707</v>
      </c>
      <c r="C2328" t="s">
        <v>167</v>
      </c>
      <c r="D2328" t="s">
        <v>167</v>
      </c>
      <c r="E2328" t="s">
        <v>149</v>
      </c>
      <c r="F2328" t="s">
        <v>116</v>
      </c>
      <c r="G2328" s="82">
        <v>100000</v>
      </c>
      <c r="H2328" t="s">
        <v>179</v>
      </c>
      <c r="I2328" t="s">
        <v>260</v>
      </c>
      <c r="J2328" s="33"/>
      <c r="K2328" s="33">
        <f>표1[[#This Row],[날짜]]</f>
        <v>45571</v>
      </c>
      <c r="L2328" t="str" cm="1">
        <f t="array" ref="L23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8" t="str">
        <f t="shared" si="36"/>
        <v>이체</v>
      </c>
      <c r="N2328" t="str">
        <f>IF(COUNTIF(저축성자산, I2328) &gt; 0, 표1[[#This Row],[결제수단]], E2328)</f>
        <v>미분류</v>
      </c>
      <c r="O2328">
        <f>IF(OR(표1[[#This Row],[pv_대분류]]="수입", 표1[[#This Row],[pv_대분류]]="저축/투자"), 표1[[#This Row],[금액]], -표1[[#This Row],[금액]])</f>
        <v>-100000</v>
      </c>
    </row>
    <row r="2329" spans="1:15" hidden="1">
      <c r="A2329" s="33">
        <v>45571</v>
      </c>
      <c r="B2329" s="34">
        <v>0.77174768518518522</v>
      </c>
      <c r="C2329" t="s">
        <v>167</v>
      </c>
      <c r="D2329" t="s">
        <v>609</v>
      </c>
      <c r="E2329" t="s">
        <v>149</v>
      </c>
      <c r="F2329" t="s">
        <v>35</v>
      </c>
      <c r="G2329" s="82">
        <v>-100000</v>
      </c>
      <c r="H2329" t="s">
        <v>179</v>
      </c>
      <c r="I2329" t="s">
        <v>260</v>
      </c>
      <c r="J2329" s="33"/>
      <c r="K2329" s="33">
        <f>표1[[#This Row],[날짜]]</f>
        <v>45571</v>
      </c>
      <c r="L2329" t="str" cm="1">
        <f t="array" ref="L23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29" t="str">
        <f t="shared" si="36"/>
        <v>내계좌이체</v>
      </c>
      <c r="N2329" t="str">
        <f>IF(COUNTIF(저축성자산, I2329) &gt; 0, 표1[[#This Row],[결제수단]], E2329)</f>
        <v>미분류</v>
      </c>
      <c r="O2329">
        <f>IF(OR(표1[[#This Row],[pv_대분류]]="수입", 표1[[#This Row],[pv_대분류]]="저축/투자"), 표1[[#This Row],[금액]], -표1[[#This Row],[금액]])</f>
        <v>100000</v>
      </c>
    </row>
    <row r="2330" spans="1:15" hidden="1">
      <c r="A2330" s="33">
        <v>45571</v>
      </c>
      <c r="B2330" s="34">
        <v>0.77174768518518522</v>
      </c>
      <c r="C2330" t="s">
        <v>167</v>
      </c>
      <c r="D2330" t="s">
        <v>609</v>
      </c>
      <c r="E2330" t="s">
        <v>149</v>
      </c>
      <c r="F2330" t="s">
        <v>152</v>
      </c>
      <c r="G2330" s="82">
        <v>100000</v>
      </c>
      <c r="H2330" t="s">
        <v>179</v>
      </c>
      <c r="I2330" t="s">
        <v>537</v>
      </c>
      <c r="J2330" s="33"/>
      <c r="K2330" s="33">
        <f>표1[[#This Row],[날짜]]</f>
        <v>45571</v>
      </c>
      <c r="L2330" t="str" cm="1">
        <f t="array" ref="L23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30" t="str">
        <f t="shared" si="36"/>
        <v>내계좌이체</v>
      </c>
      <c r="N2330" t="str">
        <f>IF(COUNTIF(저축성자산, I2330) &gt; 0, 표1[[#This Row],[결제수단]], E2330)</f>
        <v>미분류</v>
      </c>
      <c r="O2330">
        <f>IF(OR(표1[[#This Row],[pv_대분류]]="수입", 표1[[#This Row],[pv_대분류]]="저축/투자"), 표1[[#This Row],[금액]], -표1[[#This Row],[금액]])</f>
        <v>-100000</v>
      </c>
    </row>
    <row r="2331" spans="1:15" hidden="1">
      <c r="A2331" s="33">
        <v>45571</v>
      </c>
      <c r="B2331" s="34">
        <v>0.77287037037037032</v>
      </c>
      <c r="C2331" t="s">
        <v>167</v>
      </c>
      <c r="D2331" t="s">
        <v>609</v>
      </c>
      <c r="E2331" t="s">
        <v>149</v>
      </c>
      <c r="F2331" t="s">
        <v>152</v>
      </c>
      <c r="G2331" s="82">
        <v>-10000</v>
      </c>
      <c r="H2331" t="s">
        <v>179</v>
      </c>
      <c r="I2331" t="s">
        <v>195</v>
      </c>
      <c r="J2331" s="33"/>
      <c r="K2331" s="33">
        <f>표1[[#This Row],[날짜]]</f>
        <v>45571</v>
      </c>
      <c r="L2331" t="str" cm="1">
        <f t="array" ref="L23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31" t="str">
        <f t="shared" si="36"/>
        <v>내계좌이체</v>
      </c>
      <c r="N2331" t="str">
        <f>IF(COUNTIF(저축성자산, I2331) &gt; 0, 표1[[#This Row],[결제수단]], E2331)</f>
        <v>미분류</v>
      </c>
      <c r="O2331">
        <f>IF(OR(표1[[#This Row],[pv_대분류]]="수입", 표1[[#This Row],[pv_대분류]]="저축/투자"), 표1[[#This Row],[금액]], -표1[[#This Row],[금액]])</f>
        <v>10000</v>
      </c>
    </row>
    <row r="2332" spans="1:15" hidden="1">
      <c r="A2332" s="33">
        <v>45571</v>
      </c>
      <c r="B2332" s="34">
        <v>0.77287037037037032</v>
      </c>
      <c r="C2332" t="s">
        <v>167</v>
      </c>
      <c r="D2332" t="s">
        <v>609</v>
      </c>
      <c r="E2332" t="s">
        <v>149</v>
      </c>
      <c r="F2332" t="s">
        <v>152</v>
      </c>
      <c r="G2332" s="82">
        <v>10000</v>
      </c>
      <c r="H2332" t="s">
        <v>179</v>
      </c>
      <c r="I2332" t="s">
        <v>537</v>
      </c>
      <c r="J2332" s="33"/>
      <c r="K2332" s="33">
        <f>표1[[#This Row],[날짜]]</f>
        <v>45571</v>
      </c>
      <c r="L2332" t="str" cm="1">
        <f t="array" ref="L23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32" t="str">
        <f t="shared" si="36"/>
        <v>내계좌이체</v>
      </c>
      <c r="N2332" t="str">
        <f>IF(COUNTIF(저축성자산, I2332) &gt; 0, 표1[[#This Row],[결제수단]], E2332)</f>
        <v>미분류</v>
      </c>
      <c r="O2332">
        <f>IF(OR(표1[[#This Row],[pv_대분류]]="수입", 표1[[#This Row],[pv_대분류]]="저축/투자"), 표1[[#This Row],[금액]], -표1[[#This Row],[금액]])</f>
        <v>-10000</v>
      </c>
    </row>
    <row r="2333" spans="1:15">
      <c r="A2333" s="33">
        <v>45570</v>
      </c>
      <c r="B2333" s="34">
        <v>0.33881944444444451</v>
      </c>
      <c r="C2333" t="s">
        <v>165</v>
      </c>
      <c r="D2333" t="s">
        <v>146</v>
      </c>
      <c r="E2333" t="s">
        <v>37</v>
      </c>
      <c r="F2333" t="s">
        <v>301</v>
      </c>
      <c r="G2333" s="82">
        <v>-17700</v>
      </c>
      <c r="H2333" t="s">
        <v>179</v>
      </c>
      <c r="I2333" t="s">
        <v>221</v>
      </c>
      <c r="J2333" s="33"/>
      <c r="K2333" s="33">
        <f>표1[[#This Row],[날짜]]</f>
        <v>45570</v>
      </c>
      <c r="L2333" t="str" cm="1">
        <f t="array" ref="L23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33" t="str">
        <f t="shared" si="36"/>
        <v>교통</v>
      </c>
      <c r="N2333" t="str">
        <f>IF(COUNTIF(저축성자산, I2333) &gt; 0, 표1[[#This Row],[결제수단]], E2333)</f>
        <v>택시</v>
      </c>
      <c r="O2333">
        <f>IF(OR(표1[[#This Row],[pv_대분류]]="수입", 표1[[#This Row],[pv_대분류]]="저축/투자"), 표1[[#This Row],[금액]], -표1[[#This Row],[금액]])</f>
        <v>17700</v>
      </c>
    </row>
    <row r="2334" spans="1:15">
      <c r="A2334" s="33">
        <v>45570</v>
      </c>
      <c r="B2334" s="34">
        <v>0.37015046296296289</v>
      </c>
      <c r="C2334" t="s">
        <v>165</v>
      </c>
      <c r="D2334" t="s">
        <v>146</v>
      </c>
      <c r="E2334" t="s">
        <v>37</v>
      </c>
      <c r="F2334" t="s">
        <v>301</v>
      </c>
      <c r="G2334" s="82">
        <v>17700</v>
      </c>
      <c r="H2334" t="s">
        <v>179</v>
      </c>
      <c r="I2334" t="s">
        <v>221</v>
      </c>
      <c r="J2334" s="33"/>
      <c r="K2334" s="33">
        <f>표1[[#This Row],[날짜]]</f>
        <v>45570</v>
      </c>
      <c r="L2334" t="str" cm="1">
        <f t="array" ref="L23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34" t="str">
        <f t="shared" si="36"/>
        <v>교통</v>
      </c>
      <c r="N2334" t="str">
        <f>IF(COUNTIF(저축성자산, I2334) &gt; 0, 표1[[#This Row],[결제수단]], E2334)</f>
        <v>택시</v>
      </c>
      <c r="O2334">
        <f>IF(OR(표1[[#This Row],[pv_대분류]]="수입", 표1[[#This Row],[pv_대분류]]="저축/투자"), 표1[[#This Row],[금액]], -표1[[#This Row],[금액]])</f>
        <v>-17700</v>
      </c>
    </row>
    <row r="2335" spans="1:15">
      <c r="A2335" s="33">
        <v>45570</v>
      </c>
      <c r="B2335" s="34">
        <v>0.37016203703703698</v>
      </c>
      <c r="C2335" t="s">
        <v>165</v>
      </c>
      <c r="D2335" t="s">
        <v>146</v>
      </c>
      <c r="E2335" t="s">
        <v>37</v>
      </c>
      <c r="F2335" t="s">
        <v>301</v>
      </c>
      <c r="G2335" s="82">
        <v>-17700</v>
      </c>
      <c r="H2335" t="s">
        <v>179</v>
      </c>
      <c r="I2335" t="s">
        <v>221</v>
      </c>
      <c r="J2335" s="33"/>
      <c r="K2335" s="33">
        <f>표1[[#This Row],[날짜]]</f>
        <v>45570</v>
      </c>
      <c r="L2335" t="str" cm="1">
        <f t="array" ref="L23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35" t="str">
        <f t="shared" si="36"/>
        <v>교통</v>
      </c>
      <c r="N2335" t="str">
        <f>IF(COUNTIF(저축성자산, I2335) &gt; 0, 표1[[#This Row],[결제수단]], E2335)</f>
        <v>택시</v>
      </c>
      <c r="O2335">
        <f>IF(OR(표1[[#This Row],[pv_대분류]]="수입", 표1[[#This Row],[pv_대분류]]="저축/투자"), 표1[[#This Row],[금액]], -표1[[#This Row],[금액]])</f>
        <v>17700</v>
      </c>
    </row>
    <row r="2336" spans="1:15" hidden="1">
      <c r="A2336" s="33">
        <v>45570</v>
      </c>
      <c r="B2336" s="34">
        <v>0.78598379629629633</v>
      </c>
      <c r="C2336" t="s">
        <v>163</v>
      </c>
      <c r="D2336" t="s">
        <v>161</v>
      </c>
      <c r="E2336" t="s">
        <v>149</v>
      </c>
      <c r="F2336" t="s">
        <v>617</v>
      </c>
      <c r="G2336" s="82">
        <v>40</v>
      </c>
      <c r="H2336" t="s">
        <v>179</v>
      </c>
      <c r="I2336" t="s">
        <v>537</v>
      </c>
      <c r="J2336" s="33"/>
      <c r="K2336" s="33">
        <f>표1[[#This Row],[날짜]]</f>
        <v>45570</v>
      </c>
      <c r="L2336" t="str" cm="1">
        <f t="array" ref="L23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36" t="str">
        <f t="shared" si="36"/>
        <v>앱테크</v>
      </c>
      <c r="N2336" t="str">
        <f>IF(COUNTIF(저축성자산, I2336) &gt; 0, 표1[[#This Row],[결제수단]], E2336)</f>
        <v>미분류</v>
      </c>
      <c r="O2336">
        <f>IF(OR(표1[[#This Row],[pv_대분류]]="수입", 표1[[#This Row],[pv_대분류]]="저축/투자"), 표1[[#This Row],[금액]], -표1[[#This Row],[금액]])</f>
        <v>40</v>
      </c>
    </row>
    <row r="2337" spans="1:15" hidden="1">
      <c r="A2337" s="33">
        <v>45570</v>
      </c>
      <c r="B2337" s="34">
        <v>0.78619212962962959</v>
      </c>
      <c r="C2337" t="s">
        <v>163</v>
      </c>
      <c r="D2337" t="s">
        <v>149</v>
      </c>
      <c r="E2337" t="s">
        <v>149</v>
      </c>
      <c r="F2337" t="s">
        <v>590</v>
      </c>
      <c r="G2337" s="82">
        <v>31</v>
      </c>
      <c r="H2337" t="s">
        <v>179</v>
      </c>
      <c r="I2337" t="s">
        <v>537</v>
      </c>
      <c r="J2337" s="33"/>
      <c r="K2337" s="33">
        <f>표1[[#This Row],[날짜]]</f>
        <v>45570</v>
      </c>
      <c r="L2337" t="str" cm="1">
        <f t="array" ref="L23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37" t="str">
        <f t="shared" si="36"/>
        <v>미분류</v>
      </c>
      <c r="N2337" t="str">
        <f>IF(COUNTIF(저축성자산, I2337) &gt; 0, 표1[[#This Row],[결제수단]], E2337)</f>
        <v>미분류</v>
      </c>
      <c r="O2337">
        <f>IF(OR(표1[[#This Row],[pv_대분류]]="수입", 표1[[#This Row],[pv_대분류]]="저축/투자"), 표1[[#This Row],[금액]], -표1[[#This Row],[금액]])</f>
        <v>31</v>
      </c>
    </row>
    <row r="2338" spans="1:15" hidden="1">
      <c r="A2338" s="33">
        <v>45570</v>
      </c>
      <c r="B2338" s="34">
        <v>0.78642361111111114</v>
      </c>
      <c r="C2338" t="s">
        <v>163</v>
      </c>
      <c r="D2338" t="s">
        <v>149</v>
      </c>
      <c r="E2338" t="s">
        <v>149</v>
      </c>
      <c r="F2338" t="s">
        <v>590</v>
      </c>
      <c r="G2338" s="82">
        <v>12</v>
      </c>
      <c r="H2338" t="s">
        <v>179</v>
      </c>
      <c r="I2338" t="s">
        <v>537</v>
      </c>
      <c r="J2338" s="33"/>
      <c r="K2338" s="33">
        <f>표1[[#This Row],[날짜]]</f>
        <v>45570</v>
      </c>
      <c r="L2338" t="str" cm="1">
        <f t="array" ref="L23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38" t="str">
        <f t="shared" si="36"/>
        <v>미분류</v>
      </c>
      <c r="N2338" t="str">
        <f>IF(COUNTIF(저축성자산, I2338) &gt; 0, 표1[[#This Row],[결제수단]], E2338)</f>
        <v>미분류</v>
      </c>
      <c r="O2338">
        <f>IF(OR(표1[[#This Row],[pv_대분류]]="수입", 표1[[#This Row],[pv_대분류]]="저축/투자"), 표1[[#This Row],[금액]], -표1[[#This Row],[금액]])</f>
        <v>12</v>
      </c>
    </row>
    <row r="2339" spans="1:15" hidden="1">
      <c r="A2339" s="33">
        <v>45570</v>
      </c>
      <c r="B2339" s="34">
        <v>0.78680555555555554</v>
      </c>
      <c r="C2339" t="s">
        <v>163</v>
      </c>
      <c r="D2339" t="s">
        <v>161</v>
      </c>
      <c r="E2339" t="s">
        <v>149</v>
      </c>
      <c r="F2339" t="s">
        <v>617</v>
      </c>
      <c r="G2339" s="82">
        <v>62</v>
      </c>
      <c r="H2339" t="s">
        <v>179</v>
      </c>
      <c r="I2339" t="s">
        <v>537</v>
      </c>
      <c r="J2339" s="33"/>
      <c r="K2339" s="33">
        <f>표1[[#This Row],[날짜]]</f>
        <v>45570</v>
      </c>
      <c r="L2339" t="str" cm="1">
        <f t="array" ref="L23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39" t="str">
        <f t="shared" si="36"/>
        <v>앱테크</v>
      </c>
      <c r="N2339" t="str">
        <f>IF(COUNTIF(저축성자산, I2339) &gt; 0, 표1[[#This Row],[결제수단]], E2339)</f>
        <v>미분류</v>
      </c>
      <c r="O2339">
        <f>IF(OR(표1[[#This Row],[pv_대분류]]="수입", 표1[[#This Row],[pv_대분류]]="저축/투자"), 표1[[#This Row],[금액]], -표1[[#This Row],[금액]])</f>
        <v>62</v>
      </c>
    </row>
    <row r="2340" spans="1:15" hidden="1">
      <c r="A2340" s="33">
        <v>45570</v>
      </c>
      <c r="B2340" s="34">
        <v>0.78789351851851852</v>
      </c>
      <c r="C2340" t="s">
        <v>163</v>
      </c>
      <c r="D2340" t="s">
        <v>161</v>
      </c>
      <c r="E2340" t="s">
        <v>149</v>
      </c>
      <c r="F2340" t="s">
        <v>353</v>
      </c>
      <c r="G2340" s="82">
        <v>10</v>
      </c>
      <c r="H2340" t="s">
        <v>179</v>
      </c>
      <c r="I2340" t="s">
        <v>537</v>
      </c>
      <c r="J2340" s="33"/>
      <c r="K2340" s="33">
        <f>표1[[#This Row],[날짜]]</f>
        <v>45570</v>
      </c>
      <c r="L2340" t="str" cm="1">
        <f t="array" ref="L23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40" t="str">
        <f t="shared" si="36"/>
        <v>앱테크</v>
      </c>
      <c r="N2340" t="str">
        <f>IF(COUNTIF(저축성자산, I2340) &gt; 0, 표1[[#This Row],[결제수단]], E2340)</f>
        <v>미분류</v>
      </c>
      <c r="O2340">
        <f>IF(OR(표1[[#This Row],[pv_대분류]]="수입", 표1[[#This Row],[pv_대분류]]="저축/투자"), 표1[[#This Row],[금액]], -표1[[#This Row],[금액]])</f>
        <v>10</v>
      </c>
    </row>
    <row r="2341" spans="1:15" hidden="1">
      <c r="A2341" s="33">
        <v>45570</v>
      </c>
      <c r="B2341" s="34">
        <v>0.76715277777777779</v>
      </c>
      <c r="C2341" t="s">
        <v>167</v>
      </c>
      <c r="D2341" t="s">
        <v>167</v>
      </c>
      <c r="E2341" t="s">
        <v>149</v>
      </c>
      <c r="F2341" t="s">
        <v>61</v>
      </c>
      <c r="G2341" s="82">
        <v>131000</v>
      </c>
      <c r="H2341" t="s">
        <v>179</v>
      </c>
      <c r="I2341" t="s">
        <v>195</v>
      </c>
      <c r="J2341" s="33"/>
      <c r="K2341" s="33">
        <f>표1[[#This Row],[날짜]]</f>
        <v>45570</v>
      </c>
      <c r="L2341" t="str" cm="1">
        <f t="array" ref="L23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341" t="str">
        <f t="shared" si="36"/>
        <v>이체</v>
      </c>
      <c r="N2341" t="str">
        <f>IF(COUNTIF(저축성자산, I2341) &gt; 0, 표1[[#This Row],[결제수단]], E2341)</f>
        <v>미분류</v>
      </c>
      <c r="O2341">
        <f>IF(OR(표1[[#This Row],[pv_대분류]]="수입", 표1[[#This Row],[pv_대분류]]="저축/투자"), 표1[[#This Row],[금액]], -표1[[#This Row],[금액]])</f>
        <v>-131000</v>
      </c>
    </row>
    <row r="2342" spans="1:15" hidden="1">
      <c r="A2342" s="33">
        <v>45570</v>
      </c>
      <c r="B2342" s="34">
        <v>0.78585648148148146</v>
      </c>
      <c r="C2342" t="s">
        <v>167</v>
      </c>
      <c r="D2342" t="s">
        <v>609</v>
      </c>
      <c r="E2342" t="s">
        <v>149</v>
      </c>
      <c r="F2342" t="s">
        <v>152</v>
      </c>
      <c r="G2342" s="82">
        <v>1000</v>
      </c>
      <c r="H2342" t="s">
        <v>179</v>
      </c>
      <c r="I2342" t="s">
        <v>537</v>
      </c>
      <c r="J2342" s="33"/>
      <c r="K2342" s="33">
        <f>표1[[#This Row],[날짜]]</f>
        <v>45570</v>
      </c>
      <c r="L2342" t="str" cm="1">
        <f t="array" ref="L23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2" t="str">
        <f t="shared" si="36"/>
        <v>내계좌이체</v>
      </c>
      <c r="N2342" t="str">
        <f>IF(COUNTIF(저축성자산, I2342) &gt; 0, 표1[[#This Row],[결제수단]], E2342)</f>
        <v>미분류</v>
      </c>
      <c r="O2342">
        <f>IF(OR(표1[[#This Row],[pv_대분류]]="수입", 표1[[#This Row],[pv_대분류]]="저축/투자"), 표1[[#This Row],[금액]], -표1[[#This Row],[금액]])</f>
        <v>-1000</v>
      </c>
    </row>
    <row r="2343" spans="1:15" hidden="1">
      <c r="A2343" s="33">
        <v>45570</v>
      </c>
      <c r="B2343" s="34">
        <v>0.7858680555555555</v>
      </c>
      <c r="C2343" t="s">
        <v>167</v>
      </c>
      <c r="D2343" t="s">
        <v>609</v>
      </c>
      <c r="E2343" t="s">
        <v>149</v>
      </c>
      <c r="F2343" t="s">
        <v>152</v>
      </c>
      <c r="G2343" s="82">
        <v>-1000</v>
      </c>
      <c r="H2343" t="s">
        <v>179</v>
      </c>
      <c r="I2343" t="s">
        <v>195</v>
      </c>
      <c r="J2343" s="33"/>
      <c r="K2343" s="33">
        <f>표1[[#This Row],[날짜]]</f>
        <v>45570</v>
      </c>
      <c r="L2343" t="str" cm="1">
        <f t="array" ref="L23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3" t="str">
        <f t="shared" si="36"/>
        <v>내계좌이체</v>
      </c>
      <c r="N2343" t="str">
        <f>IF(COUNTIF(저축성자산, I2343) &gt; 0, 표1[[#This Row],[결제수단]], E2343)</f>
        <v>미분류</v>
      </c>
      <c r="O2343">
        <f>IF(OR(표1[[#This Row],[pv_대분류]]="수입", 표1[[#This Row],[pv_대분류]]="저축/투자"), 표1[[#This Row],[금액]], -표1[[#This Row],[금액]])</f>
        <v>1000</v>
      </c>
    </row>
    <row r="2344" spans="1:15" hidden="1">
      <c r="A2344" s="33">
        <v>45570</v>
      </c>
      <c r="B2344" s="34">
        <v>0.78616898148148151</v>
      </c>
      <c r="C2344" t="s">
        <v>167</v>
      </c>
      <c r="D2344" t="s">
        <v>609</v>
      </c>
      <c r="E2344" t="s">
        <v>149</v>
      </c>
      <c r="F2344" t="s">
        <v>152</v>
      </c>
      <c r="G2344" s="82">
        <v>90</v>
      </c>
      <c r="H2344" t="s">
        <v>179</v>
      </c>
      <c r="I2344" t="s">
        <v>195</v>
      </c>
      <c r="J2344" s="33"/>
      <c r="K2344" s="33">
        <f>표1[[#This Row],[날짜]]</f>
        <v>45570</v>
      </c>
      <c r="L2344" t="str" cm="1">
        <f t="array" ref="L23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4" t="str">
        <f t="shared" si="36"/>
        <v>내계좌이체</v>
      </c>
      <c r="N2344" t="str">
        <f>IF(COUNTIF(저축성자산, I2344) &gt; 0, 표1[[#This Row],[결제수단]], E2344)</f>
        <v>미분류</v>
      </c>
      <c r="O2344">
        <f>IF(OR(표1[[#This Row],[pv_대분류]]="수입", 표1[[#This Row],[pv_대분류]]="저축/투자"), 표1[[#This Row],[금액]], -표1[[#This Row],[금액]])</f>
        <v>-90</v>
      </c>
    </row>
    <row r="2345" spans="1:15" hidden="1">
      <c r="A2345" s="33">
        <v>45570</v>
      </c>
      <c r="B2345" s="34">
        <v>0.78616898148148151</v>
      </c>
      <c r="C2345" t="s">
        <v>167</v>
      </c>
      <c r="D2345" t="s">
        <v>609</v>
      </c>
      <c r="E2345" t="s">
        <v>149</v>
      </c>
      <c r="F2345" t="s">
        <v>152</v>
      </c>
      <c r="G2345" s="82">
        <v>-90</v>
      </c>
      <c r="H2345" t="s">
        <v>179</v>
      </c>
      <c r="I2345" t="s">
        <v>537</v>
      </c>
      <c r="J2345" s="33"/>
      <c r="K2345" s="33">
        <f>표1[[#This Row],[날짜]]</f>
        <v>45570</v>
      </c>
      <c r="L2345" t="str" cm="1">
        <f t="array" ref="L23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5" t="str">
        <f t="shared" si="36"/>
        <v>내계좌이체</v>
      </c>
      <c r="N2345" t="str">
        <f>IF(COUNTIF(저축성자산, I2345) &gt; 0, 표1[[#This Row],[결제수단]], E2345)</f>
        <v>미분류</v>
      </c>
      <c r="O2345">
        <f>IF(OR(표1[[#This Row],[pv_대분류]]="수입", 표1[[#This Row],[pv_대분류]]="저축/투자"), 표1[[#This Row],[금액]], -표1[[#This Row],[금액]])</f>
        <v>90</v>
      </c>
    </row>
    <row r="2346" spans="1:15" hidden="1">
      <c r="A2346" s="33">
        <v>45570</v>
      </c>
      <c r="B2346" s="34">
        <v>0.78637731481481477</v>
      </c>
      <c r="C2346" t="s">
        <v>167</v>
      </c>
      <c r="D2346" t="s">
        <v>609</v>
      </c>
      <c r="E2346" t="s">
        <v>149</v>
      </c>
      <c r="F2346" t="s">
        <v>152</v>
      </c>
      <c r="G2346" s="82">
        <v>31</v>
      </c>
      <c r="H2346" t="s">
        <v>179</v>
      </c>
      <c r="I2346" t="s">
        <v>195</v>
      </c>
      <c r="J2346" s="33"/>
      <c r="K2346" s="33">
        <f>표1[[#This Row],[날짜]]</f>
        <v>45570</v>
      </c>
      <c r="L2346" t="str" cm="1">
        <f t="array" ref="L23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6" t="str">
        <f t="shared" si="36"/>
        <v>내계좌이체</v>
      </c>
      <c r="N2346" t="str">
        <f>IF(COUNTIF(저축성자산, I2346) &gt; 0, 표1[[#This Row],[결제수단]], E2346)</f>
        <v>미분류</v>
      </c>
      <c r="O2346">
        <f>IF(OR(표1[[#This Row],[pv_대분류]]="수입", 표1[[#This Row],[pv_대분류]]="저축/투자"), 표1[[#This Row],[금액]], -표1[[#This Row],[금액]])</f>
        <v>-31</v>
      </c>
    </row>
    <row r="2347" spans="1:15" hidden="1">
      <c r="A2347" s="33">
        <v>45570</v>
      </c>
      <c r="B2347" s="34">
        <v>0.78637731481481477</v>
      </c>
      <c r="C2347" t="s">
        <v>167</v>
      </c>
      <c r="D2347" t="s">
        <v>609</v>
      </c>
      <c r="E2347" t="s">
        <v>149</v>
      </c>
      <c r="F2347" t="s">
        <v>152</v>
      </c>
      <c r="G2347" s="82">
        <v>-31</v>
      </c>
      <c r="H2347" t="s">
        <v>179</v>
      </c>
      <c r="I2347" t="s">
        <v>537</v>
      </c>
      <c r="J2347" s="33"/>
      <c r="K2347" s="33">
        <f>표1[[#This Row],[날짜]]</f>
        <v>45570</v>
      </c>
      <c r="L2347" t="str" cm="1">
        <f t="array" ref="L23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7" t="str">
        <f t="shared" si="36"/>
        <v>내계좌이체</v>
      </c>
      <c r="N2347" t="str">
        <f>IF(COUNTIF(저축성자산, I2347) &gt; 0, 표1[[#This Row],[결제수단]], E2347)</f>
        <v>미분류</v>
      </c>
      <c r="O2347">
        <f>IF(OR(표1[[#This Row],[pv_대분류]]="수입", 표1[[#This Row],[pv_대분류]]="저축/투자"), 표1[[#This Row],[금액]], -표1[[#This Row],[금액]])</f>
        <v>31</v>
      </c>
    </row>
    <row r="2348" spans="1:15" hidden="1">
      <c r="A2348" s="33">
        <v>45570</v>
      </c>
      <c r="B2348" s="34">
        <v>0.78660879629629632</v>
      </c>
      <c r="C2348" t="s">
        <v>167</v>
      </c>
      <c r="D2348" t="s">
        <v>609</v>
      </c>
      <c r="E2348" t="s">
        <v>149</v>
      </c>
      <c r="F2348" t="s">
        <v>359</v>
      </c>
      <c r="G2348" s="82">
        <v>130121</v>
      </c>
      <c r="H2348" t="s">
        <v>179</v>
      </c>
      <c r="I2348" t="s">
        <v>537</v>
      </c>
      <c r="J2348" s="33"/>
      <c r="K2348" s="33">
        <f>표1[[#This Row],[날짜]]</f>
        <v>45570</v>
      </c>
      <c r="L2348" t="str" cm="1">
        <f t="array" ref="L23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8" t="str">
        <f t="shared" si="36"/>
        <v>내계좌이체</v>
      </c>
      <c r="N2348" t="str">
        <f>IF(COUNTIF(저축성자산, I2348) &gt; 0, 표1[[#This Row],[결제수단]], E2348)</f>
        <v>미분류</v>
      </c>
      <c r="O2348">
        <f>IF(OR(표1[[#This Row],[pv_대분류]]="수입", 표1[[#This Row],[pv_대분류]]="저축/투자"), 표1[[#This Row],[금액]], -표1[[#This Row],[금액]])</f>
        <v>-130121</v>
      </c>
    </row>
    <row r="2349" spans="1:15" hidden="1">
      <c r="A2349" s="33">
        <v>45570</v>
      </c>
      <c r="B2349" s="34">
        <v>0.78662037037037036</v>
      </c>
      <c r="C2349" t="s">
        <v>167</v>
      </c>
      <c r="D2349" t="s">
        <v>609</v>
      </c>
      <c r="E2349" t="s">
        <v>149</v>
      </c>
      <c r="F2349" t="s">
        <v>732</v>
      </c>
      <c r="G2349" s="82">
        <v>-130121</v>
      </c>
      <c r="H2349" t="s">
        <v>179</v>
      </c>
      <c r="I2349" t="s">
        <v>195</v>
      </c>
      <c r="J2349" s="33"/>
      <c r="K2349" s="33">
        <f>표1[[#This Row],[날짜]]</f>
        <v>45570</v>
      </c>
      <c r="L2349" t="str" cm="1">
        <f t="array" ref="L23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49" t="str">
        <f t="shared" si="36"/>
        <v>내계좌이체</v>
      </c>
      <c r="N2349" t="str">
        <f>IF(COUNTIF(저축성자산, I2349) &gt; 0, 표1[[#This Row],[결제수단]], E2349)</f>
        <v>미분류</v>
      </c>
      <c r="O2349">
        <f>IF(OR(표1[[#This Row],[pv_대분류]]="수입", 표1[[#This Row],[pv_대분류]]="저축/투자"), 표1[[#This Row],[금액]], -표1[[#This Row],[금액]])</f>
        <v>130121</v>
      </c>
    </row>
    <row r="2350" spans="1:15" hidden="1">
      <c r="A2350" s="33">
        <v>45569</v>
      </c>
      <c r="B2350" s="34">
        <v>7.3344907407407414E-2</v>
      </c>
      <c r="C2350" t="s">
        <v>163</v>
      </c>
      <c r="D2350" t="s">
        <v>149</v>
      </c>
      <c r="E2350" t="s">
        <v>149</v>
      </c>
      <c r="F2350" t="s">
        <v>590</v>
      </c>
      <c r="G2350" s="82">
        <v>20</v>
      </c>
      <c r="H2350" t="s">
        <v>179</v>
      </c>
      <c r="I2350" t="s">
        <v>537</v>
      </c>
      <c r="J2350" s="33"/>
      <c r="K2350" s="33">
        <f>표1[[#This Row],[날짜]]</f>
        <v>45569</v>
      </c>
      <c r="L2350" t="str" cm="1">
        <f t="array" ref="L23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50" t="str">
        <f t="shared" si="36"/>
        <v>미분류</v>
      </c>
      <c r="N2350" t="str">
        <f>IF(COUNTIF(저축성자산, I2350) &gt; 0, 표1[[#This Row],[결제수단]], E2350)</f>
        <v>미분류</v>
      </c>
      <c r="O2350">
        <f>IF(OR(표1[[#This Row],[pv_대분류]]="수입", 표1[[#This Row],[pv_대분류]]="저축/투자"), 표1[[#This Row],[금액]], -표1[[#This Row],[금액]])</f>
        <v>20</v>
      </c>
    </row>
    <row r="2351" spans="1:15">
      <c r="A2351" s="33">
        <v>45569</v>
      </c>
      <c r="B2351" s="34">
        <v>7.3680555555555555E-2</v>
      </c>
      <c r="C2351" t="s">
        <v>165</v>
      </c>
      <c r="D2351" t="s">
        <v>146</v>
      </c>
      <c r="E2351" t="s">
        <v>595</v>
      </c>
      <c r="F2351" t="s">
        <v>292</v>
      </c>
      <c r="G2351" s="82">
        <v>-9100</v>
      </c>
      <c r="H2351" t="s">
        <v>179</v>
      </c>
      <c r="I2351" t="s">
        <v>224</v>
      </c>
      <c r="J2351" s="33"/>
      <c r="K2351" s="33">
        <f>표1[[#This Row],[날짜]]</f>
        <v>45569</v>
      </c>
      <c r="L2351" t="str" cm="1">
        <f t="array" ref="L23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51" t="str">
        <f t="shared" si="36"/>
        <v>교통</v>
      </c>
      <c r="N2351" t="str">
        <f>IF(COUNTIF(저축성자산, I2351) &gt; 0, 표1[[#This Row],[결제수단]], E2351)</f>
        <v>대중교통</v>
      </c>
      <c r="O2351">
        <f>IF(OR(표1[[#This Row],[pv_대분류]]="수입", 표1[[#This Row],[pv_대분류]]="저축/투자"), 표1[[#This Row],[금액]], -표1[[#This Row],[금액]])</f>
        <v>9100</v>
      </c>
    </row>
    <row r="2352" spans="1:15" hidden="1">
      <c r="A2352" s="33">
        <v>45569</v>
      </c>
      <c r="B2352" s="34">
        <v>0.49349537037037039</v>
      </c>
      <c r="C2352" t="s">
        <v>163</v>
      </c>
      <c r="D2352" t="s">
        <v>149</v>
      </c>
      <c r="E2352" t="s">
        <v>149</v>
      </c>
      <c r="F2352" t="s">
        <v>590</v>
      </c>
      <c r="G2352" s="82">
        <v>29</v>
      </c>
      <c r="H2352" t="s">
        <v>179</v>
      </c>
      <c r="I2352" t="s">
        <v>537</v>
      </c>
      <c r="J2352" s="33"/>
      <c r="K2352" s="33">
        <f>표1[[#This Row],[날짜]]</f>
        <v>45569</v>
      </c>
      <c r="L2352" t="str" cm="1">
        <f t="array" ref="L23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52" t="str">
        <f t="shared" si="36"/>
        <v>미분류</v>
      </c>
      <c r="N2352" t="str">
        <f>IF(COUNTIF(저축성자산, I2352) &gt; 0, 표1[[#This Row],[결제수단]], E2352)</f>
        <v>미분류</v>
      </c>
      <c r="O2352">
        <f>IF(OR(표1[[#This Row],[pv_대분류]]="수입", 표1[[#This Row],[pv_대분류]]="저축/투자"), 표1[[#This Row],[금액]], -표1[[#This Row],[금액]])</f>
        <v>29</v>
      </c>
    </row>
    <row r="2353" spans="1:15" hidden="1">
      <c r="A2353" s="33">
        <v>45569</v>
      </c>
      <c r="B2353" s="34">
        <v>0.49371527777777779</v>
      </c>
      <c r="C2353" t="s">
        <v>163</v>
      </c>
      <c r="D2353" t="s">
        <v>149</v>
      </c>
      <c r="E2353" t="s">
        <v>149</v>
      </c>
      <c r="F2353" t="s">
        <v>590</v>
      </c>
      <c r="G2353" s="82">
        <v>19</v>
      </c>
      <c r="H2353" t="s">
        <v>179</v>
      </c>
      <c r="I2353" t="s">
        <v>537</v>
      </c>
      <c r="J2353" s="33"/>
      <c r="K2353" s="33">
        <f>표1[[#This Row],[날짜]]</f>
        <v>45569</v>
      </c>
      <c r="L2353" t="str" cm="1">
        <f t="array" ref="L23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53" t="str">
        <f t="shared" si="36"/>
        <v>미분류</v>
      </c>
      <c r="N2353" t="str">
        <f>IF(COUNTIF(저축성자산, I2353) &gt; 0, 표1[[#This Row],[결제수단]], E2353)</f>
        <v>미분류</v>
      </c>
      <c r="O2353">
        <f>IF(OR(표1[[#This Row],[pv_대분류]]="수입", 표1[[#This Row],[pv_대분류]]="저축/투자"), 표1[[#This Row],[금액]], -표1[[#This Row],[금액]])</f>
        <v>19</v>
      </c>
    </row>
    <row r="2354" spans="1:15" hidden="1">
      <c r="A2354" s="33">
        <v>45569</v>
      </c>
      <c r="B2354" s="34">
        <v>0.49396990740740743</v>
      </c>
      <c r="C2354" t="s">
        <v>163</v>
      </c>
      <c r="D2354" t="s">
        <v>161</v>
      </c>
      <c r="E2354" t="s">
        <v>149</v>
      </c>
      <c r="F2354" t="s">
        <v>617</v>
      </c>
      <c r="G2354" s="82">
        <v>12</v>
      </c>
      <c r="H2354" t="s">
        <v>179</v>
      </c>
      <c r="I2354" t="s">
        <v>537</v>
      </c>
      <c r="J2354" s="33"/>
      <c r="K2354" s="33">
        <f>표1[[#This Row],[날짜]]</f>
        <v>45569</v>
      </c>
      <c r="L2354" t="str" cm="1">
        <f t="array" ref="L23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54" t="str">
        <f t="shared" si="36"/>
        <v>앱테크</v>
      </c>
      <c r="N2354" t="str">
        <f>IF(COUNTIF(저축성자산, I2354) &gt; 0, 표1[[#This Row],[결제수단]], E2354)</f>
        <v>미분류</v>
      </c>
      <c r="O2354">
        <f>IF(OR(표1[[#This Row],[pv_대분류]]="수입", 표1[[#This Row],[pv_대분류]]="저축/투자"), 표1[[#This Row],[금액]], -표1[[#This Row],[금액]])</f>
        <v>12</v>
      </c>
    </row>
    <row r="2355" spans="1:15" hidden="1">
      <c r="A2355" s="33">
        <v>45569</v>
      </c>
      <c r="B2355" s="34">
        <v>0.49424768518518519</v>
      </c>
      <c r="C2355" t="s">
        <v>163</v>
      </c>
      <c r="D2355" t="s">
        <v>161</v>
      </c>
      <c r="E2355" t="s">
        <v>149</v>
      </c>
      <c r="F2355" t="s">
        <v>617</v>
      </c>
      <c r="G2355" s="82">
        <v>41</v>
      </c>
      <c r="H2355" t="s">
        <v>179</v>
      </c>
      <c r="I2355" t="s">
        <v>537</v>
      </c>
      <c r="J2355" s="33"/>
      <c r="K2355" s="33">
        <f>표1[[#This Row],[날짜]]</f>
        <v>45569</v>
      </c>
      <c r="L2355" t="str" cm="1">
        <f t="array" ref="L23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55" t="str">
        <f t="shared" si="36"/>
        <v>앱테크</v>
      </c>
      <c r="N2355" t="str">
        <f>IF(COUNTIF(저축성자산, I2355) &gt; 0, 표1[[#This Row],[결제수단]], E2355)</f>
        <v>미분류</v>
      </c>
      <c r="O2355">
        <f>IF(OR(표1[[#This Row],[pv_대분류]]="수입", 표1[[#This Row],[pv_대분류]]="저축/투자"), 표1[[#This Row],[금액]], -표1[[#This Row],[금액]])</f>
        <v>41</v>
      </c>
    </row>
    <row r="2356" spans="1:15" hidden="1">
      <c r="A2356" s="33">
        <v>45569</v>
      </c>
      <c r="B2356" s="34">
        <v>0.49444444444444452</v>
      </c>
      <c r="C2356" t="s">
        <v>163</v>
      </c>
      <c r="D2356" t="s">
        <v>161</v>
      </c>
      <c r="E2356" t="s">
        <v>149</v>
      </c>
      <c r="F2356" t="s">
        <v>353</v>
      </c>
      <c r="G2356" s="82">
        <v>10</v>
      </c>
      <c r="H2356" t="s">
        <v>179</v>
      </c>
      <c r="I2356" t="s">
        <v>537</v>
      </c>
      <c r="J2356" s="33"/>
      <c r="K2356" s="33">
        <f>표1[[#This Row],[날짜]]</f>
        <v>45569</v>
      </c>
      <c r="L2356" t="str" cm="1">
        <f t="array" ref="L23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56" t="str">
        <f t="shared" si="36"/>
        <v>앱테크</v>
      </c>
      <c r="N2356" t="str">
        <f>IF(COUNTIF(저축성자산, I2356) &gt; 0, 표1[[#This Row],[결제수단]], E2356)</f>
        <v>미분류</v>
      </c>
      <c r="O2356">
        <f>IF(OR(표1[[#This Row],[pv_대분류]]="수입", 표1[[#This Row],[pv_대분류]]="저축/투자"), 표1[[#This Row],[금액]], -표1[[#This Row],[금액]])</f>
        <v>10</v>
      </c>
    </row>
    <row r="2357" spans="1:15">
      <c r="A2357" s="33">
        <v>45569</v>
      </c>
      <c r="B2357" s="34">
        <v>0.55918981481481478</v>
      </c>
      <c r="C2357" t="s">
        <v>165</v>
      </c>
      <c r="D2357" t="s">
        <v>547</v>
      </c>
      <c r="E2357" t="s">
        <v>113</v>
      </c>
      <c r="F2357" t="s">
        <v>745</v>
      </c>
      <c r="G2357" s="82">
        <v>-37666</v>
      </c>
      <c r="H2357" t="s">
        <v>179</v>
      </c>
      <c r="I2357" t="s">
        <v>222</v>
      </c>
      <c r="J2357" s="33"/>
      <c r="K2357" s="33">
        <f>표1[[#This Row],[날짜]]</f>
        <v>45569</v>
      </c>
      <c r="L2357" t="str" cm="1">
        <f t="array" ref="L23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57" t="str">
        <f t="shared" si="36"/>
        <v>패션/쇼핑</v>
      </c>
      <c r="N2357" t="str">
        <f>IF(COUNTIF(저축성자산, I2357) &gt; 0, 표1[[#This Row],[결제수단]], E2357)</f>
        <v>패션</v>
      </c>
      <c r="O2357">
        <f>IF(OR(표1[[#This Row],[pv_대분류]]="수입", 표1[[#This Row],[pv_대분류]]="저축/투자"), 표1[[#This Row],[금액]], -표1[[#This Row],[금액]])</f>
        <v>37666</v>
      </c>
    </row>
    <row r="2358" spans="1:15">
      <c r="A2358" s="33">
        <v>45569</v>
      </c>
      <c r="B2358" s="34">
        <v>0.71143518518518523</v>
      </c>
      <c r="C2358" t="s">
        <v>165</v>
      </c>
      <c r="D2358" t="s">
        <v>148</v>
      </c>
      <c r="E2358" t="s">
        <v>86</v>
      </c>
      <c r="F2358" t="s">
        <v>718</v>
      </c>
      <c r="G2358" s="82">
        <v>-50333</v>
      </c>
      <c r="H2358" t="s">
        <v>179</v>
      </c>
      <c r="I2358" t="s">
        <v>222</v>
      </c>
      <c r="J2358" s="33"/>
      <c r="K2358" s="33">
        <f>표1[[#This Row],[날짜]]</f>
        <v>45569</v>
      </c>
      <c r="L2358" t="str" cm="1">
        <f t="array" ref="L23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58" t="str">
        <f t="shared" si="36"/>
        <v>식비</v>
      </c>
      <c r="N2358" t="str">
        <f>IF(COUNTIF(저축성자산, I2358) &gt; 0, 표1[[#This Row],[결제수단]], E2358)</f>
        <v>일식</v>
      </c>
      <c r="O2358">
        <f>IF(OR(표1[[#This Row],[pv_대분류]]="수입", 표1[[#This Row],[pv_대분류]]="저축/투자"), 표1[[#This Row],[금액]], -표1[[#This Row],[금액]])</f>
        <v>50333</v>
      </c>
    </row>
    <row r="2359" spans="1:15">
      <c r="A2359" s="33">
        <v>45569</v>
      </c>
      <c r="B2359" s="34">
        <v>0.71439814814814817</v>
      </c>
      <c r="C2359" t="s">
        <v>165</v>
      </c>
      <c r="D2359" t="s">
        <v>525</v>
      </c>
      <c r="E2359" t="s">
        <v>591</v>
      </c>
      <c r="F2359" t="s">
        <v>436</v>
      </c>
      <c r="G2359" s="82">
        <v>-11100</v>
      </c>
      <c r="H2359" t="s">
        <v>179</v>
      </c>
      <c r="I2359" t="s">
        <v>222</v>
      </c>
      <c r="J2359" s="33"/>
      <c r="K2359" s="33">
        <f>표1[[#This Row],[날짜]]</f>
        <v>45569</v>
      </c>
      <c r="L2359" t="str" cm="1">
        <f t="array" ref="L23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59" t="str">
        <f t="shared" si="36"/>
        <v>카페/간식</v>
      </c>
      <c r="N2359" t="str">
        <f>IF(COUNTIF(저축성자산, I2359) &gt; 0, 표1[[#This Row],[결제수단]], E2359)</f>
        <v>커피/음료</v>
      </c>
      <c r="O2359">
        <f>IF(OR(표1[[#This Row],[pv_대분류]]="수입", 표1[[#This Row],[pv_대분류]]="저축/투자"), 표1[[#This Row],[금액]], -표1[[#This Row],[금액]])</f>
        <v>11100</v>
      </c>
    </row>
    <row r="2360" spans="1:15">
      <c r="A2360" s="33">
        <v>45569</v>
      </c>
      <c r="B2360" s="34">
        <v>0.81434027777777773</v>
      </c>
      <c r="C2360" t="s">
        <v>165</v>
      </c>
      <c r="D2360" t="s">
        <v>146</v>
      </c>
      <c r="E2360" t="s">
        <v>595</v>
      </c>
      <c r="F2360" t="s">
        <v>292</v>
      </c>
      <c r="G2360" s="82">
        <v>-13300</v>
      </c>
      <c r="H2360" t="s">
        <v>179</v>
      </c>
      <c r="I2360" t="s">
        <v>224</v>
      </c>
      <c r="J2360" s="33"/>
      <c r="K2360" s="33">
        <f>표1[[#This Row],[날짜]]</f>
        <v>45569</v>
      </c>
      <c r="L2360" t="str" cm="1">
        <f t="array" ref="L23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60" t="str">
        <f t="shared" si="36"/>
        <v>교통</v>
      </c>
      <c r="N2360" t="str">
        <f>IF(COUNTIF(저축성자산, I2360) &gt; 0, 표1[[#This Row],[결제수단]], E2360)</f>
        <v>대중교통</v>
      </c>
      <c r="O2360">
        <f>IF(OR(표1[[#This Row],[pv_대분류]]="수입", 표1[[#This Row],[pv_대분류]]="저축/투자"), 표1[[#This Row],[금액]], -표1[[#This Row],[금액]])</f>
        <v>13300</v>
      </c>
    </row>
    <row r="2361" spans="1:15">
      <c r="A2361" s="33">
        <v>45569</v>
      </c>
      <c r="B2361" s="34">
        <v>0.81530092592592596</v>
      </c>
      <c r="C2361" t="s">
        <v>165</v>
      </c>
      <c r="D2361" t="s">
        <v>160</v>
      </c>
      <c r="E2361" t="s">
        <v>4</v>
      </c>
      <c r="F2361" t="s">
        <v>371</v>
      </c>
      <c r="G2361" s="82">
        <v>-2300</v>
      </c>
      <c r="H2361" t="s">
        <v>179</v>
      </c>
      <c r="I2361" t="s">
        <v>224</v>
      </c>
      <c r="J2361" s="33"/>
      <c r="K2361" s="33">
        <f>표1[[#This Row],[날짜]]</f>
        <v>45569</v>
      </c>
      <c r="L2361" t="str" cm="1">
        <f t="array" ref="L23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61" t="str">
        <f t="shared" si="36"/>
        <v>생활</v>
      </c>
      <c r="N2361" t="str">
        <f>IF(COUNTIF(저축성자산, I2361) &gt; 0, 표1[[#This Row],[결제수단]], E2361)</f>
        <v>편의점</v>
      </c>
      <c r="O2361">
        <f>IF(OR(표1[[#This Row],[pv_대분류]]="수입", 표1[[#This Row],[pv_대분류]]="저축/투자"), 표1[[#This Row],[금액]], -표1[[#This Row],[금액]])</f>
        <v>2300</v>
      </c>
    </row>
    <row r="2362" spans="1:15" hidden="1">
      <c r="A2362" s="33">
        <v>45569</v>
      </c>
      <c r="B2362" s="34">
        <v>7.3483796296296297E-2</v>
      </c>
      <c r="C2362" t="s">
        <v>167</v>
      </c>
      <c r="D2362" t="s">
        <v>609</v>
      </c>
      <c r="E2362" t="s">
        <v>149</v>
      </c>
      <c r="F2362" t="s">
        <v>192</v>
      </c>
      <c r="G2362" s="82">
        <v>100000</v>
      </c>
      <c r="H2362" t="s">
        <v>179</v>
      </c>
      <c r="I2362" t="s">
        <v>537</v>
      </c>
      <c r="J2362" s="33"/>
      <c r="K2362" s="33">
        <f>표1[[#This Row],[날짜]]</f>
        <v>45569</v>
      </c>
      <c r="L2362" t="str" cm="1">
        <f t="array" ref="L23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2" t="str">
        <f t="shared" si="36"/>
        <v>내계좌이체</v>
      </c>
      <c r="N2362" t="str">
        <f>IF(COUNTIF(저축성자산, I2362) &gt; 0, 표1[[#This Row],[결제수단]], E2362)</f>
        <v>미분류</v>
      </c>
      <c r="O2362">
        <f>IF(OR(표1[[#This Row],[pv_대분류]]="수입", 표1[[#This Row],[pv_대분류]]="저축/투자"), 표1[[#This Row],[금액]], -표1[[#This Row],[금액]])</f>
        <v>-100000</v>
      </c>
    </row>
    <row r="2363" spans="1:15" hidden="1">
      <c r="A2363" s="33">
        <v>45569</v>
      </c>
      <c r="B2363" s="34">
        <v>7.3483796296296297E-2</v>
      </c>
      <c r="C2363" t="s">
        <v>167</v>
      </c>
      <c r="D2363" t="s">
        <v>609</v>
      </c>
      <c r="E2363" t="s">
        <v>149</v>
      </c>
      <c r="F2363" t="s">
        <v>234</v>
      </c>
      <c r="G2363" s="82">
        <v>-100000</v>
      </c>
      <c r="H2363" t="s">
        <v>179</v>
      </c>
      <c r="I2363" t="s">
        <v>527</v>
      </c>
      <c r="J2363" s="33"/>
      <c r="K2363" s="33">
        <f>표1[[#This Row],[날짜]]</f>
        <v>45569</v>
      </c>
      <c r="L2363" t="str" cm="1">
        <f t="array" ref="L23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3" t="str">
        <f t="shared" si="36"/>
        <v>내계좌이체</v>
      </c>
      <c r="N2363" t="str">
        <f>IF(COUNTIF(저축성자산, I2363) &gt; 0, 표1[[#This Row],[결제수단]], E2363)</f>
        <v>미분류</v>
      </c>
      <c r="O2363">
        <f>IF(OR(표1[[#This Row],[pv_대분류]]="수입", 표1[[#This Row],[pv_대분류]]="저축/투자"), 표1[[#This Row],[금액]], -표1[[#This Row],[금액]])</f>
        <v>100000</v>
      </c>
    </row>
    <row r="2364" spans="1:15" hidden="1">
      <c r="A2364" s="33">
        <v>45569</v>
      </c>
      <c r="B2364" s="34">
        <v>0.49298611111111112</v>
      </c>
      <c r="C2364" t="s">
        <v>167</v>
      </c>
      <c r="D2364" t="s">
        <v>23</v>
      </c>
      <c r="E2364" t="s">
        <v>149</v>
      </c>
      <c r="F2364" t="s">
        <v>192</v>
      </c>
      <c r="G2364" s="82">
        <v>208</v>
      </c>
      <c r="H2364" t="s">
        <v>179</v>
      </c>
      <c r="I2364" t="s">
        <v>537</v>
      </c>
      <c r="J2364" s="33"/>
      <c r="K2364" s="33">
        <f>표1[[#This Row],[날짜]]</f>
        <v>45569</v>
      </c>
      <c r="L2364" t="str" cm="1">
        <f t="array" ref="L23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364" t="str">
        <f t="shared" si="36"/>
        <v>투자</v>
      </c>
      <c r="N2364" t="str">
        <f>IF(COUNTIF(저축성자산, I2364) &gt; 0, 표1[[#This Row],[결제수단]], E2364)</f>
        <v>미분류</v>
      </c>
      <c r="O2364">
        <f>IF(OR(표1[[#This Row],[pv_대분류]]="수입", 표1[[#This Row],[pv_대분류]]="저축/투자"), 표1[[#This Row],[금액]], -표1[[#This Row],[금액]])</f>
        <v>-208</v>
      </c>
    </row>
    <row r="2365" spans="1:15" hidden="1">
      <c r="A2365" s="33">
        <v>45569</v>
      </c>
      <c r="B2365" s="34">
        <v>0.4931828703703704</v>
      </c>
      <c r="C2365" t="s">
        <v>167</v>
      </c>
      <c r="D2365" t="s">
        <v>609</v>
      </c>
      <c r="E2365" t="s">
        <v>149</v>
      </c>
      <c r="F2365" t="s">
        <v>152</v>
      </c>
      <c r="G2365" s="82">
        <v>-939</v>
      </c>
      <c r="H2365" t="s">
        <v>179</v>
      </c>
      <c r="I2365" t="s">
        <v>537</v>
      </c>
      <c r="J2365" s="33"/>
      <c r="K2365" s="33">
        <f>표1[[#This Row],[날짜]]</f>
        <v>45569</v>
      </c>
      <c r="L2365" t="str" cm="1">
        <f t="array" ref="L23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5" t="str">
        <f t="shared" si="36"/>
        <v>내계좌이체</v>
      </c>
      <c r="N2365" t="str">
        <f>IF(COUNTIF(저축성자산, I2365) &gt; 0, 표1[[#This Row],[결제수단]], E2365)</f>
        <v>미분류</v>
      </c>
      <c r="O2365">
        <f>IF(OR(표1[[#This Row],[pv_대분류]]="수입", 표1[[#This Row],[pv_대분류]]="저축/투자"), 표1[[#This Row],[금액]], -표1[[#This Row],[금액]])</f>
        <v>939</v>
      </c>
    </row>
    <row r="2366" spans="1:15" hidden="1">
      <c r="A2366" s="33">
        <v>45569</v>
      </c>
      <c r="B2366" s="34">
        <v>0.49319444444444438</v>
      </c>
      <c r="C2366" t="s">
        <v>167</v>
      </c>
      <c r="D2366" t="s">
        <v>609</v>
      </c>
      <c r="E2366" t="s">
        <v>149</v>
      </c>
      <c r="F2366" t="s">
        <v>152</v>
      </c>
      <c r="G2366" s="82">
        <v>939</v>
      </c>
      <c r="H2366" t="s">
        <v>179</v>
      </c>
      <c r="I2366" t="s">
        <v>195</v>
      </c>
      <c r="J2366" s="33"/>
      <c r="K2366" s="33">
        <f>표1[[#This Row],[날짜]]</f>
        <v>45569</v>
      </c>
      <c r="L2366" t="str" cm="1">
        <f t="array" ref="L23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6" t="str">
        <f t="shared" si="36"/>
        <v>내계좌이체</v>
      </c>
      <c r="N2366" t="str">
        <f>IF(COUNTIF(저축성자산, I2366) &gt; 0, 표1[[#This Row],[결제수단]], E2366)</f>
        <v>미분류</v>
      </c>
      <c r="O2366">
        <f>IF(OR(표1[[#This Row],[pv_대분류]]="수입", 표1[[#This Row],[pv_대분류]]="저축/투자"), 표1[[#This Row],[금액]], -표1[[#This Row],[금액]])</f>
        <v>-939</v>
      </c>
    </row>
    <row r="2367" spans="1:15" hidden="1">
      <c r="A2367" s="33">
        <v>45569</v>
      </c>
      <c r="B2367" s="34">
        <v>0.49368055555555562</v>
      </c>
      <c r="C2367" t="s">
        <v>167</v>
      </c>
      <c r="D2367" t="s">
        <v>609</v>
      </c>
      <c r="E2367" t="s">
        <v>149</v>
      </c>
      <c r="F2367" t="s">
        <v>152</v>
      </c>
      <c r="G2367" s="82">
        <v>-29</v>
      </c>
      <c r="H2367" t="s">
        <v>179</v>
      </c>
      <c r="I2367" t="s">
        <v>537</v>
      </c>
      <c r="J2367" s="33"/>
      <c r="K2367" s="33">
        <f>표1[[#This Row],[날짜]]</f>
        <v>45569</v>
      </c>
      <c r="L2367" t="str" cm="1">
        <f t="array" ref="L23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7" t="str">
        <f t="shared" si="36"/>
        <v>내계좌이체</v>
      </c>
      <c r="N2367" t="str">
        <f>IF(COUNTIF(저축성자산, I2367) &gt; 0, 표1[[#This Row],[결제수단]], E2367)</f>
        <v>미분류</v>
      </c>
      <c r="O2367">
        <f>IF(OR(표1[[#This Row],[pv_대분류]]="수입", 표1[[#This Row],[pv_대분류]]="저축/투자"), 표1[[#This Row],[금액]], -표1[[#This Row],[금액]])</f>
        <v>29</v>
      </c>
    </row>
    <row r="2368" spans="1:15" hidden="1">
      <c r="A2368" s="33">
        <v>45569</v>
      </c>
      <c r="B2368" s="34">
        <v>0.49369212962962961</v>
      </c>
      <c r="C2368" t="s">
        <v>167</v>
      </c>
      <c r="D2368" t="s">
        <v>609</v>
      </c>
      <c r="E2368" t="s">
        <v>149</v>
      </c>
      <c r="F2368" t="s">
        <v>152</v>
      </c>
      <c r="G2368" s="82">
        <v>29</v>
      </c>
      <c r="H2368" t="s">
        <v>179</v>
      </c>
      <c r="I2368" t="s">
        <v>195</v>
      </c>
      <c r="J2368" s="33"/>
      <c r="K2368" s="33">
        <f>표1[[#This Row],[날짜]]</f>
        <v>45569</v>
      </c>
      <c r="L2368" t="str" cm="1">
        <f t="array" ref="L23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8" t="str">
        <f t="shared" si="36"/>
        <v>내계좌이체</v>
      </c>
      <c r="N2368" t="str">
        <f>IF(COUNTIF(저축성자산, I2368) &gt; 0, 표1[[#This Row],[결제수단]], E2368)</f>
        <v>미분류</v>
      </c>
      <c r="O2368">
        <f>IF(OR(표1[[#This Row],[pv_대분류]]="수입", 표1[[#This Row],[pv_대분류]]="저축/투자"), 표1[[#This Row],[금액]], -표1[[#This Row],[금액]])</f>
        <v>-29</v>
      </c>
    </row>
    <row r="2369" spans="1:15" hidden="1">
      <c r="A2369" s="33">
        <v>45569</v>
      </c>
      <c r="B2369" s="34">
        <v>0.4939351851851852</v>
      </c>
      <c r="C2369" t="s">
        <v>167</v>
      </c>
      <c r="D2369" t="s">
        <v>609</v>
      </c>
      <c r="E2369" t="s">
        <v>149</v>
      </c>
      <c r="F2369" t="s">
        <v>732</v>
      </c>
      <c r="G2369" s="82">
        <v>-900</v>
      </c>
      <c r="H2369" t="s">
        <v>179</v>
      </c>
      <c r="I2369" t="s">
        <v>195</v>
      </c>
      <c r="J2369" s="33"/>
      <c r="K2369" s="33">
        <f>표1[[#This Row],[날짜]]</f>
        <v>45569</v>
      </c>
      <c r="L2369" t="str" cm="1">
        <f t="array" ref="L23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69" t="str">
        <f t="shared" si="36"/>
        <v>내계좌이체</v>
      </c>
      <c r="N2369" t="str">
        <f>IF(COUNTIF(저축성자산, I2369) &gt; 0, 표1[[#This Row],[결제수단]], E2369)</f>
        <v>미분류</v>
      </c>
      <c r="O2369">
        <f>IF(OR(표1[[#This Row],[pv_대분류]]="수입", 표1[[#This Row],[pv_대분류]]="저축/투자"), 표1[[#This Row],[금액]], -표1[[#This Row],[금액]])</f>
        <v>900</v>
      </c>
    </row>
    <row r="2370" spans="1:15" hidden="1">
      <c r="A2370" s="33">
        <v>45569</v>
      </c>
      <c r="B2370" s="34">
        <v>0.4939351851851852</v>
      </c>
      <c r="C2370" t="s">
        <v>167</v>
      </c>
      <c r="D2370" t="s">
        <v>609</v>
      </c>
      <c r="E2370" t="s">
        <v>149</v>
      </c>
      <c r="F2370" t="s">
        <v>359</v>
      </c>
      <c r="G2370" s="82">
        <v>900</v>
      </c>
      <c r="H2370" t="s">
        <v>179</v>
      </c>
      <c r="I2370" t="s">
        <v>537</v>
      </c>
      <c r="J2370" s="33"/>
      <c r="K2370" s="33">
        <f>표1[[#This Row],[날짜]]</f>
        <v>45569</v>
      </c>
      <c r="L2370" t="str" cm="1">
        <f t="array" ref="L23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0" t="str">
        <f t="shared" ref="M2370:M2433" si="37">IF(COUNTIF(저축성자산, I2370) &gt; 0, "저축성자산", D2370)</f>
        <v>내계좌이체</v>
      </c>
      <c r="N2370" t="str">
        <f>IF(COUNTIF(저축성자산, I2370) &gt; 0, 표1[[#This Row],[결제수단]], E2370)</f>
        <v>미분류</v>
      </c>
      <c r="O2370">
        <f>IF(OR(표1[[#This Row],[pv_대분류]]="수입", 표1[[#This Row],[pv_대분류]]="저축/투자"), 표1[[#This Row],[금액]], -표1[[#This Row],[금액]])</f>
        <v>-900</v>
      </c>
    </row>
    <row r="2371" spans="1:15" hidden="1">
      <c r="A2371" s="33">
        <v>45569</v>
      </c>
      <c r="B2371" s="34">
        <v>0.49416666666666659</v>
      </c>
      <c r="C2371" t="s">
        <v>167</v>
      </c>
      <c r="D2371" t="s">
        <v>609</v>
      </c>
      <c r="E2371" t="s">
        <v>149</v>
      </c>
      <c r="F2371" t="s">
        <v>732</v>
      </c>
      <c r="G2371" s="82">
        <v>-68</v>
      </c>
      <c r="H2371" t="s">
        <v>179</v>
      </c>
      <c r="I2371" t="s">
        <v>195</v>
      </c>
      <c r="J2371" s="33"/>
      <c r="K2371" s="33">
        <f>표1[[#This Row],[날짜]]</f>
        <v>45569</v>
      </c>
      <c r="L2371" t="str" cm="1">
        <f t="array" ref="L23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1" t="str">
        <f t="shared" si="37"/>
        <v>내계좌이체</v>
      </c>
      <c r="N2371" t="str">
        <f>IF(COUNTIF(저축성자산, I2371) &gt; 0, 표1[[#This Row],[결제수단]], E2371)</f>
        <v>미분류</v>
      </c>
      <c r="O2371">
        <f>IF(OR(표1[[#This Row],[pv_대분류]]="수입", 표1[[#This Row],[pv_대분류]]="저축/투자"), 표1[[#This Row],[금액]], -표1[[#This Row],[금액]])</f>
        <v>68</v>
      </c>
    </row>
    <row r="2372" spans="1:15" hidden="1">
      <c r="A2372" s="33">
        <v>45569</v>
      </c>
      <c r="B2372" s="34">
        <v>0.49416666666666659</v>
      </c>
      <c r="C2372" t="s">
        <v>167</v>
      </c>
      <c r="D2372" t="s">
        <v>609</v>
      </c>
      <c r="E2372" t="s">
        <v>149</v>
      </c>
      <c r="F2372" t="s">
        <v>359</v>
      </c>
      <c r="G2372" s="82">
        <v>68</v>
      </c>
      <c r="H2372" t="s">
        <v>179</v>
      </c>
      <c r="I2372" t="s">
        <v>537</v>
      </c>
      <c r="J2372" s="33"/>
      <c r="K2372" s="33">
        <f>표1[[#This Row],[날짜]]</f>
        <v>45569</v>
      </c>
      <c r="L2372" t="str" cm="1">
        <f t="array" ref="L23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2" t="str">
        <f t="shared" si="37"/>
        <v>내계좌이체</v>
      </c>
      <c r="N2372" t="str">
        <f>IF(COUNTIF(저축성자산, I2372) &gt; 0, 표1[[#This Row],[결제수단]], E2372)</f>
        <v>미분류</v>
      </c>
      <c r="O2372">
        <f>IF(OR(표1[[#This Row],[pv_대분류]]="수입", 표1[[#This Row],[pv_대분류]]="저축/투자"), 표1[[#This Row],[금액]], -표1[[#This Row],[금액]])</f>
        <v>-68</v>
      </c>
    </row>
    <row r="2373" spans="1:15" hidden="1">
      <c r="A2373" s="33">
        <v>45569</v>
      </c>
      <c r="B2373" s="34">
        <v>0.49798611111111107</v>
      </c>
      <c r="C2373" t="s">
        <v>167</v>
      </c>
      <c r="D2373" t="s">
        <v>609</v>
      </c>
      <c r="E2373" t="s">
        <v>149</v>
      </c>
      <c r="F2373" t="s">
        <v>192</v>
      </c>
      <c r="G2373" s="82">
        <v>25</v>
      </c>
      <c r="H2373" t="s">
        <v>179</v>
      </c>
      <c r="I2373" t="s">
        <v>537</v>
      </c>
      <c r="J2373" s="33"/>
      <c r="K2373" s="33">
        <f>표1[[#This Row],[날짜]]</f>
        <v>45569</v>
      </c>
      <c r="L2373" t="str" cm="1">
        <f t="array" ref="L23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3" t="str">
        <f t="shared" si="37"/>
        <v>내계좌이체</v>
      </c>
      <c r="N2373" t="str">
        <f>IF(COUNTIF(저축성자산, I2373) &gt; 0, 표1[[#This Row],[결제수단]], E2373)</f>
        <v>미분류</v>
      </c>
      <c r="O2373">
        <f>IF(OR(표1[[#This Row],[pv_대분류]]="수입", 표1[[#This Row],[pv_대분류]]="저축/투자"), 표1[[#This Row],[금액]], -표1[[#This Row],[금액]])</f>
        <v>-25</v>
      </c>
    </row>
    <row r="2374" spans="1:15" hidden="1">
      <c r="A2374" s="33">
        <v>45569</v>
      </c>
      <c r="B2374" s="34">
        <v>0.49798611111111107</v>
      </c>
      <c r="C2374" t="s">
        <v>167</v>
      </c>
      <c r="D2374" t="s">
        <v>609</v>
      </c>
      <c r="E2374" t="s">
        <v>149</v>
      </c>
      <c r="F2374" t="s">
        <v>234</v>
      </c>
      <c r="G2374" s="82">
        <v>-25</v>
      </c>
      <c r="H2374" t="s">
        <v>179</v>
      </c>
      <c r="I2374" t="s">
        <v>527</v>
      </c>
      <c r="J2374" s="33"/>
      <c r="K2374" s="33">
        <f>표1[[#This Row],[날짜]]</f>
        <v>45569</v>
      </c>
      <c r="L2374" t="str" cm="1">
        <f t="array" ref="L23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4" t="str">
        <f t="shared" si="37"/>
        <v>내계좌이체</v>
      </c>
      <c r="N2374" t="str">
        <f>IF(COUNTIF(저축성자산, I2374) &gt; 0, 표1[[#This Row],[결제수단]], E2374)</f>
        <v>미분류</v>
      </c>
      <c r="O2374">
        <f>IF(OR(표1[[#This Row],[pv_대분류]]="수입", 표1[[#This Row],[pv_대분류]]="저축/투자"), 표1[[#This Row],[금액]], -표1[[#This Row],[금액]])</f>
        <v>25</v>
      </c>
    </row>
    <row r="2375" spans="1:15" hidden="1">
      <c r="A2375" s="33">
        <v>45569</v>
      </c>
      <c r="B2375" s="34">
        <v>0.49805555555555547</v>
      </c>
      <c r="C2375" t="s">
        <v>167</v>
      </c>
      <c r="D2375" t="s">
        <v>609</v>
      </c>
      <c r="E2375" t="s">
        <v>149</v>
      </c>
      <c r="F2375" t="s">
        <v>192</v>
      </c>
      <c r="G2375" s="82">
        <v>-75</v>
      </c>
      <c r="H2375" t="s">
        <v>179</v>
      </c>
      <c r="I2375" t="s">
        <v>537</v>
      </c>
      <c r="J2375" s="33"/>
      <c r="K2375" s="33">
        <f>표1[[#This Row],[날짜]]</f>
        <v>45569</v>
      </c>
      <c r="L2375" t="str" cm="1">
        <f t="array" ref="L23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5" t="str">
        <f t="shared" si="37"/>
        <v>내계좌이체</v>
      </c>
      <c r="N2375" t="str">
        <f>IF(COUNTIF(저축성자산, I2375) &gt; 0, 표1[[#This Row],[결제수단]], E2375)</f>
        <v>미분류</v>
      </c>
      <c r="O2375">
        <f>IF(OR(표1[[#This Row],[pv_대분류]]="수입", 표1[[#This Row],[pv_대분류]]="저축/투자"), 표1[[#This Row],[금액]], -표1[[#This Row],[금액]])</f>
        <v>75</v>
      </c>
    </row>
    <row r="2376" spans="1:15" hidden="1">
      <c r="A2376" s="33">
        <v>45569</v>
      </c>
      <c r="B2376" s="34">
        <v>0.49805555555555547</v>
      </c>
      <c r="C2376" t="s">
        <v>167</v>
      </c>
      <c r="D2376" t="s">
        <v>609</v>
      </c>
      <c r="E2376" t="s">
        <v>149</v>
      </c>
      <c r="F2376" t="s">
        <v>237</v>
      </c>
      <c r="G2376" s="82">
        <v>75</v>
      </c>
      <c r="H2376" t="s">
        <v>179</v>
      </c>
      <c r="I2376" t="s">
        <v>527</v>
      </c>
      <c r="J2376" s="33"/>
      <c r="K2376" s="33">
        <f>표1[[#This Row],[날짜]]</f>
        <v>45569</v>
      </c>
      <c r="L2376" t="str" cm="1">
        <f t="array" ref="L23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6" t="str">
        <f t="shared" si="37"/>
        <v>내계좌이체</v>
      </c>
      <c r="N2376" t="str">
        <f>IF(COUNTIF(저축성자산, I2376) &gt; 0, 표1[[#This Row],[결제수단]], E2376)</f>
        <v>미분류</v>
      </c>
      <c r="O2376">
        <f>IF(OR(표1[[#This Row],[pv_대분류]]="수입", 표1[[#This Row],[pv_대분류]]="저축/투자"), 표1[[#This Row],[금액]], -표1[[#This Row],[금액]])</f>
        <v>-75</v>
      </c>
    </row>
    <row r="2377" spans="1:15" hidden="1">
      <c r="A2377" s="33">
        <v>45569</v>
      </c>
      <c r="B2377" s="34">
        <v>0.49810185185185191</v>
      </c>
      <c r="C2377" t="s">
        <v>167</v>
      </c>
      <c r="D2377" t="s">
        <v>609</v>
      </c>
      <c r="E2377" t="s">
        <v>149</v>
      </c>
      <c r="F2377" t="s">
        <v>192</v>
      </c>
      <c r="G2377" s="82">
        <v>50</v>
      </c>
      <c r="H2377" t="s">
        <v>179</v>
      </c>
      <c r="I2377" t="s">
        <v>537</v>
      </c>
      <c r="J2377" s="33"/>
      <c r="K2377" s="33">
        <f>표1[[#This Row],[날짜]]</f>
        <v>45569</v>
      </c>
      <c r="L2377" t="str" cm="1">
        <f t="array" ref="L23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7" t="str">
        <f t="shared" si="37"/>
        <v>내계좌이체</v>
      </c>
      <c r="N2377" t="str">
        <f>IF(COUNTIF(저축성자산, I2377) &gt; 0, 표1[[#This Row],[결제수단]], E2377)</f>
        <v>미분류</v>
      </c>
      <c r="O2377">
        <f>IF(OR(표1[[#This Row],[pv_대분류]]="수입", 표1[[#This Row],[pv_대분류]]="저축/투자"), 표1[[#This Row],[금액]], -표1[[#This Row],[금액]])</f>
        <v>-50</v>
      </c>
    </row>
    <row r="2378" spans="1:15" hidden="1">
      <c r="A2378" s="33">
        <v>45569</v>
      </c>
      <c r="B2378" s="34">
        <v>0.49810185185185191</v>
      </c>
      <c r="C2378" t="s">
        <v>167</v>
      </c>
      <c r="D2378" t="s">
        <v>609</v>
      </c>
      <c r="E2378" t="s">
        <v>149</v>
      </c>
      <c r="F2378" t="s">
        <v>234</v>
      </c>
      <c r="G2378" s="82">
        <v>-50</v>
      </c>
      <c r="H2378" t="s">
        <v>179</v>
      </c>
      <c r="I2378" t="s">
        <v>527</v>
      </c>
      <c r="J2378" s="33"/>
      <c r="K2378" s="33">
        <f>표1[[#This Row],[날짜]]</f>
        <v>45569</v>
      </c>
      <c r="L2378" t="str" cm="1">
        <f t="array" ref="L23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8" t="str">
        <f t="shared" si="37"/>
        <v>내계좌이체</v>
      </c>
      <c r="N2378" t="str">
        <f>IF(COUNTIF(저축성자산, I2378) &gt; 0, 표1[[#This Row],[결제수단]], E2378)</f>
        <v>미분류</v>
      </c>
      <c r="O2378">
        <f>IF(OR(표1[[#This Row],[pv_대분류]]="수입", 표1[[#This Row],[pv_대분류]]="저축/투자"), 표1[[#This Row],[금액]], -표1[[#This Row],[금액]])</f>
        <v>50</v>
      </c>
    </row>
    <row r="2379" spans="1:15" hidden="1">
      <c r="A2379" s="33">
        <v>45569</v>
      </c>
      <c r="B2379" s="34">
        <v>0.49813657407407408</v>
      </c>
      <c r="C2379" t="s">
        <v>167</v>
      </c>
      <c r="D2379" t="s">
        <v>609</v>
      </c>
      <c r="E2379" t="s">
        <v>149</v>
      </c>
      <c r="F2379" t="s">
        <v>192</v>
      </c>
      <c r="G2379" s="82">
        <v>25</v>
      </c>
      <c r="H2379" t="s">
        <v>179</v>
      </c>
      <c r="I2379" t="s">
        <v>537</v>
      </c>
      <c r="J2379" s="33"/>
      <c r="K2379" s="33">
        <f>표1[[#This Row],[날짜]]</f>
        <v>45569</v>
      </c>
      <c r="L2379" t="str" cm="1">
        <f t="array" ref="L23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79" t="str">
        <f t="shared" si="37"/>
        <v>내계좌이체</v>
      </c>
      <c r="N2379" t="str">
        <f>IF(COUNTIF(저축성자산, I2379) &gt; 0, 표1[[#This Row],[결제수단]], E2379)</f>
        <v>미분류</v>
      </c>
      <c r="O2379">
        <f>IF(OR(표1[[#This Row],[pv_대분류]]="수입", 표1[[#This Row],[pv_대분류]]="저축/투자"), 표1[[#This Row],[금액]], -표1[[#This Row],[금액]])</f>
        <v>-25</v>
      </c>
    </row>
    <row r="2380" spans="1:15" hidden="1">
      <c r="A2380" s="33">
        <v>45569</v>
      </c>
      <c r="B2380" s="34">
        <v>0.49813657407407408</v>
      </c>
      <c r="C2380" t="s">
        <v>167</v>
      </c>
      <c r="D2380" t="s">
        <v>609</v>
      </c>
      <c r="E2380" t="s">
        <v>149</v>
      </c>
      <c r="F2380" t="s">
        <v>234</v>
      </c>
      <c r="G2380" s="82">
        <v>-25</v>
      </c>
      <c r="H2380" t="s">
        <v>179</v>
      </c>
      <c r="I2380" t="s">
        <v>527</v>
      </c>
      <c r="J2380" s="33"/>
      <c r="K2380" s="33">
        <f>표1[[#This Row],[날짜]]</f>
        <v>45569</v>
      </c>
      <c r="L2380" t="str" cm="1">
        <f t="array" ref="L23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0" t="str">
        <f t="shared" si="37"/>
        <v>내계좌이체</v>
      </c>
      <c r="N2380" t="str">
        <f>IF(COUNTIF(저축성자산, I2380) &gt; 0, 표1[[#This Row],[결제수단]], E2380)</f>
        <v>미분류</v>
      </c>
      <c r="O2380">
        <f>IF(OR(표1[[#This Row],[pv_대분류]]="수입", 표1[[#This Row],[pv_대분류]]="저축/투자"), 표1[[#This Row],[금액]], -표1[[#This Row],[금액]])</f>
        <v>25</v>
      </c>
    </row>
    <row r="2381" spans="1:15" hidden="1">
      <c r="A2381" s="33">
        <v>45569</v>
      </c>
      <c r="B2381" s="34">
        <v>0.49820601851851848</v>
      </c>
      <c r="C2381" t="s">
        <v>167</v>
      </c>
      <c r="D2381" t="s">
        <v>609</v>
      </c>
      <c r="E2381" t="s">
        <v>149</v>
      </c>
      <c r="F2381" t="s">
        <v>192</v>
      </c>
      <c r="G2381" s="82">
        <v>-75</v>
      </c>
      <c r="H2381" t="s">
        <v>179</v>
      </c>
      <c r="I2381" t="s">
        <v>537</v>
      </c>
      <c r="J2381" s="33"/>
      <c r="K2381" s="33">
        <f>표1[[#This Row],[날짜]]</f>
        <v>45569</v>
      </c>
      <c r="L2381" t="str" cm="1">
        <f t="array" ref="L23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1" t="str">
        <f t="shared" si="37"/>
        <v>내계좌이체</v>
      </c>
      <c r="N2381" t="str">
        <f>IF(COUNTIF(저축성자산, I2381) &gt; 0, 표1[[#This Row],[결제수단]], E2381)</f>
        <v>미분류</v>
      </c>
      <c r="O2381">
        <f>IF(OR(표1[[#This Row],[pv_대분류]]="수입", 표1[[#This Row],[pv_대분류]]="저축/투자"), 표1[[#This Row],[금액]], -표1[[#This Row],[금액]])</f>
        <v>75</v>
      </c>
    </row>
    <row r="2382" spans="1:15" hidden="1">
      <c r="A2382" s="33">
        <v>45569</v>
      </c>
      <c r="B2382" s="34">
        <v>0.49820601851851848</v>
      </c>
      <c r="C2382" t="s">
        <v>167</v>
      </c>
      <c r="D2382" t="s">
        <v>609</v>
      </c>
      <c r="E2382" t="s">
        <v>149</v>
      </c>
      <c r="F2382" t="s">
        <v>237</v>
      </c>
      <c r="G2382" s="82">
        <v>75</v>
      </c>
      <c r="H2382" t="s">
        <v>179</v>
      </c>
      <c r="I2382" t="s">
        <v>527</v>
      </c>
      <c r="J2382" s="33"/>
      <c r="K2382" s="33">
        <f>표1[[#This Row],[날짜]]</f>
        <v>45569</v>
      </c>
      <c r="L2382" t="str" cm="1">
        <f t="array" ref="L23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2" t="str">
        <f t="shared" si="37"/>
        <v>내계좌이체</v>
      </c>
      <c r="N2382" t="str">
        <f>IF(COUNTIF(저축성자산, I2382) &gt; 0, 표1[[#This Row],[결제수단]], E2382)</f>
        <v>미분류</v>
      </c>
      <c r="O2382">
        <f>IF(OR(표1[[#This Row],[pv_대분류]]="수입", 표1[[#This Row],[pv_대분류]]="저축/투자"), 표1[[#This Row],[금액]], -표1[[#This Row],[금액]])</f>
        <v>-75</v>
      </c>
    </row>
    <row r="2383" spans="1:15" hidden="1">
      <c r="A2383" s="33">
        <v>45569</v>
      </c>
      <c r="B2383" s="34">
        <v>0.4982638888888889</v>
      </c>
      <c r="C2383" t="s">
        <v>167</v>
      </c>
      <c r="D2383" t="s">
        <v>609</v>
      </c>
      <c r="E2383" t="s">
        <v>149</v>
      </c>
      <c r="F2383" t="s">
        <v>192</v>
      </c>
      <c r="G2383" s="82">
        <v>50</v>
      </c>
      <c r="H2383" t="s">
        <v>179</v>
      </c>
      <c r="I2383" t="s">
        <v>537</v>
      </c>
      <c r="J2383" s="33"/>
      <c r="K2383" s="33">
        <f>표1[[#This Row],[날짜]]</f>
        <v>45569</v>
      </c>
      <c r="L2383" t="str" cm="1">
        <f t="array" ref="L23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3" t="str">
        <f t="shared" si="37"/>
        <v>내계좌이체</v>
      </c>
      <c r="N2383" t="str">
        <f>IF(COUNTIF(저축성자산, I2383) &gt; 0, 표1[[#This Row],[결제수단]], E2383)</f>
        <v>미분류</v>
      </c>
      <c r="O2383">
        <f>IF(OR(표1[[#This Row],[pv_대분류]]="수입", 표1[[#This Row],[pv_대분류]]="저축/투자"), 표1[[#This Row],[금액]], -표1[[#This Row],[금액]])</f>
        <v>-50</v>
      </c>
    </row>
    <row r="2384" spans="1:15" hidden="1">
      <c r="A2384" s="33">
        <v>45569</v>
      </c>
      <c r="B2384" s="34">
        <v>0.4982638888888889</v>
      </c>
      <c r="C2384" t="s">
        <v>167</v>
      </c>
      <c r="D2384" t="s">
        <v>609</v>
      </c>
      <c r="E2384" t="s">
        <v>149</v>
      </c>
      <c r="F2384" t="s">
        <v>234</v>
      </c>
      <c r="G2384" s="82">
        <v>-50</v>
      </c>
      <c r="H2384" t="s">
        <v>179</v>
      </c>
      <c r="I2384" t="s">
        <v>527</v>
      </c>
      <c r="J2384" s="33"/>
      <c r="K2384" s="33">
        <f>표1[[#This Row],[날짜]]</f>
        <v>45569</v>
      </c>
      <c r="L2384" t="str" cm="1">
        <f t="array" ref="L23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4" t="str">
        <f t="shared" si="37"/>
        <v>내계좌이체</v>
      </c>
      <c r="N2384" t="str">
        <f>IF(COUNTIF(저축성자산, I2384) &gt; 0, 표1[[#This Row],[결제수단]], E2384)</f>
        <v>미분류</v>
      </c>
      <c r="O2384">
        <f>IF(OR(표1[[#This Row],[pv_대분류]]="수입", 표1[[#This Row],[pv_대분류]]="저축/투자"), 표1[[#This Row],[금액]], -표1[[#This Row],[금액]])</f>
        <v>50</v>
      </c>
    </row>
    <row r="2385" spans="1:15" hidden="1">
      <c r="A2385" s="33">
        <v>45569</v>
      </c>
      <c r="B2385" s="34">
        <v>0.49832175925925931</v>
      </c>
      <c r="C2385" t="s">
        <v>167</v>
      </c>
      <c r="D2385" t="s">
        <v>609</v>
      </c>
      <c r="E2385" t="s">
        <v>149</v>
      </c>
      <c r="F2385" t="s">
        <v>192</v>
      </c>
      <c r="G2385" s="82">
        <v>250000</v>
      </c>
      <c r="H2385" t="s">
        <v>179</v>
      </c>
      <c r="I2385" t="s">
        <v>537</v>
      </c>
      <c r="J2385" s="33"/>
      <c r="K2385" s="33">
        <f>표1[[#This Row],[날짜]]</f>
        <v>45569</v>
      </c>
      <c r="L2385" t="str" cm="1">
        <f t="array" ref="L23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5" t="str">
        <f t="shared" si="37"/>
        <v>내계좌이체</v>
      </c>
      <c r="N2385" t="str">
        <f>IF(COUNTIF(저축성자산, I2385) &gt; 0, 표1[[#This Row],[결제수단]], E2385)</f>
        <v>미분류</v>
      </c>
      <c r="O2385">
        <f>IF(OR(표1[[#This Row],[pv_대분류]]="수입", 표1[[#This Row],[pv_대분류]]="저축/투자"), 표1[[#This Row],[금액]], -표1[[#This Row],[금액]])</f>
        <v>-250000</v>
      </c>
    </row>
    <row r="2386" spans="1:15" hidden="1">
      <c r="A2386" s="33">
        <v>45569</v>
      </c>
      <c r="B2386" s="34">
        <v>0.49832175925925931</v>
      </c>
      <c r="C2386" t="s">
        <v>167</v>
      </c>
      <c r="D2386" t="s">
        <v>609</v>
      </c>
      <c r="E2386" t="s">
        <v>149</v>
      </c>
      <c r="F2386" t="s">
        <v>234</v>
      </c>
      <c r="G2386" s="82">
        <v>-250000</v>
      </c>
      <c r="H2386" t="s">
        <v>179</v>
      </c>
      <c r="I2386" t="s">
        <v>527</v>
      </c>
      <c r="J2386" s="33"/>
      <c r="K2386" s="33">
        <f>표1[[#This Row],[날짜]]</f>
        <v>45569</v>
      </c>
      <c r="L2386" t="str" cm="1">
        <f t="array" ref="L23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6" t="str">
        <f t="shared" si="37"/>
        <v>내계좌이체</v>
      </c>
      <c r="N2386" t="str">
        <f>IF(COUNTIF(저축성자산, I2386) &gt; 0, 표1[[#This Row],[결제수단]], E2386)</f>
        <v>미분류</v>
      </c>
      <c r="O2386">
        <f>IF(OR(표1[[#This Row],[pv_대분류]]="수입", 표1[[#This Row],[pv_대분류]]="저축/투자"), 표1[[#This Row],[금액]], -표1[[#This Row],[금액]])</f>
        <v>250000</v>
      </c>
    </row>
    <row r="2387" spans="1:15" hidden="1">
      <c r="A2387" s="33">
        <v>45569</v>
      </c>
      <c r="B2387" s="34">
        <v>0.49873842592592588</v>
      </c>
      <c r="C2387" t="s">
        <v>167</v>
      </c>
      <c r="D2387" t="s">
        <v>609</v>
      </c>
      <c r="E2387" t="s">
        <v>149</v>
      </c>
      <c r="F2387" t="s">
        <v>152</v>
      </c>
      <c r="G2387" s="82">
        <v>-250000</v>
      </c>
      <c r="H2387" t="s">
        <v>179</v>
      </c>
      <c r="I2387" t="s">
        <v>537</v>
      </c>
      <c r="J2387" s="33"/>
      <c r="K2387" s="33">
        <f>표1[[#This Row],[날짜]]</f>
        <v>45569</v>
      </c>
      <c r="L2387" t="str" cm="1">
        <f t="array" ref="L23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7" t="str">
        <f t="shared" si="37"/>
        <v>내계좌이체</v>
      </c>
      <c r="N2387" t="str">
        <f>IF(COUNTIF(저축성자산, I2387) &gt; 0, 표1[[#This Row],[결제수단]], E2387)</f>
        <v>미분류</v>
      </c>
      <c r="O2387">
        <f>IF(OR(표1[[#This Row],[pv_대분류]]="수입", 표1[[#This Row],[pv_대분류]]="저축/투자"), 표1[[#This Row],[금액]], -표1[[#This Row],[금액]])</f>
        <v>250000</v>
      </c>
    </row>
    <row r="2388" spans="1:15" hidden="1">
      <c r="A2388" s="33">
        <v>45569</v>
      </c>
      <c r="B2388" s="34">
        <v>0.75497685185185182</v>
      </c>
      <c r="C2388" t="s">
        <v>167</v>
      </c>
      <c r="D2388" t="s">
        <v>167</v>
      </c>
      <c r="E2388" t="s">
        <v>149</v>
      </c>
      <c r="F2388" t="s">
        <v>118</v>
      </c>
      <c r="G2388" s="82">
        <v>75500</v>
      </c>
      <c r="H2388" t="s">
        <v>179</v>
      </c>
      <c r="I2388" t="s">
        <v>260</v>
      </c>
      <c r="J2388" s="33"/>
      <c r="K2388" s="33">
        <f>표1[[#This Row],[날짜]]</f>
        <v>45569</v>
      </c>
      <c r="L2388" t="str" cm="1">
        <f t="array" ref="L23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8" t="str">
        <f t="shared" si="37"/>
        <v>이체</v>
      </c>
      <c r="N2388" t="str">
        <f>IF(COUNTIF(저축성자산, I2388) &gt; 0, 표1[[#This Row],[결제수단]], E2388)</f>
        <v>미분류</v>
      </c>
      <c r="O2388">
        <f>IF(OR(표1[[#This Row],[pv_대분류]]="수입", 표1[[#This Row],[pv_대분류]]="저축/투자"), 표1[[#This Row],[금액]], -표1[[#This Row],[금액]])</f>
        <v>-75500</v>
      </c>
    </row>
    <row r="2389" spans="1:15" hidden="1">
      <c r="A2389" s="33">
        <v>45569</v>
      </c>
      <c r="B2389" s="34">
        <v>0.75523148148148145</v>
      </c>
      <c r="C2389" t="s">
        <v>167</v>
      </c>
      <c r="D2389" t="s">
        <v>609</v>
      </c>
      <c r="E2389" t="s">
        <v>149</v>
      </c>
      <c r="F2389" t="s">
        <v>35</v>
      </c>
      <c r="G2389" s="82">
        <v>-75500</v>
      </c>
      <c r="H2389" t="s">
        <v>179</v>
      </c>
      <c r="I2389" t="s">
        <v>260</v>
      </c>
      <c r="J2389" s="33"/>
      <c r="K2389" s="33">
        <f>표1[[#This Row],[날짜]]</f>
        <v>45569</v>
      </c>
      <c r="L2389" t="str" cm="1">
        <f t="array" ref="L23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89" t="str">
        <f t="shared" si="37"/>
        <v>내계좌이체</v>
      </c>
      <c r="N2389" t="str">
        <f>IF(COUNTIF(저축성자산, I2389) &gt; 0, 표1[[#This Row],[결제수단]], E2389)</f>
        <v>미분류</v>
      </c>
      <c r="O2389">
        <f>IF(OR(표1[[#This Row],[pv_대분류]]="수입", 표1[[#This Row],[pv_대분류]]="저축/투자"), 표1[[#This Row],[금액]], -표1[[#This Row],[금액]])</f>
        <v>75500</v>
      </c>
    </row>
    <row r="2390" spans="1:15" hidden="1">
      <c r="A2390" s="33">
        <v>45569</v>
      </c>
      <c r="B2390" s="34">
        <v>0.7552430555555556</v>
      </c>
      <c r="C2390" t="s">
        <v>167</v>
      </c>
      <c r="D2390" t="s">
        <v>609</v>
      </c>
      <c r="E2390" t="s">
        <v>149</v>
      </c>
      <c r="F2390" t="s">
        <v>152</v>
      </c>
      <c r="G2390" s="82">
        <v>75500</v>
      </c>
      <c r="H2390" t="s">
        <v>179</v>
      </c>
      <c r="I2390" t="s">
        <v>537</v>
      </c>
      <c r="J2390" s="33"/>
      <c r="K2390" s="33">
        <f>표1[[#This Row],[날짜]]</f>
        <v>45569</v>
      </c>
      <c r="L2390" t="str" cm="1">
        <f t="array" ref="L23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90" t="str">
        <f t="shared" si="37"/>
        <v>내계좌이체</v>
      </c>
      <c r="N2390" t="str">
        <f>IF(COUNTIF(저축성자산, I2390) &gt; 0, 표1[[#This Row],[결제수단]], E2390)</f>
        <v>미분류</v>
      </c>
      <c r="O2390">
        <f>IF(OR(표1[[#This Row],[pv_대분류]]="수입", 표1[[#This Row],[pv_대분류]]="저축/투자"), 표1[[#This Row],[금액]], -표1[[#This Row],[금액]])</f>
        <v>-75500</v>
      </c>
    </row>
    <row r="2391" spans="1:15" hidden="1">
      <c r="A2391" s="33">
        <v>45569</v>
      </c>
      <c r="B2391" s="34">
        <v>0.82233796296296291</v>
      </c>
      <c r="C2391" t="s">
        <v>167</v>
      </c>
      <c r="D2391" t="s">
        <v>635</v>
      </c>
      <c r="E2391" t="s">
        <v>149</v>
      </c>
      <c r="F2391" t="s">
        <v>632</v>
      </c>
      <c r="G2391" s="82">
        <v>-75500</v>
      </c>
      <c r="H2391" t="s">
        <v>179</v>
      </c>
      <c r="I2391" t="s">
        <v>537</v>
      </c>
      <c r="J2391" s="33"/>
      <c r="K2391" s="33">
        <f>표1[[#This Row],[날짜]]</f>
        <v>45569</v>
      </c>
      <c r="L2391" t="str" cm="1">
        <f t="array" ref="L23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91" t="str">
        <f t="shared" si="37"/>
        <v>카드대금</v>
      </c>
      <c r="N2391" t="str">
        <f>IF(COUNTIF(저축성자산, I2391) &gt; 0, 표1[[#This Row],[결제수단]], E2391)</f>
        <v>미분류</v>
      </c>
      <c r="O2391">
        <f>IF(OR(표1[[#This Row],[pv_대분류]]="수입", 표1[[#This Row],[pv_대분류]]="저축/투자"), 표1[[#This Row],[금액]], -표1[[#This Row],[금액]])</f>
        <v>75500</v>
      </c>
    </row>
    <row r="2392" spans="1:15" hidden="1">
      <c r="A2392" s="33">
        <v>45568</v>
      </c>
      <c r="B2392" s="34">
        <v>0.35325231481481478</v>
      </c>
      <c r="C2392" t="s">
        <v>163</v>
      </c>
      <c r="D2392" t="s">
        <v>510</v>
      </c>
      <c r="E2392" t="s">
        <v>149</v>
      </c>
      <c r="F2392" t="s">
        <v>240</v>
      </c>
      <c r="G2392" s="82">
        <v>300</v>
      </c>
      <c r="H2392" t="s">
        <v>179</v>
      </c>
      <c r="I2392" t="s">
        <v>537</v>
      </c>
      <c r="J2392" s="33"/>
      <c r="K2392" s="33">
        <f>표1[[#This Row],[날짜]]</f>
        <v>45568</v>
      </c>
      <c r="L2392" t="str" cm="1">
        <f t="array" ref="L23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392" t="str">
        <f t="shared" si="37"/>
        <v>금융수입</v>
      </c>
      <c r="N2392" t="str">
        <f>IF(COUNTIF(저축성자산, I2392) &gt; 0, 표1[[#This Row],[결제수단]], E2392)</f>
        <v>미분류</v>
      </c>
      <c r="O2392">
        <f>IF(OR(표1[[#This Row],[pv_대분류]]="수입", 표1[[#This Row],[pv_대분류]]="저축/투자"), 표1[[#This Row],[금액]], -표1[[#This Row],[금액]])</f>
        <v>300</v>
      </c>
    </row>
    <row r="2393" spans="1:15">
      <c r="A2393" s="33">
        <v>45568</v>
      </c>
      <c r="B2393" s="34">
        <v>0.70104166666666667</v>
      </c>
      <c r="C2393" t="s">
        <v>165</v>
      </c>
      <c r="D2393" t="s">
        <v>146</v>
      </c>
      <c r="E2393" t="s">
        <v>595</v>
      </c>
      <c r="F2393" t="s">
        <v>316</v>
      </c>
      <c r="G2393" s="82">
        <v>-12900</v>
      </c>
      <c r="H2393" t="s">
        <v>179</v>
      </c>
      <c r="I2393" t="s">
        <v>224</v>
      </c>
      <c r="J2393" s="33"/>
      <c r="K2393" s="33">
        <f>표1[[#This Row],[날짜]]</f>
        <v>45568</v>
      </c>
      <c r="L2393" t="str" cm="1">
        <f t="array" ref="L23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93" t="str">
        <f t="shared" si="37"/>
        <v>교통</v>
      </c>
      <c r="N2393" t="str">
        <f>IF(COUNTIF(저축성자산, I2393) &gt; 0, 표1[[#This Row],[결제수단]], E2393)</f>
        <v>대중교통</v>
      </c>
      <c r="O2393">
        <f>IF(OR(표1[[#This Row],[pv_대분류]]="수입", 표1[[#This Row],[pv_대분류]]="저축/투자"), 표1[[#This Row],[금액]], -표1[[#This Row],[금액]])</f>
        <v>12900</v>
      </c>
    </row>
    <row r="2394" spans="1:15">
      <c r="A2394" s="33">
        <v>45568</v>
      </c>
      <c r="B2394" s="34">
        <v>0.70170138888888889</v>
      </c>
      <c r="C2394" t="s">
        <v>165</v>
      </c>
      <c r="D2394" t="s">
        <v>160</v>
      </c>
      <c r="E2394" t="s">
        <v>4</v>
      </c>
      <c r="F2394" t="s">
        <v>364</v>
      </c>
      <c r="G2394" s="82">
        <v>-2300</v>
      </c>
      <c r="H2394" t="s">
        <v>179</v>
      </c>
      <c r="I2394" t="s">
        <v>224</v>
      </c>
      <c r="J2394" s="33"/>
      <c r="K2394" s="33">
        <f>표1[[#This Row],[날짜]]</f>
        <v>45568</v>
      </c>
      <c r="L2394" t="str" cm="1">
        <f t="array" ref="L23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94" t="str">
        <f t="shared" si="37"/>
        <v>생활</v>
      </c>
      <c r="N2394" t="str">
        <f>IF(COUNTIF(저축성자산, I2394) &gt; 0, 표1[[#This Row],[결제수단]], E2394)</f>
        <v>편의점</v>
      </c>
      <c r="O2394">
        <f>IF(OR(표1[[#This Row],[pv_대분류]]="수입", 표1[[#This Row],[pv_대분류]]="저축/투자"), 표1[[#This Row],[금액]], -표1[[#This Row],[금액]])</f>
        <v>2300</v>
      </c>
    </row>
    <row r="2395" spans="1:15" hidden="1">
      <c r="A2395" s="33">
        <v>45568</v>
      </c>
      <c r="B2395" s="34">
        <v>5.0081018518518518E-2</v>
      </c>
      <c r="C2395" t="s">
        <v>167</v>
      </c>
      <c r="D2395" t="s">
        <v>609</v>
      </c>
      <c r="E2395" t="s">
        <v>149</v>
      </c>
      <c r="F2395" t="s">
        <v>192</v>
      </c>
      <c r="G2395" s="82">
        <v>50000</v>
      </c>
      <c r="H2395" t="s">
        <v>179</v>
      </c>
      <c r="I2395" t="s">
        <v>537</v>
      </c>
      <c r="J2395" s="33"/>
      <c r="K2395" s="33">
        <f>표1[[#This Row],[날짜]]</f>
        <v>45568</v>
      </c>
      <c r="L2395" t="str" cm="1">
        <f t="array" ref="L23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95" t="str">
        <f t="shared" si="37"/>
        <v>내계좌이체</v>
      </c>
      <c r="N2395" t="str">
        <f>IF(COUNTIF(저축성자산, I2395) &gt; 0, 표1[[#This Row],[결제수단]], E2395)</f>
        <v>미분류</v>
      </c>
      <c r="O2395">
        <f>IF(OR(표1[[#This Row],[pv_대분류]]="수입", 표1[[#This Row],[pv_대분류]]="저축/투자"), 표1[[#This Row],[금액]], -표1[[#This Row],[금액]])</f>
        <v>-50000</v>
      </c>
    </row>
    <row r="2396" spans="1:15" hidden="1">
      <c r="A2396" s="33">
        <v>45568</v>
      </c>
      <c r="B2396" s="34">
        <v>5.0081018518518518E-2</v>
      </c>
      <c r="C2396" t="s">
        <v>167</v>
      </c>
      <c r="D2396" t="s">
        <v>609</v>
      </c>
      <c r="E2396" t="s">
        <v>149</v>
      </c>
      <c r="F2396" t="s">
        <v>234</v>
      </c>
      <c r="G2396" s="82">
        <v>-50000</v>
      </c>
      <c r="H2396" t="s">
        <v>179</v>
      </c>
      <c r="I2396" t="s">
        <v>527</v>
      </c>
      <c r="J2396" s="33"/>
      <c r="K2396" s="33">
        <f>표1[[#This Row],[날짜]]</f>
        <v>45568</v>
      </c>
      <c r="L2396" t="str" cm="1">
        <f t="array" ref="L23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396" t="str">
        <f t="shared" si="37"/>
        <v>내계좌이체</v>
      </c>
      <c r="N2396" t="str">
        <f>IF(COUNTIF(저축성자산, I2396) &gt; 0, 표1[[#This Row],[결제수단]], E2396)</f>
        <v>미분류</v>
      </c>
      <c r="O2396">
        <f>IF(OR(표1[[#This Row],[pv_대분류]]="수입", 표1[[#This Row],[pv_대분류]]="저축/투자"), 표1[[#This Row],[금액]], -표1[[#This Row],[금액]])</f>
        <v>50000</v>
      </c>
    </row>
    <row r="2397" spans="1:15" hidden="1">
      <c r="A2397" s="33">
        <v>45568</v>
      </c>
      <c r="B2397" s="34">
        <v>5.0312500000000003E-2</v>
      </c>
      <c r="C2397" t="s">
        <v>167</v>
      </c>
      <c r="D2397" t="s">
        <v>167</v>
      </c>
      <c r="E2397" t="s">
        <v>149</v>
      </c>
      <c r="F2397" t="s">
        <v>611</v>
      </c>
      <c r="G2397" s="82">
        <v>-35266</v>
      </c>
      <c r="H2397" t="s">
        <v>179</v>
      </c>
      <c r="I2397" t="s">
        <v>537</v>
      </c>
      <c r="J2397" s="33"/>
      <c r="K2397" s="33">
        <f>표1[[#This Row],[날짜]]</f>
        <v>45568</v>
      </c>
      <c r="L2397" t="str" cm="1">
        <f t="array" ref="L23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397" t="str">
        <f t="shared" si="37"/>
        <v>이체</v>
      </c>
      <c r="N2397" t="str">
        <f>IF(COUNTIF(저축성자산, I2397) &gt; 0, 표1[[#This Row],[결제수단]], E2397)</f>
        <v>미분류</v>
      </c>
      <c r="O2397">
        <f>IF(OR(표1[[#This Row],[pv_대분류]]="수입", 표1[[#This Row],[pv_대분류]]="저축/투자"), 표1[[#This Row],[금액]], -표1[[#This Row],[금액]])</f>
        <v>35266</v>
      </c>
    </row>
    <row r="2398" spans="1:15">
      <c r="A2398" s="33">
        <v>45567</v>
      </c>
      <c r="B2398" s="34">
        <v>0.5861574074074074</v>
      </c>
      <c r="C2398" t="s">
        <v>165</v>
      </c>
      <c r="D2398" t="s">
        <v>146</v>
      </c>
      <c r="E2398" t="s">
        <v>595</v>
      </c>
      <c r="F2398" t="s">
        <v>613</v>
      </c>
      <c r="G2398" s="82">
        <v>-2800</v>
      </c>
      <c r="H2398" t="s">
        <v>179</v>
      </c>
      <c r="I2398" t="s">
        <v>419</v>
      </c>
      <c r="J2398" s="33"/>
      <c r="K2398" s="33">
        <f>표1[[#This Row],[날짜]]</f>
        <v>45567</v>
      </c>
      <c r="L2398" t="str" cm="1">
        <f t="array" ref="L23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98" t="str">
        <f t="shared" si="37"/>
        <v>교통</v>
      </c>
      <c r="N2398" t="str">
        <f>IF(COUNTIF(저축성자산, I2398) &gt; 0, 표1[[#This Row],[결제수단]], E2398)</f>
        <v>대중교통</v>
      </c>
      <c r="O2398">
        <f>IF(OR(표1[[#This Row],[pv_대분류]]="수입", 표1[[#This Row],[pv_대분류]]="저축/투자"), 표1[[#This Row],[금액]], -표1[[#This Row],[금액]])</f>
        <v>2800</v>
      </c>
    </row>
    <row r="2399" spans="1:15">
      <c r="A2399" s="33">
        <v>45567</v>
      </c>
      <c r="B2399" s="34">
        <v>0.5861574074074074</v>
      </c>
      <c r="C2399" t="s">
        <v>165</v>
      </c>
      <c r="D2399" t="s">
        <v>146</v>
      </c>
      <c r="E2399" t="s">
        <v>595</v>
      </c>
      <c r="F2399" t="s">
        <v>613</v>
      </c>
      <c r="G2399" s="82">
        <v>-9000</v>
      </c>
      <c r="H2399" t="s">
        <v>179</v>
      </c>
      <c r="I2399" t="s">
        <v>419</v>
      </c>
      <c r="J2399" s="33"/>
      <c r="K2399" s="33">
        <f>표1[[#This Row],[날짜]]</f>
        <v>45567</v>
      </c>
      <c r="L2399" t="str" cm="1">
        <f t="array" ref="L23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399" t="str">
        <f t="shared" si="37"/>
        <v>교통</v>
      </c>
      <c r="N2399" t="str">
        <f>IF(COUNTIF(저축성자산, I2399) &gt; 0, 표1[[#This Row],[결제수단]], E2399)</f>
        <v>대중교통</v>
      </c>
      <c r="O2399">
        <f>IF(OR(표1[[#This Row],[pv_대분류]]="수입", 표1[[#This Row],[pv_대분류]]="저축/투자"), 표1[[#This Row],[금액]], -표1[[#This Row],[금액]])</f>
        <v>9000</v>
      </c>
    </row>
    <row r="2400" spans="1:15">
      <c r="A2400" s="33">
        <v>45567</v>
      </c>
      <c r="B2400" s="34">
        <v>0.64386574074074077</v>
      </c>
      <c r="C2400" t="s">
        <v>165</v>
      </c>
      <c r="D2400" t="s">
        <v>525</v>
      </c>
      <c r="E2400" t="s">
        <v>591</v>
      </c>
      <c r="F2400" t="s">
        <v>372</v>
      </c>
      <c r="G2400" s="82">
        <v>-5300</v>
      </c>
      <c r="H2400" t="s">
        <v>179</v>
      </c>
      <c r="I2400" t="s">
        <v>222</v>
      </c>
      <c r="J2400" s="33"/>
      <c r="K2400" s="33">
        <f>표1[[#This Row],[날짜]]</f>
        <v>45567</v>
      </c>
      <c r="L2400" t="str" cm="1">
        <f t="array" ref="L24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00" t="str">
        <f t="shared" si="37"/>
        <v>카페/간식</v>
      </c>
      <c r="N2400" t="str">
        <f>IF(COUNTIF(저축성자산, I2400) &gt; 0, 표1[[#This Row],[결제수단]], E2400)</f>
        <v>커피/음료</v>
      </c>
      <c r="O2400">
        <f>IF(OR(표1[[#This Row],[pv_대분류]]="수입", 표1[[#This Row],[pv_대분류]]="저축/투자"), 표1[[#This Row],[금액]], -표1[[#This Row],[금액]])</f>
        <v>5300</v>
      </c>
    </row>
    <row r="2401" spans="1:15">
      <c r="A2401" s="33">
        <v>45567</v>
      </c>
      <c r="B2401" s="34">
        <v>0.66223379629629631</v>
      </c>
      <c r="C2401" t="s">
        <v>165</v>
      </c>
      <c r="D2401" t="s">
        <v>148</v>
      </c>
      <c r="E2401" t="s">
        <v>598</v>
      </c>
      <c r="F2401" t="s">
        <v>375</v>
      </c>
      <c r="G2401" s="82">
        <v>-6800</v>
      </c>
      <c r="H2401" t="s">
        <v>179</v>
      </c>
      <c r="I2401" t="s">
        <v>222</v>
      </c>
      <c r="J2401" s="33"/>
      <c r="K2401" s="33">
        <f>표1[[#This Row],[날짜]]</f>
        <v>45567</v>
      </c>
      <c r="L2401" t="str" cm="1">
        <f t="array" ref="L24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01" t="str">
        <f t="shared" si="37"/>
        <v>식비</v>
      </c>
      <c r="N2401" t="str">
        <f>IF(COUNTIF(저축성자산, I2401) &gt; 0, 표1[[#This Row],[결제수단]], E2401)</f>
        <v>패스트푸드</v>
      </c>
      <c r="O2401">
        <f>IF(OR(표1[[#This Row],[pv_대분류]]="수입", 표1[[#This Row],[pv_대분류]]="저축/투자"), 표1[[#This Row],[금액]], -표1[[#This Row],[금액]])</f>
        <v>6800</v>
      </c>
    </row>
    <row r="2402" spans="1:15">
      <c r="A2402" s="33">
        <v>45567</v>
      </c>
      <c r="B2402" s="34">
        <v>0.73796296296296293</v>
      </c>
      <c r="C2402" t="s">
        <v>165</v>
      </c>
      <c r="D2402" t="s">
        <v>146</v>
      </c>
      <c r="E2402" t="s">
        <v>37</v>
      </c>
      <c r="F2402" t="s">
        <v>327</v>
      </c>
      <c r="G2402" s="82">
        <v>-5500</v>
      </c>
      <c r="H2402" t="s">
        <v>179</v>
      </c>
      <c r="I2402" t="s">
        <v>222</v>
      </c>
      <c r="J2402" s="33"/>
      <c r="K2402" s="33">
        <f>표1[[#This Row],[날짜]]</f>
        <v>45567</v>
      </c>
      <c r="L2402" t="str" cm="1">
        <f t="array" ref="L24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02" t="str">
        <f t="shared" si="37"/>
        <v>교통</v>
      </c>
      <c r="N2402" t="str">
        <f>IF(COUNTIF(저축성자산, I2402) &gt; 0, 표1[[#This Row],[결제수단]], E2402)</f>
        <v>택시</v>
      </c>
      <c r="O2402">
        <f>IF(OR(표1[[#This Row],[pv_대분류]]="수입", 표1[[#This Row],[pv_대분류]]="저축/투자"), 표1[[#This Row],[금액]], -표1[[#This Row],[금액]])</f>
        <v>5500</v>
      </c>
    </row>
    <row r="2403" spans="1:15" hidden="1">
      <c r="A2403" s="33">
        <v>45567</v>
      </c>
      <c r="B2403" s="34">
        <v>0.55983796296296295</v>
      </c>
      <c r="C2403" t="s">
        <v>167</v>
      </c>
      <c r="D2403" t="s">
        <v>167</v>
      </c>
      <c r="E2403" t="s">
        <v>149</v>
      </c>
      <c r="F2403" t="s">
        <v>72</v>
      </c>
      <c r="G2403" s="82">
        <v>6000</v>
      </c>
      <c r="H2403" t="s">
        <v>179</v>
      </c>
      <c r="I2403" t="s">
        <v>554</v>
      </c>
      <c r="J2403" s="33"/>
      <c r="K2403" s="33">
        <f>표1[[#This Row],[날짜]]</f>
        <v>45567</v>
      </c>
      <c r="L2403" t="str" cm="1">
        <f t="array" ref="L24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03" t="str">
        <f t="shared" si="37"/>
        <v>이체</v>
      </c>
      <c r="N2403" t="str">
        <f>IF(COUNTIF(저축성자산, I2403) &gt; 0, 표1[[#This Row],[결제수단]], E2403)</f>
        <v>미분류</v>
      </c>
      <c r="O2403">
        <f>IF(OR(표1[[#This Row],[pv_대분류]]="수입", 표1[[#This Row],[pv_대분류]]="저축/투자"), 표1[[#This Row],[금액]], -표1[[#This Row],[금액]])</f>
        <v>-6000</v>
      </c>
    </row>
    <row r="2404" spans="1:15" hidden="1">
      <c r="A2404" s="33">
        <v>45566</v>
      </c>
      <c r="B2404" s="34">
        <v>8.3402777777777784E-2</v>
      </c>
      <c r="C2404" t="s">
        <v>163</v>
      </c>
      <c r="D2404" t="s">
        <v>510</v>
      </c>
      <c r="E2404" t="s">
        <v>149</v>
      </c>
      <c r="F2404" t="s">
        <v>7</v>
      </c>
      <c r="G2404" s="82">
        <v>15</v>
      </c>
      <c r="H2404" t="s">
        <v>179</v>
      </c>
      <c r="I2404" t="s">
        <v>537</v>
      </c>
      <c r="J2404" s="33"/>
      <c r="K2404" s="33">
        <f>표1[[#This Row],[날짜]]</f>
        <v>45566</v>
      </c>
      <c r="L2404" t="str" cm="1">
        <f t="array" ref="L24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04" t="str">
        <f t="shared" si="37"/>
        <v>금융수입</v>
      </c>
      <c r="N2404" t="str">
        <f>IF(COUNTIF(저축성자산, I2404) &gt; 0, 표1[[#This Row],[결제수단]], E2404)</f>
        <v>미분류</v>
      </c>
      <c r="O2404">
        <f>IF(OR(표1[[#This Row],[pv_대분류]]="수입", 표1[[#This Row],[pv_대분류]]="저축/투자"), 표1[[#This Row],[금액]], -표1[[#This Row],[금액]])</f>
        <v>15</v>
      </c>
    </row>
    <row r="2405" spans="1:15">
      <c r="A2405" s="33">
        <v>45566</v>
      </c>
      <c r="B2405" s="34">
        <v>0.67762731481481486</v>
      </c>
      <c r="C2405" t="s">
        <v>165</v>
      </c>
      <c r="D2405" t="s">
        <v>156</v>
      </c>
      <c r="E2405" t="s">
        <v>18</v>
      </c>
      <c r="F2405" t="s">
        <v>761</v>
      </c>
      <c r="G2405" s="82">
        <v>-28625</v>
      </c>
      <c r="H2405" t="s">
        <v>179</v>
      </c>
      <c r="I2405" t="s">
        <v>260</v>
      </c>
      <c r="J2405" s="33"/>
      <c r="K2405" s="33">
        <f>표1[[#This Row],[날짜]]</f>
        <v>45566</v>
      </c>
      <c r="L2405" t="str" cm="1">
        <f t="array" ref="L24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05" t="str">
        <f t="shared" si="37"/>
        <v>금융</v>
      </c>
      <c r="N2405" t="str">
        <f>IF(COUNTIF(저축성자산, I2405) &gt; 0, 표1[[#This Row],[결제수단]], E2405)</f>
        <v>은행</v>
      </c>
      <c r="O2405">
        <f>IF(OR(표1[[#This Row],[pv_대분류]]="수입", 표1[[#This Row],[pv_대분류]]="저축/투자"), 표1[[#This Row],[금액]], -표1[[#This Row],[금액]])</f>
        <v>28625</v>
      </c>
    </row>
    <row r="2406" spans="1:15">
      <c r="A2406" s="33">
        <v>45566</v>
      </c>
      <c r="B2406" s="34">
        <v>0.68576388888888884</v>
      </c>
      <c r="C2406" t="s">
        <v>165</v>
      </c>
      <c r="D2406" t="s">
        <v>148</v>
      </c>
      <c r="E2406" t="s">
        <v>598</v>
      </c>
      <c r="F2406" t="s">
        <v>331</v>
      </c>
      <c r="G2406" s="82">
        <v>-9200</v>
      </c>
      <c r="H2406" t="s">
        <v>179</v>
      </c>
      <c r="I2406" t="s">
        <v>224</v>
      </c>
      <c r="J2406" s="33"/>
      <c r="K2406" s="33">
        <f>표1[[#This Row],[날짜]]</f>
        <v>45566</v>
      </c>
      <c r="L2406" t="str" cm="1">
        <f t="array" ref="L24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06" t="str">
        <f t="shared" si="37"/>
        <v>식비</v>
      </c>
      <c r="N2406" t="str">
        <f>IF(COUNTIF(저축성자산, I2406) &gt; 0, 표1[[#This Row],[결제수단]], E2406)</f>
        <v>패스트푸드</v>
      </c>
      <c r="O2406">
        <f>IF(OR(표1[[#This Row],[pv_대분류]]="수입", 표1[[#This Row],[pv_대분류]]="저축/투자"), 표1[[#This Row],[금액]], -표1[[#This Row],[금액]])</f>
        <v>9200</v>
      </c>
    </row>
    <row r="2407" spans="1:15">
      <c r="A2407" s="33">
        <v>45566</v>
      </c>
      <c r="B2407" s="34">
        <v>0.84770833333333329</v>
      </c>
      <c r="C2407" t="s">
        <v>165</v>
      </c>
      <c r="D2407" t="s">
        <v>525</v>
      </c>
      <c r="E2407" t="s">
        <v>591</v>
      </c>
      <c r="F2407" t="s">
        <v>746</v>
      </c>
      <c r="G2407" s="82">
        <v>-13000</v>
      </c>
      <c r="H2407" t="s">
        <v>179</v>
      </c>
      <c r="I2407" t="s">
        <v>222</v>
      </c>
      <c r="J2407" s="33"/>
      <c r="K2407" s="33">
        <f>표1[[#This Row],[날짜]]</f>
        <v>45566</v>
      </c>
      <c r="L2407" t="str" cm="1">
        <f t="array" ref="L24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07" t="str">
        <f t="shared" si="37"/>
        <v>카페/간식</v>
      </c>
      <c r="N2407" t="str">
        <f>IF(COUNTIF(저축성자산, I2407) &gt; 0, 표1[[#This Row],[결제수단]], E2407)</f>
        <v>커피/음료</v>
      </c>
      <c r="O2407">
        <f>IF(OR(표1[[#This Row],[pv_대분류]]="수입", 표1[[#This Row],[pv_대분류]]="저축/투자"), 표1[[#This Row],[금액]], -표1[[#This Row],[금액]])</f>
        <v>13000</v>
      </c>
    </row>
    <row r="2408" spans="1:15" hidden="1">
      <c r="A2408" s="33">
        <v>45566</v>
      </c>
      <c r="B2408" s="34">
        <v>0.67328703703703707</v>
      </c>
      <c r="C2408" t="s">
        <v>167</v>
      </c>
      <c r="D2408" t="s">
        <v>609</v>
      </c>
      <c r="E2408" t="s">
        <v>149</v>
      </c>
      <c r="F2408" t="s">
        <v>192</v>
      </c>
      <c r="G2408" s="82">
        <v>40000</v>
      </c>
      <c r="H2408" t="s">
        <v>179</v>
      </c>
      <c r="I2408" t="s">
        <v>537</v>
      </c>
      <c r="J2408" s="33"/>
      <c r="K2408" s="33">
        <f>표1[[#This Row],[날짜]]</f>
        <v>45566</v>
      </c>
      <c r="L2408" t="str" cm="1">
        <f t="array" ref="L24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08" t="str">
        <f t="shared" si="37"/>
        <v>내계좌이체</v>
      </c>
      <c r="N2408" t="str">
        <f>IF(COUNTIF(저축성자산, I2408) &gt; 0, 표1[[#This Row],[결제수단]], E2408)</f>
        <v>미분류</v>
      </c>
      <c r="O2408">
        <f>IF(OR(표1[[#This Row],[pv_대분류]]="수입", 표1[[#This Row],[pv_대분류]]="저축/투자"), 표1[[#This Row],[금액]], -표1[[#This Row],[금액]])</f>
        <v>-40000</v>
      </c>
    </row>
    <row r="2409" spans="1:15" hidden="1">
      <c r="A2409" s="33">
        <v>45566</v>
      </c>
      <c r="B2409" s="34">
        <v>0.67328703703703707</v>
      </c>
      <c r="C2409" t="s">
        <v>167</v>
      </c>
      <c r="D2409" t="s">
        <v>609</v>
      </c>
      <c r="E2409" t="s">
        <v>149</v>
      </c>
      <c r="F2409" t="s">
        <v>234</v>
      </c>
      <c r="G2409" s="82">
        <v>-40000</v>
      </c>
      <c r="H2409" t="s">
        <v>179</v>
      </c>
      <c r="I2409" t="s">
        <v>527</v>
      </c>
      <c r="J2409" s="33"/>
      <c r="K2409" s="33">
        <f>표1[[#This Row],[날짜]]</f>
        <v>45566</v>
      </c>
      <c r="L2409" t="str" cm="1">
        <f t="array" ref="L24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09" t="str">
        <f t="shared" si="37"/>
        <v>내계좌이체</v>
      </c>
      <c r="N2409" t="str">
        <f>IF(COUNTIF(저축성자산, I2409) &gt; 0, 표1[[#This Row],[결제수단]], E2409)</f>
        <v>미분류</v>
      </c>
      <c r="O2409">
        <f>IF(OR(표1[[#This Row],[pv_대분류]]="수입", 표1[[#This Row],[pv_대분류]]="저축/투자"), 표1[[#This Row],[금액]], -표1[[#This Row],[금액]])</f>
        <v>40000</v>
      </c>
    </row>
    <row r="2410" spans="1:15" hidden="1">
      <c r="A2410" s="33">
        <v>45566</v>
      </c>
      <c r="B2410" s="34">
        <v>0.67761574074074071</v>
      </c>
      <c r="C2410" t="s">
        <v>167</v>
      </c>
      <c r="D2410" t="s">
        <v>609</v>
      </c>
      <c r="E2410" t="s">
        <v>149</v>
      </c>
      <c r="F2410" t="s">
        <v>35</v>
      </c>
      <c r="G2410" s="82">
        <v>28621</v>
      </c>
      <c r="H2410" t="s">
        <v>179</v>
      </c>
      <c r="I2410" t="s">
        <v>260</v>
      </c>
      <c r="J2410" s="33"/>
      <c r="K2410" s="33">
        <f>표1[[#This Row],[날짜]]</f>
        <v>45566</v>
      </c>
      <c r="L2410" t="str" cm="1">
        <f t="array" ref="L24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10" t="str">
        <f t="shared" si="37"/>
        <v>내계좌이체</v>
      </c>
      <c r="N2410" t="str">
        <f>IF(COUNTIF(저축성자산, I2410) &gt; 0, 표1[[#This Row],[결제수단]], E2410)</f>
        <v>미분류</v>
      </c>
      <c r="O2410">
        <f>IF(OR(표1[[#This Row],[pv_대분류]]="수입", 표1[[#This Row],[pv_대분류]]="저축/투자"), 표1[[#This Row],[금액]], -표1[[#This Row],[금액]])</f>
        <v>-28621</v>
      </c>
    </row>
    <row r="2411" spans="1:15" hidden="1">
      <c r="A2411" s="33">
        <v>45566</v>
      </c>
      <c r="B2411" s="34">
        <v>0.67761574074074071</v>
      </c>
      <c r="C2411" t="s">
        <v>167</v>
      </c>
      <c r="D2411" t="s">
        <v>609</v>
      </c>
      <c r="E2411" t="s">
        <v>149</v>
      </c>
      <c r="F2411" t="s">
        <v>611</v>
      </c>
      <c r="G2411" s="82">
        <v>-28621</v>
      </c>
      <c r="H2411" t="s">
        <v>179</v>
      </c>
      <c r="I2411" t="s">
        <v>537</v>
      </c>
      <c r="J2411" s="33"/>
      <c r="K2411" s="33">
        <f>표1[[#This Row],[날짜]]</f>
        <v>45566</v>
      </c>
      <c r="L2411" t="str" cm="1">
        <f t="array" ref="L24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11" t="str">
        <f t="shared" si="37"/>
        <v>내계좌이체</v>
      </c>
      <c r="N2411" t="str">
        <f>IF(COUNTIF(저축성자산, I2411) &gt; 0, 표1[[#This Row],[결제수단]], E2411)</f>
        <v>미분류</v>
      </c>
      <c r="O2411">
        <f>IF(OR(표1[[#This Row],[pv_대분류]]="수입", 표1[[#This Row],[pv_대분류]]="저축/투자"), 표1[[#This Row],[금액]], -표1[[#This Row],[금액]])</f>
        <v>28621</v>
      </c>
    </row>
    <row r="2412" spans="1:15" hidden="1">
      <c r="A2412" s="33">
        <v>45566</v>
      </c>
      <c r="B2412" s="34">
        <v>0.76204861111111111</v>
      </c>
      <c r="C2412" t="s">
        <v>167</v>
      </c>
      <c r="D2412" t="s">
        <v>609</v>
      </c>
      <c r="E2412" t="s">
        <v>149</v>
      </c>
      <c r="F2412" t="s">
        <v>593</v>
      </c>
      <c r="G2412" s="82">
        <v>-1457</v>
      </c>
      <c r="H2412" t="s">
        <v>179</v>
      </c>
      <c r="I2412" t="s">
        <v>211</v>
      </c>
      <c r="J2412" s="33"/>
      <c r="K2412" s="33">
        <f>표1[[#This Row],[날짜]]</f>
        <v>45566</v>
      </c>
      <c r="L2412" t="str" cm="1">
        <f t="array" ref="L24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12" t="str">
        <f t="shared" si="37"/>
        <v>내계좌이체</v>
      </c>
      <c r="N2412" t="str">
        <f>IF(COUNTIF(저축성자산, I2412) &gt; 0, 표1[[#This Row],[결제수단]], E2412)</f>
        <v>미분류</v>
      </c>
      <c r="O2412">
        <f>IF(OR(표1[[#This Row],[pv_대분류]]="수입", 표1[[#This Row],[pv_대분류]]="저축/투자"), 표1[[#This Row],[금액]], -표1[[#This Row],[금액]])</f>
        <v>1457</v>
      </c>
    </row>
    <row r="2413" spans="1:15" hidden="1">
      <c r="A2413" s="33">
        <v>45566</v>
      </c>
      <c r="B2413" s="34">
        <v>0.76206018518518515</v>
      </c>
      <c r="C2413" t="s">
        <v>167</v>
      </c>
      <c r="D2413" t="s">
        <v>609</v>
      </c>
      <c r="E2413" t="s">
        <v>149</v>
      </c>
      <c r="F2413" t="s">
        <v>152</v>
      </c>
      <c r="G2413" s="82">
        <v>1457</v>
      </c>
      <c r="H2413" t="s">
        <v>179</v>
      </c>
      <c r="I2413" t="s">
        <v>537</v>
      </c>
      <c r="J2413" s="33"/>
      <c r="K2413" s="33">
        <f>표1[[#This Row],[날짜]]</f>
        <v>45566</v>
      </c>
      <c r="L2413" t="str" cm="1">
        <f t="array" ref="L24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13" t="str">
        <f t="shared" si="37"/>
        <v>내계좌이체</v>
      </c>
      <c r="N2413" t="str">
        <f>IF(COUNTIF(저축성자산, I2413) &gt; 0, 표1[[#This Row],[결제수단]], E2413)</f>
        <v>미분류</v>
      </c>
      <c r="O2413">
        <f>IF(OR(표1[[#This Row],[pv_대분류]]="수입", 표1[[#This Row],[pv_대분류]]="저축/투자"), 표1[[#This Row],[금액]], -표1[[#This Row],[금액]])</f>
        <v>-1457</v>
      </c>
    </row>
    <row r="2414" spans="1:15" hidden="1">
      <c r="A2414" s="33">
        <v>45566</v>
      </c>
      <c r="B2414" s="34">
        <v>0.76249999999999996</v>
      </c>
      <c r="C2414" t="s">
        <v>167</v>
      </c>
      <c r="D2414" t="s">
        <v>167</v>
      </c>
      <c r="E2414" t="s">
        <v>149</v>
      </c>
      <c r="F2414" t="s">
        <v>768</v>
      </c>
      <c r="G2414" s="82">
        <v>-10000</v>
      </c>
      <c r="H2414" t="s">
        <v>179</v>
      </c>
      <c r="I2414" t="s">
        <v>537</v>
      </c>
      <c r="J2414" s="33"/>
      <c r="K2414" s="33">
        <f>표1[[#This Row],[날짜]]</f>
        <v>45566</v>
      </c>
      <c r="L2414" t="str" cm="1">
        <f t="array" ref="L24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14" t="str">
        <f t="shared" si="37"/>
        <v>이체</v>
      </c>
      <c r="N2414" t="str">
        <f>IF(COUNTIF(저축성자산, I2414) &gt; 0, 표1[[#This Row],[결제수단]], E2414)</f>
        <v>미분류</v>
      </c>
      <c r="O2414">
        <f>IF(OR(표1[[#This Row],[pv_대분류]]="수입", 표1[[#This Row],[pv_대분류]]="저축/투자"), 표1[[#This Row],[금액]], -표1[[#This Row],[금액]])</f>
        <v>10000</v>
      </c>
    </row>
    <row r="2415" spans="1:15">
      <c r="A2415" s="33">
        <v>45565</v>
      </c>
      <c r="B2415" s="34">
        <v>0</v>
      </c>
      <c r="C2415" t="s">
        <v>165</v>
      </c>
      <c r="D2415" t="s">
        <v>156</v>
      </c>
      <c r="E2415" t="s">
        <v>39</v>
      </c>
      <c r="F2415" t="s">
        <v>468</v>
      </c>
      <c r="G2415" s="82">
        <v>0</v>
      </c>
      <c r="H2415" t="s">
        <v>179</v>
      </c>
      <c r="I2415" t="s">
        <v>222</v>
      </c>
      <c r="J2415" s="33"/>
      <c r="K2415" s="33">
        <f>표1[[#This Row],[날짜]]</f>
        <v>45565</v>
      </c>
      <c r="L2415" t="str" cm="1">
        <f t="array" ref="L24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15" t="str">
        <f t="shared" si="37"/>
        <v>금융</v>
      </c>
      <c r="N2415" t="str">
        <f>IF(COUNTIF(저축성자산, I2415) &gt; 0, 표1[[#This Row],[결제수단]], E2415)</f>
        <v>카드</v>
      </c>
      <c r="O2415">
        <f>IF(OR(표1[[#This Row],[pv_대분류]]="수입", 표1[[#This Row],[pv_대분류]]="저축/투자"), 표1[[#This Row],[금액]], -표1[[#This Row],[금액]])</f>
        <v>0</v>
      </c>
    </row>
    <row r="2416" spans="1:15" hidden="1">
      <c r="A2416" s="33">
        <v>45565</v>
      </c>
      <c r="B2416" s="34">
        <v>3.4525462962962973E-2</v>
      </c>
      <c r="C2416" t="s">
        <v>163</v>
      </c>
      <c r="D2416" t="s">
        <v>161</v>
      </c>
      <c r="E2416" t="s">
        <v>149</v>
      </c>
      <c r="F2416" t="s">
        <v>617</v>
      </c>
      <c r="G2416" s="82">
        <v>19</v>
      </c>
      <c r="H2416" t="s">
        <v>179</v>
      </c>
      <c r="I2416" t="s">
        <v>537</v>
      </c>
      <c r="J2416" s="33"/>
      <c r="K2416" s="33">
        <f>표1[[#This Row],[날짜]]</f>
        <v>45565</v>
      </c>
      <c r="L2416" t="str" cm="1">
        <f t="array" ref="L24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16" t="str">
        <f t="shared" si="37"/>
        <v>앱테크</v>
      </c>
      <c r="N2416" t="str">
        <f>IF(COUNTIF(저축성자산, I2416) &gt; 0, 표1[[#This Row],[결제수단]], E2416)</f>
        <v>미분류</v>
      </c>
      <c r="O2416">
        <f>IF(OR(표1[[#This Row],[pv_대분류]]="수입", 표1[[#This Row],[pv_대분류]]="저축/투자"), 표1[[#This Row],[금액]], -표1[[#This Row],[금액]])</f>
        <v>19</v>
      </c>
    </row>
    <row r="2417" spans="1:15" hidden="1">
      <c r="A2417" s="33">
        <v>45565</v>
      </c>
      <c r="B2417" s="34">
        <v>3.4861111111111107E-2</v>
      </c>
      <c r="C2417" t="s">
        <v>163</v>
      </c>
      <c r="D2417" t="s">
        <v>149</v>
      </c>
      <c r="E2417" t="s">
        <v>149</v>
      </c>
      <c r="F2417" t="s">
        <v>590</v>
      </c>
      <c r="G2417" s="82">
        <v>11</v>
      </c>
      <c r="H2417" t="s">
        <v>179</v>
      </c>
      <c r="I2417" t="s">
        <v>537</v>
      </c>
      <c r="J2417" s="33"/>
      <c r="K2417" s="33">
        <f>표1[[#This Row],[날짜]]</f>
        <v>45565</v>
      </c>
      <c r="L2417" t="str" cm="1">
        <f t="array" ref="L24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17" t="str">
        <f t="shared" si="37"/>
        <v>미분류</v>
      </c>
      <c r="N2417" t="str">
        <f>IF(COUNTIF(저축성자산, I2417) &gt; 0, 표1[[#This Row],[결제수단]], E2417)</f>
        <v>미분류</v>
      </c>
      <c r="O2417">
        <f>IF(OR(표1[[#This Row],[pv_대분류]]="수입", 표1[[#This Row],[pv_대분류]]="저축/투자"), 표1[[#This Row],[금액]], -표1[[#This Row],[금액]])</f>
        <v>11</v>
      </c>
    </row>
    <row r="2418" spans="1:15" hidden="1">
      <c r="A2418" s="33">
        <v>45565</v>
      </c>
      <c r="B2418" s="34">
        <v>3.5081018518518518E-2</v>
      </c>
      <c r="C2418" t="s">
        <v>163</v>
      </c>
      <c r="D2418" t="s">
        <v>149</v>
      </c>
      <c r="E2418" t="s">
        <v>149</v>
      </c>
      <c r="F2418" t="s">
        <v>590</v>
      </c>
      <c r="G2418" s="82">
        <v>41</v>
      </c>
      <c r="H2418" t="s">
        <v>179</v>
      </c>
      <c r="I2418" t="s">
        <v>537</v>
      </c>
      <c r="J2418" s="33"/>
      <c r="K2418" s="33">
        <f>표1[[#This Row],[날짜]]</f>
        <v>45565</v>
      </c>
      <c r="L2418" t="str" cm="1">
        <f t="array" ref="L24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18" t="str">
        <f t="shared" si="37"/>
        <v>미분류</v>
      </c>
      <c r="N2418" t="str">
        <f>IF(COUNTIF(저축성자산, I2418) &gt; 0, 표1[[#This Row],[결제수단]], E2418)</f>
        <v>미분류</v>
      </c>
      <c r="O2418">
        <f>IF(OR(표1[[#This Row],[pv_대분류]]="수입", 표1[[#This Row],[pv_대분류]]="저축/투자"), 표1[[#This Row],[금액]], -표1[[#This Row],[금액]])</f>
        <v>41</v>
      </c>
    </row>
    <row r="2419" spans="1:15" hidden="1">
      <c r="A2419" s="33">
        <v>45565</v>
      </c>
      <c r="B2419" s="34">
        <v>3.5324074074074077E-2</v>
      </c>
      <c r="C2419" t="s">
        <v>163</v>
      </c>
      <c r="D2419" t="s">
        <v>161</v>
      </c>
      <c r="E2419" t="s">
        <v>149</v>
      </c>
      <c r="F2419" t="s">
        <v>617</v>
      </c>
      <c r="G2419" s="82">
        <v>68</v>
      </c>
      <c r="H2419" t="s">
        <v>179</v>
      </c>
      <c r="I2419" t="s">
        <v>537</v>
      </c>
      <c r="J2419" s="33"/>
      <c r="K2419" s="33">
        <f>표1[[#This Row],[날짜]]</f>
        <v>45565</v>
      </c>
      <c r="L2419" t="str" cm="1">
        <f t="array" ref="L24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19" t="str">
        <f t="shared" si="37"/>
        <v>앱테크</v>
      </c>
      <c r="N2419" t="str">
        <f>IF(COUNTIF(저축성자산, I2419) &gt; 0, 표1[[#This Row],[결제수단]], E2419)</f>
        <v>미분류</v>
      </c>
      <c r="O2419">
        <f>IF(OR(표1[[#This Row],[pv_대분류]]="수입", 표1[[#This Row],[pv_대분류]]="저축/투자"), 표1[[#This Row],[금액]], -표1[[#This Row],[금액]])</f>
        <v>68</v>
      </c>
    </row>
    <row r="2420" spans="1:15" hidden="1">
      <c r="A2420" s="33">
        <v>45565</v>
      </c>
      <c r="B2420" s="34">
        <v>3.5590277777777783E-2</v>
      </c>
      <c r="C2420" t="s">
        <v>163</v>
      </c>
      <c r="D2420" t="s">
        <v>161</v>
      </c>
      <c r="E2420" t="s">
        <v>149</v>
      </c>
      <c r="F2420" t="s">
        <v>617</v>
      </c>
      <c r="G2420" s="82">
        <v>79</v>
      </c>
      <c r="H2420" t="s">
        <v>179</v>
      </c>
      <c r="I2420" t="s">
        <v>537</v>
      </c>
      <c r="J2420" s="33"/>
      <c r="K2420" s="33">
        <f>표1[[#This Row],[날짜]]</f>
        <v>45565</v>
      </c>
      <c r="L2420" t="str" cm="1">
        <f t="array" ref="L24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20" t="str">
        <f t="shared" si="37"/>
        <v>앱테크</v>
      </c>
      <c r="N2420" t="str">
        <f>IF(COUNTIF(저축성자산, I2420) &gt; 0, 표1[[#This Row],[결제수단]], E2420)</f>
        <v>미분류</v>
      </c>
      <c r="O2420">
        <f>IF(OR(표1[[#This Row],[pv_대분류]]="수입", 표1[[#This Row],[pv_대분류]]="저축/투자"), 표1[[#This Row],[금액]], -표1[[#This Row],[금액]])</f>
        <v>79</v>
      </c>
    </row>
    <row r="2421" spans="1:15" hidden="1">
      <c r="A2421" s="33">
        <v>45565</v>
      </c>
      <c r="B2421" s="34">
        <v>3.5833333333333342E-2</v>
      </c>
      <c r="C2421" t="s">
        <v>163</v>
      </c>
      <c r="D2421" t="s">
        <v>161</v>
      </c>
      <c r="E2421" t="s">
        <v>149</v>
      </c>
      <c r="F2421" t="s">
        <v>353</v>
      </c>
      <c r="G2421" s="82">
        <v>11</v>
      </c>
      <c r="H2421" t="s">
        <v>179</v>
      </c>
      <c r="I2421" t="s">
        <v>537</v>
      </c>
      <c r="J2421" s="33"/>
      <c r="K2421" s="33">
        <f>표1[[#This Row],[날짜]]</f>
        <v>45565</v>
      </c>
      <c r="L2421" t="str" cm="1">
        <f t="array" ref="L24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21" t="str">
        <f t="shared" si="37"/>
        <v>앱테크</v>
      </c>
      <c r="N2421" t="str">
        <f>IF(COUNTIF(저축성자산, I2421) &gt; 0, 표1[[#This Row],[결제수단]], E2421)</f>
        <v>미분류</v>
      </c>
      <c r="O2421">
        <f>IF(OR(표1[[#This Row],[pv_대분류]]="수입", 표1[[#This Row],[pv_대분류]]="저축/투자"), 표1[[#This Row],[금액]], -표1[[#This Row],[금액]])</f>
        <v>11</v>
      </c>
    </row>
    <row r="2422" spans="1:15" hidden="1">
      <c r="A2422" s="33">
        <v>45565</v>
      </c>
      <c r="B2422" s="34">
        <v>3.6041666666666673E-2</v>
      </c>
      <c r="C2422" t="s">
        <v>163</v>
      </c>
      <c r="D2422" t="s">
        <v>510</v>
      </c>
      <c r="E2422" t="s">
        <v>149</v>
      </c>
      <c r="F2422" t="s">
        <v>608</v>
      </c>
      <c r="G2422" s="82">
        <v>116</v>
      </c>
      <c r="H2422" t="s">
        <v>179</v>
      </c>
      <c r="I2422" t="s">
        <v>527</v>
      </c>
      <c r="J2422" s="33"/>
      <c r="K2422" s="33">
        <f>표1[[#This Row],[날짜]]</f>
        <v>45565</v>
      </c>
      <c r="L2422" t="str" cm="1">
        <f t="array" ref="L24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22" t="str">
        <f t="shared" si="37"/>
        <v>금융수입</v>
      </c>
      <c r="N2422" t="str">
        <f>IF(COUNTIF(저축성자산, I2422) &gt; 0, 표1[[#This Row],[결제수단]], E2422)</f>
        <v>미분류</v>
      </c>
      <c r="O2422">
        <f>IF(OR(표1[[#This Row],[pv_대분류]]="수입", 표1[[#This Row],[pv_대분류]]="저축/투자"), 표1[[#This Row],[금액]], -표1[[#This Row],[금액]])</f>
        <v>116</v>
      </c>
    </row>
    <row r="2423" spans="1:15">
      <c r="A2423" s="33">
        <v>45565</v>
      </c>
      <c r="B2423" s="34">
        <v>3.7245370370370373E-2</v>
      </c>
      <c r="C2423" t="s">
        <v>165</v>
      </c>
      <c r="D2423" t="s">
        <v>549</v>
      </c>
      <c r="E2423" t="s">
        <v>8</v>
      </c>
      <c r="F2423" t="s">
        <v>248</v>
      </c>
      <c r="G2423" s="82">
        <v>-2000</v>
      </c>
      <c r="H2423" t="s">
        <v>179</v>
      </c>
      <c r="I2423" t="s">
        <v>224</v>
      </c>
      <c r="J2423" s="33"/>
      <c r="K2423" s="33">
        <f>표1[[#This Row],[날짜]]</f>
        <v>45565</v>
      </c>
      <c r="L2423" t="str" cm="1">
        <f t="array" ref="L24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23" t="str">
        <f t="shared" si="37"/>
        <v>주거/통신</v>
      </c>
      <c r="N2423" t="str">
        <f>IF(COUNTIF(저축성자산, I2423) &gt; 0, 표1[[#This Row],[결제수단]], E2423)</f>
        <v>가스비</v>
      </c>
      <c r="O2423">
        <f>IF(OR(표1[[#This Row],[pv_대분류]]="수입", 표1[[#This Row],[pv_대분류]]="저축/투자"), 표1[[#This Row],[금액]], -표1[[#This Row],[금액]])</f>
        <v>2000</v>
      </c>
    </row>
    <row r="2424" spans="1:15">
      <c r="A2424" s="33">
        <v>45565</v>
      </c>
      <c r="B2424" s="34">
        <v>3.9548611111111111E-2</v>
      </c>
      <c r="C2424" t="s">
        <v>165</v>
      </c>
      <c r="D2424" t="s">
        <v>156</v>
      </c>
      <c r="E2424" t="s">
        <v>713</v>
      </c>
      <c r="F2424" t="s">
        <v>315</v>
      </c>
      <c r="G2424" s="82">
        <v>-26580</v>
      </c>
      <c r="H2424" t="s">
        <v>179</v>
      </c>
      <c r="I2424" t="s">
        <v>554</v>
      </c>
      <c r="J2424" s="33"/>
      <c r="K2424" s="33">
        <f>표1[[#This Row],[날짜]]</f>
        <v>45565</v>
      </c>
      <c r="L2424" t="str" cm="1">
        <f t="array" ref="L24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24" t="str">
        <f t="shared" si="37"/>
        <v>금융</v>
      </c>
      <c r="N2424" t="str">
        <f>IF(COUNTIF(저축성자산, I2424) &gt; 0, 표1[[#This Row],[결제수단]], E2424)</f>
        <v>이자/대출</v>
      </c>
      <c r="O2424">
        <f>IF(OR(표1[[#This Row],[pv_대분류]]="수입", 표1[[#This Row],[pv_대분류]]="저축/투자"), 표1[[#This Row],[금액]], -표1[[#This Row],[금액]])</f>
        <v>26580</v>
      </c>
    </row>
    <row r="2425" spans="1:15">
      <c r="A2425" s="33">
        <v>45565</v>
      </c>
      <c r="B2425" s="34">
        <v>0.34914351851851849</v>
      </c>
      <c r="C2425" t="s">
        <v>165</v>
      </c>
      <c r="D2425" t="s">
        <v>146</v>
      </c>
      <c r="E2425" t="s">
        <v>37</v>
      </c>
      <c r="F2425" t="s">
        <v>310</v>
      </c>
      <c r="G2425" s="82">
        <v>-5200</v>
      </c>
      <c r="H2425" t="s">
        <v>179</v>
      </c>
      <c r="I2425" t="s">
        <v>222</v>
      </c>
      <c r="J2425" s="33"/>
      <c r="K2425" s="33">
        <f>표1[[#This Row],[날짜]]</f>
        <v>45565</v>
      </c>
      <c r="L2425" t="str" cm="1">
        <f t="array" ref="L24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25" t="str">
        <f t="shared" si="37"/>
        <v>교통</v>
      </c>
      <c r="N2425" t="str">
        <f>IF(COUNTIF(저축성자산, I2425) &gt; 0, 표1[[#This Row],[결제수단]], E2425)</f>
        <v>택시</v>
      </c>
      <c r="O2425">
        <f>IF(OR(표1[[#This Row],[pv_대분류]]="수입", 표1[[#This Row],[pv_대분류]]="저축/투자"), 표1[[#This Row],[금액]], -표1[[#This Row],[금액]])</f>
        <v>5200</v>
      </c>
    </row>
    <row r="2426" spans="1:15" hidden="1">
      <c r="A2426" s="33">
        <v>45565</v>
      </c>
      <c r="B2426" s="34">
        <v>0.35655092592592591</v>
      </c>
      <c r="C2426" t="s">
        <v>163</v>
      </c>
      <c r="D2426" t="s">
        <v>510</v>
      </c>
      <c r="E2426" t="s">
        <v>149</v>
      </c>
      <c r="F2426" t="s">
        <v>240</v>
      </c>
      <c r="G2426" s="82">
        <v>500</v>
      </c>
      <c r="H2426" t="s">
        <v>179</v>
      </c>
      <c r="I2426" t="s">
        <v>537</v>
      </c>
      <c r="J2426" s="33"/>
      <c r="K2426" s="33">
        <f>표1[[#This Row],[날짜]]</f>
        <v>45565</v>
      </c>
      <c r="L2426" t="str" cm="1">
        <f t="array" ref="L24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26" t="str">
        <f t="shared" si="37"/>
        <v>금융수입</v>
      </c>
      <c r="N2426" t="str">
        <f>IF(COUNTIF(저축성자산, I2426) &gt; 0, 표1[[#This Row],[결제수단]], E2426)</f>
        <v>미분류</v>
      </c>
      <c r="O2426">
        <f>IF(OR(표1[[#This Row],[pv_대분류]]="수입", 표1[[#This Row],[pv_대분류]]="저축/투자"), 표1[[#This Row],[금액]], -표1[[#This Row],[금액]])</f>
        <v>500</v>
      </c>
    </row>
    <row r="2427" spans="1:15">
      <c r="A2427" s="33">
        <v>45565</v>
      </c>
      <c r="B2427" s="34">
        <v>0.55574074074074076</v>
      </c>
      <c r="C2427" t="s">
        <v>165</v>
      </c>
      <c r="D2427" t="s">
        <v>146</v>
      </c>
      <c r="E2427" t="s">
        <v>19</v>
      </c>
      <c r="F2427" t="s">
        <v>596</v>
      </c>
      <c r="G2427" s="82">
        <v>-4100</v>
      </c>
      <c r="H2427" t="s">
        <v>179</v>
      </c>
      <c r="I2427" t="s">
        <v>222</v>
      </c>
      <c r="J2427" s="33"/>
      <c r="K2427" s="33">
        <f>표1[[#This Row],[날짜]]</f>
        <v>45565</v>
      </c>
      <c r="L2427" t="str" cm="1">
        <f t="array" ref="L24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27" t="str">
        <f t="shared" si="37"/>
        <v>교통</v>
      </c>
      <c r="N2427" t="str">
        <f>IF(COUNTIF(저축성자산, I2427) &gt; 0, 표1[[#This Row],[결제수단]], E2427)</f>
        <v>철도</v>
      </c>
      <c r="O2427">
        <f>IF(OR(표1[[#This Row],[pv_대분류]]="수입", 표1[[#This Row],[pv_대분류]]="저축/투자"), 표1[[#This Row],[금액]], -표1[[#This Row],[금액]])</f>
        <v>4100</v>
      </c>
    </row>
    <row r="2428" spans="1:15">
      <c r="A2428" s="33">
        <v>45565</v>
      </c>
      <c r="B2428" s="34">
        <v>0.66083333333333338</v>
      </c>
      <c r="C2428" t="s">
        <v>165</v>
      </c>
      <c r="D2428" t="s">
        <v>553</v>
      </c>
      <c r="E2428" t="s">
        <v>612</v>
      </c>
      <c r="F2428" t="s">
        <v>111</v>
      </c>
      <c r="G2428" s="82">
        <v>-64000</v>
      </c>
      <c r="H2428" t="s">
        <v>179</v>
      </c>
      <c r="I2428" t="s">
        <v>222</v>
      </c>
      <c r="J2428" s="33"/>
      <c r="K2428" s="33">
        <f>표1[[#This Row],[날짜]]</f>
        <v>45565</v>
      </c>
      <c r="L2428" t="str" cm="1">
        <f t="array" ref="L24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28" t="str">
        <f t="shared" si="37"/>
        <v>온라인쇼핑</v>
      </c>
      <c r="N2428" t="str">
        <f>IF(COUNTIF(저축성자산, I2428) &gt; 0, 표1[[#This Row],[결제수단]], E2428)</f>
        <v>인터넷쇼핑</v>
      </c>
      <c r="O2428">
        <f>IF(OR(표1[[#This Row],[pv_대분류]]="수입", 표1[[#This Row],[pv_대분류]]="저축/투자"), 표1[[#This Row],[금액]], -표1[[#This Row],[금액]])</f>
        <v>64000</v>
      </c>
    </row>
    <row r="2429" spans="1:15" hidden="1">
      <c r="A2429" s="33">
        <v>45565</v>
      </c>
      <c r="B2429" s="34">
        <v>3.4722222222222217E-2</v>
      </c>
      <c r="C2429" t="s">
        <v>167</v>
      </c>
      <c r="D2429" t="s">
        <v>609</v>
      </c>
      <c r="E2429" t="s">
        <v>149</v>
      </c>
      <c r="F2429" t="s">
        <v>152</v>
      </c>
      <c r="G2429" s="82">
        <v>-887</v>
      </c>
      <c r="H2429" t="s">
        <v>179</v>
      </c>
      <c r="I2429" t="s">
        <v>537</v>
      </c>
      <c r="J2429" s="33"/>
      <c r="K2429" s="33">
        <f>표1[[#This Row],[날짜]]</f>
        <v>45565</v>
      </c>
      <c r="L2429" t="str" cm="1">
        <f t="array" ref="L24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29" t="str">
        <f t="shared" si="37"/>
        <v>내계좌이체</v>
      </c>
      <c r="N2429" t="str">
        <f>IF(COUNTIF(저축성자산, I2429) &gt; 0, 표1[[#This Row],[결제수단]], E2429)</f>
        <v>미분류</v>
      </c>
      <c r="O2429">
        <f>IF(OR(표1[[#This Row],[pv_대분류]]="수입", 표1[[#This Row],[pv_대분류]]="저축/투자"), 표1[[#This Row],[금액]], -표1[[#This Row],[금액]])</f>
        <v>887</v>
      </c>
    </row>
    <row r="2430" spans="1:15" hidden="1">
      <c r="A2430" s="33">
        <v>45565</v>
      </c>
      <c r="B2430" s="34">
        <v>3.4733796296296297E-2</v>
      </c>
      <c r="C2430" t="s">
        <v>167</v>
      </c>
      <c r="D2430" t="s">
        <v>609</v>
      </c>
      <c r="E2430" t="s">
        <v>149</v>
      </c>
      <c r="F2430" t="s">
        <v>152</v>
      </c>
      <c r="G2430" s="82">
        <v>887</v>
      </c>
      <c r="H2430" t="s">
        <v>179</v>
      </c>
      <c r="I2430" t="s">
        <v>195</v>
      </c>
      <c r="J2430" s="33"/>
      <c r="K2430" s="33">
        <f>표1[[#This Row],[날짜]]</f>
        <v>45565</v>
      </c>
      <c r="L2430" t="str" cm="1">
        <f t="array" ref="L24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0" t="str">
        <f t="shared" si="37"/>
        <v>내계좌이체</v>
      </c>
      <c r="N2430" t="str">
        <f>IF(COUNTIF(저축성자산, I2430) &gt; 0, 표1[[#This Row],[결제수단]], E2430)</f>
        <v>미분류</v>
      </c>
      <c r="O2430">
        <f>IF(OR(표1[[#This Row],[pv_대분류]]="수입", 표1[[#This Row],[pv_대분류]]="저축/투자"), 표1[[#This Row],[금액]], -표1[[#This Row],[금액]])</f>
        <v>-887</v>
      </c>
    </row>
    <row r="2431" spans="1:15" hidden="1">
      <c r="A2431" s="33">
        <v>45565</v>
      </c>
      <c r="B2431" s="34">
        <v>3.5046296296296298E-2</v>
      </c>
      <c r="C2431" t="s">
        <v>167</v>
      </c>
      <c r="D2431" t="s">
        <v>609</v>
      </c>
      <c r="E2431" t="s">
        <v>149</v>
      </c>
      <c r="F2431" t="s">
        <v>152</v>
      </c>
      <c r="G2431" s="82">
        <v>11</v>
      </c>
      <c r="H2431" t="s">
        <v>179</v>
      </c>
      <c r="I2431" t="s">
        <v>195</v>
      </c>
      <c r="J2431" s="33"/>
      <c r="K2431" s="33">
        <f>표1[[#This Row],[날짜]]</f>
        <v>45565</v>
      </c>
      <c r="L2431" t="str" cm="1">
        <f t="array" ref="L24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1" t="str">
        <f t="shared" si="37"/>
        <v>내계좌이체</v>
      </c>
      <c r="N2431" t="str">
        <f>IF(COUNTIF(저축성자산, I2431) &gt; 0, 표1[[#This Row],[결제수단]], E2431)</f>
        <v>미분류</v>
      </c>
      <c r="O2431">
        <f>IF(OR(표1[[#This Row],[pv_대분류]]="수입", 표1[[#This Row],[pv_대분류]]="저축/투자"), 표1[[#This Row],[금액]], -표1[[#This Row],[금액]])</f>
        <v>-11</v>
      </c>
    </row>
    <row r="2432" spans="1:15" hidden="1">
      <c r="A2432" s="33">
        <v>45565</v>
      </c>
      <c r="B2432" s="34">
        <v>3.5046296296296298E-2</v>
      </c>
      <c r="C2432" t="s">
        <v>167</v>
      </c>
      <c r="D2432" t="s">
        <v>609</v>
      </c>
      <c r="E2432" t="s">
        <v>149</v>
      </c>
      <c r="F2432" t="s">
        <v>152</v>
      </c>
      <c r="G2432" s="82">
        <v>-11</v>
      </c>
      <c r="H2432" t="s">
        <v>179</v>
      </c>
      <c r="I2432" t="s">
        <v>537</v>
      </c>
      <c r="J2432" s="33"/>
      <c r="K2432" s="33">
        <f>표1[[#This Row],[날짜]]</f>
        <v>45565</v>
      </c>
      <c r="L2432" t="str" cm="1">
        <f t="array" ref="L24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2" t="str">
        <f t="shared" si="37"/>
        <v>내계좌이체</v>
      </c>
      <c r="N2432" t="str">
        <f>IF(COUNTIF(저축성자산, I2432) &gt; 0, 표1[[#This Row],[결제수단]], E2432)</f>
        <v>미분류</v>
      </c>
      <c r="O2432">
        <f>IF(OR(표1[[#This Row],[pv_대분류]]="수입", 표1[[#This Row],[pv_대분류]]="저축/투자"), 표1[[#This Row],[금액]], -표1[[#This Row],[금액]])</f>
        <v>11</v>
      </c>
    </row>
    <row r="2433" spans="1:15" hidden="1">
      <c r="A2433" s="33">
        <v>45565</v>
      </c>
      <c r="B2433" s="34">
        <v>3.528935185185185E-2</v>
      </c>
      <c r="C2433" t="s">
        <v>167</v>
      </c>
      <c r="D2433" t="s">
        <v>609</v>
      </c>
      <c r="E2433" t="s">
        <v>149</v>
      </c>
      <c r="F2433" t="s">
        <v>732</v>
      </c>
      <c r="G2433" s="82">
        <v>-800</v>
      </c>
      <c r="H2433" t="s">
        <v>179</v>
      </c>
      <c r="I2433" t="s">
        <v>195</v>
      </c>
      <c r="J2433" s="33"/>
      <c r="K2433" s="33">
        <f>표1[[#This Row],[날짜]]</f>
        <v>45565</v>
      </c>
      <c r="L2433" t="str" cm="1">
        <f t="array" ref="L24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3" t="str">
        <f t="shared" si="37"/>
        <v>내계좌이체</v>
      </c>
      <c r="N2433" t="str">
        <f>IF(COUNTIF(저축성자산, I2433) &gt; 0, 표1[[#This Row],[결제수단]], E2433)</f>
        <v>미분류</v>
      </c>
      <c r="O2433">
        <f>IF(OR(표1[[#This Row],[pv_대분류]]="수입", 표1[[#This Row],[pv_대분류]]="저축/투자"), 표1[[#This Row],[금액]], -표1[[#This Row],[금액]])</f>
        <v>800</v>
      </c>
    </row>
    <row r="2434" spans="1:15" hidden="1">
      <c r="A2434" s="33">
        <v>45565</v>
      </c>
      <c r="B2434" s="34">
        <v>3.528935185185185E-2</v>
      </c>
      <c r="C2434" t="s">
        <v>167</v>
      </c>
      <c r="D2434" t="s">
        <v>609</v>
      </c>
      <c r="E2434" t="s">
        <v>149</v>
      </c>
      <c r="F2434" t="s">
        <v>359</v>
      </c>
      <c r="G2434" s="82">
        <v>800</v>
      </c>
      <c r="H2434" t="s">
        <v>179</v>
      </c>
      <c r="I2434" t="s">
        <v>537</v>
      </c>
      <c r="J2434" s="33"/>
      <c r="K2434" s="33">
        <f>표1[[#This Row],[날짜]]</f>
        <v>45565</v>
      </c>
      <c r="L2434" t="str" cm="1">
        <f t="array" ref="L24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4" t="str">
        <f t="shared" ref="M2434:M2497" si="38">IF(COUNTIF(저축성자산, I2434) &gt; 0, "저축성자산", D2434)</f>
        <v>내계좌이체</v>
      </c>
      <c r="N2434" t="str">
        <f>IF(COUNTIF(저축성자산, I2434) &gt; 0, 표1[[#This Row],[결제수단]], E2434)</f>
        <v>미분류</v>
      </c>
      <c r="O2434">
        <f>IF(OR(표1[[#This Row],[pv_대분류]]="수입", 표1[[#This Row],[pv_대분류]]="저축/투자"), 표1[[#This Row],[금액]], -표1[[#This Row],[금액]])</f>
        <v>-800</v>
      </c>
    </row>
    <row r="2435" spans="1:15" hidden="1">
      <c r="A2435" s="33">
        <v>45565</v>
      </c>
      <c r="B2435" s="34">
        <v>3.5555555555555562E-2</v>
      </c>
      <c r="C2435" t="s">
        <v>167</v>
      </c>
      <c r="D2435" t="s">
        <v>609</v>
      </c>
      <c r="E2435" t="s">
        <v>149</v>
      </c>
      <c r="F2435" t="s">
        <v>732</v>
      </c>
      <c r="G2435" s="82">
        <v>-98</v>
      </c>
      <c r="H2435" t="s">
        <v>179</v>
      </c>
      <c r="I2435" t="s">
        <v>195</v>
      </c>
      <c r="J2435" s="33"/>
      <c r="K2435" s="33">
        <f>표1[[#This Row],[날짜]]</f>
        <v>45565</v>
      </c>
      <c r="L2435" t="str" cm="1">
        <f t="array" ref="L24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5" t="str">
        <f t="shared" si="38"/>
        <v>내계좌이체</v>
      </c>
      <c r="N2435" t="str">
        <f>IF(COUNTIF(저축성자산, I2435) &gt; 0, 표1[[#This Row],[결제수단]], E2435)</f>
        <v>미분류</v>
      </c>
      <c r="O2435">
        <f>IF(OR(표1[[#This Row],[pv_대분류]]="수입", 표1[[#This Row],[pv_대분류]]="저축/투자"), 표1[[#This Row],[금액]], -표1[[#This Row],[금액]])</f>
        <v>98</v>
      </c>
    </row>
    <row r="2436" spans="1:15" hidden="1">
      <c r="A2436" s="33">
        <v>45565</v>
      </c>
      <c r="B2436" s="34">
        <v>3.5555555555555562E-2</v>
      </c>
      <c r="C2436" t="s">
        <v>167</v>
      </c>
      <c r="D2436" t="s">
        <v>609</v>
      </c>
      <c r="E2436" t="s">
        <v>149</v>
      </c>
      <c r="F2436" t="s">
        <v>359</v>
      </c>
      <c r="G2436" s="82">
        <v>98</v>
      </c>
      <c r="H2436" t="s">
        <v>179</v>
      </c>
      <c r="I2436" t="s">
        <v>537</v>
      </c>
      <c r="J2436" s="33"/>
      <c r="K2436" s="33">
        <f>표1[[#This Row],[날짜]]</f>
        <v>45565</v>
      </c>
      <c r="L2436" t="str" cm="1">
        <f t="array" ref="L24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6" t="str">
        <f t="shared" si="38"/>
        <v>내계좌이체</v>
      </c>
      <c r="N2436" t="str">
        <f>IF(COUNTIF(저축성자산, I2436) &gt; 0, 표1[[#This Row],[결제수단]], E2436)</f>
        <v>미분류</v>
      </c>
      <c r="O2436">
        <f>IF(OR(표1[[#This Row],[pv_대분류]]="수입", 표1[[#This Row],[pv_대분류]]="저축/투자"), 표1[[#This Row],[금액]], -표1[[#This Row],[금액]])</f>
        <v>-98</v>
      </c>
    </row>
    <row r="2437" spans="1:15" hidden="1">
      <c r="A2437" s="33">
        <v>45565</v>
      </c>
      <c r="B2437" s="34">
        <v>3.5694444444444452E-2</v>
      </c>
      <c r="C2437" t="s">
        <v>167</v>
      </c>
      <c r="D2437" t="s">
        <v>609</v>
      </c>
      <c r="E2437" t="s">
        <v>149</v>
      </c>
      <c r="F2437" t="s">
        <v>192</v>
      </c>
      <c r="G2437" s="82">
        <v>-10000</v>
      </c>
      <c r="H2437" t="s">
        <v>179</v>
      </c>
      <c r="I2437" t="s">
        <v>537</v>
      </c>
      <c r="J2437" s="33"/>
      <c r="K2437" s="33">
        <f>표1[[#This Row],[날짜]]</f>
        <v>45565</v>
      </c>
      <c r="L2437" t="str" cm="1">
        <f t="array" ref="L24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7" t="str">
        <f t="shared" si="38"/>
        <v>내계좌이체</v>
      </c>
      <c r="N2437" t="str">
        <f>IF(COUNTIF(저축성자산, I2437) &gt; 0, 표1[[#This Row],[결제수단]], E2437)</f>
        <v>미분류</v>
      </c>
      <c r="O2437">
        <f>IF(OR(표1[[#This Row],[pv_대분류]]="수입", 표1[[#This Row],[pv_대분류]]="저축/투자"), 표1[[#This Row],[금액]], -표1[[#This Row],[금액]])</f>
        <v>10000</v>
      </c>
    </row>
    <row r="2438" spans="1:15" hidden="1">
      <c r="A2438" s="33">
        <v>45565</v>
      </c>
      <c r="B2438" s="34">
        <v>3.5694444444444452E-2</v>
      </c>
      <c r="C2438" t="s">
        <v>167</v>
      </c>
      <c r="D2438" t="s">
        <v>609</v>
      </c>
      <c r="E2438" t="s">
        <v>149</v>
      </c>
      <c r="F2438" t="s">
        <v>237</v>
      </c>
      <c r="G2438" s="82">
        <v>10000</v>
      </c>
      <c r="H2438" t="s">
        <v>179</v>
      </c>
      <c r="I2438" t="s">
        <v>527</v>
      </c>
      <c r="J2438" s="33"/>
      <c r="K2438" s="33">
        <f>표1[[#This Row],[날짜]]</f>
        <v>45565</v>
      </c>
      <c r="L2438" t="str" cm="1">
        <f t="array" ref="L24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8" t="str">
        <f t="shared" si="38"/>
        <v>내계좌이체</v>
      </c>
      <c r="N2438" t="str">
        <f>IF(COUNTIF(저축성자산, I2438) &gt; 0, 표1[[#This Row],[결제수단]], E2438)</f>
        <v>미분류</v>
      </c>
      <c r="O2438">
        <f>IF(OR(표1[[#This Row],[pv_대분류]]="수입", 표1[[#This Row],[pv_대분류]]="저축/투자"), 표1[[#This Row],[금액]], -표1[[#This Row],[금액]])</f>
        <v>-10000</v>
      </c>
    </row>
    <row r="2439" spans="1:15" hidden="1">
      <c r="A2439" s="33">
        <v>45565</v>
      </c>
      <c r="B2439" s="34">
        <v>3.5752314814814813E-2</v>
      </c>
      <c r="C2439" t="s">
        <v>167</v>
      </c>
      <c r="D2439" t="s">
        <v>609</v>
      </c>
      <c r="E2439" t="s">
        <v>149</v>
      </c>
      <c r="F2439" t="s">
        <v>192</v>
      </c>
      <c r="G2439" s="82">
        <v>1019</v>
      </c>
      <c r="H2439" t="s">
        <v>179</v>
      </c>
      <c r="I2439" t="s">
        <v>537</v>
      </c>
      <c r="J2439" s="33"/>
      <c r="K2439" s="33">
        <f>표1[[#This Row],[날짜]]</f>
        <v>45565</v>
      </c>
      <c r="L2439" t="str" cm="1">
        <f t="array" ref="L24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39" t="str">
        <f t="shared" si="38"/>
        <v>내계좌이체</v>
      </c>
      <c r="N2439" t="str">
        <f>IF(COUNTIF(저축성자산, I2439) &gt; 0, 표1[[#This Row],[결제수단]], E2439)</f>
        <v>미분류</v>
      </c>
      <c r="O2439">
        <f>IF(OR(표1[[#This Row],[pv_대분류]]="수입", 표1[[#This Row],[pv_대분류]]="저축/투자"), 표1[[#This Row],[금액]], -표1[[#This Row],[금액]])</f>
        <v>-1019</v>
      </c>
    </row>
    <row r="2440" spans="1:15" hidden="1">
      <c r="A2440" s="33">
        <v>45565</v>
      </c>
      <c r="B2440" s="34">
        <v>3.5752314814814813E-2</v>
      </c>
      <c r="C2440" t="s">
        <v>167</v>
      </c>
      <c r="D2440" t="s">
        <v>609</v>
      </c>
      <c r="E2440" t="s">
        <v>149</v>
      </c>
      <c r="F2440" t="s">
        <v>234</v>
      </c>
      <c r="G2440" s="82">
        <v>-1019</v>
      </c>
      <c r="H2440" t="s">
        <v>179</v>
      </c>
      <c r="I2440" t="s">
        <v>527</v>
      </c>
      <c r="J2440" s="33"/>
      <c r="K2440" s="33">
        <f>표1[[#This Row],[날짜]]</f>
        <v>45565</v>
      </c>
      <c r="L2440" t="str" cm="1">
        <f t="array" ref="L24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0" t="str">
        <f t="shared" si="38"/>
        <v>내계좌이체</v>
      </c>
      <c r="N2440" t="str">
        <f>IF(COUNTIF(저축성자산, I2440) &gt; 0, 표1[[#This Row],[결제수단]], E2440)</f>
        <v>미분류</v>
      </c>
      <c r="O2440">
        <f>IF(OR(표1[[#This Row],[pv_대분류]]="수입", 표1[[#This Row],[pv_대분류]]="저축/투자"), 표1[[#This Row],[금액]], -표1[[#This Row],[금액]])</f>
        <v>1019</v>
      </c>
    </row>
    <row r="2441" spans="1:15" hidden="1">
      <c r="A2441" s="33">
        <v>45565</v>
      </c>
      <c r="B2441" s="34">
        <v>3.5798611111111107E-2</v>
      </c>
      <c r="C2441" t="s">
        <v>167</v>
      </c>
      <c r="D2441" t="s">
        <v>609</v>
      </c>
      <c r="E2441" t="s">
        <v>149</v>
      </c>
      <c r="F2441" t="s">
        <v>192</v>
      </c>
      <c r="G2441" s="82">
        <v>9174</v>
      </c>
      <c r="H2441" t="s">
        <v>179</v>
      </c>
      <c r="I2441" t="s">
        <v>537</v>
      </c>
      <c r="J2441" s="33"/>
      <c r="K2441" s="33">
        <f>표1[[#This Row],[날짜]]</f>
        <v>45565</v>
      </c>
      <c r="L2441" t="str" cm="1">
        <f t="array" ref="L24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1" t="str">
        <f t="shared" si="38"/>
        <v>내계좌이체</v>
      </c>
      <c r="N2441" t="str">
        <f>IF(COUNTIF(저축성자산, I2441) &gt; 0, 표1[[#This Row],[결제수단]], E2441)</f>
        <v>미분류</v>
      </c>
      <c r="O2441">
        <f>IF(OR(표1[[#This Row],[pv_대분류]]="수입", 표1[[#This Row],[pv_대분류]]="저축/투자"), 표1[[#This Row],[금액]], -표1[[#This Row],[금액]])</f>
        <v>-9174</v>
      </c>
    </row>
    <row r="2442" spans="1:15" hidden="1">
      <c r="A2442" s="33">
        <v>45565</v>
      </c>
      <c r="B2442" s="34">
        <v>3.5798611111111107E-2</v>
      </c>
      <c r="C2442" t="s">
        <v>167</v>
      </c>
      <c r="D2442" t="s">
        <v>609</v>
      </c>
      <c r="E2442" t="s">
        <v>149</v>
      </c>
      <c r="F2442" t="s">
        <v>234</v>
      </c>
      <c r="G2442" s="82">
        <v>-9174</v>
      </c>
      <c r="H2442" t="s">
        <v>179</v>
      </c>
      <c r="I2442" t="s">
        <v>527</v>
      </c>
      <c r="J2442" s="33"/>
      <c r="K2442" s="33">
        <f>표1[[#This Row],[날짜]]</f>
        <v>45565</v>
      </c>
      <c r="L2442" t="str" cm="1">
        <f t="array" ref="L24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2" t="str">
        <f t="shared" si="38"/>
        <v>내계좌이체</v>
      </c>
      <c r="N2442" t="str">
        <f>IF(COUNTIF(저축성자산, I2442) &gt; 0, 표1[[#This Row],[결제수단]], E2442)</f>
        <v>미분류</v>
      </c>
      <c r="O2442">
        <f>IF(OR(표1[[#This Row],[pv_대분류]]="수입", 표1[[#This Row],[pv_대분류]]="저축/투자"), 표1[[#This Row],[금액]], -표1[[#This Row],[금액]])</f>
        <v>9174</v>
      </c>
    </row>
    <row r="2443" spans="1:15" hidden="1">
      <c r="A2443" s="33">
        <v>45565</v>
      </c>
      <c r="B2443" s="34">
        <v>3.8854166666666669E-2</v>
      </c>
      <c r="C2443" t="s">
        <v>167</v>
      </c>
      <c r="D2443" t="s">
        <v>609</v>
      </c>
      <c r="E2443" t="s">
        <v>149</v>
      </c>
      <c r="F2443" t="s">
        <v>192</v>
      </c>
      <c r="G2443" s="82">
        <v>10116</v>
      </c>
      <c r="H2443" t="s">
        <v>179</v>
      </c>
      <c r="I2443" t="s">
        <v>537</v>
      </c>
      <c r="J2443" s="33"/>
      <c r="K2443" s="33">
        <f>표1[[#This Row],[날짜]]</f>
        <v>45565</v>
      </c>
      <c r="L2443" t="str" cm="1">
        <f t="array" ref="L24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3" t="str">
        <f t="shared" si="38"/>
        <v>내계좌이체</v>
      </c>
      <c r="N2443" t="str">
        <f>IF(COUNTIF(저축성자산, I2443) &gt; 0, 표1[[#This Row],[결제수단]], E2443)</f>
        <v>미분류</v>
      </c>
      <c r="O2443">
        <f>IF(OR(표1[[#This Row],[pv_대분류]]="수입", 표1[[#This Row],[pv_대분류]]="저축/투자"), 표1[[#This Row],[금액]], -표1[[#This Row],[금액]])</f>
        <v>-10116</v>
      </c>
    </row>
    <row r="2444" spans="1:15" hidden="1">
      <c r="A2444" s="33">
        <v>45565</v>
      </c>
      <c r="B2444" s="34">
        <v>3.8854166666666669E-2</v>
      </c>
      <c r="C2444" t="s">
        <v>167</v>
      </c>
      <c r="D2444" t="s">
        <v>609</v>
      </c>
      <c r="E2444" t="s">
        <v>149</v>
      </c>
      <c r="F2444" t="s">
        <v>234</v>
      </c>
      <c r="G2444" s="82">
        <v>-10116</v>
      </c>
      <c r="H2444" t="s">
        <v>179</v>
      </c>
      <c r="I2444" t="s">
        <v>527</v>
      </c>
      <c r="J2444" s="33"/>
      <c r="K2444" s="33">
        <f>표1[[#This Row],[날짜]]</f>
        <v>45565</v>
      </c>
      <c r="L2444" t="str" cm="1">
        <f t="array" ref="L24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4" t="str">
        <f t="shared" si="38"/>
        <v>내계좌이체</v>
      </c>
      <c r="N2444" t="str">
        <f>IF(COUNTIF(저축성자산, I2444) &gt; 0, 표1[[#This Row],[결제수단]], E2444)</f>
        <v>미분류</v>
      </c>
      <c r="O2444">
        <f>IF(OR(표1[[#This Row],[pv_대분류]]="수입", 표1[[#This Row],[pv_대분류]]="저축/투자"), 표1[[#This Row],[금액]], -표1[[#This Row],[금액]])</f>
        <v>10116</v>
      </c>
    </row>
    <row r="2445" spans="1:15" hidden="1">
      <c r="A2445" s="33">
        <v>45565</v>
      </c>
      <c r="B2445" s="34">
        <v>3.9178240740740743E-2</v>
      </c>
      <c r="C2445" t="s">
        <v>167</v>
      </c>
      <c r="D2445" t="s">
        <v>609</v>
      </c>
      <c r="E2445" t="s">
        <v>149</v>
      </c>
      <c r="F2445" t="s">
        <v>152</v>
      </c>
      <c r="G2445" s="82">
        <v>26580</v>
      </c>
      <c r="H2445" t="s">
        <v>179</v>
      </c>
      <c r="I2445" t="s">
        <v>554</v>
      </c>
      <c r="J2445" s="33"/>
      <c r="K2445" s="33">
        <f>표1[[#This Row],[날짜]]</f>
        <v>45565</v>
      </c>
      <c r="L2445" t="str" cm="1">
        <f t="array" ref="L24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5" t="str">
        <f t="shared" si="38"/>
        <v>내계좌이체</v>
      </c>
      <c r="N2445" t="str">
        <f>IF(COUNTIF(저축성자산, I2445) &gt; 0, 표1[[#This Row],[결제수단]], E2445)</f>
        <v>미분류</v>
      </c>
      <c r="O2445">
        <f>IF(OR(표1[[#This Row],[pv_대분류]]="수입", 표1[[#This Row],[pv_대분류]]="저축/투자"), 표1[[#This Row],[금액]], -표1[[#This Row],[금액]])</f>
        <v>-26580</v>
      </c>
    </row>
    <row r="2446" spans="1:15" hidden="1">
      <c r="A2446" s="33">
        <v>45565</v>
      </c>
      <c r="B2446" s="34">
        <v>3.9178240740740743E-2</v>
      </c>
      <c r="C2446" t="s">
        <v>167</v>
      </c>
      <c r="D2446" t="s">
        <v>609</v>
      </c>
      <c r="E2446" t="s">
        <v>149</v>
      </c>
      <c r="F2446" t="s">
        <v>593</v>
      </c>
      <c r="G2446" s="82">
        <v>-26580</v>
      </c>
      <c r="H2446" t="s">
        <v>179</v>
      </c>
      <c r="I2446" t="s">
        <v>537</v>
      </c>
      <c r="J2446" s="33"/>
      <c r="K2446" s="33">
        <f>표1[[#This Row],[날짜]]</f>
        <v>45565</v>
      </c>
      <c r="L2446" t="str" cm="1">
        <f t="array" ref="L24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46" t="str">
        <f t="shared" si="38"/>
        <v>내계좌이체</v>
      </c>
      <c r="N2446" t="str">
        <f>IF(COUNTIF(저축성자산, I2446) &gt; 0, 표1[[#This Row],[결제수단]], E2446)</f>
        <v>미분류</v>
      </c>
      <c r="O2446">
        <f>IF(OR(표1[[#This Row],[pv_대분류]]="수입", 표1[[#This Row],[pv_대분류]]="저축/투자"), 표1[[#This Row],[금액]], -표1[[#This Row],[금액]])</f>
        <v>26580</v>
      </c>
    </row>
    <row r="2447" spans="1:15" hidden="1">
      <c r="A2447" s="33">
        <v>45564</v>
      </c>
      <c r="B2447" s="34">
        <v>0.4586574074074074</v>
      </c>
      <c r="C2447" t="s">
        <v>163</v>
      </c>
      <c r="D2447" t="s">
        <v>505</v>
      </c>
      <c r="E2447" t="s">
        <v>149</v>
      </c>
      <c r="F2447" t="s">
        <v>764</v>
      </c>
      <c r="G2447" s="82">
        <v>23000</v>
      </c>
      <c r="H2447" t="s">
        <v>179</v>
      </c>
      <c r="I2447" t="s">
        <v>537</v>
      </c>
      <c r="J2447" s="33"/>
      <c r="K2447" s="33">
        <f>표1[[#This Row],[날짜]]</f>
        <v>45564</v>
      </c>
      <c r="L2447" t="str" cm="1">
        <f t="array" ref="L24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47" t="str">
        <f t="shared" si="38"/>
        <v>기타수입</v>
      </c>
      <c r="N2447" t="str">
        <f>IF(COUNTIF(저축성자산, I2447) &gt; 0, 표1[[#This Row],[결제수단]], E2447)</f>
        <v>미분류</v>
      </c>
      <c r="O2447">
        <f>IF(OR(표1[[#This Row],[pv_대분류]]="수입", 표1[[#This Row],[pv_대분류]]="저축/투자"), 표1[[#This Row],[금액]], -표1[[#This Row],[금액]])</f>
        <v>23000</v>
      </c>
    </row>
    <row r="2448" spans="1:15">
      <c r="A2448" s="33">
        <v>45564</v>
      </c>
      <c r="B2448" s="34">
        <v>0.62136574074074069</v>
      </c>
      <c r="C2448" t="s">
        <v>165</v>
      </c>
      <c r="D2448" t="s">
        <v>525</v>
      </c>
      <c r="E2448" t="s">
        <v>591</v>
      </c>
      <c r="F2448" t="s">
        <v>746</v>
      </c>
      <c r="G2448" s="82">
        <v>-10500</v>
      </c>
      <c r="H2448" t="s">
        <v>179</v>
      </c>
      <c r="I2448" t="s">
        <v>222</v>
      </c>
      <c r="J2448" s="33"/>
      <c r="K2448" s="33">
        <f>표1[[#This Row],[날짜]]</f>
        <v>45564</v>
      </c>
      <c r="L2448" t="str" cm="1">
        <f t="array" ref="L24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48" t="str">
        <f t="shared" si="38"/>
        <v>카페/간식</v>
      </c>
      <c r="N2448" t="str">
        <f>IF(COUNTIF(저축성자산, I2448) &gt; 0, 표1[[#This Row],[결제수단]], E2448)</f>
        <v>커피/음료</v>
      </c>
      <c r="O2448">
        <f>IF(OR(표1[[#This Row],[pv_대분류]]="수입", 표1[[#This Row],[pv_대분류]]="저축/투자"), 표1[[#This Row],[금액]], -표1[[#This Row],[금액]])</f>
        <v>10500</v>
      </c>
    </row>
    <row r="2449" spans="1:15" hidden="1">
      <c r="A2449" s="33">
        <v>45564</v>
      </c>
      <c r="B2449" s="34">
        <v>0.4415972222222222</v>
      </c>
      <c r="C2449" t="s">
        <v>167</v>
      </c>
      <c r="D2449" t="s">
        <v>149</v>
      </c>
      <c r="E2449" t="s">
        <v>149</v>
      </c>
      <c r="F2449" t="s">
        <v>672</v>
      </c>
      <c r="G2449" s="82">
        <v>-20</v>
      </c>
      <c r="H2449" t="s">
        <v>179</v>
      </c>
      <c r="I2449" t="s">
        <v>211</v>
      </c>
      <c r="J2449" s="33"/>
      <c r="K2449" s="33">
        <f>표1[[#This Row],[날짜]]</f>
        <v>45564</v>
      </c>
      <c r="L2449" t="str" cm="1">
        <f t="array" ref="L24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49" t="str">
        <f t="shared" si="38"/>
        <v>미분류</v>
      </c>
      <c r="N2449" t="str">
        <f>IF(COUNTIF(저축성자산, I2449) &gt; 0, 표1[[#This Row],[결제수단]], E2449)</f>
        <v>미분류</v>
      </c>
      <c r="O2449">
        <f>IF(OR(표1[[#This Row],[pv_대분류]]="수입", 표1[[#This Row],[pv_대분류]]="저축/투자"), 표1[[#This Row],[금액]], -표1[[#This Row],[금액]])</f>
        <v>20</v>
      </c>
    </row>
    <row r="2450" spans="1:15" hidden="1">
      <c r="A2450" s="33">
        <v>45564</v>
      </c>
      <c r="B2450" s="34">
        <v>0.4415972222222222</v>
      </c>
      <c r="C2450" t="s">
        <v>167</v>
      </c>
      <c r="D2450" t="s">
        <v>149</v>
      </c>
      <c r="E2450" t="s">
        <v>149</v>
      </c>
      <c r="F2450" t="s">
        <v>628</v>
      </c>
      <c r="G2450" s="82">
        <v>1707</v>
      </c>
      <c r="H2450" t="s">
        <v>179</v>
      </c>
      <c r="I2450" t="s">
        <v>211</v>
      </c>
      <c r="J2450" s="33"/>
      <c r="K2450" s="33">
        <f>표1[[#This Row],[날짜]]</f>
        <v>45564</v>
      </c>
      <c r="L2450" t="str" cm="1">
        <f t="array" ref="L24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50" t="str">
        <f t="shared" si="38"/>
        <v>미분류</v>
      </c>
      <c r="N2450" t="str">
        <f>IF(COUNTIF(저축성자산, I2450) &gt; 0, 표1[[#This Row],[결제수단]], E2450)</f>
        <v>미분류</v>
      </c>
      <c r="O2450">
        <f>IF(OR(표1[[#This Row],[pv_대분류]]="수입", 표1[[#This Row],[pv_대분류]]="저축/투자"), 표1[[#This Row],[금액]], -표1[[#This Row],[금액]])</f>
        <v>-1707</v>
      </c>
    </row>
    <row r="2451" spans="1:15" hidden="1">
      <c r="A2451" s="33">
        <v>45564</v>
      </c>
      <c r="B2451" s="34">
        <v>0.4415972222222222</v>
      </c>
      <c r="C2451" t="s">
        <v>167</v>
      </c>
      <c r="D2451" t="s">
        <v>149</v>
      </c>
      <c r="E2451" t="s">
        <v>149</v>
      </c>
      <c r="F2451" t="s">
        <v>672</v>
      </c>
      <c r="G2451" s="82">
        <v>-230</v>
      </c>
      <c r="H2451" t="s">
        <v>179</v>
      </c>
      <c r="I2451" t="s">
        <v>211</v>
      </c>
      <c r="J2451" s="33"/>
      <c r="K2451" s="33">
        <f>표1[[#This Row],[날짜]]</f>
        <v>45564</v>
      </c>
      <c r="L2451" t="str" cm="1">
        <f t="array" ref="L24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51" t="str">
        <f t="shared" si="38"/>
        <v>미분류</v>
      </c>
      <c r="N2451" t="str">
        <f>IF(COUNTIF(저축성자산, I2451) &gt; 0, 표1[[#This Row],[결제수단]], E2451)</f>
        <v>미분류</v>
      </c>
      <c r="O2451">
        <f>IF(OR(표1[[#This Row],[pv_대분류]]="수입", 표1[[#This Row],[pv_대분류]]="저축/투자"), 표1[[#This Row],[금액]], -표1[[#This Row],[금액]])</f>
        <v>230</v>
      </c>
    </row>
    <row r="2452" spans="1:15">
      <c r="A2452" s="33">
        <v>45563</v>
      </c>
      <c r="B2452" s="34">
        <v>0</v>
      </c>
      <c r="C2452" t="s">
        <v>165</v>
      </c>
      <c r="D2452" t="s">
        <v>553</v>
      </c>
      <c r="E2452" t="s">
        <v>612</v>
      </c>
      <c r="F2452" t="s">
        <v>624</v>
      </c>
      <c r="G2452" s="82">
        <v>23000</v>
      </c>
      <c r="H2452" t="s">
        <v>179</v>
      </c>
      <c r="I2452" t="s">
        <v>222</v>
      </c>
      <c r="J2452" s="33"/>
      <c r="K2452" s="33">
        <f>표1[[#This Row],[날짜]]</f>
        <v>45563</v>
      </c>
      <c r="L2452" t="str" cm="1">
        <f t="array" ref="L24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52" t="str">
        <f t="shared" si="38"/>
        <v>온라인쇼핑</v>
      </c>
      <c r="N2452" t="str">
        <f>IF(COUNTIF(저축성자산, I2452) &gt; 0, 표1[[#This Row],[결제수단]], E2452)</f>
        <v>인터넷쇼핑</v>
      </c>
      <c r="O2452">
        <f>IF(OR(표1[[#This Row],[pv_대분류]]="수입", 표1[[#This Row],[pv_대분류]]="저축/투자"), 표1[[#This Row],[금액]], -표1[[#This Row],[금액]])</f>
        <v>-23000</v>
      </c>
    </row>
    <row r="2453" spans="1:15" hidden="1">
      <c r="A2453" s="33">
        <v>45563</v>
      </c>
      <c r="B2453" s="34">
        <v>9.9745370370370373E-2</v>
      </c>
      <c r="C2453" t="s">
        <v>163</v>
      </c>
      <c r="D2453" t="s">
        <v>510</v>
      </c>
      <c r="E2453" t="s">
        <v>149</v>
      </c>
      <c r="F2453" t="s">
        <v>690</v>
      </c>
      <c r="G2453" s="82">
        <v>0</v>
      </c>
      <c r="H2453" t="s">
        <v>179</v>
      </c>
      <c r="I2453" t="s">
        <v>168</v>
      </c>
      <c r="J2453" s="33"/>
      <c r="K2453" s="33">
        <f>표1[[#This Row],[날짜]]</f>
        <v>45563</v>
      </c>
      <c r="L2453" t="str" cm="1">
        <f t="array" ref="L24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53" t="str">
        <f t="shared" si="38"/>
        <v>금융수입</v>
      </c>
      <c r="N2453" t="str">
        <f>IF(COUNTIF(저축성자산, I2453) &gt; 0, 표1[[#This Row],[결제수단]], E2453)</f>
        <v>미분류</v>
      </c>
      <c r="O2453">
        <f>IF(OR(표1[[#This Row],[pv_대분류]]="수입", 표1[[#This Row],[pv_대분류]]="저축/투자"), 표1[[#This Row],[금액]], -표1[[#This Row],[금액]])</f>
        <v>0</v>
      </c>
    </row>
    <row r="2454" spans="1:15" hidden="1">
      <c r="A2454" s="33">
        <v>45563</v>
      </c>
      <c r="B2454" s="34">
        <v>0.1132060185185185</v>
      </c>
      <c r="C2454" t="s">
        <v>163</v>
      </c>
      <c r="D2454" t="s">
        <v>510</v>
      </c>
      <c r="E2454" t="s">
        <v>149</v>
      </c>
      <c r="F2454" t="s">
        <v>608</v>
      </c>
      <c r="G2454" s="82">
        <v>193</v>
      </c>
      <c r="H2454" t="s">
        <v>179</v>
      </c>
      <c r="I2454" t="s">
        <v>527</v>
      </c>
      <c r="J2454" s="33"/>
      <c r="K2454" s="33">
        <f>표1[[#This Row],[날짜]]</f>
        <v>45563</v>
      </c>
      <c r="L2454" t="str" cm="1">
        <f t="array" ref="L24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54" t="str">
        <f t="shared" si="38"/>
        <v>금융수입</v>
      </c>
      <c r="N2454" t="str">
        <f>IF(COUNTIF(저축성자산, I2454) &gt; 0, 표1[[#This Row],[결제수단]], E2454)</f>
        <v>미분류</v>
      </c>
      <c r="O2454">
        <f>IF(OR(표1[[#This Row],[pv_대분류]]="수입", 표1[[#This Row],[pv_대분류]]="저축/투자"), 표1[[#This Row],[금액]], -표1[[#This Row],[금액]])</f>
        <v>193</v>
      </c>
    </row>
    <row r="2455" spans="1:15" hidden="1">
      <c r="A2455" s="33">
        <v>45563</v>
      </c>
      <c r="B2455" s="34">
        <v>0.15165509259259261</v>
      </c>
      <c r="C2455" t="s">
        <v>163</v>
      </c>
      <c r="D2455" t="s">
        <v>510</v>
      </c>
      <c r="E2455" t="s">
        <v>149</v>
      </c>
      <c r="F2455" t="s">
        <v>243</v>
      </c>
      <c r="G2455" s="82">
        <v>0</v>
      </c>
      <c r="H2455" t="s">
        <v>179</v>
      </c>
      <c r="I2455" t="s">
        <v>554</v>
      </c>
      <c r="J2455" s="33"/>
      <c r="K2455" s="33">
        <f>표1[[#This Row],[날짜]]</f>
        <v>45563</v>
      </c>
      <c r="L2455" t="str" cm="1">
        <f t="array" ref="L24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55" t="str">
        <f t="shared" si="38"/>
        <v>금융수입</v>
      </c>
      <c r="N2455" t="str">
        <f>IF(COUNTIF(저축성자산, I2455) &gt; 0, 표1[[#This Row],[결제수단]], E2455)</f>
        <v>미분류</v>
      </c>
      <c r="O2455">
        <f>IF(OR(표1[[#This Row],[pv_대분류]]="수입", 표1[[#This Row],[pv_대분류]]="저축/투자"), 표1[[#This Row],[금액]], -표1[[#This Row],[금액]])</f>
        <v>0</v>
      </c>
    </row>
    <row r="2456" spans="1:15" hidden="1">
      <c r="A2456" s="33">
        <v>45563</v>
      </c>
      <c r="B2456" s="34">
        <v>0.21876157407407409</v>
      </c>
      <c r="C2456" t="s">
        <v>163</v>
      </c>
      <c r="D2456" t="s">
        <v>510</v>
      </c>
      <c r="E2456" t="s">
        <v>149</v>
      </c>
      <c r="F2456" t="s">
        <v>243</v>
      </c>
      <c r="G2456" s="82">
        <v>0</v>
      </c>
      <c r="H2456" t="s">
        <v>179</v>
      </c>
      <c r="I2456" t="s">
        <v>554</v>
      </c>
      <c r="J2456" s="33"/>
      <c r="K2456" s="33">
        <f>표1[[#This Row],[날짜]]</f>
        <v>45563</v>
      </c>
      <c r="L2456" t="str" cm="1">
        <f t="array" ref="L24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56" t="str">
        <f t="shared" si="38"/>
        <v>금융수입</v>
      </c>
      <c r="N2456" t="str">
        <f>IF(COUNTIF(저축성자산, I2456) &gt; 0, 표1[[#This Row],[결제수단]], E2456)</f>
        <v>미분류</v>
      </c>
      <c r="O2456">
        <f>IF(OR(표1[[#This Row],[pv_대분류]]="수입", 표1[[#This Row],[pv_대분류]]="저축/투자"), 표1[[#This Row],[금액]], -표1[[#This Row],[금액]])</f>
        <v>0</v>
      </c>
    </row>
    <row r="2457" spans="1:15" hidden="1">
      <c r="A2457" s="33">
        <v>45563</v>
      </c>
      <c r="B2457" s="34">
        <v>0.2366898148148148</v>
      </c>
      <c r="C2457" t="s">
        <v>163</v>
      </c>
      <c r="D2457" t="s">
        <v>510</v>
      </c>
      <c r="E2457" t="s">
        <v>149</v>
      </c>
      <c r="F2457" t="s">
        <v>243</v>
      </c>
      <c r="G2457" s="82">
        <v>39</v>
      </c>
      <c r="H2457" t="s">
        <v>179</v>
      </c>
      <c r="I2457" t="s">
        <v>554</v>
      </c>
      <c r="J2457" s="33"/>
      <c r="K2457" s="33">
        <f>표1[[#This Row],[날짜]]</f>
        <v>45563</v>
      </c>
      <c r="L2457" t="str" cm="1">
        <f t="array" ref="L24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57" t="str">
        <f t="shared" si="38"/>
        <v>금융수입</v>
      </c>
      <c r="N2457" t="str">
        <f>IF(COUNTIF(저축성자산, I2457) &gt; 0, 표1[[#This Row],[결제수단]], E2457)</f>
        <v>미분류</v>
      </c>
      <c r="O2457">
        <f>IF(OR(표1[[#This Row],[pv_대분류]]="수입", 표1[[#This Row],[pv_대분류]]="저축/투자"), 표1[[#This Row],[금액]], -표1[[#This Row],[금액]])</f>
        <v>39</v>
      </c>
    </row>
    <row r="2458" spans="1:15">
      <c r="A2458" s="33">
        <v>45563</v>
      </c>
      <c r="B2458" s="34">
        <v>0.46837962962962959</v>
      </c>
      <c r="C2458" t="s">
        <v>165</v>
      </c>
      <c r="D2458" t="s">
        <v>148</v>
      </c>
      <c r="E2458" t="s">
        <v>598</v>
      </c>
      <c r="F2458" t="s">
        <v>331</v>
      </c>
      <c r="G2458" s="82">
        <v>-7300</v>
      </c>
      <c r="H2458" t="s">
        <v>179</v>
      </c>
      <c r="I2458" t="s">
        <v>224</v>
      </c>
      <c r="J2458" s="33"/>
      <c r="K2458" s="33">
        <f>표1[[#This Row],[날짜]]</f>
        <v>45563</v>
      </c>
      <c r="L2458" t="str" cm="1">
        <f t="array" ref="L24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58" t="str">
        <f t="shared" si="38"/>
        <v>식비</v>
      </c>
      <c r="N2458" t="str">
        <f>IF(COUNTIF(저축성자산, I2458) &gt; 0, 표1[[#This Row],[결제수단]], E2458)</f>
        <v>패스트푸드</v>
      </c>
      <c r="O2458">
        <f>IF(OR(표1[[#This Row],[pv_대분류]]="수입", 표1[[#This Row],[pv_대분류]]="저축/투자"), 표1[[#This Row],[금액]], -표1[[#This Row],[금액]])</f>
        <v>7300</v>
      </c>
    </row>
    <row r="2459" spans="1:15">
      <c r="A2459" s="33">
        <v>45563</v>
      </c>
      <c r="B2459" s="34">
        <v>0.69303240740740746</v>
      </c>
      <c r="C2459" t="s">
        <v>165</v>
      </c>
      <c r="D2459" t="s">
        <v>160</v>
      </c>
      <c r="E2459" t="s">
        <v>10</v>
      </c>
      <c r="F2459" t="s">
        <v>314</v>
      </c>
      <c r="G2459" s="82">
        <v>-13360</v>
      </c>
      <c r="H2459" t="s">
        <v>179</v>
      </c>
      <c r="I2459" t="s">
        <v>222</v>
      </c>
      <c r="J2459" s="33"/>
      <c r="K2459" s="33">
        <f>표1[[#This Row],[날짜]]</f>
        <v>45563</v>
      </c>
      <c r="L2459" t="str" cm="1">
        <f t="array" ref="L24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59" t="str">
        <f t="shared" si="38"/>
        <v>생활</v>
      </c>
      <c r="N2459" t="str">
        <f>IF(COUNTIF(저축성자산, I2459) &gt; 0, 표1[[#This Row],[결제수단]], E2459)</f>
        <v>마트</v>
      </c>
      <c r="O2459">
        <f>IF(OR(표1[[#This Row],[pv_대분류]]="수입", 표1[[#This Row],[pv_대분류]]="저축/투자"), 표1[[#This Row],[금액]], -표1[[#This Row],[금액]])</f>
        <v>13360</v>
      </c>
    </row>
    <row r="2460" spans="1:15" hidden="1">
      <c r="A2460" s="33">
        <v>45563</v>
      </c>
      <c r="B2460" s="34">
        <v>9.7245370370370371E-2</v>
      </c>
      <c r="C2460" t="s">
        <v>167</v>
      </c>
      <c r="D2460" t="s">
        <v>2</v>
      </c>
      <c r="E2460" t="s">
        <v>149</v>
      </c>
      <c r="F2460" t="s">
        <v>644</v>
      </c>
      <c r="G2460" s="82">
        <v>0</v>
      </c>
      <c r="H2460" t="s">
        <v>179</v>
      </c>
      <c r="I2460" t="s">
        <v>550</v>
      </c>
      <c r="J2460" s="33"/>
      <c r="K2460" s="33">
        <f>표1[[#This Row],[날짜]]</f>
        <v>45563</v>
      </c>
      <c r="L2460" t="str" cm="1">
        <f t="array" ref="L24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60" t="str">
        <f t="shared" si="38"/>
        <v>저축</v>
      </c>
      <c r="N2460" t="str">
        <f>IF(COUNTIF(저축성자산, I2460) &gt; 0, 표1[[#This Row],[결제수단]], E2460)</f>
        <v>미분류</v>
      </c>
      <c r="O2460">
        <f>IF(OR(표1[[#This Row],[pv_대분류]]="수입", 표1[[#This Row],[pv_대분류]]="저축/투자"), 표1[[#This Row],[금액]], -표1[[#This Row],[금액]])</f>
        <v>0</v>
      </c>
    </row>
    <row r="2461" spans="1:15">
      <c r="A2461" s="33">
        <v>45562</v>
      </c>
      <c r="B2461" s="34">
        <v>0.33944444444444438</v>
      </c>
      <c r="C2461" t="s">
        <v>165</v>
      </c>
      <c r="D2461" t="s">
        <v>146</v>
      </c>
      <c r="E2461" t="s">
        <v>37</v>
      </c>
      <c r="F2461" t="s">
        <v>310</v>
      </c>
      <c r="G2461" s="82">
        <v>-5600</v>
      </c>
      <c r="H2461" t="s">
        <v>179</v>
      </c>
      <c r="I2461" t="s">
        <v>222</v>
      </c>
      <c r="J2461" s="33"/>
      <c r="K2461" s="33">
        <f>표1[[#This Row],[날짜]]</f>
        <v>45562</v>
      </c>
      <c r="L2461" t="str" cm="1">
        <f t="array" ref="L24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61" t="str">
        <f t="shared" si="38"/>
        <v>교통</v>
      </c>
      <c r="N2461" t="str">
        <f>IF(COUNTIF(저축성자산, I2461) &gt; 0, 표1[[#This Row],[결제수단]], E2461)</f>
        <v>택시</v>
      </c>
      <c r="O2461">
        <f>IF(OR(표1[[#This Row],[pv_대분류]]="수입", 표1[[#This Row],[pv_대분류]]="저축/투자"), 표1[[#This Row],[금액]], -표1[[#This Row],[금액]])</f>
        <v>5600</v>
      </c>
    </row>
    <row r="2462" spans="1:15">
      <c r="A2462" s="33">
        <v>45562</v>
      </c>
      <c r="B2462" s="34">
        <v>0.80599537037037039</v>
      </c>
      <c r="C2462" t="s">
        <v>165</v>
      </c>
      <c r="D2462" t="s">
        <v>160</v>
      </c>
      <c r="E2462" t="s">
        <v>4</v>
      </c>
      <c r="F2462" t="s">
        <v>364</v>
      </c>
      <c r="G2462" s="82">
        <v>-2400</v>
      </c>
      <c r="H2462" t="s">
        <v>179</v>
      </c>
      <c r="I2462" t="s">
        <v>224</v>
      </c>
      <c r="J2462" s="33"/>
      <c r="K2462" s="33">
        <f>표1[[#This Row],[날짜]]</f>
        <v>45562</v>
      </c>
      <c r="L2462" t="str" cm="1">
        <f t="array" ref="L24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62" t="str">
        <f t="shared" si="38"/>
        <v>생활</v>
      </c>
      <c r="N2462" t="str">
        <f>IF(COUNTIF(저축성자산, I2462) &gt; 0, 표1[[#This Row],[결제수단]], E2462)</f>
        <v>편의점</v>
      </c>
      <c r="O2462">
        <f>IF(OR(표1[[#This Row],[pv_대분류]]="수입", 표1[[#This Row],[pv_대분류]]="저축/투자"), 표1[[#This Row],[금액]], -표1[[#This Row],[금액]])</f>
        <v>2400</v>
      </c>
    </row>
    <row r="2463" spans="1:15" hidden="1">
      <c r="A2463" s="33">
        <v>45562</v>
      </c>
      <c r="B2463" s="34">
        <v>0.36170138888888892</v>
      </c>
      <c r="C2463" t="s">
        <v>167</v>
      </c>
      <c r="D2463" t="s">
        <v>167</v>
      </c>
      <c r="E2463" t="s">
        <v>149</v>
      </c>
      <c r="F2463" t="s">
        <v>108</v>
      </c>
      <c r="G2463" s="82">
        <v>20000</v>
      </c>
      <c r="H2463" t="s">
        <v>179</v>
      </c>
      <c r="I2463" t="s">
        <v>554</v>
      </c>
      <c r="J2463" s="33"/>
      <c r="K2463" s="33">
        <f>표1[[#This Row],[날짜]]</f>
        <v>45562</v>
      </c>
      <c r="L2463" t="str" cm="1">
        <f t="array" ref="L24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63" t="str">
        <f t="shared" si="38"/>
        <v>이체</v>
      </c>
      <c r="N2463" t="str">
        <f>IF(COUNTIF(저축성자산, I2463) &gt; 0, 표1[[#This Row],[결제수단]], E2463)</f>
        <v>미분류</v>
      </c>
      <c r="O2463">
        <f>IF(OR(표1[[#This Row],[pv_대분류]]="수입", 표1[[#This Row],[pv_대분류]]="저축/투자"), 표1[[#This Row],[금액]], -표1[[#This Row],[금액]])</f>
        <v>-20000</v>
      </c>
    </row>
    <row r="2464" spans="1:15" hidden="1">
      <c r="A2464" s="33">
        <v>45562</v>
      </c>
      <c r="B2464" s="34">
        <v>0.3997337962962963</v>
      </c>
      <c r="C2464" t="s">
        <v>167</v>
      </c>
      <c r="D2464" t="s">
        <v>167</v>
      </c>
      <c r="E2464" t="s">
        <v>149</v>
      </c>
      <c r="F2464" t="s">
        <v>81</v>
      </c>
      <c r="G2464" s="82">
        <v>2000</v>
      </c>
      <c r="H2464" t="s">
        <v>179</v>
      </c>
      <c r="I2464" t="s">
        <v>554</v>
      </c>
      <c r="J2464" s="33"/>
      <c r="K2464" s="33">
        <f>표1[[#This Row],[날짜]]</f>
        <v>45562</v>
      </c>
      <c r="L2464" t="str" cm="1">
        <f t="array" ref="L24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64" t="str">
        <f t="shared" si="38"/>
        <v>이체</v>
      </c>
      <c r="N2464" t="str">
        <f>IF(COUNTIF(저축성자산, I2464) &gt; 0, 표1[[#This Row],[결제수단]], E2464)</f>
        <v>미분류</v>
      </c>
      <c r="O2464">
        <f>IF(OR(표1[[#This Row],[pv_대분류]]="수입", 표1[[#This Row],[pv_대분류]]="저축/투자"), 표1[[#This Row],[금액]], -표1[[#This Row],[금액]])</f>
        <v>-2000</v>
      </c>
    </row>
    <row r="2465" spans="1:15" hidden="1">
      <c r="A2465" s="33">
        <v>45562</v>
      </c>
      <c r="B2465" s="34">
        <v>0.40763888888888888</v>
      </c>
      <c r="C2465" t="s">
        <v>167</v>
      </c>
      <c r="D2465" t="s">
        <v>167</v>
      </c>
      <c r="E2465" t="s">
        <v>149</v>
      </c>
      <c r="F2465" t="s">
        <v>124</v>
      </c>
      <c r="G2465" s="82">
        <v>6000</v>
      </c>
      <c r="H2465" t="s">
        <v>179</v>
      </c>
      <c r="I2465" t="s">
        <v>554</v>
      </c>
      <c r="J2465" s="33"/>
      <c r="K2465" s="33">
        <f>표1[[#This Row],[날짜]]</f>
        <v>45562</v>
      </c>
      <c r="L2465" t="str" cm="1">
        <f t="array" ref="L24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65" t="str">
        <f t="shared" si="38"/>
        <v>이체</v>
      </c>
      <c r="N2465" t="str">
        <f>IF(COUNTIF(저축성자산, I2465) &gt; 0, 표1[[#This Row],[결제수단]], E2465)</f>
        <v>미분류</v>
      </c>
      <c r="O2465">
        <f>IF(OR(표1[[#This Row],[pv_대분류]]="수입", 표1[[#This Row],[pv_대분류]]="저축/투자"), 표1[[#This Row],[금액]], -표1[[#This Row],[금액]])</f>
        <v>-6000</v>
      </c>
    </row>
    <row r="2466" spans="1:15" hidden="1">
      <c r="A2466" s="33">
        <v>45561</v>
      </c>
      <c r="B2466" s="34">
        <v>0.45546296296296301</v>
      </c>
      <c r="C2466" t="s">
        <v>163</v>
      </c>
      <c r="D2466" t="s">
        <v>149</v>
      </c>
      <c r="E2466" t="s">
        <v>149</v>
      </c>
      <c r="F2466" t="s">
        <v>590</v>
      </c>
      <c r="G2466" s="82">
        <v>20</v>
      </c>
      <c r="H2466" t="s">
        <v>179</v>
      </c>
      <c r="I2466" t="s">
        <v>537</v>
      </c>
      <c r="J2466" s="33"/>
      <c r="K2466" s="33">
        <f>표1[[#This Row],[날짜]]</f>
        <v>45561</v>
      </c>
      <c r="L2466" t="str" cm="1">
        <f t="array" ref="L24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66" t="str">
        <f t="shared" si="38"/>
        <v>미분류</v>
      </c>
      <c r="N2466" t="str">
        <f>IF(COUNTIF(저축성자산, I2466) &gt; 0, 표1[[#This Row],[결제수단]], E2466)</f>
        <v>미분류</v>
      </c>
      <c r="O2466">
        <f>IF(OR(표1[[#This Row],[pv_대분류]]="수입", 표1[[#This Row],[pv_대분류]]="저축/투자"), 표1[[#This Row],[금액]], -표1[[#This Row],[금액]])</f>
        <v>20</v>
      </c>
    </row>
    <row r="2467" spans="1:15" hidden="1">
      <c r="A2467" s="33">
        <v>45561</v>
      </c>
      <c r="B2467" s="34">
        <v>0.45554398148148151</v>
      </c>
      <c r="C2467" t="s">
        <v>163</v>
      </c>
      <c r="D2467" t="s">
        <v>149</v>
      </c>
      <c r="E2467" t="s">
        <v>149</v>
      </c>
      <c r="F2467" t="s">
        <v>590</v>
      </c>
      <c r="G2467" s="82">
        <v>34</v>
      </c>
      <c r="H2467" t="s">
        <v>179</v>
      </c>
      <c r="I2467" t="s">
        <v>537</v>
      </c>
      <c r="J2467" s="33"/>
      <c r="K2467" s="33">
        <f>표1[[#This Row],[날짜]]</f>
        <v>45561</v>
      </c>
      <c r="L2467" t="str" cm="1">
        <f t="array" ref="L24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67" t="str">
        <f t="shared" si="38"/>
        <v>미분류</v>
      </c>
      <c r="N2467" t="str">
        <f>IF(COUNTIF(저축성자산, I2467) &gt; 0, 표1[[#This Row],[결제수단]], E2467)</f>
        <v>미분류</v>
      </c>
      <c r="O2467">
        <f>IF(OR(표1[[#This Row],[pv_대분류]]="수입", 표1[[#This Row],[pv_대분류]]="저축/투자"), 표1[[#This Row],[금액]], -표1[[#This Row],[금액]])</f>
        <v>34</v>
      </c>
    </row>
    <row r="2468" spans="1:15" hidden="1">
      <c r="A2468" s="33">
        <v>45561</v>
      </c>
      <c r="B2468" s="34">
        <v>0.45557870370370368</v>
      </c>
      <c r="C2468" t="s">
        <v>163</v>
      </c>
      <c r="D2468" t="s">
        <v>149</v>
      </c>
      <c r="E2468" t="s">
        <v>149</v>
      </c>
      <c r="F2468" t="s">
        <v>590</v>
      </c>
      <c r="G2468" s="82">
        <v>45</v>
      </c>
      <c r="H2468" t="s">
        <v>179</v>
      </c>
      <c r="I2468" t="s">
        <v>537</v>
      </c>
      <c r="J2468" s="33"/>
      <c r="K2468" s="33">
        <f>표1[[#This Row],[날짜]]</f>
        <v>45561</v>
      </c>
      <c r="L2468" t="str" cm="1">
        <f t="array" ref="L24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68" t="str">
        <f t="shared" si="38"/>
        <v>미분류</v>
      </c>
      <c r="N2468" t="str">
        <f>IF(COUNTIF(저축성자산, I2468) &gt; 0, 표1[[#This Row],[결제수단]], E2468)</f>
        <v>미분류</v>
      </c>
      <c r="O2468">
        <f>IF(OR(표1[[#This Row],[pv_대분류]]="수입", 표1[[#This Row],[pv_대분류]]="저축/투자"), 표1[[#This Row],[금액]], -표1[[#This Row],[금액]])</f>
        <v>45</v>
      </c>
    </row>
    <row r="2469" spans="1:15" hidden="1">
      <c r="A2469" s="33">
        <v>45561</v>
      </c>
      <c r="B2469" s="34">
        <v>0.455625</v>
      </c>
      <c r="C2469" t="s">
        <v>163</v>
      </c>
      <c r="D2469" t="s">
        <v>149</v>
      </c>
      <c r="E2469" t="s">
        <v>149</v>
      </c>
      <c r="F2469" t="s">
        <v>590</v>
      </c>
      <c r="G2469" s="82">
        <v>75</v>
      </c>
      <c r="H2469" t="s">
        <v>179</v>
      </c>
      <c r="I2469" t="s">
        <v>537</v>
      </c>
      <c r="J2469" s="33"/>
      <c r="K2469" s="33">
        <f>표1[[#This Row],[날짜]]</f>
        <v>45561</v>
      </c>
      <c r="L2469" t="str" cm="1">
        <f t="array" ref="L24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69" t="str">
        <f t="shared" si="38"/>
        <v>미분류</v>
      </c>
      <c r="N2469" t="str">
        <f>IF(COUNTIF(저축성자산, I2469) &gt; 0, 표1[[#This Row],[결제수단]], E2469)</f>
        <v>미분류</v>
      </c>
      <c r="O2469">
        <f>IF(OR(표1[[#This Row],[pv_대분류]]="수입", 표1[[#This Row],[pv_대분류]]="저축/투자"), 표1[[#This Row],[금액]], -표1[[#This Row],[금액]])</f>
        <v>75</v>
      </c>
    </row>
    <row r="2470" spans="1:15" hidden="1">
      <c r="A2470" s="33">
        <v>45561</v>
      </c>
      <c r="B2470" s="34">
        <v>0.45681712962962961</v>
      </c>
      <c r="C2470" t="s">
        <v>163</v>
      </c>
      <c r="D2470" t="s">
        <v>161</v>
      </c>
      <c r="E2470" t="s">
        <v>149</v>
      </c>
      <c r="F2470" t="s">
        <v>617</v>
      </c>
      <c r="G2470" s="82">
        <v>48</v>
      </c>
      <c r="H2470" t="s">
        <v>179</v>
      </c>
      <c r="I2470" t="s">
        <v>537</v>
      </c>
      <c r="J2470" s="33"/>
      <c r="K2470" s="33">
        <f>표1[[#This Row],[날짜]]</f>
        <v>45561</v>
      </c>
      <c r="L2470" t="str" cm="1">
        <f t="array" ref="L24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70" t="str">
        <f t="shared" si="38"/>
        <v>앱테크</v>
      </c>
      <c r="N2470" t="str">
        <f>IF(COUNTIF(저축성자산, I2470) &gt; 0, 표1[[#This Row],[결제수단]], E2470)</f>
        <v>미분류</v>
      </c>
      <c r="O2470">
        <f>IF(OR(표1[[#This Row],[pv_대분류]]="수입", 표1[[#This Row],[pv_대분류]]="저축/투자"), 표1[[#This Row],[금액]], -표1[[#This Row],[금액]])</f>
        <v>48</v>
      </c>
    </row>
    <row r="2471" spans="1:15" hidden="1">
      <c r="A2471" s="33">
        <v>45561</v>
      </c>
      <c r="B2471" s="34">
        <v>0.45717592592592587</v>
      </c>
      <c r="C2471" t="s">
        <v>163</v>
      </c>
      <c r="D2471" t="s">
        <v>161</v>
      </c>
      <c r="E2471" t="s">
        <v>149</v>
      </c>
      <c r="F2471" t="s">
        <v>617</v>
      </c>
      <c r="G2471" s="82">
        <v>131</v>
      </c>
      <c r="H2471" t="s">
        <v>179</v>
      </c>
      <c r="I2471" t="s">
        <v>537</v>
      </c>
      <c r="J2471" s="33"/>
      <c r="K2471" s="33">
        <f>표1[[#This Row],[날짜]]</f>
        <v>45561</v>
      </c>
      <c r="L2471" t="str" cm="1">
        <f t="array" ref="L24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71" t="str">
        <f t="shared" si="38"/>
        <v>앱테크</v>
      </c>
      <c r="N2471" t="str">
        <f>IF(COUNTIF(저축성자산, I2471) &gt; 0, 표1[[#This Row],[결제수단]], E2471)</f>
        <v>미분류</v>
      </c>
      <c r="O2471">
        <f>IF(OR(표1[[#This Row],[pv_대분류]]="수입", 표1[[#This Row],[pv_대분류]]="저축/투자"), 표1[[#This Row],[금액]], -표1[[#This Row],[금액]])</f>
        <v>131</v>
      </c>
    </row>
    <row r="2472" spans="1:15" hidden="1">
      <c r="A2472" s="33">
        <v>45561</v>
      </c>
      <c r="B2472" s="34">
        <v>0.45743055555555562</v>
      </c>
      <c r="C2472" t="s">
        <v>163</v>
      </c>
      <c r="D2472" t="s">
        <v>161</v>
      </c>
      <c r="E2472" t="s">
        <v>149</v>
      </c>
      <c r="F2472" t="s">
        <v>353</v>
      </c>
      <c r="G2472" s="82">
        <v>10</v>
      </c>
      <c r="H2472" t="s">
        <v>179</v>
      </c>
      <c r="I2472" t="s">
        <v>537</v>
      </c>
      <c r="J2472" s="33"/>
      <c r="K2472" s="33">
        <f>표1[[#This Row],[날짜]]</f>
        <v>45561</v>
      </c>
      <c r="L2472" t="str" cm="1">
        <f t="array" ref="L24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472" t="str">
        <f t="shared" si="38"/>
        <v>앱테크</v>
      </c>
      <c r="N2472" t="str">
        <f>IF(COUNTIF(저축성자산, I2472) &gt; 0, 표1[[#This Row],[결제수단]], E2472)</f>
        <v>미분류</v>
      </c>
      <c r="O2472">
        <f>IF(OR(표1[[#This Row],[pv_대분류]]="수입", 표1[[#This Row],[pv_대분류]]="저축/투자"), 표1[[#This Row],[금액]], -표1[[#This Row],[금액]])</f>
        <v>10</v>
      </c>
    </row>
    <row r="2473" spans="1:15" hidden="1">
      <c r="A2473" s="33">
        <v>45561</v>
      </c>
      <c r="B2473" s="34">
        <v>0.41622685185185188</v>
      </c>
      <c r="C2473" t="s">
        <v>167</v>
      </c>
      <c r="D2473" t="s">
        <v>167</v>
      </c>
      <c r="E2473" t="s">
        <v>149</v>
      </c>
      <c r="F2473" t="s">
        <v>72</v>
      </c>
      <c r="G2473" s="82">
        <v>10000</v>
      </c>
      <c r="H2473" t="s">
        <v>179</v>
      </c>
      <c r="I2473" t="s">
        <v>554</v>
      </c>
      <c r="J2473" s="33"/>
      <c r="K2473" s="33">
        <f>표1[[#This Row],[날짜]]</f>
        <v>45561</v>
      </c>
      <c r="L2473" t="str" cm="1">
        <f t="array" ref="L24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73" t="str">
        <f t="shared" si="38"/>
        <v>이체</v>
      </c>
      <c r="N2473" t="str">
        <f>IF(COUNTIF(저축성자산, I2473) &gt; 0, 표1[[#This Row],[결제수단]], E2473)</f>
        <v>미분류</v>
      </c>
      <c r="O2473">
        <f>IF(OR(표1[[#This Row],[pv_대분류]]="수입", 표1[[#This Row],[pv_대분류]]="저축/투자"), 표1[[#This Row],[금액]], -표1[[#This Row],[금액]])</f>
        <v>-10000</v>
      </c>
    </row>
    <row r="2474" spans="1:15" hidden="1">
      <c r="A2474" s="33">
        <v>45561</v>
      </c>
      <c r="B2474" s="34">
        <v>0.42349537037037038</v>
      </c>
      <c r="C2474" t="s">
        <v>167</v>
      </c>
      <c r="D2474" t="s">
        <v>167</v>
      </c>
      <c r="E2474" t="s">
        <v>149</v>
      </c>
      <c r="F2474" t="s">
        <v>72</v>
      </c>
      <c r="G2474" s="82">
        <v>2000</v>
      </c>
      <c r="H2474" t="s">
        <v>179</v>
      </c>
      <c r="I2474" t="s">
        <v>554</v>
      </c>
      <c r="J2474" s="33"/>
      <c r="K2474" s="33">
        <f>표1[[#This Row],[날짜]]</f>
        <v>45561</v>
      </c>
      <c r="L2474" t="str" cm="1">
        <f t="array" ref="L24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4" t="str">
        <f t="shared" si="38"/>
        <v>이체</v>
      </c>
      <c r="N2474" t="str">
        <f>IF(COUNTIF(저축성자산, I2474) &gt; 0, 표1[[#This Row],[결제수단]], E2474)</f>
        <v>미분류</v>
      </c>
      <c r="O2474">
        <f>IF(OR(표1[[#This Row],[pv_대분류]]="수입", 표1[[#This Row],[pv_대분류]]="저축/투자"), 표1[[#This Row],[금액]], -표1[[#This Row],[금액]])</f>
        <v>-2000</v>
      </c>
    </row>
    <row r="2475" spans="1:15" hidden="1">
      <c r="A2475" s="33">
        <v>45561</v>
      </c>
      <c r="B2475" s="34">
        <v>0.45016203703703711</v>
      </c>
      <c r="C2475" t="s">
        <v>167</v>
      </c>
      <c r="D2475" t="s">
        <v>609</v>
      </c>
      <c r="E2475" t="s">
        <v>149</v>
      </c>
      <c r="F2475" t="s">
        <v>593</v>
      </c>
      <c r="G2475" s="82">
        <v>-2000</v>
      </c>
      <c r="H2475" t="s">
        <v>179</v>
      </c>
      <c r="I2475" t="s">
        <v>537</v>
      </c>
      <c r="J2475" s="33"/>
      <c r="K2475" s="33">
        <f>표1[[#This Row],[날짜]]</f>
        <v>45561</v>
      </c>
      <c r="L2475" t="str" cm="1">
        <f t="array" ref="L24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5" t="str">
        <f t="shared" si="38"/>
        <v>내계좌이체</v>
      </c>
      <c r="N2475" t="str">
        <f>IF(COUNTIF(저축성자산, I2475) &gt; 0, 표1[[#This Row],[결제수단]], E2475)</f>
        <v>미분류</v>
      </c>
      <c r="O2475">
        <f>IF(OR(표1[[#This Row],[pv_대분류]]="수입", 표1[[#This Row],[pv_대분류]]="저축/투자"), 표1[[#This Row],[금액]], -표1[[#This Row],[금액]])</f>
        <v>2000</v>
      </c>
    </row>
    <row r="2476" spans="1:15" hidden="1">
      <c r="A2476" s="33">
        <v>45561</v>
      </c>
      <c r="B2476" s="34">
        <v>0.45017361111111109</v>
      </c>
      <c r="C2476" t="s">
        <v>167</v>
      </c>
      <c r="D2476" t="s">
        <v>609</v>
      </c>
      <c r="E2476" t="s">
        <v>149</v>
      </c>
      <c r="F2476" t="s">
        <v>152</v>
      </c>
      <c r="G2476" s="82">
        <v>2000</v>
      </c>
      <c r="H2476" t="s">
        <v>179</v>
      </c>
      <c r="I2476" t="s">
        <v>554</v>
      </c>
      <c r="J2476" s="33"/>
      <c r="K2476" s="33">
        <f>표1[[#This Row],[날짜]]</f>
        <v>45561</v>
      </c>
      <c r="L2476" t="str" cm="1">
        <f t="array" ref="L24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6" t="str">
        <f t="shared" si="38"/>
        <v>내계좌이체</v>
      </c>
      <c r="N2476" t="str">
        <f>IF(COUNTIF(저축성자산, I2476) &gt; 0, 표1[[#This Row],[결제수단]], E2476)</f>
        <v>미분류</v>
      </c>
      <c r="O2476">
        <f>IF(OR(표1[[#This Row],[pv_대분류]]="수입", 표1[[#This Row],[pv_대분류]]="저축/투자"), 표1[[#This Row],[금액]], -표1[[#This Row],[금액]])</f>
        <v>-2000</v>
      </c>
    </row>
    <row r="2477" spans="1:15" hidden="1">
      <c r="A2477" s="33">
        <v>45561</v>
      </c>
      <c r="B2477" s="34">
        <v>0.45131944444444438</v>
      </c>
      <c r="C2477" t="s">
        <v>167</v>
      </c>
      <c r="D2477" t="s">
        <v>609</v>
      </c>
      <c r="E2477" t="s">
        <v>149</v>
      </c>
      <c r="F2477" t="s">
        <v>593</v>
      </c>
      <c r="G2477" s="82">
        <v>-2000</v>
      </c>
      <c r="H2477" t="s">
        <v>179</v>
      </c>
      <c r="I2477" t="s">
        <v>537</v>
      </c>
      <c r="J2477" s="33"/>
      <c r="K2477" s="33">
        <f>표1[[#This Row],[날짜]]</f>
        <v>45561</v>
      </c>
      <c r="L2477" t="str" cm="1">
        <f t="array" ref="L24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7" t="str">
        <f t="shared" si="38"/>
        <v>내계좌이체</v>
      </c>
      <c r="N2477" t="str">
        <f>IF(COUNTIF(저축성자산, I2477) &gt; 0, 표1[[#This Row],[결제수단]], E2477)</f>
        <v>미분류</v>
      </c>
      <c r="O2477">
        <f>IF(OR(표1[[#This Row],[pv_대분류]]="수입", 표1[[#This Row],[pv_대분류]]="저축/투자"), 표1[[#This Row],[금액]], -표1[[#This Row],[금액]])</f>
        <v>2000</v>
      </c>
    </row>
    <row r="2478" spans="1:15" hidden="1">
      <c r="A2478" s="33">
        <v>45561</v>
      </c>
      <c r="B2478" s="34">
        <v>0.45133101851851848</v>
      </c>
      <c r="C2478" t="s">
        <v>167</v>
      </c>
      <c r="D2478" t="s">
        <v>609</v>
      </c>
      <c r="E2478" t="s">
        <v>149</v>
      </c>
      <c r="F2478" t="s">
        <v>152</v>
      </c>
      <c r="G2478" s="82">
        <v>2000</v>
      </c>
      <c r="H2478" t="s">
        <v>179</v>
      </c>
      <c r="I2478" t="s">
        <v>554</v>
      </c>
      <c r="J2478" s="33"/>
      <c r="K2478" s="33">
        <f>표1[[#This Row],[날짜]]</f>
        <v>45561</v>
      </c>
      <c r="L2478" t="str" cm="1">
        <f t="array" ref="L24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8" t="str">
        <f t="shared" si="38"/>
        <v>내계좌이체</v>
      </c>
      <c r="N2478" t="str">
        <f>IF(COUNTIF(저축성자산, I2478) &gt; 0, 표1[[#This Row],[결제수단]], E2478)</f>
        <v>미분류</v>
      </c>
      <c r="O2478">
        <f>IF(OR(표1[[#This Row],[pv_대분류]]="수입", 표1[[#This Row],[pv_대분류]]="저축/투자"), 표1[[#This Row],[금액]], -표1[[#This Row],[금액]])</f>
        <v>-2000</v>
      </c>
    </row>
    <row r="2479" spans="1:15" hidden="1">
      <c r="A2479" s="33">
        <v>45561</v>
      </c>
      <c r="B2479" s="34">
        <v>0.45667824074074082</v>
      </c>
      <c r="C2479" t="s">
        <v>167</v>
      </c>
      <c r="D2479" t="s">
        <v>609</v>
      </c>
      <c r="E2479" t="s">
        <v>149</v>
      </c>
      <c r="F2479" t="s">
        <v>732</v>
      </c>
      <c r="G2479" s="82">
        <v>-450</v>
      </c>
      <c r="H2479" t="s">
        <v>179</v>
      </c>
      <c r="I2479" t="s">
        <v>195</v>
      </c>
      <c r="J2479" s="33"/>
      <c r="K2479" s="33">
        <f>표1[[#This Row],[날짜]]</f>
        <v>45561</v>
      </c>
      <c r="L2479" t="str" cm="1">
        <f t="array" ref="L24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79" t="str">
        <f t="shared" si="38"/>
        <v>내계좌이체</v>
      </c>
      <c r="N2479" t="str">
        <f>IF(COUNTIF(저축성자산, I2479) &gt; 0, 표1[[#This Row],[결제수단]], E2479)</f>
        <v>미분류</v>
      </c>
      <c r="O2479">
        <f>IF(OR(표1[[#This Row],[pv_대분류]]="수입", 표1[[#This Row],[pv_대분류]]="저축/투자"), 표1[[#This Row],[금액]], -표1[[#This Row],[금액]])</f>
        <v>450</v>
      </c>
    </row>
    <row r="2480" spans="1:15" hidden="1">
      <c r="A2480" s="33">
        <v>45561</v>
      </c>
      <c r="B2480" s="34">
        <v>0.45667824074074082</v>
      </c>
      <c r="C2480" t="s">
        <v>167</v>
      </c>
      <c r="D2480" t="s">
        <v>609</v>
      </c>
      <c r="E2480" t="s">
        <v>149</v>
      </c>
      <c r="F2480" t="s">
        <v>359</v>
      </c>
      <c r="G2480" s="82">
        <v>450</v>
      </c>
      <c r="H2480" t="s">
        <v>179</v>
      </c>
      <c r="I2480" t="s">
        <v>537</v>
      </c>
      <c r="J2480" s="33"/>
      <c r="K2480" s="33">
        <f>표1[[#This Row],[날짜]]</f>
        <v>45561</v>
      </c>
      <c r="L2480" t="str" cm="1">
        <f t="array" ref="L24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0" t="str">
        <f t="shared" si="38"/>
        <v>내계좌이체</v>
      </c>
      <c r="N2480" t="str">
        <f>IF(COUNTIF(저축성자산, I2480) &gt; 0, 표1[[#This Row],[결제수단]], E2480)</f>
        <v>미분류</v>
      </c>
      <c r="O2480">
        <f>IF(OR(표1[[#This Row],[pv_대분류]]="수입", 표1[[#This Row],[pv_대분류]]="저축/투자"), 표1[[#This Row],[금액]], -표1[[#This Row],[금액]])</f>
        <v>-450</v>
      </c>
    </row>
    <row r="2481" spans="1:15" hidden="1">
      <c r="A2481" s="33">
        <v>45561</v>
      </c>
      <c r="B2481" s="34">
        <v>0.45711805555555562</v>
      </c>
      <c r="C2481" t="s">
        <v>167</v>
      </c>
      <c r="D2481" t="s">
        <v>609</v>
      </c>
      <c r="E2481" t="s">
        <v>149</v>
      </c>
      <c r="F2481" t="s">
        <v>359</v>
      </c>
      <c r="G2481" s="82">
        <v>500</v>
      </c>
      <c r="H2481" t="s">
        <v>179</v>
      </c>
      <c r="I2481" t="s">
        <v>537</v>
      </c>
      <c r="J2481" s="33"/>
      <c r="K2481" s="33">
        <f>표1[[#This Row],[날짜]]</f>
        <v>45561</v>
      </c>
      <c r="L2481" t="str" cm="1">
        <f t="array" ref="L24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1" t="str">
        <f t="shared" si="38"/>
        <v>내계좌이체</v>
      </c>
      <c r="N2481" t="str">
        <f>IF(COUNTIF(저축성자산, I2481) &gt; 0, 표1[[#This Row],[결제수단]], E2481)</f>
        <v>미분류</v>
      </c>
      <c r="O2481">
        <f>IF(OR(표1[[#This Row],[pv_대분류]]="수입", 표1[[#This Row],[pv_대분류]]="저축/투자"), 표1[[#This Row],[금액]], -표1[[#This Row],[금액]])</f>
        <v>-500</v>
      </c>
    </row>
    <row r="2482" spans="1:15" hidden="1">
      <c r="A2482" s="33">
        <v>45561</v>
      </c>
      <c r="B2482" s="34">
        <v>0.45712962962962961</v>
      </c>
      <c r="C2482" t="s">
        <v>167</v>
      </c>
      <c r="D2482" t="s">
        <v>609</v>
      </c>
      <c r="E2482" t="s">
        <v>149</v>
      </c>
      <c r="F2482" t="s">
        <v>732</v>
      </c>
      <c r="G2482" s="82">
        <v>-500</v>
      </c>
      <c r="H2482" t="s">
        <v>179</v>
      </c>
      <c r="I2482" t="s">
        <v>195</v>
      </c>
      <c r="J2482" s="33"/>
      <c r="K2482" s="33">
        <f>표1[[#This Row],[날짜]]</f>
        <v>45561</v>
      </c>
      <c r="L2482" t="str" cm="1">
        <f t="array" ref="L24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2" t="str">
        <f t="shared" si="38"/>
        <v>내계좌이체</v>
      </c>
      <c r="N2482" t="str">
        <f>IF(COUNTIF(저축성자산, I2482) &gt; 0, 표1[[#This Row],[결제수단]], E2482)</f>
        <v>미분류</v>
      </c>
      <c r="O2482">
        <f>IF(OR(표1[[#This Row],[pv_대분류]]="수입", 표1[[#This Row],[pv_대분류]]="저축/투자"), 표1[[#This Row],[금액]], -표1[[#This Row],[금액]])</f>
        <v>500</v>
      </c>
    </row>
    <row r="2483" spans="1:15" hidden="1">
      <c r="A2483" s="33">
        <v>45561</v>
      </c>
      <c r="B2483" s="34">
        <v>0.54537037037037039</v>
      </c>
      <c r="C2483" t="s">
        <v>167</v>
      </c>
      <c r="D2483" t="s">
        <v>609</v>
      </c>
      <c r="E2483" t="s">
        <v>149</v>
      </c>
      <c r="F2483" t="s">
        <v>192</v>
      </c>
      <c r="G2483" s="82">
        <v>55000</v>
      </c>
      <c r="H2483" t="s">
        <v>179</v>
      </c>
      <c r="I2483" t="s">
        <v>537</v>
      </c>
      <c r="J2483" s="33"/>
      <c r="K2483" s="33">
        <f>표1[[#This Row],[날짜]]</f>
        <v>45561</v>
      </c>
      <c r="L2483" t="str" cm="1">
        <f t="array" ref="L24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3" t="str">
        <f t="shared" si="38"/>
        <v>내계좌이체</v>
      </c>
      <c r="N2483" t="str">
        <f>IF(COUNTIF(저축성자산, I2483) &gt; 0, 표1[[#This Row],[결제수단]], E2483)</f>
        <v>미분류</v>
      </c>
      <c r="O2483">
        <f>IF(OR(표1[[#This Row],[pv_대분류]]="수입", 표1[[#This Row],[pv_대분류]]="저축/투자"), 표1[[#This Row],[금액]], -표1[[#This Row],[금액]])</f>
        <v>-55000</v>
      </c>
    </row>
    <row r="2484" spans="1:15" hidden="1">
      <c r="A2484" s="33">
        <v>45561</v>
      </c>
      <c r="B2484" s="34">
        <v>0.54537037037037039</v>
      </c>
      <c r="C2484" t="s">
        <v>167</v>
      </c>
      <c r="D2484" t="s">
        <v>609</v>
      </c>
      <c r="E2484" t="s">
        <v>149</v>
      </c>
      <c r="F2484" t="s">
        <v>234</v>
      </c>
      <c r="G2484" s="82">
        <v>-55000</v>
      </c>
      <c r="H2484" t="s">
        <v>179</v>
      </c>
      <c r="I2484" t="s">
        <v>527</v>
      </c>
      <c r="J2484" s="33"/>
      <c r="K2484" s="33">
        <f>표1[[#This Row],[날짜]]</f>
        <v>45561</v>
      </c>
      <c r="L2484" t="str" cm="1">
        <f t="array" ref="L24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4" t="str">
        <f t="shared" si="38"/>
        <v>내계좌이체</v>
      </c>
      <c r="N2484" t="str">
        <f>IF(COUNTIF(저축성자산, I2484) &gt; 0, 표1[[#This Row],[결제수단]], E2484)</f>
        <v>미분류</v>
      </c>
      <c r="O2484">
        <f>IF(OR(표1[[#This Row],[pv_대분류]]="수입", 표1[[#This Row],[pv_대분류]]="저축/투자"), 표1[[#This Row],[금액]], -표1[[#This Row],[금액]])</f>
        <v>55000</v>
      </c>
    </row>
    <row r="2485" spans="1:15" hidden="1">
      <c r="A2485" s="33">
        <v>45561</v>
      </c>
      <c r="B2485" s="34">
        <v>0.5454282407407407</v>
      </c>
      <c r="C2485" t="s">
        <v>167</v>
      </c>
      <c r="D2485" t="s">
        <v>609</v>
      </c>
      <c r="E2485" t="s">
        <v>149</v>
      </c>
      <c r="F2485" t="s">
        <v>192</v>
      </c>
      <c r="G2485" s="82">
        <v>495000</v>
      </c>
      <c r="H2485" t="s">
        <v>179</v>
      </c>
      <c r="I2485" t="s">
        <v>537</v>
      </c>
      <c r="J2485" s="33"/>
      <c r="K2485" s="33">
        <f>표1[[#This Row],[날짜]]</f>
        <v>45561</v>
      </c>
      <c r="L2485" t="str" cm="1">
        <f t="array" ref="L24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5" t="str">
        <f t="shared" si="38"/>
        <v>내계좌이체</v>
      </c>
      <c r="N2485" t="str">
        <f>IF(COUNTIF(저축성자산, I2485) &gt; 0, 표1[[#This Row],[결제수단]], E2485)</f>
        <v>미분류</v>
      </c>
      <c r="O2485">
        <f>IF(OR(표1[[#This Row],[pv_대분류]]="수입", 표1[[#This Row],[pv_대분류]]="저축/투자"), 표1[[#This Row],[금액]], -표1[[#This Row],[금액]])</f>
        <v>-495000</v>
      </c>
    </row>
    <row r="2486" spans="1:15" hidden="1">
      <c r="A2486" s="33">
        <v>45561</v>
      </c>
      <c r="B2486" s="34">
        <v>0.5454282407407407</v>
      </c>
      <c r="C2486" t="s">
        <v>167</v>
      </c>
      <c r="D2486" t="s">
        <v>609</v>
      </c>
      <c r="E2486" t="s">
        <v>149</v>
      </c>
      <c r="F2486" t="s">
        <v>234</v>
      </c>
      <c r="G2486" s="82">
        <v>-495000</v>
      </c>
      <c r="H2486" t="s">
        <v>179</v>
      </c>
      <c r="I2486" t="s">
        <v>527</v>
      </c>
      <c r="J2486" s="33"/>
      <c r="K2486" s="33">
        <f>표1[[#This Row],[날짜]]</f>
        <v>45561</v>
      </c>
      <c r="L2486" t="str" cm="1">
        <f t="array" ref="L24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6" t="str">
        <f t="shared" si="38"/>
        <v>내계좌이체</v>
      </c>
      <c r="N2486" t="str">
        <f>IF(COUNTIF(저축성자산, I2486) &gt; 0, 표1[[#This Row],[결제수단]], E2486)</f>
        <v>미분류</v>
      </c>
      <c r="O2486">
        <f>IF(OR(표1[[#This Row],[pv_대분류]]="수입", 표1[[#This Row],[pv_대분류]]="저축/투자"), 표1[[#This Row],[금액]], -표1[[#This Row],[금액]])</f>
        <v>495000</v>
      </c>
    </row>
    <row r="2487" spans="1:15" hidden="1">
      <c r="A2487" s="33">
        <v>45561</v>
      </c>
      <c r="B2487" s="34">
        <v>0.5458912037037037</v>
      </c>
      <c r="C2487" t="s">
        <v>167</v>
      </c>
      <c r="D2487" t="s">
        <v>609</v>
      </c>
      <c r="E2487" t="s">
        <v>149</v>
      </c>
      <c r="F2487" t="s">
        <v>593</v>
      </c>
      <c r="G2487" s="82">
        <v>-550000</v>
      </c>
      <c r="H2487" t="s">
        <v>179</v>
      </c>
      <c r="I2487" t="s">
        <v>537</v>
      </c>
      <c r="J2487" s="33"/>
      <c r="K2487" s="33">
        <f>표1[[#This Row],[날짜]]</f>
        <v>45561</v>
      </c>
      <c r="L2487" t="str" cm="1">
        <f t="array" ref="L24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7" t="str">
        <f t="shared" si="38"/>
        <v>내계좌이체</v>
      </c>
      <c r="N2487" t="str">
        <f>IF(COUNTIF(저축성자산, I2487) &gt; 0, 표1[[#This Row],[결제수단]], E2487)</f>
        <v>미분류</v>
      </c>
      <c r="O2487">
        <f>IF(OR(표1[[#This Row],[pv_대분류]]="수입", 표1[[#This Row],[pv_대분류]]="저축/투자"), 표1[[#This Row],[금액]], -표1[[#This Row],[금액]])</f>
        <v>550000</v>
      </c>
    </row>
    <row r="2488" spans="1:15" hidden="1">
      <c r="A2488" s="33">
        <v>45561</v>
      </c>
      <c r="B2488" s="34">
        <v>0.63905092592592594</v>
      </c>
      <c r="C2488" t="s">
        <v>167</v>
      </c>
      <c r="D2488" t="s">
        <v>167</v>
      </c>
      <c r="E2488" t="s">
        <v>149</v>
      </c>
      <c r="F2488" t="s">
        <v>449</v>
      </c>
      <c r="G2488" s="82">
        <v>23000</v>
      </c>
      <c r="H2488" t="s">
        <v>179</v>
      </c>
      <c r="I2488" t="s">
        <v>260</v>
      </c>
      <c r="J2488" s="33"/>
      <c r="K2488" s="33">
        <f>표1[[#This Row],[날짜]]</f>
        <v>45561</v>
      </c>
      <c r="L2488" t="str" cm="1">
        <f t="array" ref="L24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8" t="str">
        <f t="shared" si="38"/>
        <v>이체</v>
      </c>
      <c r="N2488" t="str">
        <f>IF(COUNTIF(저축성자산, I2488) &gt; 0, 표1[[#This Row],[결제수단]], E2488)</f>
        <v>미분류</v>
      </c>
      <c r="O2488">
        <f>IF(OR(표1[[#This Row],[pv_대분류]]="수입", 표1[[#This Row],[pv_대분류]]="저축/투자"), 표1[[#This Row],[금액]], -표1[[#This Row],[금액]])</f>
        <v>-23000</v>
      </c>
    </row>
    <row r="2489" spans="1:15" hidden="1">
      <c r="A2489" s="33">
        <v>45561</v>
      </c>
      <c r="B2489" s="34">
        <v>0.64134259259259263</v>
      </c>
      <c r="C2489" t="s">
        <v>167</v>
      </c>
      <c r="D2489" t="s">
        <v>167</v>
      </c>
      <c r="E2489" t="s">
        <v>149</v>
      </c>
      <c r="F2489" t="s">
        <v>96</v>
      </c>
      <c r="G2489" s="82">
        <v>-23000</v>
      </c>
      <c r="H2489" t="s">
        <v>179</v>
      </c>
      <c r="I2489" t="s">
        <v>260</v>
      </c>
      <c r="J2489" s="33"/>
      <c r="K2489" s="33">
        <f>표1[[#This Row],[날짜]]</f>
        <v>45561</v>
      </c>
      <c r="L2489" t="str" cm="1">
        <f t="array" ref="L24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89" t="str">
        <f t="shared" si="38"/>
        <v>이체</v>
      </c>
      <c r="N2489" t="str">
        <f>IF(COUNTIF(저축성자산, I2489) &gt; 0, 표1[[#This Row],[결제수단]], E2489)</f>
        <v>미분류</v>
      </c>
      <c r="O2489">
        <f>IF(OR(표1[[#This Row],[pv_대분류]]="수입", 표1[[#This Row],[pv_대분류]]="저축/투자"), 표1[[#This Row],[금액]], -표1[[#This Row],[금액]])</f>
        <v>23000</v>
      </c>
    </row>
    <row r="2490" spans="1:15">
      <c r="A2490" s="33">
        <v>45560</v>
      </c>
      <c r="B2490" s="34">
        <v>0.35490740740740739</v>
      </c>
      <c r="C2490" t="s">
        <v>165</v>
      </c>
      <c r="D2490" t="s">
        <v>146</v>
      </c>
      <c r="E2490" t="s">
        <v>37</v>
      </c>
      <c r="F2490" t="s">
        <v>310</v>
      </c>
      <c r="G2490" s="82">
        <v>-5500</v>
      </c>
      <c r="H2490" t="s">
        <v>179</v>
      </c>
      <c r="I2490" t="s">
        <v>222</v>
      </c>
      <c r="J2490" s="33"/>
      <c r="K2490" s="33">
        <f>표1[[#This Row],[날짜]]</f>
        <v>45560</v>
      </c>
      <c r="L2490" t="str" cm="1">
        <f t="array" ref="L24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90" t="str">
        <f t="shared" si="38"/>
        <v>교통</v>
      </c>
      <c r="N2490" t="str">
        <f>IF(COUNTIF(저축성자산, I2490) &gt; 0, 표1[[#This Row],[결제수단]], E2490)</f>
        <v>택시</v>
      </c>
      <c r="O2490">
        <f>IF(OR(표1[[#This Row],[pv_대분류]]="수입", 표1[[#This Row],[pv_대분류]]="저축/투자"), 표1[[#This Row],[금액]], -표1[[#This Row],[금액]])</f>
        <v>5500</v>
      </c>
    </row>
    <row r="2491" spans="1:15">
      <c r="A2491" s="33">
        <v>45560</v>
      </c>
      <c r="B2491" s="34">
        <v>0.55016203703703703</v>
      </c>
      <c r="C2491" t="s">
        <v>165</v>
      </c>
      <c r="D2491" t="s">
        <v>148</v>
      </c>
      <c r="E2491" t="s">
        <v>92</v>
      </c>
      <c r="F2491" t="s">
        <v>336</v>
      </c>
      <c r="G2491" s="82">
        <v>-13740</v>
      </c>
      <c r="H2491" t="s">
        <v>179</v>
      </c>
      <c r="I2491" t="s">
        <v>272</v>
      </c>
      <c r="J2491" s="33"/>
      <c r="K2491" s="33">
        <f>표1[[#This Row],[날짜]]</f>
        <v>45560</v>
      </c>
      <c r="L2491" t="str" cm="1">
        <f t="array" ref="L24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91" t="str">
        <f t="shared" si="38"/>
        <v>식비</v>
      </c>
      <c r="N2491" t="str">
        <f>IF(COUNTIF(저축성자산, I2491) &gt; 0, 표1[[#This Row],[결제수단]], E2491)</f>
        <v>식재료</v>
      </c>
      <c r="O2491">
        <f>IF(OR(표1[[#This Row],[pv_대분류]]="수입", 표1[[#This Row],[pv_대분류]]="저축/투자"), 표1[[#This Row],[금액]], -표1[[#This Row],[금액]])</f>
        <v>13740</v>
      </c>
    </row>
    <row r="2492" spans="1:15">
      <c r="A2492" s="33">
        <v>45560</v>
      </c>
      <c r="B2492" s="34">
        <v>0.7119212962962963</v>
      </c>
      <c r="C2492" t="s">
        <v>165</v>
      </c>
      <c r="D2492" t="s">
        <v>156</v>
      </c>
      <c r="E2492" t="s">
        <v>601</v>
      </c>
      <c r="F2492" t="s">
        <v>451</v>
      </c>
      <c r="G2492" s="82">
        <v>-150000</v>
      </c>
      <c r="H2492" t="s">
        <v>179</v>
      </c>
      <c r="I2492" t="s">
        <v>537</v>
      </c>
      <c r="J2492" s="33"/>
      <c r="K2492" s="33">
        <f>표1[[#This Row],[날짜]]</f>
        <v>45560</v>
      </c>
      <c r="L2492" t="str" cm="1">
        <f t="array" ref="L24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492" t="str">
        <f t="shared" si="38"/>
        <v>금융</v>
      </c>
      <c r="N2492" t="str">
        <f>IF(COUNTIF(저축성자산, I2492) &gt; 0, 표1[[#This Row],[결제수단]], E2492)</f>
        <v>증권/투자</v>
      </c>
      <c r="O2492">
        <f>IF(OR(표1[[#This Row],[pv_대분류]]="수입", 표1[[#This Row],[pv_대분류]]="저축/투자"), 표1[[#This Row],[금액]], -표1[[#This Row],[금액]])</f>
        <v>150000</v>
      </c>
    </row>
    <row r="2493" spans="1:15" hidden="1">
      <c r="A2493" s="33">
        <v>45560</v>
      </c>
      <c r="B2493" s="34">
        <v>0.37228009259259259</v>
      </c>
      <c r="C2493" t="s">
        <v>167</v>
      </c>
      <c r="D2493" t="s">
        <v>609</v>
      </c>
      <c r="E2493" t="s">
        <v>149</v>
      </c>
      <c r="F2493" t="s">
        <v>192</v>
      </c>
      <c r="G2493" s="82">
        <v>280124</v>
      </c>
      <c r="H2493" t="s">
        <v>179</v>
      </c>
      <c r="I2493" t="s">
        <v>537</v>
      </c>
      <c r="J2493" s="33"/>
      <c r="K2493" s="33">
        <f>표1[[#This Row],[날짜]]</f>
        <v>45560</v>
      </c>
      <c r="L2493" t="str" cm="1">
        <f t="array" ref="L24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93" t="str">
        <f t="shared" si="38"/>
        <v>내계좌이체</v>
      </c>
      <c r="N2493" t="str">
        <f>IF(COUNTIF(저축성자산, I2493) &gt; 0, 표1[[#This Row],[결제수단]], E2493)</f>
        <v>미분류</v>
      </c>
      <c r="O2493">
        <f>IF(OR(표1[[#This Row],[pv_대분류]]="수입", 표1[[#This Row],[pv_대분류]]="저축/투자"), 표1[[#This Row],[금액]], -표1[[#This Row],[금액]])</f>
        <v>-280124</v>
      </c>
    </row>
    <row r="2494" spans="1:15" hidden="1">
      <c r="A2494" s="33">
        <v>45560</v>
      </c>
      <c r="B2494" s="34">
        <v>0.37228009259259259</v>
      </c>
      <c r="C2494" t="s">
        <v>167</v>
      </c>
      <c r="D2494" t="s">
        <v>609</v>
      </c>
      <c r="E2494" t="s">
        <v>149</v>
      </c>
      <c r="F2494" t="s">
        <v>234</v>
      </c>
      <c r="G2494" s="82">
        <v>-280124</v>
      </c>
      <c r="H2494" t="s">
        <v>179</v>
      </c>
      <c r="I2494" t="s">
        <v>527</v>
      </c>
      <c r="J2494" s="33"/>
      <c r="K2494" s="33">
        <f>표1[[#This Row],[날짜]]</f>
        <v>45560</v>
      </c>
      <c r="L2494" t="str" cm="1">
        <f t="array" ref="L24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94" t="str">
        <f t="shared" si="38"/>
        <v>내계좌이체</v>
      </c>
      <c r="N2494" t="str">
        <f>IF(COUNTIF(저축성자산, I2494) &gt; 0, 표1[[#This Row],[결제수단]], E2494)</f>
        <v>미분류</v>
      </c>
      <c r="O2494">
        <f>IF(OR(표1[[#This Row],[pv_대분류]]="수입", 표1[[#This Row],[pv_대분류]]="저축/투자"), 표1[[#This Row],[금액]], -표1[[#This Row],[금액]])</f>
        <v>280124</v>
      </c>
    </row>
    <row r="2495" spans="1:15" hidden="1">
      <c r="A2495" s="33">
        <v>45560</v>
      </c>
      <c r="B2495" s="34">
        <v>0.37244212962962958</v>
      </c>
      <c r="C2495" t="s">
        <v>167</v>
      </c>
      <c r="D2495" t="s">
        <v>23</v>
      </c>
      <c r="E2495" t="s">
        <v>149</v>
      </c>
      <c r="F2495" t="s">
        <v>192</v>
      </c>
      <c r="G2495" s="82">
        <v>105</v>
      </c>
      <c r="H2495" t="s">
        <v>179</v>
      </c>
      <c r="I2495" t="s">
        <v>537</v>
      </c>
      <c r="J2495" s="33"/>
      <c r="K2495" s="33">
        <f>표1[[#This Row],[날짜]]</f>
        <v>45560</v>
      </c>
      <c r="L2495" t="str" cm="1">
        <f t="array" ref="L24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95" t="str">
        <f t="shared" si="38"/>
        <v>투자</v>
      </c>
      <c r="N2495" t="str">
        <f>IF(COUNTIF(저축성자산, I2495) &gt; 0, 표1[[#This Row],[결제수단]], E2495)</f>
        <v>미분류</v>
      </c>
      <c r="O2495">
        <f>IF(OR(표1[[#This Row],[pv_대분류]]="수입", 표1[[#This Row],[pv_대분류]]="저축/투자"), 표1[[#This Row],[금액]], -표1[[#This Row],[금액]])</f>
        <v>-105</v>
      </c>
    </row>
    <row r="2496" spans="1:15" hidden="1">
      <c r="A2496" s="33">
        <v>45560</v>
      </c>
      <c r="B2496" s="34">
        <v>0.37287037037037041</v>
      </c>
      <c r="C2496" t="s">
        <v>167</v>
      </c>
      <c r="D2496" t="s">
        <v>635</v>
      </c>
      <c r="E2496" t="s">
        <v>149</v>
      </c>
      <c r="F2496" t="s">
        <v>632</v>
      </c>
      <c r="G2496" s="82">
        <v>-271020</v>
      </c>
      <c r="H2496" t="s">
        <v>179</v>
      </c>
      <c r="I2496" t="s">
        <v>537</v>
      </c>
      <c r="J2496" s="33"/>
      <c r="K2496" s="33">
        <f>표1[[#This Row],[날짜]]</f>
        <v>45560</v>
      </c>
      <c r="L2496" t="str" cm="1">
        <f t="array" ref="L24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96" t="str">
        <f t="shared" si="38"/>
        <v>카드대금</v>
      </c>
      <c r="N2496" t="str">
        <f>IF(COUNTIF(저축성자산, I2496) &gt; 0, 표1[[#This Row],[결제수단]], E2496)</f>
        <v>미분류</v>
      </c>
      <c r="O2496">
        <f>IF(OR(표1[[#This Row],[pv_대분류]]="수입", 표1[[#This Row],[pv_대분류]]="저축/투자"), 표1[[#This Row],[금액]], -표1[[#This Row],[금액]])</f>
        <v>271020</v>
      </c>
    </row>
    <row r="2497" spans="1:15" hidden="1">
      <c r="A2497" s="33">
        <v>45560</v>
      </c>
      <c r="B2497" s="34">
        <v>0.37464120370370368</v>
      </c>
      <c r="C2497" t="s">
        <v>167</v>
      </c>
      <c r="D2497" t="s">
        <v>609</v>
      </c>
      <c r="E2497" t="s">
        <v>149</v>
      </c>
      <c r="F2497" t="s">
        <v>152</v>
      </c>
      <c r="G2497" s="82">
        <v>100000</v>
      </c>
      <c r="H2497" t="s">
        <v>179</v>
      </c>
      <c r="I2497" t="s">
        <v>427</v>
      </c>
      <c r="J2497" s="33"/>
      <c r="K2497" s="33">
        <f>표1[[#This Row],[날짜]]</f>
        <v>45560</v>
      </c>
      <c r="L2497" t="str" cm="1">
        <f t="array" ref="L24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2497" t="str">
        <f t="shared" si="38"/>
        <v>저축성자산</v>
      </c>
      <c r="N2497" t="str">
        <f>IF(COUNTIF(저축성자산, I2497) &gt; 0, 표1[[#This Row],[결제수단]], E2497)</f>
        <v>청년 주택드림 청약통장</v>
      </c>
      <c r="O2497">
        <f>IF(OR(표1[[#This Row],[pv_대분류]]="수입", 표1[[#This Row],[pv_대분류]]="저축/투자"), 표1[[#This Row],[금액]], -표1[[#This Row],[금액]])</f>
        <v>100000</v>
      </c>
    </row>
    <row r="2498" spans="1:15" hidden="1">
      <c r="A2498" s="33">
        <v>45560</v>
      </c>
      <c r="B2498" s="34">
        <v>0.37464120370370368</v>
      </c>
      <c r="C2498" t="s">
        <v>167</v>
      </c>
      <c r="D2498" t="s">
        <v>609</v>
      </c>
      <c r="E2498" t="s">
        <v>149</v>
      </c>
      <c r="F2498" t="s">
        <v>606</v>
      </c>
      <c r="G2498" s="82">
        <v>-100000</v>
      </c>
      <c r="H2498" t="s">
        <v>179</v>
      </c>
      <c r="I2498" t="s">
        <v>195</v>
      </c>
      <c r="J2498" s="33"/>
      <c r="K2498" s="33">
        <f>표1[[#This Row],[날짜]]</f>
        <v>45560</v>
      </c>
      <c r="L2498" t="str" cm="1">
        <f t="array" ref="L24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498" t="str">
        <f t="shared" ref="M2498:M2561" si="39">IF(COUNTIF(저축성자산, I2498) &gt; 0, "저축성자산", D2498)</f>
        <v>내계좌이체</v>
      </c>
      <c r="N2498" t="str">
        <f>IF(COUNTIF(저축성자산, I2498) &gt; 0, 표1[[#This Row],[결제수단]], E2498)</f>
        <v>미분류</v>
      </c>
      <c r="O2498">
        <f>IF(OR(표1[[#This Row],[pv_대분류]]="수입", 표1[[#This Row],[pv_대분류]]="저축/투자"), 표1[[#This Row],[금액]], -표1[[#This Row],[금액]])</f>
        <v>100000</v>
      </c>
    </row>
    <row r="2499" spans="1:15" hidden="1">
      <c r="A2499" s="33">
        <v>45560</v>
      </c>
      <c r="B2499" s="34">
        <v>0.38274305555555549</v>
      </c>
      <c r="C2499" t="s">
        <v>167</v>
      </c>
      <c r="D2499" t="s">
        <v>167</v>
      </c>
      <c r="E2499" t="s">
        <v>149</v>
      </c>
      <c r="F2499" t="s">
        <v>108</v>
      </c>
      <c r="G2499" s="82">
        <v>20000</v>
      </c>
      <c r="H2499" t="s">
        <v>179</v>
      </c>
      <c r="I2499" t="s">
        <v>554</v>
      </c>
      <c r="J2499" s="33"/>
      <c r="K2499" s="33">
        <f>표1[[#This Row],[날짜]]</f>
        <v>45560</v>
      </c>
      <c r="L2499" t="str" cm="1">
        <f t="array" ref="L24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499" t="str">
        <f t="shared" si="39"/>
        <v>이체</v>
      </c>
      <c r="N2499" t="str">
        <f>IF(COUNTIF(저축성자산, I2499) &gt; 0, 표1[[#This Row],[결제수단]], E2499)</f>
        <v>미분류</v>
      </c>
      <c r="O2499">
        <f>IF(OR(표1[[#This Row],[pv_대분류]]="수입", 표1[[#This Row],[pv_대분류]]="저축/투자"), 표1[[#This Row],[금액]], -표1[[#This Row],[금액]])</f>
        <v>-20000</v>
      </c>
    </row>
    <row r="2500" spans="1:15" hidden="1">
      <c r="A2500" s="33">
        <v>45560</v>
      </c>
      <c r="B2500" s="34">
        <v>0.41410879629629632</v>
      </c>
      <c r="C2500" t="s">
        <v>167</v>
      </c>
      <c r="D2500" t="s">
        <v>167</v>
      </c>
      <c r="E2500" t="s">
        <v>149</v>
      </c>
      <c r="F2500" t="s">
        <v>81</v>
      </c>
      <c r="G2500" s="82">
        <v>4000</v>
      </c>
      <c r="H2500" t="s">
        <v>179</v>
      </c>
      <c r="I2500" t="s">
        <v>554</v>
      </c>
      <c r="J2500" s="33"/>
      <c r="K2500" s="33">
        <f>표1[[#This Row],[날짜]]</f>
        <v>45560</v>
      </c>
      <c r="L2500" t="str" cm="1">
        <f t="array" ref="L25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00" t="str">
        <f t="shared" si="39"/>
        <v>이체</v>
      </c>
      <c r="N2500" t="str">
        <f>IF(COUNTIF(저축성자산, I2500) &gt; 0, 표1[[#This Row],[결제수단]], E2500)</f>
        <v>미분류</v>
      </c>
      <c r="O2500">
        <f>IF(OR(표1[[#This Row],[pv_대분류]]="수입", 표1[[#This Row],[pv_대분류]]="저축/투자"), 표1[[#This Row],[금액]], -표1[[#This Row],[금액]])</f>
        <v>-4000</v>
      </c>
    </row>
    <row r="2501" spans="1:15" hidden="1">
      <c r="A2501" s="33">
        <v>45560</v>
      </c>
      <c r="B2501" s="34">
        <v>0.42077546296296298</v>
      </c>
      <c r="C2501" t="s">
        <v>167</v>
      </c>
      <c r="D2501" t="s">
        <v>2</v>
      </c>
      <c r="E2501" t="s">
        <v>149</v>
      </c>
      <c r="F2501" t="s">
        <v>94</v>
      </c>
      <c r="G2501" s="82">
        <v>12000</v>
      </c>
      <c r="H2501" t="s">
        <v>179</v>
      </c>
      <c r="I2501" t="s">
        <v>554</v>
      </c>
      <c r="J2501" s="33"/>
      <c r="K2501" s="33">
        <f>표1[[#This Row],[날짜]]</f>
        <v>45560</v>
      </c>
      <c r="L2501" t="str" cm="1">
        <f t="array" ref="L25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01" t="str">
        <f t="shared" si="39"/>
        <v>저축</v>
      </c>
      <c r="N2501" t="str">
        <f>IF(COUNTIF(저축성자산, I2501) &gt; 0, 표1[[#This Row],[결제수단]], E2501)</f>
        <v>미분류</v>
      </c>
      <c r="O2501">
        <f>IF(OR(표1[[#This Row],[pv_대분류]]="수입", 표1[[#This Row],[pv_대분류]]="저축/투자"), 표1[[#This Row],[금액]], -표1[[#This Row],[금액]])</f>
        <v>-12000</v>
      </c>
    </row>
    <row r="2502" spans="1:15" hidden="1">
      <c r="A2502" s="33">
        <v>45560</v>
      </c>
      <c r="B2502" s="34">
        <v>0.44277777777777783</v>
      </c>
      <c r="C2502" t="s">
        <v>167</v>
      </c>
      <c r="D2502" t="s">
        <v>167</v>
      </c>
      <c r="E2502" t="s">
        <v>149</v>
      </c>
      <c r="F2502" t="s">
        <v>81</v>
      </c>
      <c r="G2502" s="82">
        <v>2000</v>
      </c>
      <c r="H2502" t="s">
        <v>179</v>
      </c>
      <c r="I2502" t="s">
        <v>554</v>
      </c>
      <c r="J2502" s="33"/>
      <c r="K2502" s="33">
        <f>표1[[#This Row],[날짜]]</f>
        <v>45560</v>
      </c>
      <c r="L2502" t="str" cm="1">
        <f t="array" ref="L25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02" t="str">
        <f t="shared" si="39"/>
        <v>이체</v>
      </c>
      <c r="N2502" t="str">
        <f>IF(COUNTIF(저축성자산, I2502) &gt; 0, 표1[[#This Row],[결제수단]], E2502)</f>
        <v>미분류</v>
      </c>
      <c r="O2502">
        <f>IF(OR(표1[[#This Row],[pv_대분류]]="수입", 표1[[#This Row],[pv_대분류]]="저축/투자"), 표1[[#This Row],[금액]], -표1[[#This Row],[금액]])</f>
        <v>-2000</v>
      </c>
    </row>
    <row r="2503" spans="1:15" hidden="1">
      <c r="A2503" s="33">
        <v>45560</v>
      </c>
      <c r="B2503" s="34">
        <v>0.55008101851851854</v>
      </c>
      <c r="C2503" t="s">
        <v>167</v>
      </c>
      <c r="D2503" t="s">
        <v>609</v>
      </c>
      <c r="E2503" t="s">
        <v>149</v>
      </c>
      <c r="F2503" t="s">
        <v>152</v>
      </c>
      <c r="G2503" s="82">
        <v>-14000</v>
      </c>
      <c r="H2503" t="s">
        <v>179</v>
      </c>
      <c r="I2503" t="s">
        <v>554</v>
      </c>
      <c r="J2503" s="33"/>
      <c r="K2503" s="33">
        <f>표1[[#This Row],[날짜]]</f>
        <v>45560</v>
      </c>
      <c r="L2503" t="str" cm="1">
        <f t="array" ref="L25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03" t="str">
        <f t="shared" si="39"/>
        <v>내계좌이체</v>
      </c>
      <c r="N2503" t="str">
        <f>IF(COUNTIF(저축성자산, I2503) &gt; 0, 표1[[#This Row],[결제수단]], E2503)</f>
        <v>미분류</v>
      </c>
      <c r="O2503">
        <f>IF(OR(표1[[#This Row],[pv_대분류]]="수입", 표1[[#This Row],[pv_대분류]]="저축/투자"), 표1[[#This Row],[금액]], -표1[[#This Row],[금액]])</f>
        <v>14000</v>
      </c>
    </row>
    <row r="2504" spans="1:15" hidden="1">
      <c r="A2504" s="33">
        <v>45560</v>
      </c>
      <c r="B2504" s="34">
        <v>0.55008101851851854</v>
      </c>
      <c r="C2504" t="s">
        <v>167</v>
      </c>
      <c r="D2504" t="s">
        <v>609</v>
      </c>
      <c r="E2504" t="s">
        <v>149</v>
      </c>
      <c r="F2504" t="s">
        <v>152</v>
      </c>
      <c r="G2504" s="82">
        <v>14000</v>
      </c>
      <c r="H2504" t="s">
        <v>179</v>
      </c>
      <c r="I2504" t="s">
        <v>554</v>
      </c>
      <c r="J2504" s="33"/>
      <c r="K2504" s="33">
        <f>표1[[#This Row],[날짜]]</f>
        <v>45560</v>
      </c>
      <c r="L2504" t="str" cm="1">
        <f t="array" ref="L25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04" t="str">
        <f t="shared" si="39"/>
        <v>내계좌이체</v>
      </c>
      <c r="N2504" t="str">
        <f>IF(COUNTIF(저축성자산, I2504) &gt; 0, 표1[[#This Row],[결제수단]], E2504)</f>
        <v>미분류</v>
      </c>
      <c r="O2504">
        <f>IF(OR(표1[[#This Row],[pv_대분류]]="수입", 표1[[#This Row],[pv_대분류]]="저축/투자"), 표1[[#This Row],[금액]], -표1[[#This Row],[금액]])</f>
        <v>-14000</v>
      </c>
    </row>
    <row r="2505" spans="1:15" hidden="1">
      <c r="A2505" s="33">
        <v>45560</v>
      </c>
      <c r="B2505" s="34">
        <v>0.58012731481481483</v>
      </c>
      <c r="C2505" t="s">
        <v>167</v>
      </c>
      <c r="D2505" t="s">
        <v>609</v>
      </c>
      <c r="E2505" t="s">
        <v>149</v>
      </c>
      <c r="F2505" t="s">
        <v>152</v>
      </c>
      <c r="G2505" s="82">
        <v>260</v>
      </c>
      <c r="H2505" t="s">
        <v>179</v>
      </c>
      <c r="I2505" t="s">
        <v>554</v>
      </c>
      <c r="J2505" s="33"/>
      <c r="K2505" s="33">
        <f>표1[[#This Row],[날짜]]</f>
        <v>45560</v>
      </c>
      <c r="L2505" t="str" cm="1">
        <f t="array" ref="L25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05" t="str">
        <f t="shared" si="39"/>
        <v>내계좌이체</v>
      </c>
      <c r="N2505" t="str">
        <f>IF(COUNTIF(저축성자산, I2505) &gt; 0, 표1[[#This Row],[결제수단]], E2505)</f>
        <v>미분류</v>
      </c>
      <c r="O2505">
        <f>IF(OR(표1[[#This Row],[pv_대분류]]="수입", 표1[[#This Row],[pv_대분류]]="저축/투자"), 표1[[#This Row],[금액]], -표1[[#This Row],[금액]])</f>
        <v>-260</v>
      </c>
    </row>
    <row r="2506" spans="1:15" hidden="1">
      <c r="A2506" s="33">
        <v>45560</v>
      </c>
      <c r="B2506" s="34">
        <v>0.58012731481481483</v>
      </c>
      <c r="C2506" t="s">
        <v>167</v>
      </c>
      <c r="D2506" t="s">
        <v>609</v>
      </c>
      <c r="E2506" t="s">
        <v>149</v>
      </c>
      <c r="F2506" t="s">
        <v>152</v>
      </c>
      <c r="G2506" s="82">
        <v>-260</v>
      </c>
      <c r="H2506" t="s">
        <v>179</v>
      </c>
      <c r="I2506" t="s">
        <v>554</v>
      </c>
      <c r="J2506" s="33"/>
      <c r="K2506" s="33">
        <f>표1[[#This Row],[날짜]]</f>
        <v>45560</v>
      </c>
      <c r="L2506" t="str" cm="1">
        <f t="array" ref="L25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06" t="str">
        <f t="shared" si="39"/>
        <v>내계좌이체</v>
      </c>
      <c r="N2506" t="str">
        <f>IF(COUNTIF(저축성자산, I2506) &gt; 0, 표1[[#This Row],[결제수단]], E2506)</f>
        <v>미분류</v>
      </c>
      <c r="O2506">
        <f>IF(OR(표1[[#This Row],[pv_대분류]]="수입", 표1[[#This Row],[pv_대분류]]="저축/투자"), 표1[[#This Row],[금액]], -표1[[#This Row],[금액]])</f>
        <v>260</v>
      </c>
    </row>
    <row r="2507" spans="1:15" hidden="1">
      <c r="A2507" s="33">
        <v>45559</v>
      </c>
      <c r="B2507" s="34">
        <v>0.40620370370370368</v>
      </c>
      <c r="C2507" t="s">
        <v>163</v>
      </c>
      <c r="D2507" t="s">
        <v>510</v>
      </c>
      <c r="E2507" t="s">
        <v>149</v>
      </c>
      <c r="F2507" t="s">
        <v>608</v>
      </c>
      <c r="G2507" s="82">
        <v>124</v>
      </c>
      <c r="H2507" t="s">
        <v>179</v>
      </c>
      <c r="I2507" t="s">
        <v>527</v>
      </c>
      <c r="J2507" s="33"/>
      <c r="K2507" s="33">
        <f>표1[[#This Row],[날짜]]</f>
        <v>45559</v>
      </c>
      <c r="L2507" t="str" cm="1">
        <f t="array" ref="L25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07" t="str">
        <f t="shared" si="39"/>
        <v>금융수입</v>
      </c>
      <c r="N2507" t="str">
        <f>IF(COUNTIF(저축성자산, I2507) &gt; 0, 표1[[#This Row],[결제수단]], E2507)</f>
        <v>미분류</v>
      </c>
      <c r="O2507">
        <f>IF(OR(표1[[#This Row],[pv_대분류]]="수입", 표1[[#This Row],[pv_대분류]]="저축/투자"), 표1[[#This Row],[금액]], -표1[[#This Row],[금액]])</f>
        <v>124</v>
      </c>
    </row>
    <row r="2508" spans="1:15">
      <c r="A2508" s="33">
        <v>45559</v>
      </c>
      <c r="B2508" s="34">
        <v>0.47302083333333328</v>
      </c>
      <c r="C2508" t="s">
        <v>165</v>
      </c>
      <c r="D2508" t="s">
        <v>156</v>
      </c>
      <c r="E2508" t="s">
        <v>633</v>
      </c>
      <c r="F2508" t="s">
        <v>374</v>
      </c>
      <c r="G2508" s="82">
        <v>-27000</v>
      </c>
      <c r="H2508" t="s">
        <v>179</v>
      </c>
      <c r="I2508" t="s">
        <v>554</v>
      </c>
      <c r="J2508" s="33"/>
      <c r="K2508" s="33">
        <f>표1[[#This Row],[날짜]]</f>
        <v>45559</v>
      </c>
      <c r="L2508" t="str" cm="1">
        <f t="array" ref="L25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08" t="str">
        <f t="shared" si="39"/>
        <v>금융</v>
      </c>
      <c r="N2508" t="str">
        <f>IF(COUNTIF(저축성자산, I2508) &gt; 0, 표1[[#This Row],[결제수단]], E2508)</f>
        <v>세금/과태료</v>
      </c>
      <c r="O2508">
        <f>IF(OR(표1[[#This Row],[pv_대분류]]="수입", 표1[[#This Row],[pv_대분류]]="저축/투자"), 표1[[#This Row],[금액]], -표1[[#This Row],[금액]])</f>
        <v>27000</v>
      </c>
    </row>
    <row r="2509" spans="1:15" hidden="1">
      <c r="A2509" s="33">
        <v>45559</v>
      </c>
      <c r="B2509" s="34">
        <v>0.58511574074074069</v>
      </c>
      <c r="C2509" t="s">
        <v>163</v>
      </c>
      <c r="D2509" t="s">
        <v>505</v>
      </c>
      <c r="E2509" t="s">
        <v>149</v>
      </c>
      <c r="F2509" t="s">
        <v>703</v>
      </c>
      <c r="G2509" s="82">
        <v>144330</v>
      </c>
      <c r="H2509" t="s">
        <v>179</v>
      </c>
      <c r="I2509" t="s">
        <v>211</v>
      </c>
      <c r="J2509" s="33"/>
      <c r="K2509" s="33">
        <f>표1[[#This Row],[날짜]]</f>
        <v>45559</v>
      </c>
      <c r="L2509" t="str" cm="1">
        <f t="array" ref="L25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09" t="str">
        <f t="shared" si="39"/>
        <v>기타수입</v>
      </c>
      <c r="N2509" t="str">
        <f>IF(COUNTIF(저축성자산, I2509) &gt; 0, 표1[[#This Row],[결제수단]], E2509)</f>
        <v>미분류</v>
      </c>
      <c r="O2509">
        <f>IF(OR(표1[[#This Row],[pv_대분류]]="수입", 표1[[#This Row],[pv_대분류]]="저축/투자"), 표1[[#This Row],[금액]], -표1[[#This Row],[금액]])</f>
        <v>144330</v>
      </c>
    </row>
    <row r="2510" spans="1:15" hidden="1">
      <c r="A2510" s="33">
        <v>45559</v>
      </c>
      <c r="B2510" s="34">
        <v>0.58512731481481484</v>
      </c>
      <c r="C2510" t="s">
        <v>163</v>
      </c>
      <c r="D2510" t="s">
        <v>505</v>
      </c>
      <c r="E2510" t="s">
        <v>149</v>
      </c>
      <c r="F2510" t="s">
        <v>703</v>
      </c>
      <c r="G2510" s="82">
        <v>60000</v>
      </c>
      <c r="H2510" t="s">
        <v>179</v>
      </c>
      <c r="I2510" t="s">
        <v>211</v>
      </c>
      <c r="J2510" s="33"/>
      <c r="K2510" s="33">
        <f>표1[[#This Row],[날짜]]</f>
        <v>45559</v>
      </c>
      <c r="L2510" t="str" cm="1">
        <f t="array" ref="L25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10" t="str">
        <f t="shared" si="39"/>
        <v>기타수입</v>
      </c>
      <c r="N2510" t="str">
        <f>IF(COUNTIF(저축성자산, I2510) &gt; 0, 표1[[#This Row],[결제수단]], E2510)</f>
        <v>미분류</v>
      </c>
      <c r="O2510">
        <f>IF(OR(표1[[#This Row],[pv_대분류]]="수입", 표1[[#This Row],[pv_대분류]]="저축/투자"), 표1[[#This Row],[금액]], -표1[[#This Row],[금액]])</f>
        <v>60000</v>
      </c>
    </row>
    <row r="2511" spans="1:15" hidden="1">
      <c r="A2511" s="33">
        <v>45559</v>
      </c>
      <c r="B2511" s="34">
        <v>0.5964814814814815</v>
      </c>
      <c r="C2511" t="s">
        <v>163</v>
      </c>
      <c r="D2511" t="s">
        <v>161</v>
      </c>
      <c r="E2511" t="s">
        <v>149</v>
      </c>
      <c r="F2511" t="s">
        <v>617</v>
      </c>
      <c r="G2511" s="82">
        <v>20</v>
      </c>
      <c r="H2511" t="s">
        <v>179</v>
      </c>
      <c r="I2511" t="s">
        <v>537</v>
      </c>
      <c r="J2511" s="33"/>
      <c r="K2511" s="33">
        <f>표1[[#This Row],[날짜]]</f>
        <v>45559</v>
      </c>
      <c r="L2511" t="str" cm="1">
        <f t="array" ref="L25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11" t="str">
        <f t="shared" si="39"/>
        <v>앱테크</v>
      </c>
      <c r="N2511" t="str">
        <f>IF(COUNTIF(저축성자산, I2511) &gt; 0, 표1[[#This Row],[결제수단]], E2511)</f>
        <v>미분류</v>
      </c>
      <c r="O2511">
        <f>IF(OR(표1[[#This Row],[pv_대분류]]="수입", 표1[[#This Row],[pv_대분류]]="저축/투자"), 표1[[#This Row],[금액]], -표1[[#This Row],[금액]])</f>
        <v>20</v>
      </c>
    </row>
    <row r="2512" spans="1:15" hidden="1">
      <c r="A2512" s="33">
        <v>45559</v>
      </c>
      <c r="B2512" s="34">
        <v>0.59650462962962958</v>
      </c>
      <c r="C2512" t="s">
        <v>163</v>
      </c>
      <c r="D2512" t="s">
        <v>161</v>
      </c>
      <c r="E2512" t="s">
        <v>149</v>
      </c>
      <c r="F2512" t="s">
        <v>617</v>
      </c>
      <c r="G2512" s="82">
        <v>19</v>
      </c>
      <c r="H2512" t="s">
        <v>179</v>
      </c>
      <c r="I2512" t="s">
        <v>537</v>
      </c>
      <c r="J2512" s="33"/>
      <c r="K2512" s="33">
        <f>표1[[#This Row],[날짜]]</f>
        <v>45559</v>
      </c>
      <c r="L2512" t="str" cm="1">
        <f t="array" ref="L25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12" t="str">
        <f t="shared" si="39"/>
        <v>앱테크</v>
      </c>
      <c r="N2512" t="str">
        <f>IF(COUNTIF(저축성자산, I2512) &gt; 0, 표1[[#This Row],[결제수단]], E2512)</f>
        <v>미분류</v>
      </c>
      <c r="O2512">
        <f>IF(OR(표1[[#This Row],[pv_대분류]]="수입", 표1[[#This Row],[pv_대분류]]="저축/투자"), 표1[[#This Row],[금액]], -표1[[#This Row],[금액]])</f>
        <v>19</v>
      </c>
    </row>
    <row r="2513" spans="1:15" hidden="1">
      <c r="A2513" s="33">
        <v>45559</v>
      </c>
      <c r="B2513" s="34">
        <v>0.59693287037037035</v>
      </c>
      <c r="C2513" t="s">
        <v>163</v>
      </c>
      <c r="D2513" t="s">
        <v>149</v>
      </c>
      <c r="E2513" t="s">
        <v>149</v>
      </c>
      <c r="F2513" t="s">
        <v>590</v>
      </c>
      <c r="G2513" s="82">
        <v>51</v>
      </c>
      <c r="H2513" t="s">
        <v>179</v>
      </c>
      <c r="I2513" t="s">
        <v>537</v>
      </c>
      <c r="J2513" s="33"/>
      <c r="K2513" s="33">
        <f>표1[[#This Row],[날짜]]</f>
        <v>45559</v>
      </c>
      <c r="L2513" t="str" cm="1">
        <f t="array" ref="L25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13" t="str">
        <f t="shared" si="39"/>
        <v>미분류</v>
      </c>
      <c r="N2513" t="str">
        <f>IF(COUNTIF(저축성자산, I2513) &gt; 0, 표1[[#This Row],[결제수단]], E2513)</f>
        <v>미분류</v>
      </c>
      <c r="O2513">
        <f>IF(OR(표1[[#This Row],[pv_대분류]]="수입", 표1[[#This Row],[pv_대분류]]="저축/투자"), 표1[[#This Row],[금액]], -표1[[#This Row],[금액]])</f>
        <v>51</v>
      </c>
    </row>
    <row r="2514" spans="1:15" hidden="1">
      <c r="A2514" s="33">
        <v>45559</v>
      </c>
      <c r="B2514" s="34">
        <v>0.59901620370370368</v>
      </c>
      <c r="C2514" t="s">
        <v>163</v>
      </c>
      <c r="D2514" t="s">
        <v>149</v>
      </c>
      <c r="E2514" t="s">
        <v>149</v>
      </c>
      <c r="F2514" t="s">
        <v>590</v>
      </c>
      <c r="G2514" s="82">
        <v>36</v>
      </c>
      <c r="H2514" t="s">
        <v>179</v>
      </c>
      <c r="I2514" t="s">
        <v>537</v>
      </c>
      <c r="J2514" s="33"/>
      <c r="K2514" s="33">
        <f>표1[[#This Row],[날짜]]</f>
        <v>45559</v>
      </c>
      <c r="L2514" t="str" cm="1">
        <f t="array" ref="L25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14" t="str">
        <f t="shared" si="39"/>
        <v>미분류</v>
      </c>
      <c r="N2514" t="str">
        <f>IF(COUNTIF(저축성자산, I2514) &gt; 0, 표1[[#This Row],[결제수단]], E2514)</f>
        <v>미분류</v>
      </c>
      <c r="O2514">
        <f>IF(OR(표1[[#This Row],[pv_대분류]]="수입", 표1[[#This Row],[pv_대분류]]="저축/투자"), 표1[[#This Row],[금액]], -표1[[#This Row],[금액]])</f>
        <v>36</v>
      </c>
    </row>
    <row r="2515" spans="1:15" hidden="1">
      <c r="A2515" s="33">
        <v>45559</v>
      </c>
      <c r="B2515" s="34">
        <v>0.59923611111111108</v>
      </c>
      <c r="C2515" t="s">
        <v>163</v>
      </c>
      <c r="D2515" t="s">
        <v>161</v>
      </c>
      <c r="E2515" t="s">
        <v>149</v>
      </c>
      <c r="F2515" t="s">
        <v>353</v>
      </c>
      <c r="G2515" s="82">
        <v>10</v>
      </c>
      <c r="H2515" t="s">
        <v>179</v>
      </c>
      <c r="I2515" t="s">
        <v>537</v>
      </c>
      <c r="J2515" s="33"/>
      <c r="K2515" s="33">
        <f>표1[[#This Row],[날짜]]</f>
        <v>45559</v>
      </c>
      <c r="L2515" t="str" cm="1">
        <f t="array" ref="L25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15" t="str">
        <f t="shared" si="39"/>
        <v>앱테크</v>
      </c>
      <c r="N2515" t="str">
        <f>IF(COUNTIF(저축성자산, I2515) &gt; 0, 표1[[#This Row],[결제수단]], E2515)</f>
        <v>미분류</v>
      </c>
      <c r="O2515">
        <f>IF(OR(표1[[#This Row],[pv_대분류]]="수입", 표1[[#This Row],[pv_대분류]]="저축/투자"), 표1[[#This Row],[금액]], -표1[[#This Row],[금액]])</f>
        <v>10</v>
      </c>
    </row>
    <row r="2516" spans="1:15" hidden="1">
      <c r="A2516" s="33">
        <v>45559</v>
      </c>
      <c r="B2516" s="34">
        <v>0.5957986111111111</v>
      </c>
      <c r="C2516" t="s">
        <v>167</v>
      </c>
      <c r="D2516" t="s">
        <v>609</v>
      </c>
      <c r="E2516" t="s">
        <v>149</v>
      </c>
      <c r="F2516" t="s">
        <v>593</v>
      </c>
      <c r="G2516" s="82">
        <v>-200000</v>
      </c>
      <c r="H2516" t="s">
        <v>179</v>
      </c>
      <c r="I2516" t="s">
        <v>211</v>
      </c>
      <c r="J2516" s="33"/>
      <c r="K2516" s="33">
        <f>표1[[#This Row],[날짜]]</f>
        <v>45559</v>
      </c>
      <c r="L2516" t="str" cm="1">
        <f t="array" ref="L25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16" t="str">
        <f t="shared" si="39"/>
        <v>내계좌이체</v>
      </c>
      <c r="N2516" t="str">
        <f>IF(COUNTIF(저축성자산, I2516) &gt; 0, 표1[[#This Row],[결제수단]], E2516)</f>
        <v>미분류</v>
      </c>
      <c r="O2516">
        <f>IF(OR(표1[[#This Row],[pv_대분류]]="수입", 표1[[#This Row],[pv_대분류]]="저축/투자"), 표1[[#This Row],[금액]], -표1[[#This Row],[금액]])</f>
        <v>200000</v>
      </c>
    </row>
    <row r="2517" spans="1:15" hidden="1">
      <c r="A2517" s="33">
        <v>45559</v>
      </c>
      <c r="B2517" s="34">
        <v>0.59581018518518514</v>
      </c>
      <c r="C2517" t="s">
        <v>167</v>
      </c>
      <c r="D2517" t="s">
        <v>609</v>
      </c>
      <c r="E2517" t="s">
        <v>149</v>
      </c>
      <c r="F2517" t="s">
        <v>152</v>
      </c>
      <c r="G2517" s="82">
        <v>200000</v>
      </c>
      <c r="H2517" t="s">
        <v>179</v>
      </c>
      <c r="I2517" t="s">
        <v>537</v>
      </c>
      <c r="J2517" s="33"/>
      <c r="K2517" s="33">
        <f>표1[[#This Row],[날짜]]</f>
        <v>45559</v>
      </c>
      <c r="L2517" t="str" cm="1">
        <f t="array" ref="L25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17" t="str">
        <f t="shared" si="39"/>
        <v>내계좌이체</v>
      </c>
      <c r="N2517" t="str">
        <f>IF(COUNTIF(저축성자산, I2517) &gt; 0, 표1[[#This Row],[결제수단]], E2517)</f>
        <v>미분류</v>
      </c>
      <c r="O2517">
        <f>IF(OR(표1[[#This Row],[pv_대분류]]="수입", 표1[[#This Row],[pv_대분류]]="저축/투자"), 표1[[#This Row],[금액]], -표1[[#This Row],[금액]])</f>
        <v>-200000</v>
      </c>
    </row>
    <row r="2518" spans="1:15" hidden="1">
      <c r="A2518" s="33">
        <v>45559</v>
      </c>
      <c r="B2518" s="34">
        <v>0.59608796296296296</v>
      </c>
      <c r="C2518" t="s">
        <v>167</v>
      </c>
      <c r="D2518" t="s">
        <v>609</v>
      </c>
      <c r="E2518" t="s">
        <v>149</v>
      </c>
      <c r="F2518" t="s">
        <v>593</v>
      </c>
      <c r="G2518" s="82">
        <v>-4330</v>
      </c>
      <c r="H2518" t="s">
        <v>179</v>
      </c>
      <c r="I2518" t="s">
        <v>211</v>
      </c>
      <c r="J2518" s="33"/>
      <c r="K2518" s="33">
        <f>표1[[#This Row],[날짜]]</f>
        <v>45559</v>
      </c>
      <c r="L2518" t="str" cm="1">
        <f t="array" ref="L25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18" t="str">
        <f t="shared" si="39"/>
        <v>내계좌이체</v>
      </c>
      <c r="N2518" t="str">
        <f>IF(COUNTIF(저축성자산, I2518) &gt; 0, 표1[[#This Row],[결제수단]], E2518)</f>
        <v>미분류</v>
      </c>
      <c r="O2518">
        <f>IF(OR(표1[[#This Row],[pv_대분류]]="수입", 표1[[#This Row],[pv_대분류]]="저축/투자"), 표1[[#This Row],[금액]], -표1[[#This Row],[금액]])</f>
        <v>4330</v>
      </c>
    </row>
    <row r="2519" spans="1:15" hidden="1">
      <c r="A2519" s="33">
        <v>45559</v>
      </c>
      <c r="B2519" s="34">
        <v>0.596099537037037</v>
      </c>
      <c r="C2519" t="s">
        <v>167</v>
      </c>
      <c r="D2519" t="s">
        <v>609</v>
      </c>
      <c r="E2519" t="s">
        <v>149</v>
      </c>
      <c r="F2519" t="s">
        <v>152</v>
      </c>
      <c r="G2519" s="82">
        <v>4330</v>
      </c>
      <c r="H2519" t="s">
        <v>179</v>
      </c>
      <c r="I2519" t="s">
        <v>537</v>
      </c>
      <c r="J2519" s="33"/>
      <c r="K2519" s="33">
        <f>표1[[#This Row],[날짜]]</f>
        <v>45559</v>
      </c>
      <c r="L2519" t="str" cm="1">
        <f t="array" ref="L25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19" t="str">
        <f t="shared" si="39"/>
        <v>내계좌이체</v>
      </c>
      <c r="N2519" t="str">
        <f>IF(COUNTIF(저축성자산, I2519) &gt; 0, 표1[[#This Row],[결제수단]], E2519)</f>
        <v>미분류</v>
      </c>
      <c r="O2519">
        <f>IF(OR(표1[[#This Row],[pv_대분류]]="수입", 표1[[#This Row],[pv_대분류]]="저축/투자"), 표1[[#This Row],[금액]], -표1[[#This Row],[금액]])</f>
        <v>-4330</v>
      </c>
    </row>
    <row r="2520" spans="1:15" hidden="1">
      <c r="A2520" s="33">
        <v>45559</v>
      </c>
      <c r="B2520" s="34">
        <v>0.5967824074074074</v>
      </c>
      <c r="C2520" t="s">
        <v>167</v>
      </c>
      <c r="D2520" t="s">
        <v>609</v>
      </c>
      <c r="E2520" t="s">
        <v>149</v>
      </c>
      <c r="F2520" t="s">
        <v>152</v>
      </c>
      <c r="G2520" s="82">
        <v>800</v>
      </c>
      <c r="H2520" t="s">
        <v>179</v>
      </c>
      <c r="I2520" t="s">
        <v>195</v>
      </c>
      <c r="J2520" s="33"/>
      <c r="K2520" s="33">
        <f>표1[[#This Row],[날짜]]</f>
        <v>45559</v>
      </c>
      <c r="L2520" t="str" cm="1">
        <f t="array" ref="L25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0" t="str">
        <f t="shared" si="39"/>
        <v>내계좌이체</v>
      </c>
      <c r="N2520" t="str">
        <f>IF(COUNTIF(저축성자산, I2520) &gt; 0, 표1[[#This Row],[결제수단]], E2520)</f>
        <v>미분류</v>
      </c>
      <c r="O2520">
        <f>IF(OR(표1[[#This Row],[pv_대분류]]="수입", 표1[[#This Row],[pv_대분류]]="저축/투자"), 표1[[#This Row],[금액]], -표1[[#This Row],[금액]])</f>
        <v>-800</v>
      </c>
    </row>
    <row r="2521" spans="1:15" hidden="1">
      <c r="A2521" s="33">
        <v>45559</v>
      </c>
      <c r="B2521" s="34">
        <v>0.5967824074074074</v>
      </c>
      <c r="C2521" t="s">
        <v>167</v>
      </c>
      <c r="D2521" t="s">
        <v>609</v>
      </c>
      <c r="E2521" t="s">
        <v>149</v>
      </c>
      <c r="F2521" t="s">
        <v>152</v>
      </c>
      <c r="G2521" s="82">
        <v>-800</v>
      </c>
      <c r="H2521" t="s">
        <v>179</v>
      </c>
      <c r="I2521" t="s">
        <v>537</v>
      </c>
      <c r="J2521" s="33"/>
      <c r="K2521" s="33">
        <f>표1[[#This Row],[날짜]]</f>
        <v>45559</v>
      </c>
      <c r="L2521" t="str" cm="1">
        <f t="array" ref="L25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1" t="str">
        <f t="shared" si="39"/>
        <v>내계좌이체</v>
      </c>
      <c r="N2521" t="str">
        <f>IF(COUNTIF(저축성자산, I2521) &gt; 0, 표1[[#This Row],[결제수단]], E2521)</f>
        <v>미분류</v>
      </c>
      <c r="O2521">
        <f>IF(OR(표1[[#This Row],[pv_대분류]]="수입", 표1[[#This Row],[pv_대분류]]="저축/투자"), 표1[[#This Row],[금액]], -표1[[#This Row],[금액]])</f>
        <v>800</v>
      </c>
    </row>
    <row r="2522" spans="1:15" hidden="1">
      <c r="A2522" s="33">
        <v>45559</v>
      </c>
      <c r="B2522" s="34">
        <v>0.59723379629629625</v>
      </c>
      <c r="C2522" t="s">
        <v>167</v>
      </c>
      <c r="D2522" t="s">
        <v>609</v>
      </c>
      <c r="E2522" t="s">
        <v>149</v>
      </c>
      <c r="F2522" t="s">
        <v>152</v>
      </c>
      <c r="G2522" s="82">
        <v>-150</v>
      </c>
      <c r="H2522" t="s">
        <v>179</v>
      </c>
      <c r="I2522" t="s">
        <v>537</v>
      </c>
      <c r="J2522" s="33"/>
      <c r="K2522" s="33">
        <f>표1[[#This Row],[날짜]]</f>
        <v>45559</v>
      </c>
      <c r="L2522" t="str" cm="1">
        <f t="array" ref="L25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2" t="str">
        <f t="shared" si="39"/>
        <v>내계좌이체</v>
      </c>
      <c r="N2522" t="str">
        <f>IF(COUNTIF(저축성자산, I2522) &gt; 0, 표1[[#This Row],[결제수단]], E2522)</f>
        <v>미분류</v>
      </c>
      <c r="O2522">
        <f>IF(OR(표1[[#This Row],[pv_대분류]]="수입", 표1[[#This Row],[pv_대분류]]="저축/투자"), 표1[[#This Row],[금액]], -표1[[#This Row],[금액]])</f>
        <v>150</v>
      </c>
    </row>
    <row r="2523" spans="1:15" hidden="1">
      <c r="A2523" s="33">
        <v>45559</v>
      </c>
      <c r="B2523" s="34">
        <v>0.5972453703703704</v>
      </c>
      <c r="C2523" t="s">
        <v>167</v>
      </c>
      <c r="D2523" t="s">
        <v>609</v>
      </c>
      <c r="E2523" t="s">
        <v>149</v>
      </c>
      <c r="F2523" t="s">
        <v>152</v>
      </c>
      <c r="G2523" s="82">
        <v>150</v>
      </c>
      <c r="H2523" t="s">
        <v>179</v>
      </c>
      <c r="I2523" t="s">
        <v>195</v>
      </c>
      <c r="J2523" s="33"/>
      <c r="K2523" s="33">
        <f>표1[[#This Row],[날짜]]</f>
        <v>45559</v>
      </c>
      <c r="L2523" t="str" cm="1">
        <f t="array" ref="L25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3" t="str">
        <f t="shared" si="39"/>
        <v>내계좌이체</v>
      </c>
      <c r="N2523" t="str">
        <f>IF(COUNTIF(저축성자산, I2523) &gt; 0, 표1[[#This Row],[결제수단]], E2523)</f>
        <v>미분류</v>
      </c>
      <c r="O2523">
        <f>IF(OR(표1[[#This Row],[pv_대분류]]="수입", 표1[[#This Row],[pv_대분류]]="저축/투자"), 표1[[#This Row],[금액]], -표1[[#This Row],[금액]])</f>
        <v>-150</v>
      </c>
    </row>
    <row r="2524" spans="1:15" hidden="1">
      <c r="A2524" s="33">
        <v>45559</v>
      </c>
      <c r="B2524" s="34">
        <v>0.59920138888888885</v>
      </c>
      <c r="C2524" t="s">
        <v>167</v>
      </c>
      <c r="D2524" t="s">
        <v>609</v>
      </c>
      <c r="E2524" t="s">
        <v>149</v>
      </c>
      <c r="F2524" t="s">
        <v>192</v>
      </c>
      <c r="G2524" s="82">
        <v>-200000</v>
      </c>
      <c r="H2524" t="s">
        <v>179</v>
      </c>
      <c r="I2524" t="s">
        <v>537</v>
      </c>
      <c r="J2524" s="33"/>
      <c r="K2524" s="33">
        <f>표1[[#This Row],[날짜]]</f>
        <v>45559</v>
      </c>
      <c r="L2524" t="str" cm="1">
        <f t="array" ref="L25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4" t="str">
        <f t="shared" si="39"/>
        <v>내계좌이체</v>
      </c>
      <c r="N2524" t="str">
        <f>IF(COUNTIF(저축성자산, I2524) &gt; 0, 표1[[#This Row],[결제수단]], E2524)</f>
        <v>미분류</v>
      </c>
      <c r="O2524">
        <f>IF(OR(표1[[#This Row],[pv_대분류]]="수입", 표1[[#This Row],[pv_대분류]]="저축/투자"), 표1[[#This Row],[금액]], -표1[[#This Row],[금액]])</f>
        <v>200000</v>
      </c>
    </row>
    <row r="2525" spans="1:15" hidden="1">
      <c r="A2525" s="33">
        <v>45559</v>
      </c>
      <c r="B2525" s="34">
        <v>0.59920138888888885</v>
      </c>
      <c r="C2525" t="s">
        <v>167</v>
      </c>
      <c r="D2525" t="s">
        <v>609</v>
      </c>
      <c r="E2525" t="s">
        <v>149</v>
      </c>
      <c r="F2525" t="s">
        <v>237</v>
      </c>
      <c r="G2525" s="82">
        <v>200000</v>
      </c>
      <c r="H2525" t="s">
        <v>179</v>
      </c>
      <c r="I2525" t="s">
        <v>527</v>
      </c>
      <c r="J2525" s="33"/>
      <c r="K2525" s="33">
        <f>표1[[#This Row],[날짜]]</f>
        <v>45559</v>
      </c>
      <c r="L2525" t="str" cm="1">
        <f t="array" ref="L25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25" t="str">
        <f t="shared" si="39"/>
        <v>내계좌이체</v>
      </c>
      <c r="N2525" t="str">
        <f>IF(COUNTIF(저축성자산, I2525) &gt; 0, 표1[[#This Row],[결제수단]], E2525)</f>
        <v>미분류</v>
      </c>
      <c r="O2525">
        <f>IF(OR(표1[[#This Row],[pv_대분류]]="수입", 표1[[#This Row],[pv_대분류]]="저축/투자"), 표1[[#This Row],[금액]], -표1[[#This Row],[금액]])</f>
        <v>-200000</v>
      </c>
    </row>
    <row r="2526" spans="1:15" hidden="1">
      <c r="A2526" s="33">
        <v>45558</v>
      </c>
      <c r="B2526" s="34">
        <v>0.39834490740740741</v>
      </c>
      <c r="C2526" t="s">
        <v>163</v>
      </c>
      <c r="D2526" t="s">
        <v>510</v>
      </c>
      <c r="E2526" t="s">
        <v>149</v>
      </c>
      <c r="F2526" t="s">
        <v>240</v>
      </c>
      <c r="G2526" s="82">
        <v>500</v>
      </c>
      <c r="H2526" t="s">
        <v>179</v>
      </c>
      <c r="I2526" t="s">
        <v>537</v>
      </c>
      <c r="J2526" s="33"/>
      <c r="K2526" s="33">
        <f>표1[[#This Row],[날짜]]</f>
        <v>45558</v>
      </c>
      <c r="L2526" t="str" cm="1">
        <f t="array" ref="L25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26" t="str">
        <f t="shared" si="39"/>
        <v>금융수입</v>
      </c>
      <c r="N2526" t="str">
        <f>IF(COUNTIF(저축성자산, I2526) &gt; 0, 표1[[#This Row],[결제수단]], E2526)</f>
        <v>미분류</v>
      </c>
      <c r="O2526">
        <f>IF(OR(표1[[#This Row],[pv_대분류]]="수입", 표1[[#This Row],[pv_대분류]]="저축/투자"), 표1[[#This Row],[금액]], -표1[[#This Row],[금액]])</f>
        <v>500</v>
      </c>
    </row>
    <row r="2527" spans="1:15">
      <c r="A2527" s="33">
        <v>45558</v>
      </c>
      <c r="B2527" s="34">
        <v>0.76490740740740737</v>
      </c>
      <c r="C2527" t="s">
        <v>165</v>
      </c>
      <c r="D2527" t="s">
        <v>160</v>
      </c>
      <c r="E2527" t="s">
        <v>10</v>
      </c>
      <c r="F2527" t="s">
        <v>329</v>
      </c>
      <c r="G2527" s="82">
        <v>-52040</v>
      </c>
      <c r="H2527" t="s">
        <v>179</v>
      </c>
      <c r="I2527" t="s">
        <v>224</v>
      </c>
      <c r="J2527" s="33"/>
      <c r="K2527" s="33">
        <f>표1[[#This Row],[날짜]]</f>
        <v>45558</v>
      </c>
      <c r="L2527" t="str" cm="1">
        <f t="array" ref="L25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27" t="str">
        <f t="shared" si="39"/>
        <v>생활</v>
      </c>
      <c r="N2527" t="str">
        <f>IF(COUNTIF(저축성자산, I2527) &gt; 0, 표1[[#This Row],[결제수단]], E2527)</f>
        <v>마트</v>
      </c>
      <c r="O2527">
        <f>IF(OR(표1[[#This Row],[pv_대분류]]="수입", 표1[[#This Row],[pv_대분류]]="저축/투자"), 표1[[#This Row],[금액]], -표1[[#This Row],[금액]])</f>
        <v>52040</v>
      </c>
    </row>
    <row r="2528" spans="1:15">
      <c r="A2528" s="33">
        <v>45558</v>
      </c>
      <c r="B2528" s="34">
        <v>0.77976851851851847</v>
      </c>
      <c r="C2528" t="s">
        <v>165</v>
      </c>
      <c r="D2528" t="s">
        <v>156</v>
      </c>
      <c r="E2528" t="s">
        <v>26</v>
      </c>
      <c r="F2528" t="s">
        <v>376</v>
      </c>
      <c r="G2528" s="82">
        <v>-3770</v>
      </c>
      <c r="H2528" t="s">
        <v>179</v>
      </c>
      <c r="I2528" t="s">
        <v>195</v>
      </c>
      <c r="J2528" s="33"/>
      <c r="K2528" s="33">
        <f>표1[[#This Row],[날짜]]</f>
        <v>45558</v>
      </c>
      <c r="L2528" t="str" cm="1">
        <f t="array" ref="L25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28" t="str">
        <f t="shared" si="39"/>
        <v>금융</v>
      </c>
      <c r="N2528" t="str">
        <f>IF(COUNTIF(저축성자산, I2528) &gt; 0, 표1[[#This Row],[결제수단]], E2528)</f>
        <v>보험</v>
      </c>
      <c r="O2528">
        <f>IF(OR(표1[[#This Row],[pv_대분류]]="수입", 표1[[#This Row],[pv_대분류]]="저축/투자"), 표1[[#This Row],[금액]], -표1[[#This Row],[금액]])</f>
        <v>3770</v>
      </c>
    </row>
    <row r="2529" spans="1:15">
      <c r="A2529" s="33">
        <v>45558</v>
      </c>
      <c r="B2529" s="34">
        <v>0.77976851851851847</v>
      </c>
      <c r="C2529" t="s">
        <v>165</v>
      </c>
      <c r="D2529" t="s">
        <v>156</v>
      </c>
      <c r="E2529" t="s">
        <v>26</v>
      </c>
      <c r="F2529" t="s">
        <v>376</v>
      </c>
      <c r="G2529" s="82">
        <v>-100590</v>
      </c>
      <c r="H2529" t="s">
        <v>179</v>
      </c>
      <c r="I2529" t="s">
        <v>195</v>
      </c>
      <c r="J2529" s="33"/>
      <c r="K2529" s="33">
        <f>표1[[#This Row],[날짜]]</f>
        <v>45558</v>
      </c>
      <c r="L2529" t="str" cm="1">
        <f t="array" ref="L25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29" t="str">
        <f t="shared" si="39"/>
        <v>금융</v>
      </c>
      <c r="N2529" t="str">
        <f>IF(COUNTIF(저축성자산, I2529) &gt; 0, 표1[[#This Row],[결제수단]], E2529)</f>
        <v>보험</v>
      </c>
      <c r="O2529">
        <f>IF(OR(표1[[#This Row],[pv_대분류]]="수입", 표1[[#This Row],[pv_대분류]]="저축/투자"), 표1[[#This Row],[금액]], -표1[[#This Row],[금액]])</f>
        <v>100590</v>
      </c>
    </row>
    <row r="2530" spans="1:15" hidden="1">
      <c r="A2530" s="33">
        <v>45558</v>
      </c>
      <c r="B2530" s="34">
        <v>0.80423611111111115</v>
      </c>
      <c r="C2530" t="s">
        <v>163</v>
      </c>
      <c r="D2530" t="s">
        <v>161</v>
      </c>
      <c r="E2530" t="s">
        <v>149</v>
      </c>
      <c r="F2530" t="s">
        <v>617</v>
      </c>
      <c r="G2530" s="82">
        <v>152</v>
      </c>
      <c r="H2530" t="s">
        <v>179</v>
      </c>
      <c r="I2530" t="s">
        <v>537</v>
      </c>
      <c r="J2530" s="33"/>
      <c r="K2530" s="33">
        <f>표1[[#This Row],[날짜]]</f>
        <v>45558</v>
      </c>
      <c r="L2530" t="str" cm="1">
        <f t="array" ref="L25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30" t="str">
        <f t="shared" si="39"/>
        <v>앱테크</v>
      </c>
      <c r="N2530" t="str">
        <f>IF(COUNTIF(저축성자산, I2530) &gt; 0, 표1[[#This Row],[결제수단]], E2530)</f>
        <v>미분류</v>
      </c>
      <c r="O2530">
        <f>IF(OR(표1[[#This Row],[pv_대분류]]="수입", 표1[[#This Row],[pv_대분류]]="저축/투자"), 표1[[#This Row],[금액]], -표1[[#This Row],[금액]])</f>
        <v>152</v>
      </c>
    </row>
    <row r="2531" spans="1:15" hidden="1">
      <c r="A2531" s="33">
        <v>45558</v>
      </c>
      <c r="B2531" s="34">
        <v>0.80424768518518519</v>
      </c>
      <c r="C2531" t="s">
        <v>163</v>
      </c>
      <c r="D2531" t="s">
        <v>161</v>
      </c>
      <c r="E2531" t="s">
        <v>149</v>
      </c>
      <c r="F2531" t="s">
        <v>617</v>
      </c>
      <c r="G2531" s="82">
        <v>100</v>
      </c>
      <c r="H2531" t="s">
        <v>179</v>
      </c>
      <c r="I2531" t="s">
        <v>537</v>
      </c>
      <c r="J2531" s="33"/>
      <c r="K2531" s="33">
        <f>표1[[#This Row],[날짜]]</f>
        <v>45558</v>
      </c>
      <c r="L2531" t="str" cm="1">
        <f t="array" ref="L25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31" t="str">
        <f t="shared" si="39"/>
        <v>앱테크</v>
      </c>
      <c r="N2531" t="str">
        <f>IF(COUNTIF(저축성자산, I2531) &gt; 0, 표1[[#This Row],[결제수단]], E2531)</f>
        <v>미분류</v>
      </c>
      <c r="O2531">
        <f>IF(OR(표1[[#This Row],[pv_대분류]]="수입", 표1[[#This Row],[pv_대분류]]="저축/투자"), 표1[[#This Row],[금액]], -표1[[#This Row],[금액]])</f>
        <v>100</v>
      </c>
    </row>
    <row r="2532" spans="1:15" hidden="1">
      <c r="A2532" s="33">
        <v>45558</v>
      </c>
      <c r="B2532" s="34">
        <v>0.80480324074074072</v>
      </c>
      <c r="C2532" t="s">
        <v>163</v>
      </c>
      <c r="D2532" t="s">
        <v>149</v>
      </c>
      <c r="E2532" t="s">
        <v>149</v>
      </c>
      <c r="F2532" t="s">
        <v>590</v>
      </c>
      <c r="G2532" s="82">
        <v>11</v>
      </c>
      <c r="H2532" t="s">
        <v>179</v>
      </c>
      <c r="I2532" t="s">
        <v>537</v>
      </c>
      <c r="J2532" s="33"/>
      <c r="K2532" s="33">
        <f>표1[[#This Row],[날짜]]</f>
        <v>45558</v>
      </c>
      <c r="L2532" t="str" cm="1">
        <f t="array" ref="L25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32" t="str">
        <f t="shared" si="39"/>
        <v>미분류</v>
      </c>
      <c r="N2532" t="str">
        <f>IF(COUNTIF(저축성자산, I2532) &gt; 0, 표1[[#This Row],[결제수단]], E2532)</f>
        <v>미분류</v>
      </c>
      <c r="O2532">
        <f>IF(OR(표1[[#This Row],[pv_대분류]]="수입", 표1[[#This Row],[pv_대분류]]="저축/투자"), 표1[[#This Row],[금액]], -표1[[#This Row],[금액]])</f>
        <v>11</v>
      </c>
    </row>
    <row r="2533" spans="1:15" hidden="1">
      <c r="A2533" s="33">
        <v>45558</v>
      </c>
      <c r="B2533" s="34">
        <v>0.80504629629629632</v>
      </c>
      <c r="C2533" t="s">
        <v>163</v>
      </c>
      <c r="D2533" t="s">
        <v>149</v>
      </c>
      <c r="E2533" t="s">
        <v>149</v>
      </c>
      <c r="F2533" t="s">
        <v>590</v>
      </c>
      <c r="G2533" s="82">
        <v>40</v>
      </c>
      <c r="H2533" t="s">
        <v>179</v>
      </c>
      <c r="I2533" t="s">
        <v>537</v>
      </c>
      <c r="J2533" s="33"/>
      <c r="K2533" s="33">
        <f>표1[[#This Row],[날짜]]</f>
        <v>45558</v>
      </c>
      <c r="L2533" t="str" cm="1">
        <f t="array" ref="L25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33" t="str">
        <f t="shared" si="39"/>
        <v>미분류</v>
      </c>
      <c r="N2533" t="str">
        <f>IF(COUNTIF(저축성자산, I2533) &gt; 0, 표1[[#This Row],[결제수단]], E2533)</f>
        <v>미분류</v>
      </c>
      <c r="O2533">
        <f>IF(OR(표1[[#This Row],[pv_대분류]]="수입", 표1[[#This Row],[pv_대분류]]="저축/투자"), 표1[[#This Row],[금액]], -표1[[#This Row],[금액]])</f>
        <v>40</v>
      </c>
    </row>
    <row r="2534" spans="1:15" hidden="1">
      <c r="A2534" s="33">
        <v>45558</v>
      </c>
      <c r="B2534" s="34">
        <v>0.80530092592592595</v>
      </c>
      <c r="C2534" t="s">
        <v>163</v>
      </c>
      <c r="D2534" t="s">
        <v>161</v>
      </c>
      <c r="E2534" t="s">
        <v>149</v>
      </c>
      <c r="F2534" t="s">
        <v>353</v>
      </c>
      <c r="G2534" s="82">
        <v>11</v>
      </c>
      <c r="H2534" t="s">
        <v>179</v>
      </c>
      <c r="I2534" t="s">
        <v>537</v>
      </c>
      <c r="J2534" s="33"/>
      <c r="K2534" s="33">
        <f>표1[[#This Row],[날짜]]</f>
        <v>45558</v>
      </c>
      <c r="L2534" t="str" cm="1">
        <f t="array" ref="L25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34" t="str">
        <f t="shared" si="39"/>
        <v>앱테크</v>
      </c>
      <c r="N2534" t="str">
        <f>IF(COUNTIF(저축성자산, I2534) &gt; 0, 표1[[#This Row],[결제수단]], E2534)</f>
        <v>미분류</v>
      </c>
      <c r="O2534">
        <f>IF(OR(표1[[#This Row],[pv_대분류]]="수입", 표1[[#This Row],[pv_대분류]]="저축/투자"), 표1[[#This Row],[금액]], -표1[[#This Row],[금액]])</f>
        <v>11</v>
      </c>
    </row>
    <row r="2535" spans="1:15" hidden="1">
      <c r="A2535" s="33">
        <v>45558</v>
      </c>
      <c r="B2535" s="34">
        <v>0.41716435185185191</v>
      </c>
      <c r="C2535" t="s">
        <v>167</v>
      </c>
      <c r="D2535" t="s">
        <v>609</v>
      </c>
      <c r="E2535" t="s">
        <v>149</v>
      </c>
      <c r="F2535" t="s">
        <v>593</v>
      </c>
      <c r="G2535" s="82">
        <v>-29220</v>
      </c>
      <c r="H2535" t="s">
        <v>179</v>
      </c>
      <c r="I2535" t="s">
        <v>211</v>
      </c>
      <c r="J2535" s="33"/>
      <c r="K2535" s="33">
        <f>표1[[#This Row],[날짜]]</f>
        <v>45558</v>
      </c>
      <c r="L2535" t="str" cm="1">
        <f t="array" ref="L25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35" t="str">
        <f t="shared" si="39"/>
        <v>내계좌이체</v>
      </c>
      <c r="N2535" t="str">
        <f>IF(COUNTIF(저축성자산, I2535) &gt; 0, 표1[[#This Row],[결제수단]], E2535)</f>
        <v>미분류</v>
      </c>
      <c r="O2535">
        <f>IF(OR(표1[[#This Row],[pv_대분류]]="수입", 표1[[#This Row],[pv_대분류]]="저축/투자"), 표1[[#This Row],[금액]], -표1[[#This Row],[금액]])</f>
        <v>29220</v>
      </c>
    </row>
    <row r="2536" spans="1:15" hidden="1">
      <c r="A2536" s="33">
        <v>45558</v>
      </c>
      <c r="B2536" s="34">
        <v>0.41717592592592601</v>
      </c>
      <c r="C2536" t="s">
        <v>167</v>
      </c>
      <c r="D2536" t="s">
        <v>609</v>
      </c>
      <c r="E2536" t="s">
        <v>149</v>
      </c>
      <c r="F2536" t="s">
        <v>152</v>
      </c>
      <c r="G2536" s="82">
        <v>29220</v>
      </c>
      <c r="H2536" t="s">
        <v>179</v>
      </c>
      <c r="I2536" t="s">
        <v>537</v>
      </c>
      <c r="J2536" s="33"/>
      <c r="K2536" s="33">
        <f>표1[[#This Row],[날짜]]</f>
        <v>45558</v>
      </c>
      <c r="L2536" t="str" cm="1">
        <f t="array" ref="L25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36" t="str">
        <f t="shared" si="39"/>
        <v>내계좌이체</v>
      </c>
      <c r="N2536" t="str">
        <f>IF(COUNTIF(저축성자산, I2536) &gt; 0, 표1[[#This Row],[결제수단]], E2536)</f>
        <v>미분류</v>
      </c>
      <c r="O2536">
        <f>IF(OR(표1[[#This Row],[pv_대분류]]="수입", 표1[[#This Row],[pv_대분류]]="저축/투자"), 표1[[#This Row],[금액]], -표1[[#This Row],[금액]])</f>
        <v>-29220</v>
      </c>
    </row>
    <row r="2537" spans="1:15" hidden="1">
      <c r="A2537" s="33">
        <v>45558</v>
      </c>
      <c r="B2537" s="34">
        <v>0.70619212962962963</v>
      </c>
      <c r="C2537" t="s">
        <v>167</v>
      </c>
      <c r="D2537" t="s">
        <v>167</v>
      </c>
      <c r="E2537" t="s">
        <v>149</v>
      </c>
      <c r="F2537" t="s">
        <v>98</v>
      </c>
      <c r="G2537" s="82">
        <v>2000</v>
      </c>
      <c r="H2537" t="s">
        <v>179</v>
      </c>
      <c r="I2537" t="s">
        <v>554</v>
      </c>
      <c r="J2537" s="33"/>
      <c r="K2537" s="33">
        <f>표1[[#This Row],[날짜]]</f>
        <v>45558</v>
      </c>
      <c r="L2537" t="str" cm="1">
        <f t="array" ref="L25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37" t="str">
        <f t="shared" si="39"/>
        <v>이체</v>
      </c>
      <c r="N2537" t="str">
        <f>IF(COUNTIF(저축성자산, I2537) &gt; 0, 표1[[#This Row],[결제수단]], E2537)</f>
        <v>미분류</v>
      </c>
      <c r="O2537">
        <f>IF(OR(표1[[#This Row],[pv_대분류]]="수입", 표1[[#This Row],[pv_대분류]]="저축/투자"), 표1[[#This Row],[금액]], -표1[[#This Row],[금액]])</f>
        <v>-2000</v>
      </c>
    </row>
    <row r="2538" spans="1:15" hidden="1">
      <c r="A2538" s="33">
        <v>45558</v>
      </c>
      <c r="B2538" s="34">
        <v>0.72739583333333335</v>
      </c>
      <c r="C2538" t="s">
        <v>167</v>
      </c>
      <c r="D2538" t="s">
        <v>167</v>
      </c>
      <c r="E2538" t="s">
        <v>149</v>
      </c>
      <c r="F2538" t="s">
        <v>100</v>
      </c>
      <c r="G2538" s="82">
        <v>14000</v>
      </c>
      <c r="H2538" t="s">
        <v>179</v>
      </c>
      <c r="I2538" t="s">
        <v>195</v>
      </c>
      <c r="J2538" s="33"/>
      <c r="K2538" s="33">
        <f>표1[[#This Row],[날짜]]</f>
        <v>45558</v>
      </c>
      <c r="L2538" t="str" cm="1">
        <f t="array" ref="L25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38" t="str">
        <f t="shared" si="39"/>
        <v>이체</v>
      </c>
      <c r="N2538" t="str">
        <f>IF(COUNTIF(저축성자산, I2538) &gt; 0, 표1[[#This Row],[결제수단]], E2538)</f>
        <v>미분류</v>
      </c>
      <c r="O2538">
        <f>IF(OR(표1[[#This Row],[pv_대분류]]="수입", 표1[[#This Row],[pv_대분류]]="저축/투자"), 표1[[#This Row],[금액]], -표1[[#This Row],[금액]])</f>
        <v>-14000</v>
      </c>
    </row>
    <row r="2539" spans="1:15" hidden="1">
      <c r="A2539" s="33">
        <v>45558</v>
      </c>
      <c r="B2539" s="34">
        <v>0.76392361111111107</v>
      </c>
      <c r="C2539" t="s">
        <v>167</v>
      </c>
      <c r="D2539" t="s">
        <v>609</v>
      </c>
      <c r="E2539" t="s">
        <v>149</v>
      </c>
      <c r="F2539" t="s">
        <v>593</v>
      </c>
      <c r="G2539" s="82">
        <v>-14000</v>
      </c>
      <c r="H2539" t="s">
        <v>179</v>
      </c>
      <c r="I2539" t="s">
        <v>195</v>
      </c>
      <c r="J2539" s="33"/>
      <c r="K2539" s="33">
        <f>표1[[#This Row],[날짜]]</f>
        <v>45558</v>
      </c>
      <c r="L2539" t="str" cm="1">
        <f t="array" ref="L25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39" t="str">
        <f t="shared" si="39"/>
        <v>내계좌이체</v>
      </c>
      <c r="N2539" t="str">
        <f>IF(COUNTIF(저축성자산, I2539) &gt; 0, 표1[[#This Row],[결제수단]], E2539)</f>
        <v>미분류</v>
      </c>
      <c r="O2539">
        <f>IF(OR(표1[[#This Row],[pv_대분류]]="수입", 표1[[#This Row],[pv_대분류]]="저축/투자"), 표1[[#This Row],[금액]], -표1[[#This Row],[금액]])</f>
        <v>14000</v>
      </c>
    </row>
    <row r="2540" spans="1:15" hidden="1">
      <c r="A2540" s="33">
        <v>45558</v>
      </c>
      <c r="B2540" s="34">
        <v>0.76392361111111107</v>
      </c>
      <c r="C2540" t="s">
        <v>167</v>
      </c>
      <c r="D2540" t="s">
        <v>609</v>
      </c>
      <c r="E2540" t="s">
        <v>149</v>
      </c>
      <c r="F2540" t="s">
        <v>152</v>
      </c>
      <c r="G2540" s="82">
        <v>14000</v>
      </c>
      <c r="H2540" t="s">
        <v>179</v>
      </c>
      <c r="I2540" t="s">
        <v>554</v>
      </c>
      <c r="J2540" s="33"/>
      <c r="K2540" s="33">
        <f>표1[[#This Row],[날짜]]</f>
        <v>45558</v>
      </c>
      <c r="L2540" t="str" cm="1">
        <f t="array" ref="L25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0" t="str">
        <f t="shared" si="39"/>
        <v>내계좌이체</v>
      </c>
      <c r="N2540" t="str">
        <f>IF(COUNTIF(저축성자산, I2540) &gt; 0, 표1[[#This Row],[결제수단]], E2540)</f>
        <v>미분류</v>
      </c>
      <c r="O2540">
        <f>IF(OR(표1[[#This Row],[pv_대분류]]="수입", 표1[[#This Row],[pv_대분류]]="저축/투자"), 표1[[#This Row],[금액]], -표1[[#This Row],[금액]])</f>
        <v>-14000</v>
      </c>
    </row>
    <row r="2541" spans="1:15" hidden="1">
      <c r="A2541" s="33">
        <v>45558</v>
      </c>
      <c r="B2541" s="34">
        <v>0.76461805555555551</v>
      </c>
      <c r="C2541" t="s">
        <v>167</v>
      </c>
      <c r="D2541" t="s">
        <v>609</v>
      </c>
      <c r="E2541" t="s">
        <v>149</v>
      </c>
      <c r="F2541" t="s">
        <v>593</v>
      </c>
      <c r="G2541" s="82">
        <v>-50000</v>
      </c>
      <c r="H2541" t="s">
        <v>179</v>
      </c>
      <c r="I2541" t="s">
        <v>211</v>
      </c>
      <c r="J2541" s="33"/>
      <c r="K2541" s="33">
        <f>표1[[#This Row],[날짜]]</f>
        <v>45558</v>
      </c>
      <c r="L2541" t="str" cm="1">
        <f t="array" ref="L25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1" t="str">
        <f t="shared" si="39"/>
        <v>내계좌이체</v>
      </c>
      <c r="N2541" t="str">
        <f>IF(COUNTIF(저축성자산, I2541) &gt; 0, 표1[[#This Row],[결제수단]], E2541)</f>
        <v>미분류</v>
      </c>
      <c r="O2541">
        <f>IF(OR(표1[[#This Row],[pv_대분류]]="수입", 표1[[#This Row],[pv_대분류]]="저축/투자"), 표1[[#This Row],[금액]], -표1[[#This Row],[금액]])</f>
        <v>50000</v>
      </c>
    </row>
    <row r="2542" spans="1:15" hidden="1">
      <c r="A2542" s="33">
        <v>45558</v>
      </c>
      <c r="B2542" s="34">
        <v>0.76462962962962966</v>
      </c>
      <c r="C2542" t="s">
        <v>167</v>
      </c>
      <c r="D2542" t="s">
        <v>609</v>
      </c>
      <c r="E2542" t="s">
        <v>149</v>
      </c>
      <c r="F2542" t="s">
        <v>152</v>
      </c>
      <c r="G2542" s="82">
        <v>50000</v>
      </c>
      <c r="H2542" t="s">
        <v>179</v>
      </c>
      <c r="I2542" t="s">
        <v>537</v>
      </c>
      <c r="J2542" s="33"/>
      <c r="K2542" s="33">
        <f>표1[[#This Row],[날짜]]</f>
        <v>45558</v>
      </c>
      <c r="L2542" t="str" cm="1">
        <f t="array" ref="L25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2" t="str">
        <f t="shared" si="39"/>
        <v>내계좌이체</v>
      </c>
      <c r="N2542" t="str">
        <f>IF(COUNTIF(저축성자산, I2542) &gt; 0, 표1[[#This Row],[결제수단]], E2542)</f>
        <v>미분류</v>
      </c>
      <c r="O2542">
        <f>IF(OR(표1[[#This Row],[pv_대분류]]="수입", 표1[[#This Row],[pv_대분류]]="저축/투자"), 표1[[#This Row],[금액]], -표1[[#This Row],[금액]])</f>
        <v>-50000</v>
      </c>
    </row>
    <row r="2543" spans="1:15" hidden="1">
      <c r="A2543" s="33">
        <v>45558</v>
      </c>
      <c r="B2543" s="34">
        <v>0.76500000000000001</v>
      </c>
      <c r="C2543" t="s">
        <v>167</v>
      </c>
      <c r="D2543" t="s">
        <v>167</v>
      </c>
      <c r="E2543" t="s">
        <v>149</v>
      </c>
      <c r="F2543" t="s">
        <v>365</v>
      </c>
      <c r="G2543" s="82">
        <v>10000</v>
      </c>
      <c r="H2543" t="s">
        <v>179</v>
      </c>
      <c r="I2543" t="s">
        <v>537</v>
      </c>
      <c r="J2543" s="33"/>
      <c r="K2543" s="33">
        <f>표1[[#This Row],[날짜]]</f>
        <v>45558</v>
      </c>
      <c r="L2543" t="str" cm="1">
        <f t="array" ref="L25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43" t="str">
        <f t="shared" si="39"/>
        <v>이체</v>
      </c>
      <c r="N2543" t="str">
        <f>IF(COUNTIF(저축성자산, I2543) &gt; 0, 표1[[#This Row],[결제수단]], E2543)</f>
        <v>미분류</v>
      </c>
      <c r="O2543">
        <f>IF(OR(표1[[#This Row],[pv_대분류]]="수입", 표1[[#This Row],[pv_대분류]]="저축/투자"), 표1[[#This Row],[금액]], -표1[[#This Row],[금액]])</f>
        <v>-10000</v>
      </c>
    </row>
    <row r="2544" spans="1:15" hidden="1">
      <c r="A2544" s="33">
        <v>45558</v>
      </c>
      <c r="B2544" s="34">
        <v>0.80469907407407404</v>
      </c>
      <c r="C2544" t="s">
        <v>167</v>
      </c>
      <c r="D2544" t="s">
        <v>609</v>
      </c>
      <c r="E2544" t="s">
        <v>149</v>
      </c>
      <c r="F2544" t="s">
        <v>152</v>
      </c>
      <c r="G2544" s="82">
        <v>828</v>
      </c>
      <c r="H2544" t="s">
        <v>179</v>
      </c>
      <c r="I2544" t="s">
        <v>195</v>
      </c>
      <c r="J2544" s="33"/>
      <c r="K2544" s="33">
        <f>표1[[#This Row],[날짜]]</f>
        <v>45558</v>
      </c>
      <c r="L2544" t="str" cm="1">
        <f t="array" ref="L25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4" t="str">
        <f t="shared" si="39"/>
        <v>내계좌이체</v>
      </c>
      <c r="N2544" t="str">
        <f>IF(COUNTIF(저축성자산, I2544) &gt; 0, 표1[[#This Row],[결제수단]], E2544)</f>
        <v>미분류</v>
      </c>
      <c r="O2544">
        <f>IF(OR(표1[[#This Row],[pv_대분류]]="수입", 표1[[#This Row],[pv_대분류]]="저축/투자"), 표1[[#This Row],[금액]], -표1[[#This Row],[금액]])</f>
        <v>-828</v>
      </c>
    </row>
    <row r="2545" spans="1:15" hidden="1">
      <c r="A2545" s="33">
        <v>45558</v>
      </c>
      <c r="B2545" s="34">
        <v>0.80469907407407404</v>
      </c>
      <c r="C2545" t="s">
        <v>167</v>
      </c>
      <c r="D2545" t="s">
        <v>609</v>
      </c>
      <c r="E2545" t="s">
        <v>149</v>
      </c>
      <c r="F2545" t="s">
        <v>152</v>
      </c>
      <c r="G2545" s="82">
        <v>-828</v>
      </c>
      <c r="H2545" t="s">
        <v>179</v>
      </c>
      <c r="I2545" t="s">
        <v>537</v>
      </c>
      <c r="J2545" s="33"/>
      <c r="K2545" s="33">
        <f>표1[[#This Row],[날짜]]</f>
        <v>45558</v>
      </c>
      <c r="L2545" t="str" cm="1">
        <f t="array" ref="L25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5" t="str">
        <f t="shared" si="39"/>
        <v>내계좌이체</v>
      </c>
      <c r="N2545" t="str">
        <f>IF(COUNTIF(저축성자산, I2545) &gt; 0, 표1[[#This Row],[결제수단]], E2545)</f>
        <v>미분류</v>
      </c>
      <c r="O2545">
        <f>IF(OR(표1[[#This Row],[pv_대분류]]="수입", 표1[[#This Row],[pv_대분류]]="저축/투자"), 표1[[#This Row],[금액]], -표1[[#This Row],[금액]])</f>
        <v>828</v>
      </c>
    </row>
    <row r="2546" spans="1:15" hidden="1">
      <c r="A2546" s="33">
        <v>45558</v>
      </c>
      <c r="B2546" s="34">
        <v>0.80501157407407409</v>
      </c>
      <c r="C2546" t="s">
        <v>167</v>
      </c>
      <c r="D2546" t="s">
        <v>609</v>
      </c>
      <c r="E2546" t="s">
        <v>149</v>
      </c>
      <c r="F2546" t="s">
        <v>152</v>
      </c>
      <c r="G2546" s="82">
        <v>11</v>
      </c>
      <c r="H2546" t="s">
        <v>179</v>
      </c>
      <c r="I2546" t="s">
        <v>195</v>
      </c>
      <c r="J2546" s="33"/>
      <c r="K2546" s="33">
        <f>표1[[#This Row],[날짜]]</f>
        <v>45558</v>
      </c>
      <c r="L2546" t="str" cm="1">
        <f t="array" ref="L25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6" t="str">
        <f t="shared" si="39"/>
        <v>내계좌이체</v>
      </c>
      <c r="N2546" t="str">
        <f>IF(COUNTIF(저축성자산, I2546) &gt; 0, 표1[[#This Row],[결제수단]], E2546)</f>
        <v>미분류</v>
      </c>
      <c r="O2546">
        <f>IF(OR(표1[[#This Row],[pv_대분류]]="수입", 표1[[#This Row],[pv_대분류]]="저축/투자"), 표1[[#This Row],[금액]], -표1[[#This Row],[금액]])</f>
        <v>-11</v>
      </c>
    </row>
    <row r="2547" spans="1:15" hidden="1">
      <c r="A2547" s="33">
        <v>45558</v>
      </c>
      <c r="B2547" s="34">
        <v>0.80501157407407409</v>
      </c>
      <c r="C2547" t="s">
        <v>167</v>
      </c>
      <c r="D2547" t="s">
        <v>609</v>
      </c>
      <c r="E2547" t="s">
        <v>149</v>
      </c>
      <c r="F2547" t="s">
        <v>152</v>
      </c>
      <c r="G2547" s="82">
        <v>-11</v>
      </c>
      <c r="H2547" t="s">
        <v>179</v>
      </c>
      <c r="I2547" t="s">
        <v>537</v>
      </c>
      <c r="J2547" s="33"/>
      <c r="K2547" s="33">
        <f>표1[[#This Row],[날짜]]</f>
        <v>45558</v>
      </c>
      <c r="L2547" t="str" cm="1">
        <f t="array" ref="L25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7" t="str">
        <f t="shared" si="39"/>
        <v>내계좌이체</v>
      </c>
      <c r="N2547" t="str">
        <f>IF(COUNTIF(저축성자산, I2547) &gt; 0, 표1[[#This Row],[결제수단]], E2547)</f>
        <v>미분류</v>
      </c>
      <c r="O2547">
        <f>IF(OR(표1[[#This Row],[pv_대분류]]="수입", 표1[[#This Row],[pv_대분류]]="저축/투자"), 표1[[#This Row],[금액]], -표1[[#This Row],[금액]])</f>
        <v>11</v>
      </c>
    </row>
    <row r="2548" spans="1:15" hidden="1">
      <c r="A2548" s="33">
        <v>45558</v>
      </c>
      <c r="B2548" s="34">
        <v>0.80773148148148144</v>
      </c>
      <c r="C2548" t="s">
        <v>167</v>
      </c>
      <c r="D2548" t="s">
        <v>609</v>
      </c>
      <c r="E2548" t="s">
        <v>149</v>
      </c>
      <c r="F2548" t="s">
        <v>593</v>
      </c>
      <c r="G2548" s="82">
        <v>-1479</v>
      </c>
      <c r="H2548" t="s">
        <v>179</v>
      </c>
      <c r="I2548" t="s">
        <v>195</v>
      </c>
      <c r="J2548" s="33"/>
      <c r="K2548" s="33">
        <f>표1[[#This Row],[날짜]]</f>
        <v>45558</v>
      </c>
      <c r="L2548" t="str" cm="1">
        <f t="array" ref="L25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8" t="str">
        <f t="shared" si="39"/>
        <v>내계좌이체</v>
      </c>
      <c r="N2548" t="str">
        <f>IF(COUNTIF(저축성자산, I2548) &gt; 0, 표1[[#This Row],[결제수단]], E2548)</f>
        <v>미분류</v>
      </c>
      <c r="O2548">
        <f>IF(OR(표1[[#This Row],[pv_대분류]]="수입", 표1[[#This Row],[pv_대분류]]="저축/투자"), 표1[[#This Row],[금액]], -표1[[#This Row],[금액]])</f>
        <v>1479</v>
      </c>
    </row>
    <row r="2549" spans="1:15" hidden="1">
      <c r="A2549" s="33">
        <v>45558</v>
      </c>
      <c r="B2549" s="34">
        <v>0.80773148148148144</v>
      </c>
      <c r="C2549" t="s">
        <v>167</v>
      </c>
      <c r="D2549" t="s">
        <v>609</v>
      </c>
      <c r="E2549" t="s">
        <v>149</v>
      </c>
      <c r="F2549" t="s">
        <v>152</v>
      </c>
      <c r="G2549" s="82">
        <v>1479</v>
      </c>
      <c r="H2549" t="s">
        <v>179</v>
      </c>
      <c r="I2549" t="s">
        <v>537</v>
      </c>
      <c r="J2549" s="33"/>
      <c r="K2549" s="33">
        <f>표1[[#This Row],[날짜]]</f>
        <v>45558</v>
      </c>
      <c r="L2549" t="str" cm="1">
        <f t="array" ref="L25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49" t="str">
        <f t="shared" si="39"/>
        <v>내계좌이체</v>
      </c>
      <c r="N2549" t="str">
        <f>IF(COUNTIF(저축성자산, I2549) &gt; 0, 표1[[#This Row],[결제수단]], E2549)</f>
        <v>미분류</v>
      </c>
      <c r="O2549">
        <f>IF(OR(표1[[#This Row],[pv_대분류]]="수입", 표1[[#This Row],[pv_대분류]]="저축/투자"), 표1[[#This Row],[금액]], -표1[[#This Row],[금액]])</f>
        <v>-1479</v>
      </c>
    </row>
    <row r="2550" spans="1:15" hidden="1">
      <c r="A2550" s="33">
        <v>45558</v>
      </c>
      <c r="B2550" s="34">
        <v>0.80795138888888884</v>
      </c>
      <c r="C2550" t="s">
        <v>167</v>
      </c>
      <c r="D2550" t="s">
        <v>609</v>
      </c>
      <c r="E2550" t="s">
        <v>149</v>
      </c>
      <c r="F2550" t="s">
        <v>593</v>
      </c>
      <c r="G2550" s="82">
        <v>-1111900</v>
      </c>
      <c r="H2550" t="s">
        <v>179</v>
      </c>
      <c r="I2550" t="s">
        <v>211</v>
      </c>
      <c r="J2550" s="33"/>
      <c r="K2550" s="33">
        <f>표1[[#This Row],[날짜]]</f>
        <v>45558</v>
      </c>
      <c r="L2550" t="str" cm="1">
        <f t="array" ref="L25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0" t="str">
        <f t="shared" si="39"/>
        <v>내계좌이체</v>
      </c>
      <c r="N2550" t="str">
        <f>IF(COUNTIF(저축성자산, I2550) &gt; 0, 표1[[#This Row],[결제수단]], E2550)</f>
        <v>미분류</v>
      </c>
      <c r="O2550">
        <f>IF(OR(표1[[#This Row],[pv_대분류]]="수입", 표1[[#This Row],[pv_대분류]]="저축/투자"), 표1[[#This Row],[금액]], -표1[[#This Row],[금액]])</f>
        <v>1111900</v>
      </c>
    </row>
    <row r="2551" spans="1:15" hidden="1">
      <c r="A2551" s="33">
        <v>45558</v>
      </c>
      <c r="B2551" s="34">
        <v>0.80795138888888884</v>
      </c>
      <c r="C2551" t="s">
        <v>167</v>
      </c>
      <c r="D2551" t="s">
        <v>609</v>
      </c>
      <c r="E2551" t="s">
        <v>149</v>
      </c>
      <c r="F2551" t="s">
        <v>152</v>
      </c>
      <c r="G2551" s="82">
        <v>1111900</v>
      </c>
      <c r="H2551" t="s">
        <v>179</v>
      </c>
      <c r="I2551" t="s">
        <v>537</v>
      </c>
      <c r="J2551" s="33"/>
      <c r="K2551" s="33">
        <f>표1[[#This Row],[날짜]]</f>
        <v>45558</v>
      </c>
      <c r="L2551" t="str" cm="1">
        <f t="array" ref="L25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1" t="str">
        <f t="shared" si="39"/>
        <v>내계좌이체</v>
      </c>
      <c r="N2551" t="str">
        <f>IF(COUNTIF(저축성자산, I2551) &gt; 0, 표1[[#This Row],[결제수단]], E2551)</f>
        <v>미분류</v>
      </c>
      <c r="O2551">
        <f>IF(OR(표1[[#This Row],[pv_대분류]]="수입", 표1[[#This Row],[pv_대분류]]="저축/투자"), 표1[[#This Row],[금액]], -표1[[#This Row],[금액]])</f>
        <v>-1111900</v>
      </c>
    </row>
    <row r="2552" spans="1:15" hidden="1">
      <c r="A2552" s="33">
        <v>45558</v>
      </c>
      <c r="B2552" s="34">
        <v>0.80815972222222221</v>
      </c>
      <c r="C2552" t="s">
        <v>167</v>
      </c>
      <c r="D2552" t="s">
        <v>609</v>
      </c>
      <c r="E2552" t="s">
        <v>149</v>
      </c>
      <c r="F2552" t="s">
        <v>593</v>
      </c>
      <c r="G2552" s="82">
        <v>-3100</v>
      </c>
      <c r="H2552" t="s">
        <v>179</v>
      </c>
      <c r="I2552" t="s">
        <v>532</v>
      </c>
      <c r="J2552" s="33"/>
      <c r="K2552" s="33">
        <f>표1[[#This Row],[날짜]]</f>
        <v>45558</v>
      </c>
      <c r="L2552" t="str" cm="1">
        <f t="array" ref="L25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2" t="str">
        <f t="shared" si="39"/>
        <v>내계좌이체</v>
      </c>
      <c r="N2552" t="str">
        <f>IF(COUNTIF(저축성자산, I2552) &gt; 0, 표1[[#This Row],[결제수단]], E2552)</f>
        <v>미분류</v>
      </c>
      <c r="O2552">
        <f>IF(OR(표1[[#This Row],[pv_대분류]]="수입", 표1[[#This Row],[pv_대분류]]="저축/투자"), 표1[[#This Row],[금액]], -표1[[#This Row],[금액]])</f>
        <v>3100</v>
      </c>
    </row>
    <row r="2553" spans="1:15" hidden="1">
      <c r="A2553" s="33">
        <v>45558</v>
      </c>
      <c r="B2553" s="34">
        <v>0.80815972222222221</v>
      </c>
      <c r="C2553" t="s">
        <v>167</v>
      </c>
      <c r="D2553" t="s">
        <v>609</v>
      </c>
      <c r="E2553" t="s">
        <v>149</v>
      </c>
      <c r="F2553" t="s">
        <v>152</v>
      </c>
      <c r="G2553" s="82">
        <v>3100</v>
      </c>
      <c r="H2553" t="s">
        <v>179</v>
      </c>
      <c r="I2553" t="s">
        <v>537</v>
      </c>
      <c r="J2553" s="33"/>
      <c r="K2553" s="33">
        <f>표1[[#This Row],[날짜]]</f>
        <v>45558</v>
      </c>
      <c r="L2553" t="str" cm="1">
        <f t="array" ref="L25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3" t="str">
        <f t="shared" si="39"/>
        <v>내계좌이체</v>
      </c>
      <c r="N2553" t="str">
        <f>IF(COUNTIF(저축성자산, I2553) &gt; 0, 표1[[#This Row],[결제수단]], E2553)</f>
        <v>미분류</v>
      </c>
      <c r="O2553">
        <f>IF(OR(표1[[#This Row],[pv_대분류]]="수입", 표1[[#This Row],[pv_대분류]]="저축/투자"), 표1[[#This Row],[금액]], -표1[[#This Row],[금액]])</f>
        <v>-3100</v>
      </c>
    </row>
    <row r="2554" spans="1:15" hidden="1">
      <c r="A2554" s="33">
        <v>45558</v>
      </c>
      <c r="B2554" s="34">
        <v>0.80861111111111106</v>
      </c>
      <c r="C2554" t="s">
        <v>167</v>
      </c>
      <c r="D2554" t="s">
        <v>609</v>
      </c>
      <c r="E2554" t="s">
        <v>149</v>
      </c>
      <c r="F2554" t="s">
        <v>192</v>
      </c>
      <c r="G2554" s="82">
        <v>-1130000</v>
      </c>
      <c r="H2554" t="s">
        <v>179</v>
      </c>
      <c r="I2554" t="s">
        <v>537</v>
      </c>
      <c r="J2554" s="33"/>
      <c r="K2554" s="33">
        <f>표1[[#This Row],[날짜]]</f>
        <v>45558</v>
      </c>
      <c r="L2554" t="str" cm="1">
        <f t="array" ref="L25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4" t="str">
        <f t="shared" si="39"/>
        <v>내계좌이체</v>
      </c>
      <c r="N2554" t="str">
        <f>IF(COUNTIF(저축성자산, I2554) &gt; 0, 표1[[#This Row],[결제수단]], E2554)</f>
        <v>미분류</v>
      </c>
      <c r="O2554">
        <f>IF(OR(표1[[#This Row],[pv_대분류]]="수입", 표1[[#This Row],[pv_대분류]]="저축/투자"), 표1[[#This Row],[금액]], -표1[[#This Row],[금액]])</f>
        <v>1130000</v>
      </c>
    </row>
    <row r="2555" spans="1:15" hidden="1">
      <c r="A2555" s="33">
        <v>45558</v>
      </c>
      <c r="B2555" s="34">
        <v>0.80861111111111106</v>
      </c>
      <c r="C2555" t="s">
        <v>167</v>
      </c>
      <c r="D2555" t="s">
        <v>609</v>
      </c>
      <c r="E2555" t="s">
        <v>149</v>
      </c>
      <c r="F2555" t="s">
        <v>237</v>
      </c>
      <c r="G2555" s="82">
        <v>1130000</v>
      </c>
      <c r="H2555" t="s">
        <v>179</v>
      </c>
      <c r="I2555" t="s">
        <v>527</v>
      </c>
      <c r="J2555" s="33"/>
      <c r="K2555" s="33">
        <f>표1[[#This Row],[날짜]]</f>
        <v>45558</v>
      </c>
      <c r="L2555" t="str" cm="1">
        <f t="array" ref="L25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55" t="str">
        <f t="shared" si="39"/>
        <v>내계좌이체</v>
      </c>
      <c r="N2555" t="str">
        <f>IF(COUNTIF(저축성자산, I2555) &gt; 0, 표1[[#This Row],[결제수단]], E2555)</f>
        <v>미분류</v>
      </c>
      <c r="O2555">
        <f>IF(OR(표1[[#This Row],[pv_대분류]]="수입", 표1[[#This Row],[pv_대분류]]="저축/투자"), 표1[[#This Row],[금액]], -표1[[#This Row],[금액]])</f>
        <v>-1130000</v>
      </c>
    </row>
    <row r="2556" spans="1:15">
      <c r="A2556" s="33">
        <v>45557</v>
      </c>
      <c r="B2556" s="34">
        <v>8.2754629629629636E-2</v>
      </c>
      <c r="C2556" t="s">
        <v>165</v>
      </c>
      <c r="D2556" t="s">
        <v>146</v>
      </c>
      <c r="E2556" t="s">
        <v>595</v>
      </c>
      <c r="F2556" t="s">
        <v>452</v>
      </c>
      <c r="G2556" s="82">
        <v>-18900</v>
      </c>
      <c r="H2556" t="s">
        <v>179</v>
      </c>
      <c r="I2556" t="s">
        <v>222</v>
      </c>
      <c r="J2556" s="33"/>
      <c r="K2556" s="33">
        <f>표1[[#This Row],[날짜]]</f>
        <v>45557</v>
      </c>
      <c r="L2556" t="str" cm="1">
        <f t="array" ref="L25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56" t="str">
        <f t="shared" si="39"/>
        <v>교통</v>
      </c>
      <c r="N2556" t="str">
        <f>IF(COUNTIF(저축성자산, I2556) &gt; 0, 표1[[#This Row],[결제수단]], E2556)</f>
        <v>대중교통</v>
      </c>
      <c r="O2556">
        <f>IF(OR(표1[[#This Row],[pv_대분류]]="수입", 표1[[#This Row],[pv_대분류]]="저축/투자"), 표1[[#This Row],[금액]], -표1[[#This Row],[금액]])</f>
        <v>18900</v>
      </c>
    </row>
    <row r="2557" spans="1:15" hidden="1">
      <c r="A2557" s="33">
        <v>45557</v>
      </c>
      <c r="B2557" s="34">
        <v>0.46482638888888889</v>
      </c>
      <c r="C2557" t="s">
        <v>163</v>
      </c>
      <c r="D2557" t="s">
        <v>510</v>
      </c>
      <c r="E2557" t="s">
        <v>149</v>
      </c>
      <c r="F2557" t="s">
        <v>608</v>
      </c>
      <c r="G2557" s="82">
        <v>84</v>
      </c>
      <c r="H2557" t="s">
        <v>179</v>
      </c>
      <c r="I2557" t="s">
        <v>527</v>
      </c>
      <c r="J2557" s="33"/>
      <c r="K2557" s="33">
        <f>표1[[#This Row],[날짜]]</f>
        <v>45557</v>
      </c>
      <c r="L2557" t="str" cm="1">
        <f t="array" ref="L25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57" t="str">
        <f t="shared" si="39"/>
        <v>금융수입</v>
      </c>
      <c r="N2557" t="str">
        <f>IF(COUNTIF(저축성자산, I2557) &gt; 0, 표1[[#This Row],[결제수단]], E2557)</f>
        <v>미분류</v>
      </c>
      <c r="O2557">
        <f>IF(OR(표1[[#This Row],[pv_대분류]]="수입", 표1[[#This Row],[pv_대분류]]="저축/투자"), 표1[[#This Row],[금액]], -표1[[#This Row],[금액]])</f>
        <v>84</v>
      </c>
    </row>
    <row r="2558" spans="1:15" hidden="1">
      <c r="A2558" s="33">
        <v>45557</v>
      </c>
      <c r="B2558" s="34">
        <v>0.46534722222222219</v>
      </c>
      <c r="C2558" t="s">
        <v>163</v>
      </c>
      <c r="D2558" t="s">
        <v>161</v>
      </c>
      <c r="E2558" t="s">
        <v>149</v>
      </c>
      <c r="F2558" t="s">
        <v>617</v>
      </c>
      <c r="G2558" s="82">
        <v>18</v>
      </c>
      <c r="H2558" t="s">
        <v>179</v>
      </c>
      <c r="I2558" t="s">
        <v>537</v>
      </c>
      <c r="J2558" s="33"/>
      <c r="K2558" s="33">
        <f>표1[[#This Row],[날짜]]</f>
        <v>45557</v>
      </c>
      <c r="L2558" t="str" cm="1">
        <f t="array" ref="L25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58" t="str">
        <f t="shared" si="39"/>
        <v>앱테크</v>
      </c>
      <c r="N2558" t="str">
        <f>IF(COUNTIF(저축성자산, I2558) &gt; 0, 표1[[#This Row],[결제수단]], E2558)</f>
        <v>미분류</v>
      </c>
      <c r="O2558">
        <f>IF(OR(표1[[#This Row],[pv_대분류]]="수입", 표1[[#This Row],[pv_대분류]]="저축/투자"), 표1[[#This Row],[금액]], -표1[[#This Row],[금액]])</f>
        <v>18</v>
      </c>
    </row>
    <row r="2559" spans="1:15" hidden="1">
      <c r="A2559" s="33">
        <v>45557</v>
      </c>
      <c r="B2559" s="34">
        <v>0.46579861111111109</v>
      </c>
      <c r="C2559" t="s">
        <v>163</v>
      </c>
      <c r="D2559" t="s">
        <v>149</v>
      </c>
      <c r="E2559" t="s">
        <v>149</v>
      </c>
      <c r="F2559" t="s">
        <v>590</v>
      </c>
      <c r="G2559" s="82">
        <v>64</v>
      </c>
      <c r="H2559" t="s">
        <v>179</v>
      </c>
      <c r="I2559" t="s">
        <v>537</v>
      </c>
      <c r="J2559" s="33"/>
      <c r="K2559" s="33">
        <f>표1[[#This Row],[날짜]]</f>
        <v>45557</v>
      </c>
      <c r="L2559" t="str" cm="1">
        <f t="array" ref="L25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59" t="str">
        <f t="shared" si="39"/>
        <v>미분류</v>
      </c>
      <c r="N2559" t="str">
        <f>IF(COUNTIF(저축성자산, I2559) &gt; 0, 표1[[#This Row],[결제수단]], E2559)</f>
        <v>미분류</v>
      </c>
      <c r="O2559">
        <f>IF(OR(표1[[#This Row],[pv_대분류]]="수입", 표1[[#This Row],[pv_대분류]]="저축/투자"), 표1[[#This Row],[금액]], -표1[[#This Row],[금액]])</f>
        <v>64</v>
      </c>
    </row>
    <row r="2560" spans="1:15" hidden="1">
      <c r="A2560" s="33">
        <v>45557</v>
      </c>
      <c r="B2560" s="34">
        <v>0.46582175925925928</v>
      </c>
      <c r="C2560" t="s">
        <v>163</v>
      </c>
      <c r="D2560" t="s">
        <v>149</v>
      </c>
      <c r="E2560" t="s">
        <v>149</v>
      </c>
      <c r="F2560" t="s">
        <v>590</v>
      </c>
      <c r="G2560" s="82">
        <v>12</v>
      </c>
      <c r="H2560" t="s">
        <v>179</v>
      </c>
      <c r="I2560" t="s">
        <v>537</v>
      </c>
      <c r="J2560" s="33"/>
      <c r="K2560" s="33">
        <f>표1[[#This Row],[날짜]]</f>
        <v>45557</v>
      </c>
      <c r="L2560" t="str" cm="1">
        <f t="array" ref="L25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60" t="str">
        <f t="shared" si="39"/>
        <v>미분류</v>
      </c>
      <c r="N2560" t="str">
        <f>IF(COUNTIF(저축성자산, I2560) &gt; 0, 표1[[#This Row],[결제수단]], E2560)</f>
        <v>미분류</v>
      </c>
      <c r="O2560">
        <f>IF(OR(표1[[#This Row],[pv_대분류]]="수입", 표1[[#This Row],[pv_대분류]]="저축/투자"), 표1[[#This Row],[금액]], -표1[[#This Row],[금액]])</f>
        <v>12</v>
      </c>
    </row>
    <row r="2561" spans="1:15" hidden="1">
      <c r="A2561" s="33">
        <v>45557</v>
      </c>
      <c r="B2561" s="34">
        <v>0.46614583333333331</v>
      </c>
      <c r="C2561" t="s">
        <v>163</v>
      </c>
      <c r="D2561" t="s">
        <v>161</v>
      </c>
      <c r="E2561" t="s">
        <v>149</v>
      </c>
      <c r="F2561" t="s">
        <v>617</v>
      </c>
      <c r="G2561" s="82">
        <v>69</v>
      </c>
      <c r="H2561" t="s">
        <v>179</v>
      </c>
      <c r="I2561" t="s">
        <v>537</v>
      </c>
      <c r="J2561" s="33"/>
      <c r="K2561" s="33">
        <f>표1[[#This Row],[날짜]]</f>
        <v>45557</v>
      </c>
      <c r="L2561" t="str" cm="1">
        <f t="array" ref="L25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61" t="str">
        <f t="shared" si="39"/>
        <v>앱테크</v>
      </c>
      <c r="N2561" t="str">
        <f>IF(COUNTIF(저축성자산, I2561) &gt; 0, 표1[[#This Row],[결제수단]], E2561)</f>
        <v>미분류</v>
      </c>
      <c r="O2561">
        <f>IF(OR(표1[[#This Row],[pv_대분류]]="수입", 표1[[#This Row],[pv_대분류]]="저축/투자"), 표1[[#This Row],[금액]], -표1[[#This Row],[금액]])</f>
        <v>69</v>
      </c>
    </row>
    <row r="2562" spans="1:15" hidden="1">
      <c r="A2562" s="33">
        <v>45557</v>
      </c>
      <c r="B2562" s="34">
        <v>0.46640046296296289</v>
      </c>
      <c r="C2562" t="s">
        <v>163</v>
      </c>
      <c r="D2562" t="s">
        <v>161</v>
      </c>
      <c r="E2562" t="s">
        <v>149</v>
      </c>
      <c r="F2562" t="s">
        <v>353</v>
      </c>
      <c r="G2562" s="82">
        <v>10</v>
      </c>
      <c r="H2562" t="s">
        <v>179</v>
      </c>
      <c r="I2562" t="s">
        <v>537</v>
      </c>
      <c r="J2562" s="33"/>
      <c r="K2562" s="33">
        <f>표1[[#This Row],[날짜]]</f>
        <v>45557</v>
      </c>
      <c r="L2562" t="str" cm="1">
        <f t="array" ref="L25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62" t="str">
        <f t="shared" ref="M2562:M2625" si="40">IF(COUNTIF(저축성자산, I2562) &gt; 0, "저축성자산", D2562)</f>
        <v>앱테크</v>
      </c>
      <c r="N2562" t="str">
        <f>IF(COUNTIF(저축성자산, I2562) &gt; 0, 표1[[#This Row],[결제수단]], E2562)</f>
        <v>미분류</v>
      </c>
      <c r="O2562">
        <f>IF(OR(표1[[#This Row],[pv_대분류]]="수입", 표1[[#This Row],[pv_대분류]]="저축/투자"), 표1[[#This Row],[금액]], -표1[[#This Row],[금액]])</f>
        <v>10</v>
      </c>
    </row>
    <row r="2563" spans="1:15">
      <c r="A2563" s="33">
        <v>45557</v>
      </c>
      <c r="B2563" s="34">
        <v>0.55083333333333329</v>
      </c>
      <c r="C2563" t="s">
        <v>165</v>
      </c>
      <c r="D2563" t="s">
        <v>146</v>
      </c>
      <c r="E2563" t="s">
        <v>595</v>
      </c>
      <c r="F2563" t="s">
        <v>292</v>
      </c>
      <c r="G2563" s="82">
        <v>-18900</v>
      </c>
      <c r="H2563" t="s">
        <v>179</v>
      </c>
      <c r="I2563" t="s">
        <v>224</v>
      </c>
      <c r="J2563" s="33"/>
      <c r="K2563" s="33">
        <f>표1[[#This Row],[날짜]]</f>
        <v>45557</v>
      </c>
      <c r="L2563" t="str" cm="1">
        <f t="array" ref="L25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63" t="str">
        <f t="shared" si="40"/>
        <v>교통</v>
      </c>
      <c r="N2563" t="str">
        <f>IF(COUNTIF(저축성자산, I2563) &gt; 0, 표1[[#This Row],[결제수단]], E2563)</f>
        <v>대중교통</v>
      </c>
      <c r="O2563">
        <f>IF(OR(표1[[#This Row],[pv_대분류]]="수입", 표1[[#This Row],[pv_대분류]]="저축/투자"), 표1[[#This Row],[금액]], -표1[[#This Row],[금액]])</f>
        <v>18900</v>
      </c>
    </row>
    <row r="2564" spans="1:15">
      <c r="A2564" s="33">
        <v>45557</v>
      </c>
      <c r="B2564" s="34">
        <v>0.7167824074074074</v>
      </c>
      <c r="C2564" t="s">
        <v>165</v>
      </c>
      <c r="D2564" t="s">
        <v>148</v>
      </c>
      <c r="E2564" t="s">
        <v>0</v>
      </c>
      <c r="F2564" t="s">
        <v>344</v>
      </c>
      <c r="G2564" s="82">
        <v>-42933</v>
      </c>
      <c r="H2564" t="s">
        <v>179</v>
      </c>
      <c r="I2564" t="s">
        <v>222</v>
      </c>
      <c r="J2564" s="33"/>
      <c r="K2564" s="33">
        <f>표1[[#This Row],[날짜]]</f>
        <v>45557</v>
      </c>
      <c r="L2564" t="str" cm="1">
        <f t="array" ref="L25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64" t="str">
        <f t="shared" si="40"/>
        <v>식비</v>
      </c>
      <c r="N2564" t="str">
        <f>IF(COUNTIF(저축성자산, I2564) &gt; 0, 표1[[#This Row],[결제수단]], E2564)</f>
        <v>치킨</v>
      </c>
      <c r="O2564">
        <f>IF(OR(표1[[#This Row],[pv_대분류]]="수입", 표1[[#This Row],[pv_대분류]]="저축/투자"), 표1[[#This Row],[금액]], -표1[[#This Row],[금액]])</f>
        <v>42933</v>
      </c>
    </row>
    <row r="2565" spans="1:15">
      <c r="A2565" s="33">
        <v>45557</v>
      </c>
      <c r="B2565" s="34">
        <v>0.71778935185185189</v>
      </c>
      <c r="C2565" t="s">
        <v>165</v>
      </c>
      <c r="D2565" t="s">
        <v>160</v>
      </c>
      <c r="E2565" t="s">
        <v>10</v>
      </c>
      <c r="F2565" t="s">
        <v>329</v>
      </c>
      <c r="G2565" s="82">
        <v>-31220</v>
      </c>
      <c r="H2565" t="s">
        <v>179</v>
      </c>
      <c r="I2565" t="s">
        <v>224</v>
      </c>
      <c r="J2565" s="33"/>
      <c r="K2565" s="33">
        <f>표1[[#This Row],[날짜]]</f>
        <v>45557</v>
      </c>
      <c r="L2565" t="str" cm="1">
        <f t="array" ref="L25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65" t="str">
        <f t="shared" si="40"/>
        <v>생활</v>
      </c>
      <c r="N2565" t="str">
        <f>IF(COUNTIF(저축성자산, I2565) &gt; 0, 표1[[#This Row],[결제수단]], E2565)</f>
        <v>마트</v>
      </c>
      <c r="O2565">
        <f>IF(OR(표1[[#This Row],[pv_대분류]]="수입", 표1[[#This Row],[pv_대분류]]="저축/투자"), 표1[[#This Row],[금액]], -표1[[#This Row],[금액]])</f>
        <v>31220</v>
      </c>
    </row>
    <row r="2566" spans="1:15">
      <c r="A2566" s="33">
        <v>45557</v>
      </c>
      <c r="B2566" s="34">
        <v>0.77059027777777778</v>
      </c>
      <c r="C2566" t="s">
        <v>165</v>
      </c>
      <c r="D2566" t="s">
        <v>160</v>
      </c>
      <c r="E2566" t="s">
        <v>15</v>
      </c>
      <c r="F2566" t="s">
        <v>223</v>
      </c>
      <c r="G2566" s="82">
        <v>-80000</v>
      </c>
      <c r="H2566" t="s">
        <v>179</v>
      </c>
      <c r="I2566" t="s">
        <v>222</v>
      </c>
      <c r="J2566" s="33"/>
      <c r="K2566" s="33">
        <f>표1[[#This Row],[날짜]]</f>
        <v>45557</v>
      </c>
      <c r="L2566" t="str" cm="1">
        <f t="array" ref="L25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66" t="str">
        <f t="shared" si="40"/>
        <v>생활</v>
      </c>
      <c r="N2566" t="str">
        <f>IF(COUNTIF(저축성자산, I2566) &gt; 0, 표1[[#This Row],[결제수단]], E2566)</f>
        <v>생필품</v>
      </c>
      <c r="O2566">
        <f>IF(OR(표1[[#This Row],[pv_대분류]]="수입", 표1[[#This Row],[pv_대분류]]="저축/투자"), 표1[[#This Row],[금액]], -표1[[#This Row],[금액]])</f>
        <v>80000</v>
      </c>
    </row>
    <row r="2567" spans="1:15" hidden="1">
      <c r="A2567" s="33">
        <v>45557</v>
      </c>
      <c r="B2567" s="34">
        <v>0.36418981481481483</v>
      </c>
      <c r="C2567" t="s">
        <v>167</v>
      </c>
      <c r="D2567" t="s">
        <v>609</v>
      </c>
      <c r="E2567" t="s">
        <v>149</v>
      </c>
      <c r="F2567" t="s">
        <v>593</v>
      </c>
      <c r="G2567" s="82">
        <v>-50000</v>
      </c>
      <c r="H2567" t="s">
        <v>179</v>
      </c>
      <c r="I2567" t="s">
        <v>211</v>
      </c>
      <c r="J2567" s="33"/>
      <c r="K2567" s="33">
        <f>표1[[#This Row],[날짜]]</f>
        <v>45557</v>
      </c>
      <c r="L2567" t="str" cm="1">
        <f t="array" ref="L25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67" t="str">
        <f t="shared" si="40"/>
        <v>내계좌이체</v>
      </c>
      <c r="N2567" t="str">
        <f>IF(COUNTIF(저축성자산, I2567) &gt; 0, 표1[[#This Row],[결제수단]], E2567)</f>
        <v>미분류</v>
      </c>
      <c r="O2567">
        <f>IF(OR(표1[[#This Row],[pv_대분류]]="수입", 표1[[#This Row],[pv_대분류]]="저축/투자"), 표1[[#This Row],[금액]], -표1[[#This Row],[금액]])</f>
        <v>50000</v>
      </c>
    </row>
    <row r="2568" spans="1:15" hidden="1">
      <c r="A2568" s="33">
        <v>45557</v>
      </c>
      <c r="B2568" s="34">
        <v>0.36420138888888892</v>
      </c>
      <c r="C2568" t="s">
        <v>167</v>
      </c>
      <c r="D2568" t="s">
        <v>609</v>
      </c>
      <c r="E2568" t="s">
        <v>149</v>
      </c>
      <c r="F2568" t="s">
        <v>152</v>
      </c>
      <c r="G2568" s="82">
        <v>50000</v>
      </c>
      <c r="H2568" t="s">
        <v>179</v>
      </c>
      <c r="I2568" t="s">
        <v>554</v>
      </c>
      <c r="J2568" s="33"/>
      <c r="K2568" s="33">
        <f>표1[[#This Row],[날짜]]</f>
        <v>45557</v>
      </c>
      <c r="L2568" t="str" cm="1">
        <f t="array" ref="L25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68" t="str">
        <f t="shared" si="40"/>
        <v>내계좌이체</v>
      </c>
      <c r="N2568" t="str">
        <f>IF(COUNTIF(저축성자산, I2568) &gt; 0, 표1[[#This Row],[결제수단]], E2568)</f>
        <v>미분류</v>
      </c>
      <c r="O2568">
        <f>IF(OR(표1[[#This Row],[pv_대분류]]="수입", 표1[[#This Row],[pv_대분류]]="저축/투자"), 표1[[#This Row],[금액]], -표1[[#This Row],[금액]])</f>
        <v>-50000</v>
      </c>
    </row>
    <row r="2569" spans="1:15" hidden="1">
      <c r="A2569" s="33">
        <v>45557</v>
      </c>
      <c r="B2569" s="34">
        <v>0.36484953703703699</v>
      </c>
      <c r="C2569" t="s">
        <v>167</v>
      </c>
      <c r="D2569" t="s">
        <v>167</v>
      </c>
      <c r="E2569" t="s">
        <v>149</v>
      </c>
      <c r="F2569" t="s">
        <v>753</v>
      </c>
      <c r="G2569" s="82">
        <v>-50000</v>
      </c>
      <c r="H2569" t="s">
        <v>179</v>
      </c>
      <c r="I2569" t="s">
        <v>554</v>
      </c>
      <c r="J2569" s="33"/>
      <c r="K2569" s="33">
        <f>표1[[#This Row],[날짜]]</f>
        <v>45557</v>
      </c>
      <c r="L2569" t="str" cm="1">
        <f t="array" ref="L25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69" t="str">
        <f t="shared" si="40"/>
        <v>이체</v>
      </c>
      <c r="N2569" t="str">
        <f>IF(COUNTIF(저축성자산, I2569) &gt; 0, 표1[[#This Row],[결제수단]], E2569)</f>
        <v>미분류</v>
      </c>
      <c r="O2569">
        <f>IF(OR(표1[[#This Row],[pv_대분류]]="수입", 표1[[#This Row],[pv_대분류]]="저축/투자"), 표1[[#This Row],[금액]], -표1[[#This Row],[금액]])</f>
        <v>50000</v>
      </c>
    </row>
    <row r="2570" spans="1:15" hidden="1">
      <c r="A2570" s="33">
        <v>45557</v>
      </c>
      <c r="B2570" s="34">
        <v>0.4650347222222222</v>
      </c>
      <c r="C2570" t="s">
        <v>167</v>
      </c>
      <c r="D2570" t="s">
        <v>609</v>
      </c>
      <c r="E2570" t="s">
        <v>149</v>
      </c>
      <c r="F2570" t="s">
        <v>152</v>
      </c>
      <c r="G2570" s="82">
        <v>5</v>
      </c>
      <c r="H2570" t="s">
        <v>179</v>
      </c>
      <c r="I2570" t="s">
        <v>537</v>
      </c>
      <c r="J2570" s="33"/>
      <c r="K2570" s="33">
        <f>표1[[#This Row],[날짜]]</f>
        <v>45557</v>
      </c>
      <c r="L2570" t="str" cm="1">
        <f t="array" ref="L25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0" t="str">
        <f t="shared" si="40"/>
        <v>내계좌이체</v>
      </c>
      <c r="N2570" t="str">
        <f>IF(COUNTIF(저축성자산, I2570) &gt; 0, 표1[[#This Row],[결제수단]], E2570)</f>
        <v>미분류</v>
      </c>
      <c r="O2570">
        <f>IF(OR(표1[[#This Row],[pv_대분류]]="수입", 표1[[#This Row],[pv_대분류]]="저축/투자"), 표1[[#This Row],[금액]], -표1[[#This Row],[금액]])</f>
        <v>-5</v>
      </c>
    </row>
    <row r="2571" spans="1:15" hidden="1">
      <c r="A2571" s="33">
        <v>45557</v>
      </c>
      <c r="B2571" s="34">
        <v>0.46504629629629629</v>
      </c>
      <c r="C2571" t="s">
        <v>167</v>
      </c>
      <c r="D2571" t="s">
        <v>609</v>
      </c>
      <c r="E2571" t="s">
        <v>149</v>
      </c>
      <c r="F2571" t="s">
        <v>152</v>
      </c>
      <c r="G2571" s="82">
        <v>-5</v>
      </c>
      <c r="H2571" t="s">
        <v>179</v>
      </c>
      <c r="I2571" t="s">
        <v>195</v>
      </c>
      <c r="J2571" s="33"/>
      <c r="K2571" s="33">
        <f>표1[[#This Row],[날짜]]</f>
        <v>45557</v>
      </c>
      <c r="L2571" t="str" cm="1">
        <f t="array" ref="L25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1" t="str">
        <f t="shared" si="40"/>
        <v>내계좌이체</v>
      </c>
      <c r="N2571" t="str">
        <f>IF(COUNTIF(저축성자산, I2571) &gt; 0, 표1[[#This Row],[결제수단]], E2571)</f>
        <v>미분류</v>
      </c>
      <c r="O2571">
        <f>IF(OR(표1[[#This Row],[pv_대분류]]="수입", 표1[[#This Row],[pv_대분류]]="저축/투자"), 표1[[#This Row],[금액]], -표1[[#This Row],[금액]])</f>
        <v>5</v>
      </c>
    </row>
    <row r="2572" spans="1:15" hidden="1">
      <c r="A2572" s="33">
        <v>45557</v>
      </c>
      <c r="B2572" s="34">
        <v>0.46554398148148152</v>
      </c>
      <c r="C2572" t="s">
        <v>167</v>
      </c>
      <c r="D2572" t="s">
        <v>609</v>
      </c>
      <c r="E2572" t="s">
        <v>149</v>
      </c>
      <c r="F2572" t="s">
        <v>152</v>
      </c>
      <c r="G2572" s="82">
        <v>77</v>
      </c>
      <c r="H2572" t="s">
        <v>179</v>
      </c>
      <c r="I2572" t="s">
        <v>195</v>
      </c>
      <c r="J2572" s="33"/>
      <c r="K2572" s="33">
        <f>표1[[#This Row],[날짜]]</f>
        <v>45557</v>
      </c>
      <c r="L2572" t="str" cm="1">
        <f t="array" ref="L25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2" t="str">
        <f t="shared" si="40"/>
        <v>내계좌이체</v>
      </c>
      <c r="N2572" t="str">
        <f>IF(COUNTIF(저축성자산, I2572) &gt; 0, 표1[[#This Row],[결제수단]], E2572)</f>
        <v>미분류</v>
      </c>
      <c r="O2572">
        <f>IF(OR(표1[[#This Row],[pv_대분류]]="수입", 표1[[#This Row],[pv_대분류]]="저축/투자"), 표1[[#This Row],[금액]], -표1[[#This Row],[금액]])</f>
        <v>-77</v>
      </c>
    </row>
    <row r="2573" spans="1:15" hidden="1">
      <c r="A2573" s="33">
        <v>45557</v>
      </c>
      <c r="B2573" s="34">
        <v>0.46554398148148152</v>
      </c>
      <c r="C2573" t="s">
        <v>167</v>
      </c>
      <c r="D2573" t="s">
        <v>609</v>
      </c>
      <c r="E2573" t="s">
        <v>149</v>
      </c>
      <c r="F2573" t="s">
        <v>152</v>
      </c>
      <c r="G2573" s="82">
        <v>-77</v>
      </c>
      <c r="H2573" t="s">
        <v>179</v>
      </c>
      <c r="I2573" t="s">
        <v>537</v>
      </c>
      <c r="J2573" s="33"/>
      <c r="K2573" s="33">
        <f>표1[[#This Row],[날짜]]</f>
        <v>45557</v>
      </c>
      <c r="L2573" t="str" cm="1">
        <f t="array" ref="L25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3" t="str">
        <f t="shared" si="40"/>
        <v>내계좌이체</v>
      </c>
      <c r="N2573" t="str">
        <f>IF(COUNTIF(저축성자산, I2573) &gt; 0, 표1[[#This Row],[결제수단]], E2573)</f>
        <v>미분류</v>
      </c>
      <c r="O2573">
        <f>IF(OR(표1[[#This Row],[pv_대분류]]="수입", 표1[[#This Row],[pv_대분류]]="저축/투자"), 표1[[#This Row],[금액]], -표1[[#This Row],[금액]])</f>
        <v>77</v>
      </c>
    </row>
    <row r="2574" spans="1:15" hidden="1">
      <c r="A2574" s="33">
        <v>45557</v>
      </c>
      <c r="B2574" s="34">
        <v>0.46574074074074068</v>
      </c>
      <c r="C2574" t="s">
        <v>167</v>
      </c>
      <c r="D2574" t="s">
        <v>609</v>
      </c>
      <c r="E2574" t="s">
        <v>149</v>
      </c>
      <c r="F2574" t="s">
        <v>152</v>
      </c>
      <c r="G2574" s="82">
        <v>-800</v>
      </c>
      <c r="H2574" t="s">
        <v>179</v>
      </c>
      <c r="I2574" t="s">
        <v>537</v>
      </c>
      <c r="J2574" s="33"/>
      <c r="K2574" s="33">
        <f>표1[[#This Row],[날짜]]</f>
        <v>45557</v>
      </c>
      <c r="L2574" t="str" cm="1">
        <f t="array" ref="L25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4" t="str">
        <f t="shared" si="40"/>
        <v>내계좌이체</v>
      </c>
      <c r="N2574" t="str">
        <f>IF(COUNTIF(저축성자산, I2574) &gt; 0, 표1[[#This Row],[결제수단]], E2574)</f>
        <v>미분류</v>
      </c>
      <c r="O2574">
        <f>IF(OR(표1[[#This Row],[pv_대분류]]="수입", 표1[[#This Row],[pv_대분류]]="저축/투자"), 표1[[#This Row],[금액]], -표1[[#This Row],[금액]])</f>
        <v>800</v>
      </c>
    </row>
    <row r="2575" spans="1:15" hidden="1">
      <c r="A2575" s="33">
        <v>45557</v>
      </c>
      <c r="B2575" s="34">
        <v>0.46575231481481483</v>
      </c>
      <c r="C2575" t="s">
        <v>167</v>
      </c>
      <c r="D2575" t="s">
        <v>609</v>
      </c>
      <c r="E2575" t="s">
        <v>149</v>
      </c>
      <c r="F2575" t="s">
        <v>152</v>
      </c>
      <c r="G2575" s="82">
        <v>800</v>
      </c>
      <c r="H2575" t="s">
        <v>179</v>
      </c>
      <c r="I2575" t="s">
        <v>195</v>
      </c>
      <c r="J2575" s="33"/>
      <c r="K2575" s="33">
        <f>표1[[#This Row],[날짜]]</f>
        <v>45557</v>
      </c>
      <c r="L2575" t="str" cm="1">
        <f t="array" ref="L25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5" t="str">
        <f t="shared" si="40"/>
        <v>내계좌이체</v>
      </c>
      <c r="N2575" t="str">
        <f>IF(COUNTIF(저축성자산, I2575) &gt; 0, 표1[[#This Row],[결제수단]], E2575)</f>
        <v>미분류</v>
      </c>
      <c r="O2575">
        <f>IF(OR(표1[[#This Row],[pv_대분류]]="수입", 표1[[#This Row],[pv_대분류]]="저축/투자"), 표1[[#This Row],[금액]], -표1[[#This Row],[금액]])</f>
        <v>-800</v>
      </c>
    </row>
    <row r="2576" spans="1:15" hidden="1">
      <c r="A2576" s="33">
        <v>45557</v>
      </c>
      <c r="B2576" s="34">
        <v>0.46606481481481482</v>
      </c>
      <c r="C2576" t="s">
        <v>167</v>
      </c>
      <c r="D2576" t="s">
        <v>609</v>
      </c>
      <c r="E2576" t="s">
        <v>149</v>
      </c>
      <c r="F2576" t="s">
        <v>359</v>
      </c>
      <c r="G2576" s="82">
        <v>800</v>
      </c>
      <c r="H2576" t="s">
        <v>179</v>
      </c>
      <c r="I2576" t="s">
        <v>537</v>
      </c>
      <c r="J2576" s="33"/>
      <c r="K2576" s="33">
        <f>표1[[#This Row],[날짜]]</f>
        <v>45557</v>
      </c>
      <c r="L2576" t="str" cm="1">
        <f t="array" ref="L25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6" t="str">
        <f t="shared" si="40"/>
        <v>내계좌이체</v>
      </c>
      <c r="N2576" t="str">
        <f>IF(COUNTIF(저축성자산, I2576) &gt; 0, 표1[[#This Row],[결제수단]], E2576)</f>
        <v>미분류</v>
      </c>
      <c r="O2576">
        <f>IF(OR(표1[[#This Row],[pv_대분류]]="수입", 표1[[#This Row],[pv_대분류]]="저축/투자"), 표1[[#This Row],[금액]], -표1[[#This Row],[금액]])</f>
        <v>-800</v>
      </c>
    </row>
    <row r="2577" spans="1:15" hidden="1">
      <c r="A2577" s="33">
        <v>45557</v>
      </c>
      <c r="B2577" s="34">
        <v>0.46607638888888892</v>
      </c>
      <c r="C2577" t="s">
        <v>167</v>
      </c>
      <c r="D2577" t="s">
        <v>609</v>
      </c>
      <c r="E2577" t="s">
        <v>149</v>
      </c>
      <c r="F2577" t="s">
        <v>732</v>
      </c>
      <c r="G2577" s="82">
        <v>-800</v>
      </c>
      <c r="H2577" t="s">
        <v>179</v>
      </c>
      <c r="I2577" t="s">
        <v>195</v>
      </c>
      <c r="J2577" s="33"/>
      <c r="K2577" s="33">
        <f>표1[[#This Row],[날짜]]</f>
        <v>45557</v>
      </c>
      <c r="L2577" t="str" cm="1">
        <f t="array" ref="L25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7" t="str">
        <f t="shared" si="40"/>
        <v>내계좌이체</v>
      </c>
      <c r="N2577" t="str">
        <f>IF(COUNTIF(저축성자산, I2577) &gt; 0, 표1[[#This Row],[결제수단]], E2577)</f>
        <v>미분류</v>
      </c>
      <c r="O2577">
        <f>IF(OR(표1[[#This Row],[pv_대분류]]="수입", 표1[[#This Row],[pv_대분류]]="저축/투자"), 표1[[#This Row],[금액]], -표1[[#This Row],[금액]])</f>
        <v>800</v>
      </c>
    </row>
    <row r="2578" spans="1:15" hidden="1">
      <c r="A2578" s="33">
        <v>45557</v>
      </c>
      <c r="B2578" s="34">
        <v>0.46635416666666668</v>
      </c>
      <c r="C2578" t="s">
        <v>167</v>
      </c>
      <c r="D2578" t="s">
        <v>609</v>
      </c>
      <c r="E2578" t="s">
        <v>149</v>
      </c>
      <c r="F2578" t="s">
        <v>192</v>
      </c>
      <c r="G2578" s="82">
        <v>-10000</v>
      </c>
      <c r="H2578" t="s">
        <v>179</v>
      </c>
      <c r="I2578" t="s">
        <v>537</v>
      </c>
      <c r="J2578" s="33"/>
      <c r="K2578" s="33">
        <f>표1[[#This Row],[날짜]]</f>
        <v>45557</v>
      </c>
      <c r="L2578" t="str" cm="1">
        <f t="array" ref="L25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8" t="str">
        <f t="shared" si="40"/>
        <v>내계좌이체</v>
      </c>
      <c r="N2578" t="str">
        <f>IF(COUNTIF(저축성자산, I2578) &gt; 0, 표1[[#This Row],[결제수단]], E2578)</f>
        <v>미분류</v>
      </c>
      <c r="O2578">
        <f>IF(OR(표1[[#This Row],[pv_대분류]]="수입", 표1[[#This Row],[pv_대분류]]="저축/투자"), 표1[[#This Row],[금액]], -표1[[#This Row],[금액]])</f>
        <v>10000</v>
      </c>
    </row>
    <row r="2579" spans="1:15" hidden="1">
      <c r="A2579" s="33">
        <v>45557</v>
      </c>
      <c r="B2579" s="34">
        <v>0.46635416666666668</v>
      </c>
      <c r="C2579" t="s">
        <v>167</v>
      </c>
      <c r="D2579" t="s">
        <v>609</v>
      </c>
      <c r="E2579" t="s">
        <v>149</v>
      </c>
      <c r="F2579" t="s">
        <v>237</v>
      </c>
      <c r="G2579" s="82">
        <v>10000</v>
      </c>
      <c r="H2579" t="s">
        <v>179</v>
      </c>
      <c r="I2579" t="s">
        <v>527</v>
      </c>
      <c r="J2579" s="33"/>
      <c r="K2579" s="33">
        <f>표1[[#This Row],[날짜]]</f>
        <v>45557</v>
      </c>
      <c r="L2579" t="str" cm="1">
        <f t="array" ref="L25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79" t="str">
        <f t="shared" si="40"/>
        <v>내계좌이체</v>
      </c>
      <c r="N2579" t="str">
        <f>IF(COUNTIF(저축성자산, I2579) &gt; 0, 표1[[#This Row],[결제수단]], E2579)</f>
        <v>미분류</v>
      </c>
      <c r="O2579">
        <f>IF(OR(표1[[#This Row],[pv_대분류]]="수입", 표1[[#This Row],[pv_대분류]]="저축/투자"), 표1[[#This Row],[금액]], -표1[[#This Row],[금액]])</f>
        <v>-10000</v>
      </c>
    </row>
    <row r="2580" spans="1:15" hidden="1">
      <c r="A2580" s="33">
        <v>45557</v>
      </c>
      <c r="B2580" s="34">
        <v>0.46692129629629631</v>
      </c>
      <c r="C2580" t="s">
        <v>167</v>
      </c>
      <c r="D2580" t="s">
        <v>609</v>
      </c>
      <c r="E2580" t="s">
        <v>149</v>
      </c>
      <c r="F2580" t="s">
        <v>152</v>
      </c>
      <c r="G2580" s="82">
        <v>77</v>
      </c>
      <c r="H2580" t="s">
        <v>179</v>
      </c>
      <c r="I2580" t="s">
        <v>537</v>
      </c>
      <c r="J2580" s="33"/>
      <c r="K2580" s="33">
        <f>표1[[#This Row],[날짜]]</f>
        <v>45557</v>
      </c>
      <c r="L2580" t="str" cm="1">
        <f t="array" ref="L25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0" t="str">
        <f t="shared" si="40"/>
        <v>내계좌이체</v>
      </c>
      <c r="N2580" t="str">
        <f>IF(COUNTIF(저축성자산, I2580) &gt; 0, 표1[[#This Row],[결제수단]], E2580)</f>
        <v>미분류</v>
      </c>
      <c r="O2580">
        <f>IF(OR(표1[[#This Row],[pv_대분류]]="수입", 표1[[#This Row],[pv_대분류]]="저축/투자"), 표1[[#This Row],[금액]], -표1[[#This Row],[금액]])</f>
        <v>-77</v>
      </c>
    </row>
    <row r="2581" spans="1:15" hidden="1">
      <c r="A2581" s="33">
        <v>45557</v>
      </c>
      <c r="B2581" s="34">
        <v>0.46693287037037029</v>
      </c>
      <c r="C2581" t="s">
        <v>167</v>
      </c>
      <c r="D2581" t="s">
        <v>609</v>
      </c>
      <c r="E2581" t="s">
        <v>149</v>
      </c>
      <c r="F2581" t="s">
        <v>152</v>
      </c>
      <c r="G2581" s="82">
        <v>-77</v>
      </c>
      <c r="H2581" t="s">
        <v>179</v>
      </c>
      <c r="I2581" t="s">
        <v>195</v>
      </c>
      <c r="J2581" s="33"/>
      <c r="K2581" s="33">
        <f>표1[[#This Row],[날짜]]</f>
        <v>45557</v>
      </c>
      <c r="L2581" t="str" cm="1">
        <f t="array" ref="L25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1" t="str">
        <f t="shared" si="40"/>
        <v>내계좌이체</v>
      </c>
      <c r="N2581" t="str">
        <f>IF(COUNTIF(저축성자산, I2581) &gt; 0, 표1[[#This Row],[결제수단]], E2581)</f>
        <v>미분류</v>
      </c>
      <c r="O2581">
        <f>IF(OR(표1[[#This Row],[pv_대분류]]="수입", 표1[[#This Row],[pv_대분류]]="저축/투자"), 표1[[#This Row],[금액]], -표1[[#This Row],[금액]])</f>
        <v>77</v>
      </c>
    </row>
    <row r="2582" spans="1:15" hidden="1">
      <c r="A2582" s="33">
        <v>45557</v>
      </c>
      <c r="B2582" s="34">
        <v>0.46712962962962962</v>
      </c>
      <c r="C2582" t="s">
        <v>167</v>
      </c>
      <c r="D2582" t="s">
        <v>609</v>
      </c>
      <c r="E2582" t="s">
        <v>149</v>
      </c>
      <c r="F2582" t="s">
        <v>192</v>
      </c>
      <c r="G2582" s="82">
        <v>10084</v>
      </c>
      <c r="H2582" t="s">
        <v>179</v>
      </c>
      <c r="I2582" t="s">
        <v>537</v>
      </c>
      <c r="J2582" s="33"/>
      <c r="K2582" s="33">
        <f>표1[[#This Row],[날짜]]</f>
        <v>45557</v>
      </c>
      <c r="L2582" t="str" cm="1">
        <f t="array" ref="L25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2" t="str">
        <f t="shared" si="40"/>
        <v>내계좌이체</v>
      </c>
      <c r="N2582" t="str">
        <f>IF(COUNTIF(저축성자산, I2582) &gt; 0, 표1[[#This Row],[결제수단]], E2582)</f>
        <v>미분류</v>
      </c>
      <c r="O2582">
        <f>IF(OR(표1[[#This Row],[pv_대분류]]="수입", 표1[[#This Row],[pv_대분류]]="저축/투자"), 표1[[#This Row],[금액]], -표1[[#This Row],[금액]])</f>
        <v>-10084</v>
      </c>
    </row>
    <row r="2583" spans="1:15" hidden="1">
      <c r="A2583" s="33">
        <v>45557</v>
      </c>
      <c r="B2583" s="34">
        <v>0.46712962962962962</v>
      </c>
      <c r="C2583" t="s">
        <v>167</v>
      </c>
      <c r="D2583" t="s">
        <v>609</v>
      </c>
      <c r="E2583" t="s">
        <v>149</v>
      </c>
      <c r="F2583" t="s">
        <v>234</v>
      </c>
      <c r="G2583" s="82">
        <v>-10084</v>
      </c>
      <c r="H2583" t="s">
        <v>179</v>
      </c>
      <c r="I2583" t="s">
        <v>527</v>
      </c>
      <c r="J2583" s="33"/>
      <c r="K2583" s="33">
        <f>표1[[#This Row],[날짜]]</f>
        <v>45557</v>
      </c>
      <c r="L2583" t="str" cm="1">
        <f t="array" ref="L25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3" t="str">
        <f t="shared" si="40"/>
        <v>내계좌이체</v>
      </c>
      <c r="N2583" t="str">
        <f>IF(COUNTIF(저축성자산, I2583) &gt; 0, 표1[[#This Row],[결제수단]], E2583)</f>
        <v>미분류</v>
      </c>
      <c r="O2583">
        <f>IF(OR(표1[[#This Row],[pv_대분류]]="수입", 표1[[#This Row],[pv_대분류]]="저축/투자"), 표1[[#This Row],[금액]], -표1[[#This Row],[금액]])</f>
        <v>10084</v>
      </c>
    </row>
    <row r="2584" spans="1:15" hidden="1">
      <c r="A2584" s="33">
        <v>45557</v>
      </c>
      <c r="B2584" s="34">
        <v>0.5514930555555555</v>
      </c>
      <c r="C2584" t="s">
        <v>167</v>
      </c>
      <c r="D2584" t="s">
        <v>609</v>
      </c>
      <c r="E2584" t="s">
        <v>149</v>
      </c>
      <c r="F2584" t="s">
        <v>593</v>
      </c>
      <c r="G2584" s="82">
        <v>-18900</v>
      </c>
      <c r="H2584" t="s">
        <v>179</v>
      </c>
      <c r="I2584" t="s">
        <v>211</v>
      </c>
      <c r="J2584" s="33"/>
      <c r="K2584" s="33">
        <f>표1[[#This Row],[날짜]]</f>
        <v>45557</v>
      </c>
      <c r="L2584" t="str" cm="1">
        <f t="array" ref="L25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4" t="str">
        <f t="shared" si="40"/>
        <v>내계좌이체</v>
      </c>
      <c r="N2584" t="str">
        <f>IF(COUNTIF(저축성자산, I2584) &gt; 0, 표1[[#This Row],[결제수단]], E2584)</f>
        <v>미분류</v>
      </c>
      <c r="O2584">
        <f>IF(OR(표1[[#This Row],[pv_대분류]]="수입", 표1[[#This Row],[pv_대분류]]="저축/투자"), 표1[[#This Row],[금액]], -표1[[#This Row],[금액]])</f>
        <v>18900</v>
      </c>
    </row>
    <row r="2585" spans="1:15" hidden="1">
      <c r="A2585" s="33">
        <v>45557</v>
      </c>
      <c r="B2585" s="34">
        <v>0.55150462962962965</v>
      </c>
      <c r="C2585" t="s">
        <v>167</v>
      </c>
      <c r="D2585" t="s">
        <v>609</v>
      </c>
      <c r="E2585" t="s">
        <v>149</v>
      </c>
      <c r="F2585" t="s">
        <v>152</v>
      </c>
      <c r="G2585" s="82">
        <v>18900</v>
      </c>
      <c r="H2585" t="s">
        <v>179</v>
      </c>
      <c r="I2585" t="s">
        <v>537</v>
      </c>
      <c r="J2585" s="33"/>
      <c r="K2585" s="33">
        <f>표1[[#This Row],[날짜]]</f>
        <v>45557</v>
      </c>
      <c r="L2585" t="str" cm="1">
        <f t="array" ref="L25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85" t="str">
        <f t="shared" si="40"/>
        <v>내계좌이체</v>
      </c>
      <c r="N2585" t="str">
        <f>IF(COUNTIF(저축성자산, I2585) &gt; 0, 표1[[#This Row],[결제수단]], E2585)</f>
        <v>미분류</v>
      </c>
      <c r="O2585">
        <f>IF(OR(표1[[#This Row],[pv_대분류]]="수입", 표1[[#This Row],[pv_대분류]]="저축/투자"), 표1[[#This Row],[금액]], -표1[[#This Row],[금액]])</f>
        <v>-18900</v>
      </c>
    </row>
    <row r="2586" spans="1:15" hidden="1">
      <c r="A2586" s="33">
        <v>45557</v>
      </c>
      <c r="B2586" s="34">
        <v>0.5866203703703704</v>
      </c>
      <c r="C2586" t="s">
        <v>167</v>
      </c>
      <c r="D2586" t="s">
        <v>167</v>
      </c>
      <c r="E2586" t="s">
        <v>149</v>
      </c>
      <c r="F2586" t="s">
        <v>123</v>
      </c>
      <c r="G2586" s="82">
        <v>30000</v>
      </c>
      <c r="H2586" t="s">
        <v>179</v>
      </c>
      <c r="I2586" t="s">
        <v>554</v>
      </c>
      <c r="J2586" s="33"/>
      <c r="K2586" s="33">
        <f>표1[[#This Row],[날짜]]</f>
        <v>45557</v>
      </c>
      <c r="L2586" t="str" cm="1">
        <f t="array" ref="L25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86" t="str">
        <f t="shared" si="40"/>
        <v>이체</v>
      </c>
      <c r="N2586" t="str">
        <f>IF(COUNTIF(저축성자산, I2586) &gt; 0, 표1[[#This Row],[결제수단]], E2586)</f>
        <v>미분류</v>
      </c>
      <c r="O2586">
        <f>IF(OR(표1[[#This Row],[pv_대분류]]="수입", 표1[[#This Row],[pv_대분류]]="저축/투자"), 표1[[#This Row],[금액]], -표1[[#This Row],[금액]])</f>
        <v>-30000</v>
      </c>
    </row>
    <row r="2587" spans="1:15" hidden="1">
      <c r="A2587" s="33">
        <v>45557</v>
      </c>
      <c r="B2587" s="34">
        <v>0.71788194444444442</v>
      </c>
      <c r="C2587" t="s">
        <v>167</v>
      </c>
      <c r="D2587" t="s">
        <v>167</v>
      </c>
      <c r="E2587" t="s">
        <v>149</v>
      </c>
      <c r="F2587" t="s">
        <v>365</v>
      </c>
      <c r="G2587" s="82">
        <v>2000</v>
      </c>
      <c r="H2587" t="s">
        <v>179</v>
      </c>
      <c r="I2587" t="s">
        <v>537</v>
      </c>
      <c r="J2587" s="33"/>
      <c r="K2587" s="33">
        <f>표1[[#This Row],[날짜]]</f>
        <v>45557</v>
      </c>
      <c r="L2587" t="str" cm="1">
        <f t="array" ref="L25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87" t="str">
        <f t="shared" si="40"/>
        <v>이체</v>
      </c>
      <c r="N2587" t="str">
        <f>IF(COUNTIF(저축성자산, I2587) &gt; 0, 표1[[#This Row],[결제수단]], E2587)</f>
        <v>미분류</v>
      </c>
      <c r="O2587">
        <f>IF(OR(표1[[#This Row],[pv_대분류]]="수입", 표1[[#This Row],[pv_대분류]]="저축/투자"), 표1[[#This Row],[금액]], -표1[[#This Row],[금액]])</f>
        <v>-2000</v>
      </c>
    </row>
    <row r="2588" spans="1:15" hidden="1">
      <c r="A2588" s="33">
        <v>45556</v>
      </c>
      <c r="B2588" s="34">
        <v>8.6921296296296302E-2</v>
      </c>
      <c r="C2588" t="s">
        <v>163</v>
      </c>
      <c r="D2588" t="s">
        <v>510</v>
      </c>
      <c r="E2588" t="s">
        <v>149</v>
      </c>
      <c r="F2588" t="s">
        <v>373</v>
      </c>
      <c r="G2588" s="82">
        <v>5</v>
      </c>
      <c r="H2588" t="s">
        <v>179</v>
      </c>
      <c r="I2588" t="s">
        <v>195</v>
      </c>
      <c r="J2588" s="33"/>
      <c r="K2588" s="33">
        <f>표1[[#This Row],[날짜]]</f>
        <v>45556</v>
      </c>
      <c r="L2588" t="str" cm="1">
        <f t="array" ref="L25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88" t="str">
        <f t="shared" si="40"/>
        <v>금융수입</v>
      </c>
      <c r="N2588" t="str">
        <f>IF(COUNTIF(저축성자산, I2588) &gt; 0, 표1[[#This Row],[결제수단]], E2588)</f>
        <v>미분류</v>
      </c>
      <c r="O2588">
        <f>IF(OR(표1[[#This Row],[pv_대분류]]="수입", 표1[[#This Row],[pv_대분류]]="저축/투자"), 표1[[#This Row],[금액]], -표1[[#This Row],[금액]])</f>
        <v>5</v>
      </c>
    </row>
    <row r="2589" spans="1:15">
      <c r="A2589" s="33">
        <v>45556</v>
      </c>
      <c r="B2589" s="34">
        <v>0.35863425925925918</v>
      </c>
      <c r="C2589" t="s">
        <v>165</v>
      </c>
      <c r="D2589" t="s">
        <v>553</v>
      </c>
      <c r="E2589" t="s">
        <v>622</v>
      </c>
      <c r="F2589" t="s">
        <v>455</v>
      </c>
      <c r="G2589" s="82">
        <v>-17000</v>
      </c>
      <c r="H2589" t="s">
        <v>179</v>
      </c>
      <c r="I2589" t="s">
        <v>726</v>
      </c>
      <c r="J2589" s="33"/>
      <c r="K2589" s="33">
        <f>표1[[#This Row],[날짜]]</f>
        <v>45556</v>
      </c>
      <c r="L2589" t="str" cm="1">
        <f t="array" ref="L25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89" t="str">
        <f t="shared" si="40"/>
        <v>온라인쇼핑</v>
      </c>
      <c r="N2589" t="str">
        <f>IF(COUNTIF(저축성자산, I2589) &gt; 0, 표1[[#This Row],[결제수단]], E2589)</f>
        <v>서비스구독</v>
      </c>
      <c r="O2589">
        <f>IF(OR(표1[[#This Row],[pv_대분류]]="수입", 표1[[#This Row],[pv_대분류]]="저축/투자"), 표1[[#This Row],[금액]], -표1[[#This Row],[금액]])</f>
        <v>17000</v>
      </c>
    </row>
    <row r="2590" spans="1:15">
      <c r="A2590" s="33">
        <v>45556</v>
      </c>
      <c r="B2590" s="34">
        <v>0.35891203703703711</v>
      </c>
      <c r="C2590" t="s">
        <v>165</v>
      </c>
      <c r="D2590" t="s">
        <v>553</v>
      </c>
      <c r="E2590" t="s">
        <v>622</v>
      </c>
      <c r="F2590" t="s">
        <v>455</v>
      </c>
      <c r="G2590" s="82">
        <v>-9900</v>
      </c>
      <c r="H2590" t="s">
        <v>179</v>
      </c>
      <c r="I2590" t="s">
        <v>726</v>
      </c>
      <c r="J2590" s="33"/>
      <c r="K2590" s="33">
        <f>표1[[#This Row],[날짜]]</f>
        <v>45556</v>
      </c>
      <c r="L2590" t="str" cm="1">
        <f t="array" ref="L25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90" t="str">
        <f t="shared" si="40"/>
        <v>온라인쇼핑</v>
      </c>
      <c r="N2590" t="str">
        <f>IF(COUNTIF(저축성자산, I2590) &gt; 0, 표1[[#This Row],[결제수단]], E2590)</f>
        <v>서비스구독</v>
      </c>
      <c r="O2590">
        <f>IF(OR(표1[[#This Row],[pv_대분류]]="수입", 표1[[#This Row],[pv_대분류]]="저축/투자"), 표1[[#This Row],[금액]], -표1[[#This Row],[금액]])</f>
        <v>9900</v>
      </c>
    </row>
    <row r="2591" spans="1:15" hidden="1">
      <c r="A2591" s="33">
        <v>45556</v>
      </c>
      <c r="B2591" s="34">
        <v>0.47212962962962962</v>
      </c>
      <c r="C2591" t="s">
        <v>163</v>
      </c>
      <c r="D2591" t="s">
        <v>510</v>
      </c>
      <c r="E2591" t="s">
        <v>149</v>
      </c>
      <c r="F2591" t="s">
        <v>677</v>
      </c>
      <c r="G2591" s="82">
        <v>0</v>
      </c>
      <c r="H2591" t="s">
        <v>179</v>
      </c>
      <c r="I2591" t="s">
        <v>529</v>
      </c>
      <c r="J2591" s="33"/>
      <c r="K2591" s="33">
        <f>표1[[#This Row],[날짜]]</f>
        <v>45556</v>
      </c>
      <c r="L2591" t="str" cm="1">
        <f t="array" ref="L25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591" t="str">
        <f t="shared" si="40"/>
        <v>금융수입</v>
      </c>
      <c r="N2591" t="str">
        <f>IF(COUNTIF(저축성자산, I2591) &gt; 0, 표1[[#This Row],[결제수단]], E2591)</f>
        <v>미분류</v>
      </c>
      <c r="O2591">
        <f>IF(OR(표1[[#This Row],[pv_대분류]]="수입", 표1[[#This Row],[pv_대분류]]="저축/투자"), 표1[[#This Row],[금액]], -표1[[#This Row],[금액]])</f>
        <v>0</v>
      </c>
    </row>
    <row r="2592" spans="1:15">
      <c r="A2592" s="33">
        <v>45556</v>
      </c>
      <c r="B2592" s="34">
        <v>0.49100694444444443</v>
      </c>
      <c r="C2592" t="s">
        <v>165</v>
      </c>
      <c r="D2592" t="s">
        <v>146</v>
      </c>
      <c r="E2592" t="s">
        <v>37</v>
      </c>
      <c r="F2592" t="s">
        <v>310</v>
      </c>
      <c r="G2592" s="82">
        <v>-9100</v>
      </c>
      <c r="H2592" t="s">
        <v>179</v>
      </c>
      <c r="I2592" t="s">
        <v>222</v>
      </c>
      <c r="J2592" s="33"/>
      <c r="K2592" s="33">
        <f>표1[[#This Row],[날짜]]</f>
        <v>45556</v>
      </c>
      <c r="L2592" t="str" cm="1">
        <f t="array" ref="L25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92" t="str">
        <f t="shared" si="40"/>
        <v>교통</v>
      </c>
      <c r="N2592" t="str">
        <f>IF(COUNTIF(저축성자산, I2592) &gt; 0, 표1[[#This Row],[결제수단]], E2592)</f>
        <v>택시</v>
      </c>
      <c r="O2592">
        <f>IF(OR(표1[[#This Row],[pv_대분류]]="수입", 표1[[#This Row],[pv_대분류]]="저축/투자"), 표1[[#This Row],[금액]], -표1[[#This Row],[금액]])</f>
        <v>9100</v>
      </c>
    </row>
    <row r="2593" spans="1:15">
      <c r="A2593" s="33">
        <v>45556</v>
      </c>
      <c r="B2593" s="34">
        <v>0.51627314814814818</v>
      </c>
      <c r="C2593" t="s">
        <v>165</v>
      </c>
      <c r="D2593" t="s">
        <v>148</v>
      </c>
      <c r="E2593" t="s">
        <v>27</v>
      </c>
      <c r="F2593" t="s">
        <v>233</v>
      </c>
      <c r="G2593" s="82">
        <v>-41980</v>
      </c>
      <c r="H2593" t="s">
        <v>179</v>
      </c>
      <c r="I2593" t="s">
        <v>222</v>
      </c>
      <c r="J2593" s="33"/>
      <c r="K2593" s="33">
        <f>표1[[#This Row],[날짜]]</f>
        <v>45556</v>
      </c>
      <c r="L2593" t="str" cm="1">
        <f t="array" ref="L25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93" t="str">
        <f t="shared" si="40"/>
        <v>식비</v>
      </c>
      <c r="N2593" t="str">
        <f>IF(COUNTIF(저축성자산, I2593) &gt; 0, 표1[[#This Row],[결제수단]], E2593)</f>
        <v>배달</v>
      </c>
      <c r="O2593">
        <f>IF(OR(표1[[#This Row],[pv_대분류]]="수입", 표1[[#This Row],[pv_대분류]]="저축/투자"), 표1[[#This Row],[금액]], -표1[[#This Row],[금액]])</f>
        <v>41980</v>
      </c>
    </row>
    <row r="2594" spans="1:15">
      <c r="A2594" s="33">
        <v>45556</v>
      </c>
      <c r="B2594" s="34">
        <v>0.63564814814814818</v>
      </c>
      <c r="C2594" t="s">
        <v>165</v>
      </c>
      <c r="D2594" t="s">
        <v>146</v>
      </c>
      <c r="E2594" t="s">
        <v>37</v>
      </c>
      <c r="F2594" t="s">
        <v>301</v>
      </c>
      <c r="G2594" s="82">
        <v>-8500</v>
      </c>
      <c r="H2594" t="s">
        <v>179</v>
      </c>
      <c r="I2594" t="s">
        <v>221</v>
      </c>
      <c r="J2594" s="33"/>
      <c r="K2594" s="33">
        <f>표1[[#This Row],[날짜]]</f>
        <v>45556</v>
      </c>
      <c r="L2594" t="str" cm="1">
        <f t="array" ref="L25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94" t="str">
        <f t="shared" si="40"/>
        <v>교통</v>
      </c>
      <c r="N2594" t="str">
        <f>IF(COUNTIF(저축성자산, I2594) &gt; 0, 표1[[#This Row],[결제수단]], E2594)</f>
        <v>택시</v>
      </c>
      <c r="O2594">
        <f>IF(OR(표1[[#This Row],[pv_대분류]]="수입", 표1[[#This Row],[pv_대분류]]="저축/투자"), 표1[[#This Row],[금액]], -표1[[#This Row],[금액]])</f>
        <v>8500</v>
      </c>
    </row>
    <row r="2595" spans="1:15">
      <c r="A2595" s="33">
        <v>45556</v>
      </c>
      <c r="B2595" s="34">
        <v>0.63565972222222222</v>
      </c>
      <c r="C2595" t="s">
        <v>165</v>
      </c>
      <c r="D2595" t="s">
        <v>146</v>
      </c>
      <c r="E2595" t="s">
        <v>37</v>
      </c>
      <c r="F2595" t="s">
        <v>301</v>
      </c>
      <c r="G2595" s="82">
        <v>8500</v>
      </c>
      <c r="H2595" t="s">
        <v>179</v>
      </c>
      <c r="I2595" t="s">
        <v>221</v>
      </c>
      <c r="J2595" s="33"/>
      <c r="K2595" s="33">
        <f>표1[[#This Row],[날짜]]</f>
        <v>45556</v>
      </c>
      <c r="L2595" t="str" cm="1">
        <f t="array" ref="L25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95" t="str">
        <f t="shared" si="40"/>
        <v>교통</v>
      </c>
      <c r="N2595" t="str">
        <f>IF(COUNTIF(저축성자산, I2595) &gt; 0, 표1[[#This Row],[결제수단]], E2595)</f>
        <v>택시</v>
      </c>
      <c r="O2595">
        <f>IF(OR(표1[[#This Row],[pv_대분류]]="수입", 표1[[#This Row],[pv_대분류]]="저축/투자"), 표1[[#This Row],[금액]], -표1[[#This Row],[금액]])</f>
        <v>-8500</v>
      </c>
    </row>
    <row r="2596" spans="1:15">
      <c r="A2596" s="33">
        <v>45556</v>
      </c>
      <c r="B2596" s="34">
        <v>0.64420138888888889</v>
      </c>
      <c r="C2596" t="s">
        <v>165</v>
      </c>
      <c r="D2596" t="s">
        <v>146</v>
      </c>
      <c r="E2596" t="s">
        <v>37</v>
      </c>
      <c r="F2596" t="s">
        <v>301</v>
      </c>
      <c r="G2596" s="82">
        <v>-8000</v>
      </c>
      <c r="H2596" t="s">
        <v>179</v>
      </c>
      <c r="I2596" t="s">
        <v>221</v>
      </c>
      <c r="J2596" s="33"/>
      <c r="K2596" s="33">
        <f>표1[[#This Row],[날짜]]</f>
        <v>45556</v>
      </c>
      <c r="L2596" t="str" cm="1">
        <f t="array" ref="L25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596" t="str">
        <f t="shared" si="40"/>
        <v>교통</v>
      </c>
      <c r="N2596" t="str">
        <f>IF(COUNTIF(저축성자산, I2596) &gt; 0, 표1[[#This Row],[결제수단]], E2596)</f>
        <v>택시</v>
      </c>
      <c r="O2596">
        <f>IF(OR(표1[[#This Row],[pv_대분류]]="수입", 표1[[#This Row],[pv_대분류]]="저축/투자"), 표1[[#This Row],[금액]], -표1[[#This Row],[금액]])</f>
        <v>8000</v>
      </c>
    </row>
    <row r="2597" spans="1:15" hidden="1">
      <c r="A2597" s="33">
        <v>45556</v>
      </c>
      <c r="B2597" s="34">
        <v>0.35843750000000002</v>
      </c>
      <c r="C2597" t="s">
        <v>167</v>
      </c>
      <c r="D2597" t="s">
        <v>609</v>
      </c>
      <c r="E2597" t="s">
        <v>149</v>
      </c>
      <c r="F2597" t="s">
        <v>593</v>
      </c>
      <c r="G2597" s="82">
        <v>-30000</v>
      </c>
      <c r="H2597" t="s">
        <v>179</v>
      </c>
      <c r="I2597" t="s">
        <v>211</v>
      </c>
      <c r="J2597" s="33"/>
      <c r="K2597" s="33">
        <f>표1[[#This Row],[날짜]]</f>
        <v>45556</v>
      </c>
      <c r="L2597" t="str" cm="1">
        <f t="array" ref="L25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97" t="str">
        <f t="shared" si="40"/>
        <v>내계좌이체</v>
      </c>
      <c r="N2597" t="str">
        <f>IF(COUNTIF(저축성자산, I2597) &gt; 0, 표1[[#This Row],[결제수단]], E2597)</f>
        <v>미분류</v>
      </c>
      <c r="O2597">
        <f>IF(OR(표1[[#This Row],[pv_대분류]]="수입", 표1[[#This Row],[pv_대분류]]="저축/투자"), 표1[[#This Row],[금액]], -표1[[#This Row],[금액]])</f>
        <v>30000</v>
      </c>
    </row>
    <row r="2598" spans="1:15" hidden="1">
      <c r="A2598" s="33">
        <v>45556</v>
      </c>
      <c r="B2598" s="34">
        <v>0.35844907407407411</v>
      </c>
      <c r="C2598" t="s">
        <v>167</v>
      </c>
      <c r="D2598" t="s">
        <v>609</v>
      </c>
      <c r="E2598" t="s">
        <v>149</v>
      </c>
      <c r="F2598" t="s">
        <v>152</v>
      </c>
      <c r="G2598" s="82">
        <v>30000</v>
      </c>
      <c r="H2598" t="s">
        <v>179</v>
      </c>
      <c r="I2598" t="s">
        <v>532</v>
      </c>
      <c r="J2598" s="33"/>
      <c r="K2598" s="33">
        <f>표1[[#This Row],[날짜]]</f>
        <v>45556</v>
      </c>
      <c r="L2598" t="str" cm="1">
        <f t="array" ref="L25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598" t="str">
        <f t="shared" si="40"/>
        <v>내계좌이체</v>
      </c>
      <c r="N2598" t="str">
        <f>IF(COUNTIF(저축성자산, I2598) &gt; 0, 표1[[#This Row],[결제수단]], E2598)</f>
        <v>미분류</v>
      </c>
      <c r="O2598">
        <f>IF(OR(표1[[#This Row],[pv_대분류]]="수입", 표1[[#This Row],[pv_대분류]]="저축/투자"), 표1[[#This Row],[금액]], -표1[[#This Row],[금액]])</f>
        <v>-30000</v>
      </c>
    </row>
    <row r="2599" spans="1:15" hidden="1">
      <c r="A2599" s="33">
        <v>45556</v>
      </c>
      <c r="B2599" s="34">
        <v>0.42271990740740739</v>
      </c>
      <c r="C2599" t="s">
        <v>167</v>
      </c>
      <c r="D2599" t="s">
        <v>167</v>
      </c>
      <c r="E2599" t="s">
        <v>149</v>
      </c>
      <c r="F2599" t="s">
        <v>754</v>
      </c>
      <c r="G2599" s="82">
        <v>-31230</v>
      </c>
      <c r="H2599" t="s">
        <v>179</v>
      </c>
      <c r="I2599" t="s">
        <v>211</v>
      </c>
      <c r="J2599" s="33"/>
      <c r="K2599" s="33">
        <f>표1[[#This Row],[날짜]]</f>
        <v>45556</v>
      </c>
      <c r="L2599" t="str" cm="1">
        <f t="array" ref="L25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599" t="str">
        <f t="shared" si="40"/>
        <v>이체</v>
      </c>
      <c r="N2599" t="str">
        <f>IF(COUNTIF(저축성자산, I2599) &gt; 0, 표1[[#This Row],[결제수단]], E2599)</f>
        <v>미분류</v>
      </c>
      <c r="O2599">
        <f>IF(OR(표1[[#This Row],[pv_대분류]]="수입", 표1[[#This Row],[pv_대분류]]="저축/투자"), 표1[[#This Row],[금액]], -표1[[#This Row],[금액]])</f>
        <v>31230</v>
      </c>
    </row>
    <row r="2600" spans="1:15">
      <c r="A2600" s="33">
        <v>45555</v>
      </c>
      <c r="B2600" s="34">
        <v>0.3853125</v>
      </c>
      <c r="C2600" t="s">
        <v>165</v>
      </c>
      <c r="D2600" t="s">
        <v>148</v>
      </c>
      <c r="E2600" t="s">
        <v>92</v>
      </c>
      <c r="F2600" t="s">
        <v>336</v>
      </c>
      <c r="G2600" s="82">
        <v>-15160</v>
      </c>
      <c r="H2600" t="s">
        <v>179</v>
      </c>
      <c r="I2600" t="s">
        <v>272</v>
      </c>
      <c r="J2600" s="33"/>
      <c r="K2600" s="33">
        <f>표1[[#This Row],[날짜]]</f>
        <v>45555</v>
      </c>
      <c r="L2600" t="str" cm="1">
        <f t="array" ref="L26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00" t="str">
        <f t="shared" si="40"/>
        <v>식비</v>
      </c>
      <c r="N2600" t="str">
        <f>IF(COUNTIF(저축성자산, I2600) &gt; 0, 표1[[#This Row],[결제수단]], E2600)</f>
        <v>식재료</v>
      </c>
      <c r="O2600">
        <f>IF(OR(표1[[#This Row],[pv_대분류]]="수입", 표1[[#This Row],[pv_대분류]]="저축/투자"), 표1[[#This Row],[금액]], -표1[[#This Row],[금액]])</f>
        <v>15160</v>
      </c>
    </row>
    <row r="2601" spans="1:15">
      <c r="A2601" s="33">
        <v>45555</v>
      </c>
      <c r="B2601" s="34">
        <v>0.59458333333333335</v>
      </c>
      <c r="C2601" t="s">
        <v>165</v>
      </c>
      <c r="D2601" t="s">
        <v>553</v>
      </c>
      <c r="E2601" t="s">
        <v>612</v>
      </c>
      <c r="F2601" t="s">
        <v>716</v>
      </c>
      <c r="G2601" s="82">
        <v>-42300</v>
      </c>
      <c r="H2601" t="s">
        <v>179</v>
      </c>
      <c r="I2601" t="s">
        <v>224</v>
      </c>
      <c r="J2601" s="33"/>
      <c r="K2601" s="33">
        <f>표1[[#This Row],[날짜]]</f>
        <v>45555</v>
      </c>
      <c r="L2601" t="str" cm="1">
        <f t="array" ref="L26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01" t="str">
        <f t="shared" si="40"/>
        <v>온라인쇼핑</v>
      </c>
      <c r="N2601" t="str">
        <f>IF(COUNTIF(저축성자산, I2601) &gt; 0, 표1[[#This Row],[결제수단]], E2601)</f>
        <v>인터넷쇼핑</v>
      </c>
      <c r="O2601">
        <f>IF(OR(표1[[#This Row],[pv_대분류]]="수입", 표1[[#This Row],[pv_대분류]]="저축/투자"), 표1[[#This Row],[금액]], -표1[[#This Row],[금액]])</f>
        <v>42300</v>
      </c>
    </row>
    <row r="2602" spans="1:15" hidden="1">
      <c r="A2602" s="33">
        <v>45555</v>
      </c>
      <c r="B2602" s="34">
        <v>0.59616898148148145</v>
      </c>
      <c r="C2602" t="s">
        <v>163</v>
      </c>
      <c r="D2602" t="s">
        <v>161</v>
      </c>
      <c r="E2602" t="s">
        <v>149</v>
      </c>
      <c r="F2602" t="s">
        <v>617</v>
      </c>
      <c r="G2602" s="82">
        <v>133</v>
      </c>
      <c r="H2602" t="s">
        <v>179</v>
      </c>
      <c r="I2602" t="s">
        <v>537</v>
      </c>
      <c r="J2602" s="33"/>
      <c r="K2602" s="33">
        <f>표1[[#This Row],[날짜]]</f>
        <v>45555</v>
      </c>
      <c r="L2602" t="str" cm="1">
        <f t="array" ref="L26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2" t="str">
        <f t="shared" si="40"/>
        <v>앱테크</v>
      </c>
      <c r="N2602" t="str">
        <f>IF(COUNTIF(저축성자산, I2602) &gt; 0, 표1[[#This Row],[결제수단]], E2602)</f>
        <v>미분류</v>
      </c>
      <c r="O2602">
        <f>IF(OR(표1[[#This Row],[pv_대분류]]="수입", 표1[[#This Row],[pv_대분류]]="저축/투자"), 표1[[#This Row],[금액]], -표1[[#This Row],[금액]])</f>
        <v>133</v>
      </c>
    </row>
    <row r="2603" spans="1:15" hidden="1">
      <c r="A2603" s="33">
        <v>45555</v>
      </c>
      <c r="B2603" s="34">
        <v>0.59641203703703705</v>
      </c>
      <c r="C2603" t="s">
        <v>163</v>
      </c>
      <c r="D2603" t="s">
        <v>149</v>
      </c>
      <c r="E2603" t="s">
        <v>149</v>
      </c>
      <c r="F2603" t="s">
        <v>590</v>
      </c>
      <c r="G2603" s="82">
        <v>14</v>
      </c>
      <c r="H2603" t="s">
        <v>179</v>
      </c>
      <c r="I2603" t="s">
        <v>537</v>
      </c>
      <c r="J2603" s="33"/>
      <c r="K2603" s="33">
        <f>표1[[#This Row],[날짜]]</f>
        <v>45555</v>
      </c>
      <c r="L2603" t="str" cm="1">
        <f t="array" ref="L26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3" t="str">
        <f t="shared" si="40"/>
        <v>미분류</v>
      </c>
      <c r="N2603" t="str">
        <f>IF(COUNTIF(저축성자산, I2603) &gt; 0, 표1[[#This Row],[결제수단]], E2603)</f>
        <v>미분류</v>
      </c>
      <c r="O2603">
        <f>IF(OR(표1[[#This Row],[pv_대분류]]="수입", 표1[[#This Row],[pv_대분류]]="저축/투자"), 표1[[#This Row],[금액]], -표1[[#This Row],[금액]])</f>
        <v>14</v>
      </c>
    </row>
    <row r="2604" spans="1:15" hidden="1">
      <c r="A2604" s="33">
        <v>45555</v>
      </c>
      <c r="B2604" s="34">
        <v>0.59644675925925927</v>
      </c>
      <c r="C2604" t="s">
        <v>163</v>
      </c>
      <c r="D2604" t="s">
        <v>149</v>
      </c>
      <c r="E2604" t="s">
        <v>149</v>
      </c>
      <c r="F2604" t="s">
        <v>590</v>
      </c>
      <c r="G2604" s="82">
        <v>59</v>
      </c>
      <c r="H2604" t="s">
        <v>179</v>
      </c>
      <c r="I2604" t="s">
        <v>537</v>
      </c>
      <c r="J2604" s="33"/>
      <c r="K2604" s="33">
        <f>표1[[#This Row],[날짜]]</f>
        <v>45555</v>
      </c>
      <c r="L2604" t="str" cm="1">
        <f t="array" ref="L26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4" t="str">
        <f t="shared" si="40"/>
        <v>미분류</v>
      </c>
      <c r="N2604" t="str">
        <f>IF(COUNTIF(저축성자산, I2604) &gt; 0, 표1[[#This Row],[결제수단]], E2604)</f>
        <v>미분류</v>
      </c>
      <c r="O2604">
        <f>IF(OR(표1[[#This Row],[pv_대분류]]="수입", 표1[[#This Row],[pv_대분류]]="저축/투자"), 표1[[#This Row],[금액]], -표1[[#This Row],[금액]])</f>
        <v>59</v>
      </c>
    </row>
    <row r="2605" spans="1:15" hidden="1">
      <c r="A2605" s="33">
        <v>45555</v>
      </c>
      <c r="B2605" s="34">
        <v>0.59681712962962963</v>
      </c>
      <c r="C2605" t="s">
        <v>163</v>
      </c>
      <c r="D2605" t="s">
        <v>149</v>
      </c>
      <c r="E2605" t="s">
        <v>149</v>
      </c>
      <c r="F2605" t="s">
        <v>590</v>
      </c>
      <c r="G2605" s="82">
        <v>87</v>
      </c>
      <c r="H2605" t="s">
        <v>179</v>
      </c>
      <c r="I2605" t="s">
        <v>537</v>
      </c>
      <c r="J2605" s="33"/>
      <c r="K2605" s="33">
        <f>표1[[#This Row],[날짜]]</f>
        <v>45555</v>
      </c>
      <c r="L2605" t="str" cm="1">
        <f t="array" ref="L26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5" t="str">
        <f t="shared" si="40"/>
        <v>미분류</v>
      </c>
      <c r="N2605" t="str">
        <f>IF(COUNTIF(저축성자산, I2605) &gt; 0, 표1[[#This Row],[결제수단]], E2605)</f>
        <v>미분류</v>
      </c>
      <c r="O2605">
        <f>IF(OR(표1[[#This Row],[pv_대분류]]="수입", 표1[[#This Row],[pv_대분류]]="저축/투자"), 표1[[#This Row],[금액]], -표1[[#This Row],[금액]])</f>
        <v>87</v>
      </c>
    </row>
    <row r="2606" spans="1:15" hidden="1">
      <c r="A2606" s="33">
        <v>45555</v>
      </c>
      <c r="B2606" s="34">
        <v>0.59703703703703703</v>
      </c>
      <c r="C2606" t="s">
        <v>163</v>
      </c>
      <c r="D2606" t="s">
        <v>149</v>
      </c>
      <c r="E2606" t="s">
        <v>149</v>
      </c>
      <c r="F2606" t="s">
        <v>590</v>
      </c>
      <c r="G2606" s="82">
        <v>44</v>
      </c>
      <c r="H2606" t="s">
        <v>179</v>
      </c>
      <c r="I2606" t="s">
        <v>537</v>
      </c>
      <c r="J2606" s="33"/>
      <c r="K2606" s="33">
        <f>표1[[#This Row],[날짜]]</f>
        <v>45555</v>
      </c>
      <c r="L2606" t="str" cm="1">
        <f t="array" ref="L26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6" t="str">
        <f t="shared" si="40"/>
        <v>미분류</v>
      </c>
      <c r="N2606" t="str">
        <f>IF(COUNTIF(저축성자산, I2606) &gt; 0, 표1[[#This Row],[결제수단]], E2606)</f>
        <v>미분류</v>
      </c>
      <c r="O2606">
        <f>IF(OR(표1[[#This Row],[pv_대분류]]="수입", 표1[[#This Row],[pv_대분류]]="저축/투자"), 표1[[#This Row],[금액]], -표1[[#This Row],[금액]])</f>
        <v>44</v>
      </c>
    </row>
    <row r="2607" spans="1:15" hidden="1">
      <c r="A2607" s="33">
        <v>45555</v>
      </c>
      <c r="B2607" s="34">
        <v>0.59728009259259263</v>
      </c>
      <c r="C2607" t="s">
        <v>163</v>
      </c>
      <c r="D2607" t="s">
        <v>161</v>
      </c>
      <c r="E2607" t="s">
        <v>149</v>
      </c>
      <c r="F2607" t="s">
        <v>617</v>
      </c>
      <c r="G2607" s="82">
        <v>22</v>
      </c>
      <c r="H2607" t="s">
        <v>179</v>
      </c>
      <c r="I2607" t="s">
        <v>537</v>
      </c>
      <c r="J2607" s="33"/>
      <c r="K2607" s="33">
        <f>표1[[#This Row],[날짜]]</f>
        <v>45555</v>
      </c>
      <c r="L2607" t="str" cm="1">
        <f t="array" ref="L26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7" t="str">
        <f t="shared" si="40"/>
        <v>앱테크</v>
      </c>
      <c r="N2607" t="str">
        <f>IF(COUNTIF(저축성자산, I2607) &gt; 0, 표1[[#This Row],[결제수단]], E2607)</f>
        <v>미분류</v>
      </c>
      <c r="O2607">
        <f>IF(OR(표1[[#This Row],[pv_대분류]]="수입", 표1[[#This Row],[pv_대분류]]="저축/투자"), 표1[[#This Row],[금액]], -표1[[#This Row],[금액]])</f>
        <v>22</v>
      </c>
    </row>
    <row r="2608" spans="1:15" hidden="1">
      <c r="A2608" s="33">
        <v>45555</v>
      </c>
      <c r="B2608" s="34">
        <v>0.59894675925925922</v>
      </c>
      <c r="C2608" t="s">
        <v>163</v>
      </c>
      <c r="D2608" t="s">
        <v>161</v>
      </c>
      <c r="E2608" t="s">
        <v>149</v>
      </c>
      <c r="F2608" t="s">
        <v>353</v>
      </c>
      <c r="G2608" s="82">
        <v>10</v>
      </c>
      <c r="H2608" t="s">
        <v>179</v>
      </c>
      <c r="I2608" t="s">
        <v>537</v>
      </c>
      <c r="J2608" s="33"/>
      <c r="K2608" s="33">
        <f>표1[[#This Row],[날짜]]</f>
        <v>45555</v>
      </c>
      <c r="L2608" t="str" cm="1">
        <f t="array" ref="L26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08" t="str">
        <f t="shared" si="40"/>
        <v>앱테크</v>
      </c>
      <c r="N2608" t="str">
        <f>IF(COUNTIF(저축성자산, I2608) &gt; 0, 표1[[#This Row],[결제수단]], E2608)</f>
        <v>미분류</v>
      </c>
      <c r="O2608">
        <f>IF(OR(표1[[#This Row],[pv_대분류]]="수입", 표1[[#This Row],[pv_대분류]]="저축/투자"), 표1[[#This Row],[금액]], -표1[[#This Row],[금액]])</f>
        <v>10</v>
      </c>
    </row>
    <row r="2609" spans="1:15">
      <c r="A2609" s="33">
        <v>45555</v>
      </c>
      <c r="B2609" s="34">
        <v>0.80047453703703708</v>
      </c>
      <c r="C2609" t="s">
        <v>165</v>
      </c>
      <c r="D2609" t="s">
        <v>156</v>
      </c>
      <c r="E2609" t="s">
        <v>26</v>
      </c>
      <c r="F2609" t="s">
        <v>379</v>
      </c>
      <c r="G2609" s="82">
        <v>-204400</v>
      </c>
      <c r="H2609" t="s">
        <v>179</v>
      </c>
      <c r="I2609" t="s">
        <v>211</v>
      </c>
      <c r="J2609" s="33"/>
      <c r="K2609" s="33">
        <f>표1[[#This Row],[날짜]]</f>
        <v>45555</v>
      </c>
      <c r="L2609" t="str" cm="1">
        <f t="array" ref="L26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09" t="str">
        <f t="shared" si="40"/>
        <v>금융</v>
      </c>
      <c r="N2609" t="str">
        <f>IF(COUNTIF(저축성자산, I2609) &gt; 0, 표1[[#This Row],[결제수단]], E2609)</f>
        <v>보험</v>
      </c>
      <c r="O2609">
        <f>IF(OR(표1[[#This Row],[pv_대분류]]="수입", 표1[[#This Row],[pv_대분류]]="저축/투자"), 표1[[#This Row],[금액]], -표1[[#This Row],[금액]])</f>
        <v>204400</v>
      </c>
    </row>
    <row r="2610" spans="1:15" hidden="1">
      <c r="A2610" s="33">
        <v>45555</v>
      </c>
      <c r="B2610" s="34">
        <v>0.38423611111111111</v>
      </c>
      <c r="C2610" t="s">
        <v>167</v>
      </c>
      <c r="D2610" t="s">
        <v>609</v>
      </c>
      <c r="E2610" t="s">
        <v>149</v>
      </c>
      <c r="F2610" t="s">
        <v>152</v>
      </c>
      <c r="G2610" s="82">
        <v>-16000</v>
      </c>
      <c r="H2610" t="s">
        <v>179</v>
      </c>
      <c r="I2610" t="s">
        <v>554</v>
      </c>
      <c r="J2610" s="33"/>
      <c r="K2610" s="33">
        <f>표1[[#This Row],[날짜]]</f>
        <v>45555</v>
      </c>
      <c r="L2610" t="str" cm="1">
        <f t="array" ref="L26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0" t="str">
        <f t="shared" si="40"/>
        <v>내계좌이체</v>
      </c>
      <c r="N2610" t="str">
        <f>IF(COUNTIF(저축성자산, I2610) &gt; 0, 표1[[#This Row],[결제수단]], E2610)</f>
        <v>미분류</v>
      </c>
      <c r="O2610">
        <f>IF(OR(표1[[#This Row],[pv_대분류]]="수입", 표1[[#This Row],[pv_대분류]]="저축/투자"), 표1[[#This Row],[금액]], -표1[[#This Row],[금액]])</f>
        <v>16000</v>
      </c>
    </row>
    <row r="2611" spans="1:15" hidden="1">
      <c r="A2611" s="33">
        <v>45555</v>
      </c>
      <c r="B2611" s="34">
        <v>0.38423611111111111</v>
      </c>
      <c r="C2611" t="s">
        <v>167</v>
      </c>
      <c r="D2611" t="s">
        <v>609</v>
      </c>
      <c r="E2611" t="s">
        <v>149</v>
      </c>
      <c r="F2611" t="s">
        <v>152</v>
      </c>
      <c r="G2611" s="82">
        <v>16000</v>
      </c>
      <c r="H2611" t="s">
        <v>179</v>
      </c>
      <c r="I2611" t="s">
        <v>554</v>
      </c>
      <c r="J2611" s="33"/>
      <c r="K2611" s="33">
        <f>표1[[#This Row],[날짜]]</f>
        <v>45555</v>
      </c>
      <c r="L2611" t="str" cm="1">
        <f t="array" ref="L26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1" t="str">
        <f t="shared" si="40"/>
        <v>내계좌이체</v>
      </c>
      <c r="N2611" t="str">
        <f>IF(COUNTIF(저축성자산, I2611) &gt; 0, 표1[[#This Row],[결제수단]], E2611)</f>
        <v>미분류</v>
      </c>
      <c r="O2611">
        <f>IF(OR(표1[[#This Row],[pv_대분류]]="수입", 표1[[#This Row],[pv_대분류]]="저축/투자"), 표1[[#This Row],[금액]], -표1[[#This Row],[금액]])</f>
        <v>-16000</v>
      </c>
    </row>
    <row r="2612" spans="1:15" hidden="1">
      <c r="A2612" s="33">
        <v>45555</v>
      </c>
      <c r="B2612" s="34">
        <v>0.4052662037037037</v>
      </c>
      <c r="C2612" t="s">
        <v>167</v>
      </c>
      <c r="D2612" t="s">
        <v>609</v>
      </c>
      <c r="E2612" t="s">
        <v>149</v>
      </c>
      <c r="F2612" t="s">
        <v>152</v>
      </c>
      <c r="G2612" s="82">
        <v>840</v>
      </c>
      <c r="H2612" t="s">
        <v>179</v>
      </c>
      <c r="I2612" t="s">
        <v>554</v>
      </c>
      <c r="J2612" s="33"/>
      <c r="K2612" s="33">
        <f>표1[[#This Row],[날짜]]</f>
        <v>45555</v>
      </c>
      <c r="L2612" t="str" cm="1">
        <f t="array" ref="L26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2" t="str">
        <f t="shared" si="40"/>
        <v>내계좌이체</v>
      </c>
      <c r="N2612" t="str">
        <f>IF(COUNTIF(저축성자산, I2612) &gt; 0, 표1[[#This Row],[결제수단]], E2612)</f>
        <v>미분류</v>
      </c>
      <c r="O2612">
        <f>IF(OR(표1[[#This Row],[pv_대분류]]="수입", 표1[[#This Row],[pv_대분류]]="저축/투자"), 표1[[#This Row],[금액]], -표1[[#This Row],[금액]])</f>
        <v>-840</v>
      </c>
    </row>
    <row r="2613" spans="1:15" hidden="1">
      <c r="A2613" s="33">
        <v>45555</v>
      </c>
      <c r="B2613" s="34">
        <v>0.4052662037037037</v>
      </c>
      <c r="C2613" t="s">
        <v>167</v>
      </c>
      <c r="D2613" t="s">
        <v>609</v>
      </c>
      <c r="E2613" t="s">
        <v>149</v>
      </c>
      <c r="F2613" t="s">
        <v>152</v>
      </c>
      <c r="G2613" s="82">
        <v>-840</v>
      </c>
      <c r="H2613" t="s">
        <v>179</v>
      </c>
      <c r="I2613" t="s">
        <v>554</v>
      </c>
      <c r="J2613" s="33"/>
      <c r="K2613" s="33">
        <f>표1[[#This Row],[날짜]]</f>
        <v>45555</v>
      </c>
      <c r="L2613" t="str" cm="1">
        <f t="array" ref="L26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3" t="str">
        <f t="shared" si="40"/>
        <v>내계좌이체</v>
      </c>
      <c r="N2613" t="str">
        <f>IF(COUNTIF(저축성자산, I2613) &gt; 0, 표1[[#This Row],[결제수단]], E2613)</f>
        <v>미분류</v>
      </c>
      <c r="O2613">
        <f>IF(OR(표1[[#This Row],[pv_대분류]]="수입", 표1[[#This Row],[pv_대분류]]="저축/투자"), 표1[[#This Row],[금액]], -표1[[#This Row],[금액]])</f>
        <v>840</v>
      </c>
    </row>
    <row r="2614" spans="1:15" hidden="1">
      <c r="A2614" s="33">
        <v>45555</v>
      </c>
      <c r="B2614" s="34">
        <v>0.59437499999999999</v>
      </c>
      <c r="C2614" t="s">
        <v>167</v>
      </c>
      <c r="D2614" t="s">
        <v>609</v>
      </c>
      <c r="E2614" t="s">
        <v>149</v>
      </c>
      <c r="F2614" t="s">
        <v>593</v>
      </c>
      <c r="G2614" s="82">
        <v>-42300</v>
      </c>
      <c r="H2614" t="s">
        <v>179</v>
      </c>
      <c r="I2614" t="s">
        <v>211</v>
      </c>
      <c r="J2614" s="33"/>
      <c r="K2614" s="33">
        <f>표1[[#This Row],[날짜]]</f>
        <v>45555</v>
      </c>
      <c r="L2614" t="str" cm="1">
        <f t="array" ref="L26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4" t="str">
        <f t="shared" si="40"/>
        <v>내계좌이체</v>
      </c>
      <c r="N2614" t="str">
        <f>IF(COUNTIF(저축성자산, I2614) &gt; 0, 표1[[#This Row],[결제수단]], E2614)</f>
        <v>미분류</v>
      </c>
      <c r="O2614">
        <f>IF(OR(표1[[#This Row],[pv_대분류]]="수입", 표1[[#This Row],[pv_대분류]]="저축/투자"), 표1[[#This Row],[금액]], -표1[[#This Row],[금액]])</f>
        <v>42300</v>
      </c>
    </row>
    <row r="2615" spans="1:15" hidden="1">
      <c r="A2615" s="33">
        <v>45555</v>
      </c>
      <c r="B2615" s="34">
        <v>0.59438657407407403</v>
      </c>
      <c r="C2615" t="s">
        <v>167</v>
      </c>
      <c r="D2615" t="s">
        <v>609</v>
      </c>
      <c r="E2615" t="s">
        <v>149</v>
      </c>
      <c r="F2615" t="s">
        <v>152</v>
      </c>
      <c r="G2615" s="82">
        <v>42300</v>
      </c>
      <c r="H2615" t="s">
        <v>179</v>
      </c>
      <c r="I2615" t="s">
        <v>537</v>
      </c>
      <c r="J2615" s="33"/>
      <c r="K2615" s="33">
        <f>표1[[#This Row],[날짜]]</f>
        <v>45555</v>
      </c>
      <c r="L2615" t="str" cm="1">
        <f t="array" ref="L26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5" t="str">
        <f t="shared" si="40"/>
        <v>내계좌이체</v>
      </c>
      <c r="N2615" t="str">
        <f>IF(COUNTIF(저축성자산, I2615) &gt; 0, 표1[[#This Row],[결제수단]], E2615)</f>
        <v>미분류</v>
      </c>
      <c r="O2615">
        <f>IF(OR(표1[[#This Row],[pv_대분류]]="수입", 표1[[#This Row],[pv_대분류]]="저축/투자"), 표1[[#This Row],[금액]], -표1[[#This Row],[금액]])</f>
        <v>-42300</v>
      </c>
    </row>
    <row r="2616" spans="1:15" hidden="1">
      <c r="A2616" s="33">
        <v>45555</v>
      </c>
      <c r="B2616" s="34">
        <v>0.59664351851851849</v>
      </c>
      <c r="C2616" t="s">
        <v>167</v>
      </c>
      <c r="D2616" t="s">
        <v>609</v>
      </c>
      <c r="E2616" t="s">
        <v>149</v>
      </c>
      <c r="F2616" t="s">
        <v>152</v>
      </c>
      <c r="G2616" s="82">
        <v>-660</v>
      </c>
      <c r="H2616" t="s">
        <v>179</v>
      </c>
      <c r="I2616" t="s">
        <v>537</v>
      </c>
      <c r="J2616" s="33"/>
      <c r="K2616" s="33">
        <f>표1[[#This Row],[날짜]]</f>
        <v>45555</v>
      </c>
      <c r="L2616" t="str" cm="1">
        <f t="array" ref="L26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6" t="str">
        <f t="shared" si="40"/>
        <v>내계좌이체</v>
      </c>
      <c r="N2616" t="str">
        <f>IF(COUNTIF(저축성자산, I2616) &gt; 0, 표1[[#This Row],[결제수단]], E2616)</f>
        <v>미분류</v>
      </c>
      <c r="O2616">
        <f>IF(OR(표1[[#This Row],[pv_대분류]]="수입", 표1[[#This Row],[pv_대분류]]="저축/투자"), 표1[[#This Row],[금액]], -표1[[#This Row],[금액]])</f>
        <v>660</v>
      </c>
    </row>
    <row r="2617" spans="1:15" hidden="1">
      <c r="A2617" s="33">
        <v>45555</v>
      </c>
      <c r="B2617" s="34">
        <v>0.59665509259259264</v>
      </c>
      <c r="C2617" t="s">
        <v>167</v>
      </c>
      <c r="D2617" t="s">
        <v>609</v>
      </c>
      <c r="E2617" t="s">
        <v>149</v>
      </c>
      <c r="F2617" t="s">
        <v>152</v>
      </c>
      <c r="G2617" s="82">
        <v>660</v>
      </c>
      <c r="H2617" t="s">
        <v>179</v>
      </c>
      <c r="I2617" t="s">
        <v>195</v>
      </c>
      <c r="J2617" s="33"/>
      <c r="K2617" s="33">
        <f>표1[[#This Row],[날짜]]</f>
        <v>45555</v>
      </c>
      <c r="L2617" t="str" cm="1">
        <f t="array" ref="L26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7" t="str">
        <f t="shared" si="40"/>
        <v>내계좌이체</v>
      </c>
      <c r="N2617" t="str">
        <f>IF(COUNTIF(저축성자산, I2617) &gt; 0, 표1[[#This Row],[결제수단]], E2617)</f>
        <v>미분류</v>
      </c>
      <c r="O2617">
        <f>IF(OR(표1[[#This Row],[pv_대분류]]="수입", 표1[[#This Row],[pv_대분류]]="저축/투자"), 표1[[#This Row],[금액]], -표1[[#This Row],[금액]])</f>
        <v>-660</v>
      </c>
    </row>
    <row r="2618" spans="1:15" hidden="1">
      <c r="A2618" s="33">
        <v>45555</v>
      </c>
      <c r="B2618" s="34">
        <v>0.59699074074074077</v>
      </c>
      <c r="C2618" t="s">
        <v>167</v>
      </c>
      <c r="D2618" t="s">
        <v>609</v>
      </c>
      <c r="E2618" t="s">
        <v>149</v>
      </c>
      <c r="F2618" t="s">
        <v>152</v>
      </c>
      <c r="G2618" s="82">
        <v>-87</v>
      </c>
      <c r="H2618" t="s">
        <v>179</v>
      </c>
      <c r="I2618" t="s">
        <v>537</v>
      </c>
      <c r="J2618" s="33"/>
      <c r="K2618" s="33">
        <f>표1[[#This Row],[날짜]]</f>
        <v>45555</v>
      </c>
      <c r="L2618" t="str" cm="1">
        <f t="array" ref="L26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8" t="str">
        <f t="shared" si="40"/>
        <v>내계좌이체</v>
      </c>
      <c r="N2618" t="str">
        <f>IF(COUNTIF(저축성자산, I2618) &gt; 0, 표1[[#This Row],[결제수단]], E2618)</f>
        <v>미분류</v>
      </c>
      <c r="O2618">
        <f>IF(OR(표1[[#This Row],[pv_대분류]]="수입", 표1[[#This Row],[pv_대분류]]="저축/투자"), 표1[[#This Row],[금액]], -표1[[#This Row],[금액]])</f>
        <v>87</v>
      </c>
    </row>
    <row r="2619" spans="1:15" hidden="1">
      <c r="A2619" s="33">
        <v>45555</v>
      </c>
      <c r="B2619" s="34">
        <v>0.59700231481481481</v>
      </c>
      <c r="C2619" t="s">
        <v>167</v>
      </c>
      <c r="D2619" t="s">
        <v>609</v>
      </c>
      <c r="E2619" t="s">
        <v>149</v>
      </c>
      <c r="F2619" t="s">
        <v>152</v>
      </c>
      <c r="G2619" s="82">
        <v>87</v>
      </c>
      <c r="H2619" t="s">
        <v>179</v>
      </c>
      <c r="I2619" t="s">
        <v>195</v>
      </c>
      <c r="J2619" s="33"/>
      <c r="K2619" s="33">
        <f>표1[[#This Row],[날짜]]</f>
        <v>45555</v>
      </c>
      <c r="L2619" t="str" cm="1">
        <f t="array" ref="L26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19" t="str">
        <f t="shared" si="40"/>
        <v>내계좌이체</v>
      </c>
      <c r="N2619" t="str">
        <f>IF(COUNTIF(저축성자산, I2619) &gt; 0, 표1[[#This Row],[결제수단]], E2619)</f>
        <v>미분류</v>
      </c>
      <c r="O2619">
        <f>IF(OR(표1[[#This Row],[pv_대분류]]="수입", 표1[[#This Row],[pv_대분류]]="저축/투자"), 표1[[#This Row],[금액]], -표1[[#This Row],[금액]])</f>
        <v>-87</v>
      </c>
    </row>
    <row r="2620" spans="1:15" hidden="1">
      <c r="A2620" s="33">
        <v>45555</v>
      </c>
      <c r="B2620" s="34">
        <v>0.59723379629629625</v>
      </c>
      <c r="C2620" t="s">
        <v>167</v>
      </c>
      <c r="D2620" t="s">
        <v>609</v>
      </c>
      <c r="E2620" t="s">
        <v>149</v>
      </c>
      <c r="F2620" t="s">
        <v>359</v>
      </c>
      <c r="G2620" s="82">
        <v>747</v>
      </c>
      <c r="H2620" t="s">
        <v>179</v>
      </c>
      <c r="I2620" t="s">
        <v>537</v>
      </c>
      <c r="J2620" s="33"/>
      <c r="K2620" s="33">
        <f>표1[[#This Row],[날짜]]</f>
        <v>45555</v>
      </c>
      <c r="L2620" t="str" cm="1">
        <f t="array" ref="L26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0" t="str">
        <f t="shared" si="40"/>
        <v>내계좌이체</v>
      </c>
      <c r="N2620" t="str">
        <f>IF(COUNTIF(저축성자산, I2620) &gt; 0, 표1[[#This Row],[결제수단]], E2620)</f>
        <v>미분류</v>
      </c>
      <c r="O2620">
        <f>IF(OR(표1[[#This Row],[pv_대분류]]="수입", 표1[[#This Row],[pv_대분류]]="저축/투자"), 표1[[#This Row],[금액]], -표1[[#This Row],[금액]])</f>
        <v>-747</v>
      </c>
    </row>
    <row r="2621" spans="1:15" hidden="1">
      <c r="A2621" s="33">
        <v>45555</v>
      </c>
      <c r="B2621" s="34">
        <v>0.5972453703703704</v>
      </c>
      <c r="C2621" t="s">
        <v>167</v>
      </c>
      <c r="D2621" t="s">
        <v>609</v>
      </c>
      <c r="E2621" t="s">
        <v>149</v>
      </c>
      <c r="F2621" t="s">
        <v>732</v>
      </c>
      <c r="G2621" s="82">
        <v>-747</v>
      </c>
      <c r="H2621" t="s">
        <v>179</v>
      </c>
      <c r="I2621" t="s">
        <v>195</v>
      </c>
      <c r="J2621" s="33"/>
      <c r="K2621" s="33">
        <f>표1[[#This Row],[날짜]]</f>
        <v>45555</v>
      </c>
      <c r="L2621" t="str" cm="1">
        <f t="array" ref="L26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1" t="str">
        <f t="shared" si="40"/>
        <v>내계좌이체</v>
      </c>
      <c r="N2621" t="str">
        <f>IF(COUNTIF(저축성자산, I2621) &gt; 0, 표1[[#This Row],[결제수단]], E2621)</f>
        <v>미분류</v>
      </c>
      <c r="O2621">
        <f>IF(OR(표1[[#This Row],[pv_대분류]]="수입", 표1[[#This Row],[pv_대분류]]="저축/투자"), 표1[[#This Row],[금액]], -표1[[#This Row],[금액]])</f>
        <v>747</v>
      </c>
    </row>
    <row r="2622" spans="1:15" hidden="1">
      <c r="A2622" s="33">
        <v>45555</v>
      </c>
      <c r="B2622" s="34">
        <v>0.5974652777777778</v>
      </c>
      <c r="C2622" t="s">
        <v>167</v>
      </c>
      <c r="D2622" t="s">
        <v>609</v>
      </c>
      <c r="E2622" t="s">
        <v>149</v>
      </c>
      <c r="F2622" t="s">
        <v>192</v>
      </c>
      <c r="G2622" s="82">
        <v>-13</v>
      </c>
      <c r="H2622" t="s">
        <v>179</v>
      </c>
      <c r="I2622" t="s">
        <v>537</v>
      </c>
      <c r="J2622" s="33"/>
      <c r="K2622" s="33">
        <f>표1[[#This Row],[날짜]]</f>
        <v>45555</v>
      </c>
      <c r="L2622" t="str" cm="1">
        <f t="array" ref="L26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2" t="str">
        <f t="shared" si="40"/>
        <v>내계좌이체</v>
      </c>
      <c r="N2622" t="str">
        <f>IF(COUNTIF(저축성자산, I2622) &gt; 0, 표1[[#This Row],[결제수단]], E2622)</f>
        <v>미분류</v>
      </c>
      <c r="O2622">
        <f>IF(OR(표1[[#This Row],[pv_대분류]]="수입", 표1[[#This Row],[pv_대분류]]="저축/투자"), 표1[[#This Row],[금액]], -표1[[#This Row],[금액]])</f>
        <v>13</v>
      </c>
    </row>
    <row r="2623" spans="1:15" hidden="1">
      <c r="A2623" s="33">
        <v>45555</v>
      </c>
      <c r="B2623" s="34">
        <v>0.5974652777777778</v>
      </c>
      <c r="C2623" t="s">
        <v>167</v>
      </c>
      <c r="D2623" t="s">
        <v>609</v>
      </c>
      <c r="E2623" t="s">
        <v>149</v>
      </c>
      <c r="F2623" t="s">
        <v>237</v>
      </c>
      <c r="G2623" s="82">
        <v>13</v>
      </c>
      <c r="H2623" t="s">
        <v>179</v>
      </c>
      <c r="I2623" t="s">
        <v>527</v>
      </c>
      <c r="J2623" s="33"/>
      <c r="K2623" s="33">
        <f>표1[[#This Row],[날짜]]</f>
        <v>45555</v>
      </c>
      <c r="L2623" t="str" cm="1">
        <f t="array" ref="L26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3" t="str">
        <f t="shared" si="40"/>
        <v>내계좌이체</v>
      </c>
      <c r="N2623" t="str">
        <f>IF(COUNTIF(저축성자산, I2623) &gt; 0, 표1[[#This Row],[결제수단]], E2623)</f>
        <v>미분류</v>
      </c>
      <c r="O2623">
        <f>IF(OR(표1[[#This Row],[pv_대분류]]="수입", 표1[[#This Row],[pv_대분류]]="저축/투자"), 표1[[#This Row],[금액]], -표1[[#This Row],[금액]])</f>
        <v>-13</v>
      </c>
    </row>
    <row r="2624" spans="1:15" hidden="1">
      <c r="A2624" s="33">
        <v>45555</v>
      </c>
      <c r="B2624" s="34">
        <v>0.59759259259259256</v>
      </c>
      <c r="C2624" t="s">
        <v>167</v>
      </c>
      <c r="D2624" t="s">
        <v>609</v>
      </c>
      <c r="E2624" t="s">
        <v>149</v>
      </c>
      <c r="F2624" t="s">
        <v>192</v>
      </c>
      <c r="G2624" s="82">
        <v>-1000</v>
      </c>
      <c r="H2624" t="s">
        <v>179</v>
      </c>
      <c r="I2624" t="s">
        <v>537</v>
      </c>
      <c r="J2624" s="33"/>
      <c r="K2624" s="33">
        <f>표1[[#This Row],[날짜]]</f>
        <v>45555</v>
      </c>
      <c r="L2624" t="str" cm="1">
        <f t="array" ref="L26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4" t="str">
        <f t="shared" si="40"/>
        <v>내계좌이체</v>
      </c>
      <c r="N2624" t="str">
        <f>IF(COUNTIF(저축성자산, I2624) &gt; 0, 표1[[#This Row],[결제수단]], E2624)</f>
        <v>미분류</v>
      </c>
      <c r="O2624">
        <f>IF(OR(표1[[#This Row],[pv_대분류]]="수입", 표1[[#This Row],[pv_대분류]]="저축/투자"), 표1[[#This Row],[금액]], -표1[[#This Row],[금액]])</f>
        <v>1000</v>
      </c>
    </row>
    <row r="2625" spans="1:15" hidden="1">
      <c r="A2625" s="33">
        <v>45555</v>
      </c>
      <c r="B2625" s="34">
        <v>0.59759259259259256</v>
      </c>
      <c r="C2625" t="s">
        <v>167</v>
      </c>
      <c r="D2625" t="s">
        <v>609</v>
      </c>
      <c r="E2625" t="s">
        <v>149</v>
      </c>
      <c r="F2625" t="s">
        <v>237</v>
      </c>
      <c r="G2625" s="82">
        <v>1000</v>
      </c>
      <c r="H2625" t="s">
        <v>179</v>
      </c>
      <c r="I2625" t="s">
        <v>527</v>
      </c>
      <c r="J2625" s="33"/>
      <c r="K2625" s="33">
        <f>표1[[#This Row],[날짜]]</f>
        <v>45555</v>
      </c>
      <c r="L2625" t="str" cm="1">
        <f t="array" ref="L26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5" t="str">
        <f t="shared" si="40"/>
        <v>내계좌이체</v>
      </c>
      <c r="N2625" t="str">
        <f>IF(COUNTIF(저축성자산, I2625) &gt; 0, 표1[[#This Row],[결제수단]], E2625)</f>
        <v>미분류</v>
      </c>
      <c r="O2625">
        <f>IF(OR(표1[[#This Row],[pv_대분류]]="수입", 표1[[#This Row],[pv_대분류]]="저축/투자"), 표1[[#This Row],[금액]], -표1[[#This Row],[금액]])</f>
        <v>-1000</v>
      </c>
    </row>
    <row r="2626" spans="1:15" hidden="1">
      <c r="A2626" s="33">
        <v>45555</v>
      </c>
      <c r="B2626" s="34">
        <v>0.59875</v>
      </c>
      <c r="C2626" t="s">
        <v>167</v>
      </c>
      <c r="D2626" t="s">
        <v>609</v>
      </c>
      <c r="E2626" t="s">
        <v>149</v>
      </c>
      <c r="F2626" t="s">
        <v>192</v>
      </c>
      <c r="G2626" s="82">
        <v>1044</v>
      </c>
      <c r="H2626" t="s">
        <v>179</v>
      </c>
      <c r="I2626" t="s">
        <v>537</v>
      </c>
      <c r="J2626" s="33"/>
      <c r="K2626" s="33">
        <f>표1[[#This Row],[날짜]]</f>
        <v>45555</v>
      </c>
      <c r="L2626" t="str" cm="1">
        <f t="array" ref="L26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6" t="str">
        <f t="shared" ref="M2626:M2689" si="41">IF(COUNTIF(저축성자산, I2626) &gt; 0, "저축성자산", D2626)</f>
        <v>내계좌이체</v>
      </c>
      <c r="N2626" t="str">
        <f>IF(COUNTIF(저축성자산, I2626) &gt; 0, 표1[[#This Row],[결제수단]], E2626)</f>
        <v>미분류</v>
      </c>
      <c r="O2626">
        <f>IF(OR(표1[[#This Row],[pv_대분류]]="수입", 표1[[#This Row],[pv_대분류]]="저축/투자"), 표1[[#This Row],[금액]], -표1[[#This Row],[금액]])</f>
        <v>-1044</v>
      </c>
    </row>
    <row r="2627" spans="1:15" hidden="1">
      <c r="A2627" s="33">
        <v>45555</v>
      </c>
      <c r="B2627" s="34">
        <v>0.59875</v>
      </c>
      <c r="C2627" t="s">
        <v>167</v>
      </c>
      <c r="D2627" t="s">
        <v>609</v>
      </c>
      <c r="E2627" t="s">
        <v>149</v>
      </c>
      <c r="F2627" t="s">
        <v>234</v>
      </c>
      <c r="G2627" s="82">
        <v>-1044</v>
      </c>
      <c r="H2627" t="s">
        <v>179</v>
      </c>
      <c r="I2627" t="s">
        <v>527</v>
      </c>
      <c r="J2627" s="33"/>
      <c r="K2627" s="33">
        <f>표1[[#This Row],[날짜]]</f>
        <v>45555</v>
      </c>
      <c r="L2627" t="str" cm="1">
        <f t="array" ref="L26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27" t="str">
        <f t="shared" si="41"/>
        <v>내계좌이체</v>
      </c>
      <c r="N2627" t="str">
        <f>IF(COUNTIF(저축성자산, I2627) &gt; 0, 표1[[#This Row],[결제수단]], E2627)</f>
        <v>미분류</v>
      </c>
      <c r="O2627">
        <f>IF(OR(표1[[#This Row],[pv_대분류]]="수입", 표1[[#This Row],[pv_대분류]]="저축/투자"), 표1[[#This Row],[금액]], -표1[[#This Row],[금액]])</f>
        <v>1044</v>
      </c>
    </row>
    <row r="2628" spans="1:15">
      <c r="A2628" s="33">
        <v>45554</v>
      </c>
      <c r="B2628" s="34">
        <v>0.3530787037037037</v>
      </c>
      <c r="C2628" t="s">
        <v>165</v>
      </c>
      <c r="D2628" t="s">
        <v>148</v>
      </c>
      <c r="E2628" t="s">
        <v>92</v>
      </c>
      <c r="F2628" t="s">
        <v>336</v>
      </c>
      <c r="G2628" s="82">
        <v>-1900</v>
      </c>
      <c r="H2628" t="s">
        <v>179</v>
      </c>
      <c r="I2628" t="s">
        <v>272</v>
      </c>
      <c r="J2628" s="33"/>
      <c r="K2628" s="33">
        <f>표1[[#This Row],[날짜]]</f>
        <v>45554</v>
      </c>
      <c r="L2628" t="str" cm="1">
        <f t="array" ref="L26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28" t="str">
        <f t="shared" si="41"/>
        <v>식비</v>
      </c>
      <c r="N2628" t="str">
        <f>IF(COUNTIF(저축성자산, I2628) &gt; 0, 표1[[#This Row],[결제수단]], E2628)</f>
        <v>식재료</v>
      </c>
      <c r="O2628">
        <f>IF(OR(표1[[#This Row],[pv_대분류]]="수입", 표1[[#This Row],[pv_대분류]]="저축/투자"), 표1[[#This Row],[금액]], -표1[[#This Row],[금액]])</f>
        <v>1900</v>
      </c>
    </row>
    <row r="2629" spans="1:15">
      <c r="A2629" s="33">
        <v>45554</v>
      </c>
      <c r="B2629" s="34">
        <v>0.35328703703703701</v>
      </c>
      <c r="C2629" t="s">
        <v>165</v>
      </c>
      <c r="D2629" t="s">
        <v>148</v>
      </c>
      <c r="E2629" t="s">
        <v>92</v>
      </c>
      <c r="F2629" t="s">
        <v>336</v>
      </c>
      <c r="G2629" s="82">
        <v>-4000</v>
      </c>
      <c r="H2629" t="s">
        <v>179</v>
      </c>
      <c r="I2629" t="s">
        <v>272</v>
      </c>
      <c r="J2629" s="33"/>
      <c r="K2629" s="33">
        <f>표1[[#This Row],[날짜]]</f>
        <v>45554</v>
      </c>
      <c r="L2629" t="str" cm="1">
        <f t="array" ref="L26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29" t="str">
        <f t="shared" si="41"/>
        <v>식비</v>
      </c>
      <c r="N2629" t="str">
        <f>IF(COUNTIF(저축성자산, I2629) &gt; 0, 표1[[#This Row],[결제수단]], E2629)</f>
        <v>식재료</v>
      </c>
      <c r="O2629">
        <f>IF(OR(표1[[#This Row],[pv_대분류]]="수입", 표1[[#This Row],[pv_대분류]]="저축/투자"), 표1[[#This Row],[금액]], -표1[[#This Row],[금액]])</f>
        <v>4000</v>
      </c>
    </row>
    <row r="2630" spans="1:15" hidden="1">
      <c r="A2630" s="33">
        <v>45554</v>
      </c>
      <c r="B2630" s="34">
        <v>0.4021527777777778</v>
      </c>
      <c r="C2630" t="s">
        <v>163</v>
      </c>
      <c r="D2630" t="s">
        <v>510</v>
      </c>
      <c r="E2630" t="s">
        <v>149</v>
      </c>
      <c r="F2630" t="s">
        <v>608</v>
      </c>
      <c r="G2630" s="82">
        <v>31</v>
      </c>
      <c r="H2630" t="s">
        <v>179</v>
      </c>
      <c r="I2630" t="s">
        <v>527</v>
      </c>
      <c r="J2630" s="33"/>
      <c r="K2630" s="33">
        <f>표1[[#This Row],[날짜]]</f>
        <v>45554</v>
      </c>
      <c r="L2630" t="str" cm="1">
        <f t="array" ref="L26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30" t="str">
        <f t="shared" si="41"/>
        <v>금융수입</v>
      </c>
      <c r="N2630" t="str">
        <f>IF(COUNTIF(저축성자산, I2630) &gt; 0, 표1[[#This Row],[결제수단]], E2630)</f>
        <v>미분류</v>
      </c>
      <c r="O2630">
        <f>IF(OR(표1[[#This Row],[pv_대분류]]="수입", 표1[[#This Row],[pv_대분류]]="저축/투자"), 표1[[#This Row],[금액]], -표1[[#This Row],[금액]])</f>
        <v>31</v>
      </c>
    </row>
    <row r="2631" spans="1:15">
      <c r="A2631" s="33">
        <v>45554</v>
      </c>
      <c r="B2631" s="34">
        <v>0.42186342592592591</v>
      </c>
      <c r="C2631" t="s">
        <v>165</v>
      </c>
      <c r="D2631" t="s">
        <v>160</v>
      </c>
      <c r="E2631" t="s">
        <v>4</v>
      </c>
      <c r="F2631" t="s">
        <v>708</v>
      </c>
      <c r="G2631" s="82">
        <v>-3900</v>
      </c>
      <c r="H2631" t="s">
        <v>179</v>
      </c>
      <c r="I2631" t="s">
        <v>222</v>
      </c>
      <c r="J2631" s="33"/>
      <c r="K2631" s="33">
        <f>표1[[#This Row],[날짜]]</f>
        <v>45554</v>
      </c>
      <c r="L2631" t="str" cm="1">
        <f t="array" ref="L26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31" t="str">
        <f t="shared" si="41"/>
        <v>생활</v>
      </c>
      <c r="N2631" t="str">
        <f>IF(COUNTIF(저축성자산, I2631) &gt; 0, 표1[[#This Row],[결제수단]], E2631)</f>
        <v>편의점</v>
      </c>
      <c r="O2631">
        <f>IF(OR(표1[[#This Row],[pv_대분류]]="수입", 표1[[#This Row],[pv_대분류]]="저축/투자"), 표1[[#This Row],[금액]], -표1[[#This Row],[금액]])</f>
        <v>3900</v>
      </c>
    </row>
    <row r="2632" spans="1:15" hidden="1">
      <c r="A2632" s="33">
        <v>45554</v>
      </c>
      <c r="B2632" s="34">
        <v>0.42310185185185178</v>
      </c>
      <c r="C2632" t="s">
        <v>163</v>
      </c>
      <c r="D2632" t="s">
        <v>505</v>
      </c>
      <c r="E2632" t="s">
        <v>149</v>
      </c>
      <c r="F2632" t="s">
        <v>431</v>
      </c>
      <c r="G2632" s="82">
        <v>14610</v>
      </c>
      <c r="H2632" t="s">
        <v>179</v>
      </c>
      <c r="I2632" t="s">
        <v>537</v>
      </c>
      <c r="J2632" s="33"/>
      <c r="K2632" s="33">
        <f>표1[[#This Row],[날짜]]</f>
        <v>45554</v>
      </c>
      <c r="L2632" t="str" cm="1">
        <f t="array" ref="L26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32" t="str">
        <f t="shared" si="41"/>
        <v>기타수입</v>
      </c>
      <c r="N2632" t="str">
        <f>IF(COUNTIF(저축성자산, I2632) &gt; 0, 표1[[#This Row],[결제수단]], E2632)</f>
        <v>미분류</v>
      </c>
      <c r="O2632">
        <f>IF(OR(표1[[#This Row],[pv_대분류]]="수입", 표1[[#This Row],[pv_대분류]]="저축/투자"), 표1[[#This Row],[금액]], -표1[[#This Row],[금액]])</f>
        <v>14610</v>
      </c>
    </row>
    <row r="2633" spans="1:15">
      <c r="A2633" s="33">
        <v>45554</v>
      </c>
      <c r="B2633" s="34">
        <v>0.45671296296296299</v>
      </c>
      <c r="C2633" t="s">
        <v>165</v>
      </c>
      <c r="D2633" t="s">
        <v>146</v>
      </c>
      <c r="E2633" t="s">
        <v>595</v>
      </c>
      <c r="F2633" t="s">
        <v>639</v>
      </c>
      <c r="G2633" s="82">
        <v>-44600</v>
      </c>
      <c r="H2633" t="s">
        <v>179</v>
      </c>
      <c r="I2633" t="s">
        <v>537</v>
      </c>
      <c r="J2633" s="33"/>
      <c r="K2633" s="33">
        <f>표1[[#This Row],[날짜]]</f>
        <v>45554</v>
      </c>
      <c r="L2633" t="str" cm="1">
        <f t="array" ref="L26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33" t="str">
        <f t="shared" si="41"/>
        <v>교통</v>
      </c>
      <c r="N2633" t="str">
        <f>IF(COUNTIF(저축성자산, I2633) &gt; 0, 표1[[#This Row],[결제수단]], E2633)</f>
        <v>대중교통</v>
      </c>
      <c r="O2633">
        <f>IF(OR(표1[[#This Row],[pv_대분류]]="수입", 표1[[#This Row],[pv_대분류]]="저축/투자"), 표1[[#This Row],[금액]], -표1[[#This Row],[금액]])</f>
        <v>44600</v>
      </c>
    </row>
    <row r="2634" spans="1:15">
      <c r="A2634" s="33">
        <v>45554</v>
      </c>
      <c r="B2634" s="34">
        <v>0.70123842592592589</v>
      </c>
      <c r="C2634" t="s">
        <v>165</v>
      </c>
      <c r="D2634" t="s">
        <v>508</v>
      </c>
      <c r="E2634" t="s">
        <v>101</v>
      </c>
      <c r="F2634" t="s">
        <v>461</v>
      </c>
      <c r="G2634" s="82">
        <v>-23000</v>
      </c>
      <c r="H2634" t="s">
        <v>179</v>
      </c>
      <c r="I2634" t="s">
        <v>222</v>
      </c>
      <c r="J2634" s="33"/>
      <c r="K2634" s="33">
        <f>표1[[#This Row],[날짜]]</f>
        <v>45554</v>
      </c>
      <c r="L2634" t="str" cm="1">
        <f t="array" ref="L26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34" t="str">
        <f t="shared" si="41"/>
        <v>문화/여가</v>
      </c>
      <c r="N2634" t="str">
        <f>IF(COUNTIF(저축성자산, I2634) &gt; 0, 표1[[#This Row],[결제수단]], E2634)</f>
        <v>영화</v>
      </c>
      <c r="O2634">
        <f>IF(OR(표1[[#This Row],[pv_대분류]]="수입", 표1[[#This Row],[pv_대분류]]="저축/투자"), 표1[[#This Row],[금액]], -표1[[#This Row],[금액]])</f>
        <v>23000</v>
      </c>
    </row>
    <row r="2635" spans="1:15">
      <c r="A2635" s="33">
        <v>45554</v>
      </c>
      <c r="B2635" s="34">
        <v>0.70924768518518522</v>
      </c>
      <c r="C2635" t="s">
        <v>165</v>
      </c>
      <c r="D2635" t="s">
        <v>549</v>
      </c>
      <c r="E2635" t="s">
        <v>11</v>
      </c>
      <c r="F2635" t="s">
        <v>425</v>
      </c>
      <c r="G2635" s="82">
        <v>-36420</v>
      </c>
      <c r="H2635" t="s">
        <v>179</v>
      </c>
      <c r="I2635" t="s">
        <v>537</v>
      </c>
      <c r="J2635" s="33"/>
      <c r="K2635" s="33">
        <f>표1[[#This Row],[날짜]]</f>
        <v>45554</v>
      </c>
      <c r="L2635" t="str" cm="1">
        <f t="array" ref="L26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35" t="str">
        <f t="shared" si="41"/>
        <v>주거/통신</v>
      </c>
      <c r="N2635" t="str">
        <f>IF(COUNTIF(저축성자산, I2635) &gt; 0, 표1[[#This Row],[결제수단]], E2635)</f>
        <v>휴대폰</v>
      </c>
      <c r="O2635">
        <f>IF(OR(표1[[#This Row],[pv_대분류]]="수입", 표1[[#This Row],[pv_대분류]]="저축/투자"), 표1[[#This Row],[금액]], -표1[[#This Row],[금액]])</f>
        <v>36420</v>
      </c>
    </row>
    <row r="2636" spans="1:15">
      <c r="A2636" s="33">
        <v>45554</v>
      </c>
      <c r="B2636" s="34">
        <v>0.94054398148148144</v>
      </c>
      <c r="C2636" t="s">
        <v>165</v>
      </c>
      <c r="D2636" t="s">
        <v>542</v>
      </c>
      <c r="E2636" t="s">
        <v>56</v>
      </c>
      <c r="F2636" t="s">
        <v>698</v>
      </c>
      <c r="G2636" s="82">
        <v>-156666</v>
      </c>
      <c r="H2636" t="s">
        <v>179</v>
      </c>
      <c r="I2636" t="s">
        <v>222</v>
      </c>
      <c r="J2636" s="33"/>
      <c r="K2636" s="33">
        <f>표1[[#This Row],[날짜]]</f>
        <v>45554</v>
      </c>
      <c r="L2636" t="str" cm="1">
        <f t="array" ref="L26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36" t="str">
        <f t="shared" si="41"/>
        <v>의료/건강</v>
      </c>
      <c r="N2636" t="str">
        <f>IF(COUNTIF(저축성자산, I2636) &gt; 0, 표1[[#This Row],[결제수단]], E2636)</f>
        <v>운동</v>
      </c>
      <c r="O2636">
        <f>IF(OR(표1[[#This Row],[pv_대분류]]="수입", 표1[[#This Row],[pv_대분류]]="저축/투자"), 표1[[#This Row],[금액]], -표1[[#This Row],[금액]])</f>
        <v>156666</v>
      </c>
    </row>
    <row r="2637" spans="1:15" hidden="1">
      <c r="A2637" s="33">
        <v>45554</v>
      </c>
      <c r="B2637" s="34">
        <v>0.1837037037037037</v>
      </c>
      <c r="C2637" t="s">
        <v>167</v>
      </c>
      <c r="D2637" t="s">
        <v>609</v>
      </c>
      <c r="E2637" t="s">
        <v>149</v>
      </c>
      <c r="F2637" t="s">
        <v>628</v>
      </c>
      <c r="G2637" s="82">
        <v>700000</v>
      </c>
      <c r="H2637" t="s">
        <v>179</v>
      </c>
      <c r="I2637" t="s">
        <v>209</v>
      </c>
      <c r="J2637" s="33"/>
      <c r="K2637" s="33">
        <f>표1[[#This Row],[날짜]]</f>
        <v>45554</v>
      </c>
      <c r="L2637" t="str" cm="1">
        <f t="array" ref="L26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2637" t="str">
        <f t="shared" si="41"/>
        <v>저축성자산</v>
      </c>
      <c r="N2637" t="str">
        <f>IF(COUNTIF(저축성자산, I2637) &gt; 0, 표1[[#This Row],[결제수단]], E2637)</f>
        <v>NH청년도약계좌</v>
      </c>
      <c r="O2637">
        <f>IF(OR(표1[[#This Row],[pv_대분류]]="수입", 표1[[#This Row],[pv_대분류]]="저축/투자"), 표1[[#This Row],[금액]], -표1[[#This Row],[금액]])</f>
        <v>700000</v>
      </c>
    </row>
    <row r="2638" spans="1:15" hidden="1">
      <c r="A2638" s="33">
        <v>45554</v>
      </c>
      <c r="B2638" s="34">
        <v>0.1837037037037037</v>
      </c>
      <c r="C2638" t="s">
        <v>167</v>
      </c>
      <c r="D2638" t="s">
        <v>609</v>
      </c>
      <c r="E2638" t="s">
        <v>149</v>
      </c>
      <c r="F2638" t="s">
        <v>378</v>
      </c>
      <c r="G2638" s="82">
        <v>-700000</v>
      </c>
      <c r="H2638" t="s">
        <v>179</v>
      </c>
      <c r="I2638" t="s">
        <v>211</v>
      </c>
      <c r="J2638" s="33"/>
      <c r="K2638" s="33">
        <f>표1[[#This Row],[날짜]]</f>
        <v>45554</v>
      </c>
      <c r="L2638" t="str" cm="1">
        <f t="array" ref="L26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38" t="str">
        <f t="shared" si="41"/>
        <v>내계좌이체</v>
      </c>
      <c r="N2638" t="str">
        <f>IF(COUNTIF(저축성자산, I2638) &gt; 0, 표1[[#This Row],[결제수단]], E2638)</f>
        <v>미분류</v>
      </c>
      <c r="O2638">
        <f>IF(OR(표1[[#This Row],[pv_대분류]]="수입", 표1[[#This Row],[pv_대분류]]="저축/투자"), 표1[[#This Row],[금액]], -표1[[#This Row],[금액]])</f>
        <v>700000</v>
      </c>
    </row>
    <row r="2639" spans="1:15" hidden="1">
      <c r="A2639" s="33">
        <v>45554</v>
      </c>
      <c r="B2639" s="34">
        <v>0.35189814814814813</v>
      </c>
      <c r="C2639" t="s">
        <v>167</v>
      </c>
      <c r="D2639" t="s">
        <v>609</v>
      </c>
      <c r="E2639" t="s">
        <v>149</v>
      </c>
      <c r="F2639" t="s">
        <v>593</v>
      </c>
      <c r="G2639" s="82">
        <v>-6000</v>
      </c>
      <c r="H2639" t="s">
        <v>179</v>
      </c>
      <c r="I2639" t="s">
        <v>211</v>
      </c>
      <c r="J2639" s="33"/>
      <c r="K2639" s="33">
        <f>표1[[#This Row],[날짜]]</f>
        <v>45554</v>
      </c>
      <c r="L2639" t="str" cm="1">
        <f t="array" ref="L26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39" t="str">
        <f t="shared" si="41"/>
        <v>내계좌이체</v>
      </c>
      <c r="N2639" t="str">
        <f>IF(COUNTIF(저축성자산, I2639) &gt; 0, 표1[[#This Row],[결제수단]], E2639)</f>
        <v>미분류</v>
      </c>
      <c r="O2639">
        <f>IF(OR(표1[[#This Row],[pv_대분류]]="수입", 표1[[#This Row],[pv_대분류]]="저축/투자"), 표1[[#This Row],[금액]], -표1[[#This Row],[금액]])</f>
        <v>6000</v>
      </c>
    </row>
    <row r="2640" spans="1:15" hidden="1">
      <c r="A2640" s="33">
        <v>45554</v>
      </c>
      <c r="B2640" s="34">
        <v>0.35190972222222222</v>
      </c>
      <c r="C2640" t="s">
        <v>167</v>
      </c>
      <c r="D2640" t="s">
        <v>609</v>
      </c>
      <c r="E2640" t="s">
        <v>149</v>
      </c>
      <c r="F2640" t="s">
        <v>152</v>
      </c>
      <c r="G2640" s="82">
        <v>6000</v>
      </c>
      <c r="H2640" t="s">
        <v>179</v>
      </c>
      <c r="I2640" t="s">
        <v>554</v>
      </c>
      <c r="J2640" s="33"/>
      <c r="K2640" s="33">
        <f>표1[[#This Row],[날짜]]</f>
        <v>45554</v>
      </c>
      <c r="L2640" t="str" cm="1">
        <f t="array" ref="L26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0" t="str">
        <f t="shared" si="41"/>
        <v>내계좌이체</v>
      </c>
      <c r="N2640" t="str">
        <f>IF(COUNTIF(저축성자산, I2640) &gt; 0, 표1[[#This Row],[결제수단]], E2640)</f>
        <v>미분류</v>
      </c>
      <c r="O2640">
        <f>IF(OR(표1[[#This Row],[pv_대분류]]="수입", 표1[[#This Row],[pv_대분류]]="저축/투자"), 표1[[#This Row],[금액]], -표1[[#This Row],[금액]])</f>
        <v>-6000</v>
      </c>
    </row>
    <row r="2641" spans="1:15" hidden="1">
      <c r="A2641" s="33">
        <v>45554</v>
      </c>
      <c r="B2641" s="34">
        <v>0.36633101851851851</v>
      </c>
      <c r="C2641" t="s">
        <v>167</v>
      </c>
      <c r="D2641" t="s">
        <v>609</v>
      </c>
      <c r="E2641" t="s">
        <v>149</v>
      </c>
      <c r="F2641" t="s">
        <v>152</v>
      </c>
      <c r="G2641" s="82">
        <v>-4000</v>
      </c>
      <c r="H2641" t="s">
        <v>179</v>
      </c>
      <c r="I2641" t="s">
        <v>554</v>
      </c>
      <c r="J2641" s="33"/>
      <c r="K2641" s="33">
        <f>표1[[#This Row],[날짜]]</f>
        <v>45554</v>
      </c>
      <c r="L2641" t="str" cm="1">
        <f t="array" ref="L26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1" t="str">
        <f t="shared" si="41"/>
        <v>내계좌이체</v>
      </c>
      <c r="N2641" t="str">
        <f>IF(COUNTIF(저축성자산, I2641) &gt; 0, 표1[[#This Row],[결제수단]], E2641)</f>
        <v>미분류</v>
      </c>
      <c r="O2641">
        <f>IF(OR(표1[[#This Row],[pv_대분류]]="수입", 표1[[#This Row],[pv_대분류]]="저축/투자"), 표1[[#This Row],[금액]], -표1[[#This Row],[금액]])</f>
        <v>4000</v>
      </c>
    </row>
    <row r="2642" spans="1:15" hidden="1">
      <c r="A2642" s="33">
        <v>45554</v>
      </c>
      <c r="B2642" s="34">
        <v>0.36633101851851851</v>
      </c>
      <c r="C2642" t="s">
        <v>167</v>
      </c>
      <c r="D2642" t="s">
        <v>609</v>
      </c>
      <c r="E2642" t="s">
        <v>149</v>
      </c>
      <c r="F2642" t="s">
        <v>152</v>
      </c>
      <c r="G2642" s="82">
        <v>4000</v>
      </c>
      <c r="H2642" t="s">
        <v>179</v>
      </c>
      <c r="I2642" t="s">
        <v>554</v>
      </c>
      <c r="J2642" s="33"/>
      <c r="K2642" s="33">
        <f>표1[[#This Row],[날짜]]</f>
        <v>45554</v>
      </c>
      <c r="L2642" t="str" cm="1">
        <f t="array" ref="L26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2" t="str">
        <f t="shared" si="41"/>
        <v>내계좌이체</v>
      </c>
      <c r="N2642" t="str">
        <f>IF(COUNTIF(저축성자산, I2642) &gt; 0, 표1[[#This Row],[결제수단]], E2642)</f>
        <v>미분류</v>
      </c>
      <c r="O2642">
        <f>IF(OR(표1[[#This Row],[pv_대분류]]="수입", 표1[[#This Row],[pv_대분류]]="저축/투자"), 표1[[#This Row],[금액]], -표1[[#This Row],[금액]])</f>
        <v>-4000</v>
      </c>
    </row>
    <row r="2643" spans="1:15" hidden="1">
      <c r="A2643" s="33">
        <v>45554</v>
      </c>
      <c r="B2643" s="34">
        <v>0.36729166666666668</v>
      </c>
      <c r="C2643" t="s">
        <v>167</v>
      </c>
      <c r="D2643" t="s">
        <v>609</v>
      </c>
      <c r="E2643" t="s">
        <v>149</v>
      </c>
      <c r="F2643" t="s">
        <v>152</v>
      </c>
      <c r="G2643" s="82">
        <v>4100</v>
      </c>
      <c r="H2643" t="s">
        <v>179</v>
      </c>
      <c r="I2643" t="s">
        <v>211</v>
      </c>
      <c r="J2643" s="33"/>
      <c r="K2643" s="33">
        <f>표1[[#This Row],[날짜]]</f>
        <v>45554</v>
      </c>
      <c r="L2643" t="str" cm="1">
        <f t="array" ref="L26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3" t="str">
        <f t="shared" si="41"/>
        <v>내계좌이체</v>
      </c>
      <c r="N2643" t="str">
        <f>IF(COUNTIF(저축성자산, I2643) &gt; 0, 표1[[#This Row],[결제수단]], E2643)</f>
        <v>미분류</v>
      </c>
      <c r="O2643">
        <f>IF(OR(표1[[#This Row],[pv_대분류]]="수입", 표1[[#This Row],[pv_대분류]]="저축/투자"), 표1[[#This Row],[금액]], -표1[[#This Row],[금액]])</f>
        <v>-4100</v>
      </c>
    </row>
    <row r="2644" spans="1:15" hidden="1">
      <c r="A2644" s="33">
        <v>45554</v>
      </c>
      <c r="B2644" s="34">
        <v>0.36729166666666668</v>
      </c>
      <c r="C2644" t="s">
        <v>167</v>
      </c>
      <c r="D2644" t="s">
        <v>609</v>
      </c>
      <c r="E2644" t="s">
        <v>149</v>
      </c>
      <c r="F2644" t="s">
        <v>152</v>
      </c>
      <c r="G2644" s="82">
        <v>-4100</v>
      </c>
      <c r="H2644" t="s">
        <v>179</v>
      </c>
      <c r="I2644" t="s">
        <v>554</v>
      </c>
      <c r="J2644" s="33"/>
      <c r="K2644" s="33">
        <f>표1[[#This Row],[날짜]]</f>
        <v>45554</v>
      </c>
      <c r="L2644" t="str" cm="1">
        <f t="array" ref="L26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4" t="str">
        <f t="shared" si="41"/>
        <v>내계좌이체</v>
      </c>
      <c r="N2644" t="str">
        <f>IF(COUNTIF(저축성자산, I2644) &gt; 0, 표1[[#This Row],[결제수단]], E2644)</f>
        <v>미분류</v>
      </c>
      <c r="O2644">
        <f>IF(OR(표1[[#This Row],[pv_대분류]]="수입", 표1[[#This Row],[pv_대분류]]="저축/투자"), 표1[[#This Row],[금액]], -표1[[#This Row],[금액]])</f>
        <v>4100</v>
      </c>
    </row>
    <row r="2645" spans="1:15" hidden="1">
      <c r="A2645" s="33">
        <v>45554</v>
      </c>
      <c r="B2645" s="34">
        <v>0.62656250000000002</v>
      </c>
      <c r="C2645" t="s">
        <v>167</v>
      </c>
      <c r="D2645" t="s">
        <v>609</v>
      </c>
      <c r="E2645" t="s">
        <v>149</v>
      </c>
      <c r="F2645" t="s">
        <v>593</v>
      </c>
      <c r="G2645" s="82">
        <v>-2000</v>
      </c>
      <c r="H2645" t="s">
        <v>179</v>
      </c>
      <c r="I2645" t="s">
        <v>537</v>
      </c>
      <c r="J2645" s="33"/>
      <c r="K2645" s="33">
        <f>표1[[#This Row],[날짜]]</f>
        <v>45554</v>
      </c>
      <c r="L2645" t="str" cm="1">
        <f t="array" ref="L26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5" t="str">
        <f t="shared" si="41"/>
        <v>내계좌이체</v>
      </c>
      <c r="N2645" t="str">
        <f>IF(COUNTIF(저축성자산, I2645) &gt; 0, 표1[[#This Row],[결제수단]], E2645)</f>
        <v>미분류</v>
      </c>
      <c r="O2645">
        <f>IF(OR(표1[[#This Row],[pv_대분류]]="수입", 표1[[#This Row],[pv_대분류]]="저축/투자"), 표1[[#This Row],[금액]], -표1[[#This Row],[금액]])</f>
        <v>2000</v>
      </c>
    </row>
    <row r="2646" spans="1:15" hidden="1">
      <c r="A2646" s="33">
        <v>45554</v>
      </c>
      <c r="B2646" s="34">
        <v>0.62657407407407406</v>
      </c>
      <c r="C2646" t="s">
        <v>167</v>
      </c>
      <c r="D2646" t="s">
        <v>609</v>
      </c>
      <c r="E2646" t="s">
        <v>149</v>
      </c>
      <c r="F2646" t="s">
        <v>152</v>
      </c>
      <c r="G2646" s="82">
        <v>2000</v>
      </c>
      <c r="H2646" t="s">
        <v>179</v>
      </c>
      <c r="I2646" t="s">
        <v>554</v>
      </c>
      <c r="J2646" s="33"/>
      <c r="K2646" s="33">
        <f>표1[[#This Row],[날짜]]</f>
        <v>45554</v>
      </c>
      <c r="L2646" t="str" cm="1">
        <f t="array" ref="L26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6" t="str">
        <f t="shared" si="41"/>
        <v>내계좌이체</v>
      </c>
      <c r="N2646" t="str">
        <f>IF(COUNTIF(저축성자산, I2646) &gt; 0, 표1[[#This Row],[결제수단]], E2646)</f>
        <v>미분류</v>
      </c>
      <c r="O2646">
        <f>IF(OR(표1[[#This Row],[pv_대분류]]="수입", 표1[[#This Row],[pv_대분류]]="저축/투자"), 표1[[#This Row],[금액]], -표1[[#This Row],[금액]])</f>
        <v>-2000</v>
      </c>
    </row>
    <row r="2647" spans="1:15" hidden="1">
      <c r="A2647" s="33">
        <v>45554</v>
      </c>
      <c r="B2647" s="34">
        <v>0.71164351851851848</v>
      </c>
      <c r="C2647" t="s">
        <v>167</v>
      </c>
      <c r="D2647" t="s">
        <v>635</v>
      </c>
      <c r="E2647" t="s">
        <v>149</v>
      </c>
      <c r="F2647" t="s">
        <v>770</v>
      </c>
      <c r="G2647" s="82">
        <v>-711316</v>
      </c>
      <c r="H2647" t="s">
        <v>179</v>
      </c>
      <c r="I2647" t="s">
        <v>537</v>
      </c>
      <c r="J2647" s="33"/>
      <c r="K2647" s="33">
        <f>표1[[#This Row],[날짜]]</f>
        <v>45554</v>
      </c>
      <c r="L2647" t="str" cm="1">
        <f t="array" ref="L26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47" t="str">
        <f t="shared" si="41"/>
        <v>카드대금</v>
      </c>
      <c r="N2647" t="str">
        <f>IF(COUNTIF(저축성자산, I2647) &gt; 0, 표1[[#This Row],[결제수단]], E2647)</f>
        <v>미분류</v>
      </c>
      <c r="O2647">
        <f>IF(OR(표1[[#This Row],[pv_대분류]]="수입", 표1[[#This Row],[pv_대분류]]="저축/투자"), 표1[[#This Row],[금액]], -표1[[#This Row],[금액]])</f>
        <v>711316</v>
      </c>
    </row>
    <row r="2648" spans="1:15" hidden="1">
      <c r="A2648" s="33">
        <v>45553</v>
      </c>
      <c r="B2648" s="34">
        <v>0.55290509259259257</v>
      </c>
      <c r="C2648" t="s">
        <v>163</v>
      </c>
      <c r="D2648" t="s">
        <v>510</v>
      </c>
      <c r="E2648" t="s">
        <v>149</v>
      </c>
      <c r="F2648" t="s">
        <v>608</v>
      </c>
      <c r="G2648" s="82">
        <v>31</v>
      </c>
      <c r="H2648" t="s">
        <v>179</v>
      </c>
      <c r="I2648" t="s">
        <v>527</v>
      </c>
      <c r="J2648" s="33"/>
      <c r="K2648" s="33">
        <f>표1[[#This Row],[날짜]]</f>
        <v>45553</v>
      </c>
      <c r="L2648" t="str" cm="1">
        <f t="array" ref="L26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48" t="str">
        <f t="shared" si="41"/>
        <v>금융수입</v>
      </c>
      <c r="N2648" t="str">
        <f>IF(COUNTIF(저축성자산, I2648) &gt; 0, 표1[[#This Row],[결제수단]], E2648)</f>
        <v>미분류</v>
      </c>
      <c r="O2648">
        <f>IF(OR(표1[[#This Row],[pv_대분류]]="수입", 표1[[#This Row],[pv_대분류]]="저축/투자"), 표1[[#This Row],[금액]], -표1[[#This Row],[금액]])</f>
        <v>31</v>
      </c>
    </row>
    <row r="2649" spans="1:15" hidden="1">
      <c r="A2649" s="33">
        <v>45553</v>
      </c>
      <c r="B2649" s="34">
        <v>0.55519675925925926</v>
      </c>
      <c r="C2649" t="s">
        <v>163</v>
      </c>
      <c r="D2649" t="s">
        <v>149</v>
      </c>
      <c r="E2649" t="s">
        <v>149</v>
      </c>
      <c r="F2649" t="s">
        <v>590</v>
      </c>
      <c r="G2649" s="82">
        <v>59</v>
      </c>
      <c r="H2649" t="s">
        <v>179</v>
      </c>
      <c r="I2649" t="s">
        <v>537</v>
      </c>
      <c r="J2649" s="33"/>
      <c r="K2649" s="33">
        <f>표1[[#This Row],[날짜]]</f>
        <v>45553</v>
      </c>
      <c r="L2649" t="str" cm="1">
        <f t="array" ref="L26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49" t="str">
        <f t="shared" si="41"/>
        <v>미분류</v>
      </c>
      <c r="N2649" t="str">
        <f>IF(COUNTIF(저축성자산, I2649) &gt; 0, 표1[[#This Row],[결제수단]], E2649)</f>
        <v>미분류</v>
      </c>
      <c r="O2649">
        <f>IF(OR(표1[[#This Row],[pv_대분류]]="수입", 표1[[#This Row],[pv_대분류]]="저축/투자"), 표1[[#This Row],[금액]], -표1[[#This Row],[금액]])</f>
        <v>59</v>
      </c>
    </row>
    <row r="2650" spans="1:15" hidden="1">
      <c r="A2650" s="33">
        <v>45553</v>
      </c>
      <c r="B2650" s="34">
        <v>0.55634259259259256</v>
      </c>
      <c r="C2650" t="s">
        <v>163</v>
      </c>
      <c r="D2650" t="s">
        <v>149</v>
      </c>
      <c r="E2650" t="s">
        <v>149</v>
      </c>
      <c r="F2650" t="s">
        <v>590</v>
      </c>
      <c r="G2650" s="82">
        <v>58</v>
      </c>
      <c r="H2650" t="s">
        <v>179</v>
      </c>
      <c r="I2650" t="s">
        <v>537</v>
      </c>
      <c r="J2650" s="33"/>
      <c r="K2650" s="33">
        <f>표1[[#This Row],[날짜]]</f>
        <v>45553</v>
      </c>
      <c r="L2650" t="str" cm="1">
        <f t="array" ref="L26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50" t="str">
        <f t="shared" si="41"/>
        <v>미분류</v>
      </c>
      <c r="N2650" t="str">
        <f>IF(COUNTIF(저축성자산, I2650) &gt; 0, 표1[[#This Row],[결제수단]], E2650)</f>
        <v>미분류</v>
      </c>
      <c r="O2650">
        <f>IF(OR(표1[[#This Row],[pv_대분류]]="수입", 표1[[#This Row],[pv_대분류]]="저축/투자"), 표1[[#This Row],[금액]], -표1[[#This Row],[금액]])</f>
        <v>58</v>
      </c>
    </row>
    <row r="2651" spans="1:15">
      <c r="A2651" s="33">
        <v>45553</v>
      </c>
      <c r="B2651" s="34">
        <v>0.77718750000000003</v>
      </c>
      <c r="C2651" t="s">
        <v>165</v>
      </c>
      <c r="D2651" t="s">
        <v>148</v>
      </c>
      <c r="E2651" t="s">
        <v>27</v>
      </c>
      <c r="F2651" t="s">
        <v>233</v>
      </c>
      <c r="G2651" s="82">
        <v>-33233</v>
      </c>
      <c r="H2651" t="s">
        <v>179</v>
      </c>
      <c r="I2651" t="s">
        <v>222</v>
      </c>
      <c r="J2651" s="33"/>
      <c r="K2651" s="33">
        <f>표1[[#This Row],[날짜]]</f>
        <v>45553</v>
      </c>
      <c r="L2651" t="str" cm="1">
        <f t="array" ref="L26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51" t="str">
        <f t="shared" si="41"/>
        <v>식비</v>
      </c>
      <c r="N2651" t="str">
        <f>IF(COUNTIF(저축성자산, I2651) &gt; 0, 표1[[#This Row],[결제수단]], E2651)</f>
        <v>배달</v>
      </c>
      <c r="O2651">
        <f>IF(OR(표1[[#This Row],[pv_대분류]]="수입", 표1[[#This Row],[pv_대분류]]="저축/투자"), 표1[[#This Row],[금액]], -표1[[#This Row],[금액]])</f>
        <v>33233</v>
      </c>
    </row>
    <row r="2652" spans="1:15">
      <c r="A2652" s="33">
        <v>45553</v>
      </c>
      <c r="B2652" s="34">
        <v>0.88217592592592597</v>
      </c>
      <c r="C2652" t="s">
        <v>165</v>
      </c>
      <c r="D2652" t="s">
        <v>553</v>
      </c>
      <c r="E2652" t="s">
        <v>612</v>
      </c>
      <c r="F2652" t="s">
        <v>5</v>
      </c>
      <c r="G2652" s="82">
        <v>-26796</v>
      </c>
      <c r="H2652" t="s">
        <v>179</v>
      </c>
      <c r="I2652" t="s">
        <v>222</v>
      </c>
      <c r="J2652" s="33"/>
      <c r="K2652" s="33">
        <f>표1[[#This Row],[날짜]]</f>
        <v>45553</v>
      </c>
      <c r="L2652" t="str" cm="1">
        <f t="array" ref="L26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52" t="str">
        <f t="shared" si="41"/>
        <v>온라인쇼핑</v>
      </c>
      <c r="N2652" t="str">
        <f>IF(COUNTIF(저축성자산, I2652) &gt; 0, 표1[[#This Row],[결제수단]], E2652)</f>
        <v>인터넷쇼핑</v>
      </c>
      <c r="O2652">
        <f>IF(OR(표1[[#This Row],[pv_대분류]]="수입", 표1[[#This Row],[pv_대분류]]="저축/투자"), 표1[[#This Row],[금액]], -표1[[#This Row],[금액]])</f>
        <v>26796</v>
      </c>
    </row>
    <row r="2653" spans="1:15" hidden="1">
      <c r="A2653" s="33">
        <v>45553</v>
      </c>
      <c r="B2653" s="34">
        <v>0.88350694444444444</v>
      </c>
      <c r="C2653" t="s">
        <v>163</v>
      </c>
      <c r="D2653" t="s">
        <v>161</v>
      </c>
      <c r="E2653" t="s">
        <v>149</v>
      </c>
      <c r="F2653" t="s">
        <v>617</v>
      </c>
      <c r="G2653" s="82">
        <v>103</v>
      </c>
      <c r="H2653" t="s">
        <v>179</v>
      </c>
      <c r="I2653" t="s">
        <v>537</v>
      </c>
      <c r="J2653" s="33"/>
      <c r="K2653" s="33">
        <f>표1[[#This Row],[날짜]]</f>
        <v>45553</v>
      </c>
      <c r="L2653" t="str" cm="1">
        <f t="array" ref="L26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53" t="str">
        <f t="shared" si="41"/>
        <v>앱테크</v>
      </c>
      <c r="N2653" t="str">
        <f>IF(COUNTIF(저축성자산, I2653) &gt; 0, 표1[[#This Row],[결제수단]], E2653)</f>
        <v>미분류</v>
      </c>
      <c r="O2653">
        <f>IF(OR(표1[[#This Row],[pv_대분류]]="수입", 표1[[#This Row],[pv_대분류]]="저축/투자"), 표1[[#This Row],[금액]], -표1[[#This Row],[금액]])</f>
        <v>103</v>
      </c>
    </row>
    <row r="2654" spans="1:15" hidden="1">
      <c r="A2654" s="33">
        <v>45553</v>
      </c>
      <c r="B2654" s="34">
        <v>0.8842592592592593</v>
      </c>
      <c r="C2654" t="s">
        <v>163</v>
      </c>
      <c r="D2654" t="s">
        <v>161</v>
      </c>
      <c r="E2654" t="s">
        <v>149</v>
      </c>
      <c r="F2654" t="s">
        <v>617</v>
      </c>
      <c r="G2654" s="82">
        <v>36</v>
      </c>
      <c r="H2654" t="s">
        <v>179</v>
      </c>
      <c r="I2654" t="s">
        <v>537</v>
      </c>
      <c r="J2654" s="33"/>
      <c r="K2654" s="33">
        <f>표1[[#This Row],[날짜]]</f>
        <v>45553</v>
      </c>
      <c r="L2654" t="str" cm="1">
        <f t="array" ref="L26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54" t="str">
        <f t="shared" si="41"/>
        <v>앱테크</v>
      </c>
      <c r="N2654" t="str">
        <f>IF(COUNTIF(저축성자산, I2654) &gt; 0, 표1[[#This Row],[결제수단]], E2654)</f>
        <v>미분류</v>
      </c>
      <c r="O2654">
        <f>IF(OR(표1[[#This Row],[pv_대분류]]="수입", 표1[[#This Row],[pv_대분류]]="저축/투자"), 표1[[#This Row],[금액]], -표1[[#This Row],[금액]])</f>
        <v>36</v>
      </c>
    </row>
    <row r="2655" spans="1:15" hidden="1">
      <c r="A2655" s="33">
        <v>45553</v>
      </c>
      <c r="B2655" s="34">
        <v>0.88469907407407411</v>
      </c>
      <c r="C2655" t="s">
        <v>163</v>
      </c>
      <c r="D2655" t="s">
        <v>161</v>
      </c>
      <c r="E2655" t="s">
        <v>149</v>
      </c>
      <c r="F2655" t="s">
        <v>353</v>
      </c>
      <c r="G2655" s="82">
        <v>10</v>
      </c>
      <c r="H2655" t="s">
        <v>179</v>
      </c>
      <c r="I2655" t="s">
        <v>537</v>
      </c>
      <c r="J2655" s="33"/>
      <c r="K2655" s="33">
        <f>표1[[#This Row],[날짜]]</f>
        <v>45553</v>
      </c>
      <c r="L2655" t="str" cm="1">
        <f t="array" ref="L26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55" t="str">
        <f t="shared" si="41"/>
        <v>앱테크</v>
      </c>
      <c r="N2655" t="str">
        <f>IF(COUNTIF(저축성자산, I2655) &gt; 0, 표1[[#This Row],[결제수단]], E2655)</f>
        <v>미분류</v>
      </c>
      <c r="O2655">
        <f>IF(OR(표1[[#This Row],[pv_대분류]]="수입", 표1[[#This Row],[pv_대분류]]="저축/투자"), 표1[[#This Row],[금액]], -표1[[#This Row],[금액]])</f>
        <v>10</v>
      </c>
    </row>
    <row r="2656" spans="1:15" hidden="1">
      <c r="A2656" s="33">
        <v>45553</v>
      </c>
      <c r="B2656" s="34">
        <v>0.55306712962962967</v>
      </c>
      <c r="C2656" t="s">
        <v>167</v>
      </c>
      <c r="D2656" t="s">
        <v>609</v>
      </c>
      <c r="E2656" t="s">
        <v>149</v>
      </c>
      <c r="F2656" t="s">
        <v>192</v>
      </c>
      <c r="G2656" s="82">
        <v>3014</v>
      </c>
      <c r="H2656" t="s">
        <v>179</v>
      </c>
      <c r="I2656" t="s">
        <v>537</v>
      </c>
      <c r="J2656" s="33"/>
      <c r="K2656" s="33">
        <f>표1[[#This Row],[날짜]]</f>
        <v>45553</v>
      </c>
      <c r="L2656" t="str" cm="1">
        <f t="array" ref="L26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56" t="str">
        <f t="shared" si="41"/>
        <v>내계좌이체</v>
      </c>
      <c r="N2656" t="str">
        <f>IF(COUNTIF(저축성자산, I2656) &gt; 0, 표1[[#This Row],[결제수단]], E2656)</f>
        <v>미분류</v>
      </c>
      <c r="O2656">
        <f>IF(OR(표1[[#This Row],[pv_대분류]]="수입", 표1[[#This Row],[pv_대분류]]="저축/투자"), 표1[[#This Row],[금액]], -표1[[#This Row],[금액]])</f>
        <v>-3014</v>
      </c>
    </row>
    <row r="2657" spans="1:15" hidden="1">
      <c r="A2657" s="33">
        <v>45553</v>
      </c>
      <c r="B2657" s="34">
        <v>0.55306712962962967</v>
      </c>
      <c r="C2657" t="s">
        <v>167</v>
      </c>
      <c r="D2657" t="s">
        <v>609</v>
      </c>
      <c r="E2657" t="s">
        <v>149</v>
      </c>
      <c r="F2657" t="s">
        <v>234</v>
      </c>
      <c r="G2657" s="82">
        <v>-3014</v>
      </c>
      <c r="H2657" t="s">
        <v>179</v>
      </c>
      <c r="I2657" t="s">
        <v>527</v>
      </c>
      <c r="J2657" s="33"/>
      <c r="K2657" s="33">
        <f>표1[[#This Row],[날짜]]</f>
        <v>45553</v>
      </c>
      <c r="L2657" t="str" cm="1">
        <f t="array" ref="L26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57" t="str">
        <f t="shared" si="41"/>
        <v>내계좌이체</v>
      </c>
      <c r="N2657" t="str">
        <f>IF(COUNTIF(저축성자산, I2657) &gt; 0, 표1[[#This Row],[결제수단]], E2657)</f>
        <v>미분류</v>
      </c>
      <c r="O2657">
        <f>IF(OR(표1[[#This Row],[pv_대분류]]="수입", 표1[[#This Row],[pv_대분류]]="저축/투자"), 표1[[#This Row],[금액]], -표1[[#This Row],[금액]])</f>
        <v>3014</v>
      </c>
    </row>
    <row r="2658" spans="1:15" hidden="1">
      <c r="A2658" s="33">
        <v>45553</v>
      </c>
      <c r="B2658" s="34">
        <v>0.55334490740740738</v>
      </c>
      <c r="C2658" t="s">
        <v>167</v>
      </c>
      <c r="D2658" t="s">
        <v>609</v>
      </c>
      <c r="E2658" t="s">
        <v>149</v>
      </c>
      <c r="F2658" t="s">
        <v>152</v>
      </c>
      <c r="G2658" s="82">
        <v>-3914</v>
      </c>
      <c r="H2658" t="s">
        <v>179</v>
      </c>
      <c r="I2658" t="s">
        <v>537</v>
      </c>
      <c r="J2658" s="33"/>
      <c r="K2658" s="33">
        <f>표1[[#This Row],[날짜]]</f>
        <v>45553</v>
      </c>
      <c r="L2658" t="str" cm="1">
        <f t="array" ref="L26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58" t="str">
        <f t="shared" si="41"/>
        <v>내계좌이체</v>
      </c>
      <c r="N2658" t="str">
        <f>IF(COUNTIF(저축성자산, I2658) &gt; 0, 표1[[#This Row],[결제수단]], E2658)</f>
        <v>미분류</v>
      </c>
      <c r="O2658">
        <f>IF(OR(표1[[#This Row],[pv_대분류]]="수입", 표1[[#This Row],[pv_대분류]]="저축/투자"), 표1[[#This Row],[금액]], -표1[[#This Row],[금액]])</f>
        <v>3914</v>
      </c>
    </row>
    <row r="2659" spans="1:15" hidden="1">
      <c r="A2659" s="33">
        <v>45553</v>
      </c>
      <c r="B2659" s="34">
        <v>0.55335648148148153</v>
      </c>
      <c r="C2659" t="s">
        <v>167</v>
      </c>
      <c r="D2659" t="s">
        <v>609</v>
      </c>
      <c r="E2659" t="s">
        <v>149</v>
      </c>
      <c r="F2659" t="s">
        <v>152</v>
      </c>
      <c r="G2659" s="82">
        <v>3914</v>
      </c>
      <c r="H2659" t="s">
        <v>179</v>
      </c>
      <c r="I2659" t="s">
        <v>195</v>
      </c>
      <c r="J2659" s="33"/>
      <c r="K2659" s="33">
        <f>표1[[#This Row],[날짜]]</f>
        <v>45553</v>
      </c>
      <c r="L2659" t="str" cm="1">
        <f t="array" ref="L26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59" t="str">
        <f t="shared" si="41"/>
        <v>내계좌이체</v>
      </c>
      <c r="N2659" t="str">
        <f>IF(COUNTIF(저축성자산, I2659) &gt; 0, 표1[[#This Row],[결제수단]], E2659)</f>
        <v>미분류</v>
      </c>
      <c r="O2659">
        <f>IF(OR(표1[[#This Row],[pv_대분류]]="수입", 표1[[#This Row],[pv_대분류]]="저축/투자"), 표1[[#This Row],[금액]], -표1[[#This Row],[금액]])</f>
        <v>-3914</v>
      </c>
    </row>
    <row r="2660" spans="1:15" hidden="1">
      <c r="A2660" s="33">
        <v>45553</v>
      </c>
      <c r="B2660" s="34">
        <v>0.55623842592592587</v>
      </c>
      <c r="C2660" t="s">
        <v>167</v>
      </c>
      <c r="D2660" t="s">
        <v>609</v>
      </c>
      <c r="E2660" t="s">
        <v>149</v>
      </c>
      <c r="F2660" t="s">
        <v>152</v>
      </c>
      <c r="G2660" s="82">
        <v>-59</v>
      </c>
      <c r="H2660" t="s">
        <v>179</v>
      </c>
      <c r="I2660" t="s">
        <v>537</v>
      </c>
      <c r="J2660" s="33"/>
      <c r="K2660" s="33">
        <f>표1[[#This Row],[날짜]]</f>
        <v>45553</v>
      </c>
      <c r="L2660" t="str" cm="1">
        <f t="array" ref="L26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0" t="str">
        <f t="shared" si="41"/>
        <v>내계좌이체</v>
      </c>
      <c r="N2660" t="str">
        <f>IF(COUNTIF(저축성자산, I2660) &gt; 0, 표1[[#This Row],[결제수단]], E2660)</f>
        <v>미분류</v>
      </c>
      <c r="O2660">
        <f>IF(OR(표1[[#This Row],[pv_대분류]]="수입", 표1[[#This Row],[pv_대분류]]="저축/투자"), 표1[[#This Row],[금액]], -표1[[#This Row],[금액]])</f>
        <v>59</v>
      </c>
    </row>
    <row r="2661" spans="1:15" hidden="1">
      <c r="A2661" s="33">
        <v>45553</v>
      </c>
      <c r="B2661" s="34">
        <v>0.55625000000000002</v>
      </c>
      <c r="C2661" t="s">
        <v>167</v>
      </c>
      <c r="D2661" t="s">
        <v>609</v>
      </c>
      <c r="E2661" t="s">
        <v>149</v>
      </c>
      <c r="F2661" t="s">
        <v>152</v>
      </c>
      <c r="G2661" s="82">
        <v>59</v>
      </c>
      <c r="H2661" t="s">
        <v>179</v>
      </c>
      <c r="I2661" t="s">
        <v>195</v>
      </c>
      <c r="J2661" s="33"/>
      <c r="K2661" s="33">
        <f>표1[[#This Row],[날짜]]</f>
        <v>45553</v>
      </c>
      <c r="L2661" t="str" cm="1">
        <f t="array" ref="L26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1" t="str">
        <f t="shared" si="41"/>
        <v>내계좌이체</v>
      </c>
      <c r="N2661" t="str">
        <f>IF(COUNTIF(저축성자산, I2661) &gt; 0, 표1[[#This Row],[결제수단]], E2661)</f>
        <v>미분류</v>
      </c>
      <c r="O2661">
        <f>IF(OR(표1[[#This Row],[pv_대분류]]="수입", 표1[[#This Row],[pv_대분류]]="저축/투자"), 표1[[#This Row],[금액]], -표1[[#This Row],[금액]])</f>
        <v>-59</v>
      </c>
    </row>
    <row r="2662" spans="1:15" hidden="1">
      <c r="A2662" s="33">
        <v>45553</v>
      </c>
      <c r="B2662" s="34">
        <v>0.88346064814814818</v>
      </c>
      <c r="C2662" t="s">
        <v>167</v>
      </c>
      <c r="D2662" t="s">
        <v>609</v>
      </c>
      <c r="E2662" t="s">
        <v>149</v>
      </c>
      <c r="F2662" t="s">
        <v>359</v>
      </c>
      <c r="G2662" s="82">
        <v>3973</v>
      </c>
      <c r="H2662" t="s">
        <v>179</v>
      </c>
      <c r="I2662" t="s">
        <v>537</v>
      </c>
      <c r="J2662" s="33"/>
      <c r="K2662" s="33">
        <f>표1[[#This Row],[날짜]]</f>
        <v>45553</v>
      </c>
      <c r="L2662" t="str" cm="1">
        <f t="array" ref="L26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2" t="str">
        <f t="shared" si="41"/>
        <v>내계좌이체</v>
      </c>
      <c r="N2662" t="str">
        <f>IF(COUNTIF(저축성자산, I2662) &gt; 0, 표1[[#This Row],[결제수단]], E2662)</f>
        <v>미분류</v>
      </c>
      <c r="O2662">
        <f>IF(OR(표1[[#This Row],[pv_대분류]]="수입", 표1[[#This Row],[pv_대분류]]="저축/투자"), 표1[[#This Row],[금액]], -표1[[#This Row],[금액]])</f>
        <v>-3973</v>
      </c>
    </row>
    <row r="2663" spans="1:15" hidden="1">
      <c r="A2663" s="33">
        <v>45553</v>
      </c>
      <c r="B2663" s="34">
        <v>0.88347222222222221</v>
      </c>
      <c r="C2663" t="s">
        <v>167</v>
      </c>
      <c r="D2663" t="s">
        <v>609</v>
      </c>
      <c r="E2663" t="s">
        <v>149</v>
      </c>
      <c r="F2663" t="s">
        <v>732</v>
      </c>
      <c r="G2663" s="82">
        <v>-3973</v>
      </c>
      <c r="H2663" t="s">
        <v>179</v>
      </c>
      <c r="I2663" t="s">
        <v>195</v>
      </c>
      <c r="J2663" s="33"/>
      <c r="K2663" s="33">
        <f>표1[[#This Row],[날짜]]</f>
        <v>45553</v>
      </c>
      <c r="L2663" t="str" cm="1">
        <f t="array" ref="L26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3" t="str">
        <f t="shared" si="41"/>
        <v>내계좌이체</v>
      </c>
      <c r="N2663" t="str">
        <f>IF(COUNTIF(저축성자산, I2663) &gt; 0, 표1[[#This Row],[결제수단]], E2663)</f>
        <v>미분류</v>
      </c>
      <c r="O2663">
        <f>IF(OR(표1[[#This Row],[pv_대분류]]="수입", 표1[[#This Row],[pv_대분류]]="저축/투자"), 표1[[#This Row],[금액]], -표1[[#This Row],[금액]])</f>
        <v>3973</v>
      </c>
    </row>
    <row r="2664" spans="1:15" hidden="1">
      <c r="A2664" s="33">
        <v>45553</v>
      </c>
      <c r="B2664" s="34">
        <v>0.88385416666666672</v>
      </c>
      <c r="C2664" t="s">
        <v>167</v>
      </c>
      <c r="D2664" t="s">
        <v>609</v>
      </c>
      <c r="E2664" t="s">
        <v>149</v>
      </c>
      <c r="F2664" t="s">
        <v>152</v>
      </c>
      <c r="G2664" s="82">
        <v>134</v>
      </c>
      <c r="H2664" t="s">
        <v>179</v>
      </c>
      <c r="I2664" t="s">
        <v>195</v>
      </c>
      <c r="J2664" s="33"/>
      <c r="K2664" s="33">
        <f>표1[[#This Row],[날짜]]</f>
        <v>45553</v>
      </c>
      <c r="L2664" t="str" cm="1">
        <f t="array" ref="L26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4" t="str">
        <f t="shared" si="41"/>
        <v>내계좌이체</v>
      </c>
      <c r="N2664" t="str">
        <f>IF(COUNTIF(저축성자산, I2664) &gt; 0, 표1[[#This Row],[결제수단]], E2664)</f>
        <v>미분류</v>
      </c>
      <c r="O2664">
        <f>IF(OR(표1[[#This Row],[pv_대분류]]="수입", 표1[[#This Row],[pv_대분류]]="저축/투자"), 표1[[#This Row],[금액]], -표1[[#This Row],[금액]])</f>
        <v>-134</v>
      </c>
    </row>
    <row r="2665" spans="1:15" hidden="1">
      <c r="A2665" s="33">
        <v>45553</v>
      </c>
      <c r="B2665" s="34">
        <v>0.88385416666666672</v>
      </c>
      <c r="C2665" t="s">
        <v>167</v>
      </c>
      <c r="D2665" t="s">
        <v>609</v>
      </c>
      <c r="E2665" t="s">
        <v>149</v>
      </c>
      <c r="F2665" t="s">
        <v>152</v>
      </c>
      <c r="G2665" s="82">
        <v>-134</v>
      </c>
      <c r="H2665" t="s">
        <v>179</v>
      </c>
      <c r="I2665" t="s">
        <v>537</v>
      </c>
      <c r="J2665" s="33"/>
      <c r="K2665" s="33">
        <f>표1[[#This Row],[날짜]]</f>
        <v>45553</v>
      </c>
      <c r="L2665" t="str" cm="1">
        <f t="array" ref="L26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5" t="str">
        <f t="shared" si="41"/>
        <v>내계좌이체</v>
      </c>
      <c r="N2665" t="str">
        <f>IF(COUNTIF(저축성자산, I2665) &gt; 0, 표1[[#This Row],[결제수단]], E2665)</f>
        <v>미분류</v>
      </c>
      <c r="O2665">
        <f>IF(OR(표1[[#This Row],[pv_대분류]]="수입", 표1[[#This Row],[pv_대분류]]="저축/투자"), 표1[[#This Row],[금액]], -표1[[#This Row],[금액]])</f>
        <v>134</v>
      </c>
    </row>
    <row r="2666" spans="1:15" hidden="1">
      <c r="A2666" s="33">
        <v>45553</v>
      </c>
      <c r="B2666" s="34">
        <v>0.88418981481481485</v>
      </c>
      <c r="C2666" t="s">
        <v>167</v>
      </c>
      <c r="D2666" t="s">
        <v>609</v>
      </c>
      <c r="E2666" t="s">
        <v>149</v>
      </c>
      <c r="F2666" t="s">
        <v>732</v>
      </c>
      <c r="G2666" s="82">
        <v>-134</v>
      </c>
      <c r="H2666" t="s">
        <v>179</v>
      </c>
      <c r="I2666" t="s">
        <v>195</v>
      </c>
      <c r="J2666" s="33"/>
      <c r="K2666" s="33">
        <f>표1[[#This Row],[날짜]]</f>
        <v>45553</v>
      </c>
      <c r="L2666" t="str" cm="1">
        <f t="array" ref="L26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6" t="str">
        <f t="shared" si="41"/>
        <v>내계좌이체</v>
      </c>
      <c r="N2666" t="str">
        <f>IF(COUNTIF(저축성자산, I2666) &gt; 0, 표1[[#This Row],[결제수단]], E2666)</f>
        <v>미분류</v>
      </c>
      <c r="O2666">
        <f>IF(OR(표1[[#This Row],[pv_대분류]]="수입", 표1[[#This Row],[pv_대분류]]="저축/투자"), 표1[[#This Row],[금액]], -표1[[#This Row],[금액]])</f>
        <v>134</v>
      </c>
    </row>
    <row r="2667" spans="1:15" hidden="1">
      <c r="A2667" s="33">
        <v>45553</v>
      </c>
      <c r="B2667" s="34">
        <v>0.88418981481481485</v>
      </c>
      <c r="C2667" t="s">
        <v>167</v>
      </c>
      <c r="D2667" t="s">
        <v>609</v>
      </c>
      <c r="E2667" t="s">
        <v>149</v>
      </c>
      <c r="F2667" t="s">
        <v>359</v>
      </c>
      <c r="G2667" s="82">
        <v>134</v>
      </c>
      <c r="H2667" t="s">
        <v>179</v>
      </c>
      <c r="I2667" t="s">
        <v>537</v>
      </c>
      <c r="J2667" s="33"/>
      <c r="K2667" s="33">
        <f>표1[[#This Row],[날짜]]</f>
        <v>45553</v>
      </c>
      <c r="L2667" t="str" cm="1">
        <f t="array" ref="L26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7" t="str">
        <f t="shared" si="41"/>
        <v>내계좌이체</v>
      </c>
      <c r="N2667" t="str">
        <f>IF(COUNTIF(저축성자산, I2667) &gt; 0, 표1[[#This Row],[결제수단]], E2667)</f>
        <v>미분류</v>
      </c>
      <c r="O2667">
        <f>IF(OR(표1[[#This Row],[pv_대분류]]="수입", 표1[[#This Row],[pv_대분류]]="저축/투자"), 표1[[#This Row],[금액]], -표1[[#This Row],[금액]])</f>
        <v>-134</v>
      </c>
    </row>
    <row r="2668" spans="1:15" hidden="1">
      <c r="A2668" s="33">
        <v>45553</v>
      </c>
      <c r="B2668" s="34">
        <v>0.88444444444444448</v>
      </c>
      <c r="C2668" t="s">
        <v>167</v>
      </c>
      <c r="D2668" t="s">
        <v>609</v>
      </c>
      <c r="E2668" t="s">
        <v>149</v>
      </c>
      <c r="F2668" t="s">
        <v>192</v>
      </c>
      <c r="G2668" s="82">
        <v>-10000</v>
      </c>
      <c r="H2668" t="s">
        <v>179</v>
      </c>
      <c r="I2668" t="s">
        <v>537</v>
      </c>
      <c r="J2668" s="33"/>
      <c r="K2668" s="33">
        <f>표1[[#This Row],[날짜]]</f>
        <v>45553</v>
      </c>
      <c r="L2668" t="str" cm="1">
        <f t="array" ref="L26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8" t="str">
        <f t="shared" si="41"/>
        <v>내계좌이체</v>
      </c>
      <c r="N2668" t="str">
        <f>IF(COUNTIF(저축성자산, I2668) &gt; 0, 표1[[#This Row],[결제수단]], E2668)</f>
        <v>미분류</v>
      </c>
      <c r="O2668">
        <f>IF(OR(표1[[#This Row],[pv_대분류]]="수입", 표1[[#This Row],[pv_대분류]]="저축/투자"), 표1[[#This Row],[금액]], -표1[[#This Row],[금액]])</f>
        <v>10000</v>
      </c>
    </row>
    <row r="2669" spans="1:15" hidden="1">
      <c r="A2669" s="33">
        <v>45553</v>
      </c>
      <c r="B2669" s="34">
        <v>0.88444444444444448</v>
      </c>
      <c r="C2669" t="s">
        <v>167</v>
      </c>
      <c r="D2669" t="s">
        <v>609</v>
      </c>
      <c r="E2669" t="s">
        <v>149</v>
      </c>
      <c r="F2669" t="s">
        <v>237</v>
      </c>
      <c r="G2669" s="82">
        <v>10000</v>
      </c>
      <c r="H2669" t="s">
        <v>179</v>
      </c>
      <c r="I2669" t="s">
        <v>527</v>
      </c>
      <c r="J2669" s="33"/>
      <c r="K2669" s="33">
        <f>표1[[#This Row],[날짜]]</f>
        <v>45553</v>
      </c>
      <c r="L2669" t="str" cm="1">
        <f t="array" ref="L26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69" t="str">
        <f t="shared" si="41"/>
        <v>내계좌이체</v>
      </c>
      <c r="N2669" t="str">
        <f>IF(COUNTIF(저축성자산, I2669) &gt; 0, 표1[[#This Row],[결제수단]], E2669)</f>
        <v>미분류</v>
      </c>
      <c r="O2669">
        <f>IF(OR(표1[[#This Row],[pv_대분류]]="수입", 표1[[#This Row],[pv_대분류]]="저축/투자"), 표1[[#This Row],[금액]], -표1[[#This Row],[금액]])</f>
        <v>-10000</v>
      </c>
    </row>
    <row r="2670" spans="1:15" hidden="1">
      <c r="A2670" s="33">
        <v>45553</v>
      </c>
      <c r="B2670" s="34">
        <v>0.88467592592592592</v>
      </c>
      <c r="C2670" t="s">
        <v>167</v>
      </c>
      <c r="D2670" t="s">
        <v>609</v>
      </c>
      <c r="E2670" t="s">
        <v>149</v>
      </c>
      <c r="F2670" t="s">
        <v>192</v>
      </c>
      <c r="G2670" s="82">
        <v>10000</v>
      </c>
      <c r="H2670" t="s">
        <v>179</v>
      </c>
      <c r="I2670" t="s">
        <v>537</v>
      </c>
      <c r="J2670" s="33"/>
      <c r="K2670" s="33">
        <f>표1[[#This Row],[날짜]]</f>
        <v>45553</v>
      </c>
      <c r="L2670" t="str" cm="1">
        <f t="array" ref="L26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70" t="str">
        <f t="shared" si="41"/>
        <v>내계좌이체</v>
      </c>
      <c r="N2670" t="str">
        <f>IF(COUNTIF(저축성자산, I2670) &gt; 0, 표1[[#This Row],[결제수단]], E2670)</f>
        <v>미분류</v>
      </c>
      <c r="O2670">
        <f>IF(OR(표1[[#This Row],[pv_대분류]]="수입", 표1[[#This Row],[pv_대분류]]="저축/투자"), 표1[[#This Row],[금액]], -표1[[#This Row],[금액]])</f>
        <v>-10000</v>
      </c>
    </row>
    <row r="2671" spans="1:15" hidden="1">
      <c r="A2671" s="33">
        <v>45553</v>
      </c>
      <c r="B2671" s="34">
        <v>0.88467592592592592</v>
      </c>
      <c r="C2671" t="s">
        <v>167</v>
      </c>
      <c r="D2671" t="s">
        <v>609</v>
      </c>
      <c r="E2671" t="s">
        <v>149</v>
      </c>
      <c r="F2671" t="s">
        <v>234</v>
      </c>
      <c r="G2671" s="82">
        <v>-10000</v>
      </c>
      <c r="H2671" t="s">
        <v>179</v>
      </c>
      <c r="I2671" t="s">
        <v>527</v>
      </c>
      <c r="J2671" s="33"/>
      <c r="K2671" s="33">
        <f>표1[[#This Row],[날짜]]</f>
        <v>45553</v>
      </c>
      <c r="L2671" t="str" cm="1">
        <f t="array" ref="L26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71" t="str">
        <f t="shared" si="41"/>
        <v>내계좌이체</v>
      </c>
      <c r="N2671" t="str">
        <f>IF(COUNTIF(저축성자산, I2671) &gt; 0, 표1[[#This Row],[결제수단]], E2671)</f>
        <v>미분류</v>
      </c>
      <c r="O2671">
        <f>IF(OR(표1[[#This Row],[pv_대분류]]="수입", 표1[[#This Row],[pv_대분류]]="저축/투자"), 표1[[#This Row],[금액]], -표1[[#This Row],[금액]])</f>
        <v>10000</v>
      </c>
    </row>
    <row r="2672" spans="1:15" hidden="1">
      <c r="A2672" s="33">
        <v>45553</v>
      </c>
      <c r="B2672" s="34">
        <v>0.88634259259259263</v>
      </c>
      <c r="C2672" t="s">
        <v>167</v>
      </c>
      <c r="D2672" t="s">
        <v>609</v>
      </c>
      <c r="E2672" t="s">
        <v>149</v>
      </c>
      <c r="F2672" t="s">
        <v>593</v>
      </c>
      <c r="G2672" s="82">
        <v>-205000</v>
      </c>
      <c r="H2672" t="s">
        <v>179</v>
      </c>
      <c r="I2672" t="s">
        <v>211</v>
      </c>
      <c r="J2672" s="33"/>
      <c r="K2672" s="33">
        <f>표1[[#This Row],[날짜]]</f>
        <v>45553</v>
      </c>
      <c r="L2672" t="str" cm="1">
        <f t="array" ref="L26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72" t="str">
        <f t="shared" si="41"/>
        <v>내계좌이체</v>
      </c>
      <c r="N2672" t="str">
        <f>IF(COUNTIF(저축성자산, I2672) &gt; 0, 표1[[#This Row],[결제수단]], E2672)</f>
        <v>미분류</v>
      </c>
      <c r="O2672">
        <f>IF(OR(표1[[#This Row],[pv_대분류]]="수입", 표1[[#This Row],[pv_대분류]]="저축/투자"), 표1[[#This Row],[금액]], -표1[[#This Row],[금액]])</f>
        <v>205000</v>
      </c>
    </row>
    <row r="2673" spans="1:15" hidden="1">
      <c r="A2673" s="33">
        <v>45553</v>
      </c>
      <c r="B2673" s="34">
        <v>0.88635416666666667</v>
      </c>
      <c r="C2673" t="s">
        <v>167</v>
      </c>
      <c r="D2673" t="s">
        <v>609</v>
      </c>
      <c r="E2673" t="s">
        <v>149</v>
      </c>
      <c r="F2673" t="s">
        <v>152</v>
      </c>
      <c r="G2673" s="82">
        <v>205000</v>
      </c>
      <c r="H2673" t="s">
        <v>179</v>
      </c>
      <c r="I2673" t="s">
        <v>195</v>
      </c>
      <c r="J2673" s="33"/>
      <c r="K2673" s="33">
        <f>표1[[#This Row],[날짜]]</f>
        <v>45553</v>
      </c>
      <c r="L2673" t="str" cm="1">
        <f t="array" ref="L26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73" t="str">
        <f t="shared" si="41"/>
        <v>내계좌이체</v>
      </c>
      <c r="N2673" t="str">
        <f>IF(COUNTIF(저축성자산, I2673) &gt; 0, 표1[[#This Row],[결제수단]], E2673)</f>
        <v>미분류</v>
      </c>
      <c r="O2673">
        <f>IF(OR(표1[[#This Row],[pv_대분류]]="수입", 표1[[#This Row],[pv_대분류]]="저축/투자"), 표1[[#This Row],[금액]], -표1[[#This Row],[금액]])</f>
        <v>-205000</v>
      </c>
    </row>
    <row r="2674" spans="1:15" hidden="1">
      <c r="A2674" s="33">
        <v>45552</v>
      </c>
      <c r="B2674" s="34">
        <v>0.39736111111111111</v>
      </c>
      <c r="C2674" t="s">
        <v>163</v>
      </c>
      <c r="D2674" t="s">
        <v>510</v>
      </c>
      <c r="E2674" t="s">
        <v>149</v>
      </c>
      <c r="F2674" t="s">
        <v>240</v>
      </c>
      <c r="G2674" s="82">
        <v>500</v>
      </c>
      <c r="H2674" t="s">
        <v>179</v>
      </c>
      <c r="I2674" t="s">
        <v>537</v>
      </c>
      <c r="J2674" s="33"/>
      <c r="K2674" s="33">
        <f>표1[[#This Row],[날짜]]</f>
        <v>45552</v>
      </c>
      <c r="L2674" t="str" cm="1">
        <f t="array" ref="L26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4" t="str">
        <f t="shared" si="41"/>
        <v>금융수입</v>
      </c>
      <c r="N2674" t="str">
        <f>IF(COUNTIF(저축성자산, I2674) &gt; 0, 표1[[#This Row],[결제수단]], E2674)</f>
        <v>미분류</v>
      </c>
      <c r="O2674">
        <f>IF(OR(표1[[#This Row],[pv_대분류]]="수입", 표1[[#This Row],[pv_대분류]]="저축/투자"), 표1[[#This Row],[금액]], -표1[[#This Row],[금액]])</f>
        <v>500</v>
      </c>
    </row>
    <row r="2675" spans="1:15" hidden="1">
      <c r="A2675" s="33">
        <v>45552</v>
      </c>
      <c r="B2675" s="34">
        <v>0.40270833333333328</v>
      </c>
      <c r="C2675" t="s">
        <v>163</v>
      </c>
      <c r="D2675" t="s">
        <v>510</v>
      </c>
      <c r="E2675" t="s">
        <v>149</v>
      </c>
      <c r="F2675" t="s">
        <v>608</v>
      </c>
      <c r="G2675" s="82">
        <v>62</v>
      </c>
      <c r="H2675" t="s">
        <v>179</v>
      </c>
      <c r="I2675" t="s">
        <v>527</v>
      </c>
      <c r="J2675" s="33"/>
      <c r="K2675" s="33">
        <f>표1[[#This Row],[날짜]]</f>
        <v>45552</v>
      </c>
      <c r="L2675" t="str" cm="1">
        <f t="array" ref="L26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5" t="str">
        <f t="shared" si="41"/>
        <v>금융수입</v>
      </c>
      <c r="N2675" t="str">
        <f>IF(COUNTIF(저축성자산, I2675) &gt; 0, 표1[[#This Row],[결제수단]], E2675)</f>
        <v>미분류</v>
      </c>
      <c r="O2675">
        <f>IF(OR(표1[[#This Row],[pv_대분류]]="수입", 표1[[#This Row],[pv_대분류]]="저축/투자"), 표1[[#This Row],[금액]], -표1[[#This Row],[금액]])</f>
        <v>62</v>
      </c>
    </row>
    <row r="2676" spans="1:15" hidden="1">
      <c r="A2676" s="33">
        <v>45552</v>
      </c>
      <c r="B2676" s="34">
        <v>0.42596064814814821</v>
      </c>
      <c r="C2676" t="s">
        <v>163</v>
      </c>
      <c r="D2676" t="s">
        <v>161</v>
      </c>
      <c r="E2676" t="s">
        <v>149</v>
      </c>
      <c r="F2676" t="s">
        <v>617</v>
      </c>
      <c r="G2676" s="82">
        <v>86</v>
      </c>
      <c r="H2676" t="s">
        <v>179</v>
      </c>
      <c r="I2676" t="s">
        <v>537</v>
      </c>
      <c r="J2676" s="33"/>
      <c r="K2676" s="33">
        <f>표1[[#This Row],[날짜]]</f>
        <v>45552</v>
      </c>
      <c r="L2676" t="str" cm="1">
        <f t="array" ref="L26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6" t="str">
        <f t="shared" si="41"/>
        <v>앱테크</v>
      </c>
      <c r="N2676" t="str">
        <f>IF(COUNTIF(저축성자산, I2676) &gt; 0, 표1[[#This Row],[결제수단]], E2676)</f>
        <v>미분류</v>
      </c>
      <c r="O2676">
        <f>IF(OR(표1[[#This Row],[pv_대분류]]="수입", 표1[[#This Row],[pv_대분류]]="저축/투자"), 표1[[#This Row],[금액]], -표1[[#This Row],[금액]])</f>
        <v>86</v>
      </c>
    </row>
    <row r="2677" spans="1:15" hidden="1">
      <c r="A2677" s="33">
        <v>45552</v>
      </c>
      <c r="B2677" s="34">
        <v>0.42863425925925919</v>
      </c>
      <c r="C2677" t="s">
        <v>163</v>
      </c>
      <c r="D2677" t="s">
        <v>149</v>
      </c>
      <c r="E2677" t="s">
        <v>149</v>
      </c>
      <c r="F2677" t="s">
        <v>590</v>
      </c>
      <c r="G2677" s="82">
        <v>19</v>
      </c>
      <c r="H2677" t="s">
        <v>179</v>
      </c>
      <c r="I2677" t="s">
        <v>537</v>
      </c>
      <c r="J2677" s="33"/>
      <c r="K2677" s="33">
        <f>표1[[#This Row],[날짜]]</f>
        <v>45552</v>
      </c>
      <c r="L2677" t="str" cm="1">
        <f t="array" ref="L26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7" t="str">
        <f t="shared" si="41"/>
        <v>미분류</v>
      </c>
      <c r="N2677" t="str">
        <f>IF(COUNTIF(저축성자산, I2677) &gt; 0, 표1[[#This Row],[결제수단]], E2677)</f>
        <v>미분류</v>
      </c>
      <c r="O2677">
        <f>IF(OR(표1[[#This Row],[pv_대분류]]="수입", 표1[[#This Row],[pv_대분류]]="저축/투자"), 표1[[#This Row],[금액]], -표1[[#This Row],[금액]])</f>
        <v>19</v>
      </c>
    </row>
    <row r="2678" spans="1:15" hidden="1">
      <c r="A2678" s="33">
        <v>45552</v>
      </c>
      <c r="B2678" s="34">
        <v>0.4291550925925926</v>
      </c>
      <c r="C2678" t="s">
        <v>163</v>
      </c>
      <c r="D2678" t="s">
        <v>161</v>
      </c>
      <c r="E2678" t="s">
        <v>149</v>
      </c>
      <c r="F2678" t="s">
        <v>617</v>
      </c>
      <c r="G2678" s="82">
        <v>50</v>
      </c>
      <c r="H2678" t="s">
        <v>179</v>
      </c>
      <c r="I2678" t="s">
        <v>537</v>
      </c>
      <c r="J2678" s="33"/>
      <c r="K2678" s="33">
        <f>표1[[#This Row],[날짜]]</f>
        <v>45552</v>
      </c>
      <c r="L2678" t="str" cm="1">
        <f t="array" ref="L26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8" t="str">
        <f t="shared" si="41"/>
        <v>앱테크</v>
      </c>
      <c r="N2678" t="str">
        <f>IF(COUNTIF(저축성자산, I2678) &gt; 0, 표1[[#This Row],[결제수단]], E2678)</f>
        <v>미분류</v>
      </c>
      <c r="O2678">
        <f>IF(OR(표1[[#This Row],[pv_대분류]]="수입", 표1[[#This Row],[pv_대분류]]="저축/투자"), 표1[[#This Row],[금액]], -표1[[#This Row],[금액]])</f>
        <v>50</v>
      </c>
    </row>
    <row r="2679" spans="1:15" hidden="1">
      <c r="A2679" s="33">
        <v>45552</v>
      </c>
      <c r="B2679" s="34">
        <v>0.4293865740740741</v>
      </c>
      <c r="C2679" t="s">
        <v>163</v>
      </c>
      <c r="D2679" t="s">
        <v>161</v>
      </c>
      <c r="E2679" t="s">
        <v>149</v>
      </c>
      <c r="F2679" t="s">
        <v>353</v>
      </c>
      <c r="G2679" s="82">
        <v>10</v>
      </c>
      <c r="H2679" t="s">
        <v>179</v>
      </c>
      <c r="I2679" t="s">
        <v>537</v>
      </c>
      <c r="J2679" s="33"/>
      <c r="K2679" s="33">
        <f>표1[[#This Row],[날짜]]</f>
        <v>45552</v>
      </c>
      <c r="L2679" t="str" cm="1">
        <f t="array" ref="L26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79" t="str">
        <f t="shared" si="41"/>
        <v>앱테크</v>
      </c>
      <c r="N2679" t="str">
        <f>IF(COUNTIF(저축성자산, I2679) &gt; 0, 표1[[#This Row],[결제수단]], E2679)</f>
        <v>미분류</v>
      </c>
      <c r="O2679">
        <f>IF(OR(표1[[#This Row],[pv_대분류]]="수입", 표1[[#This Row],[pv_대분류]]="저축/투자"), 표1[[#This Row],[금액]], -표1[[#This Row],[금액]])</f>
        <v>10</v>
      </c>
    </row>
    <row r="2680" spans="1:15">
      <c r="A2680" s="33">
        <v>45552</v>
      </c>
      <c r="B2680" s="34">
        <v>0.57517361111111109</v>
      </c>
      <c r="C2680" t="s">
        <v>165</v>
      </c>
      <c r="D2680" t="s">
        <v>525</v>
      </c>
      <c r="E2680" t="s">
        <v>591</v>
      </c>
      <c r="F2680" t="s">
        <v>436</v>
      </c>
      <c r="G2680" s="82">
        <v>-7900</v>
      </c>
      <c r="H2680" t="s">
        <v>179</v>
      </c>
      <c r="I2680" t="s">
        <v>222</v>
      </c>
      <c r="J2680" s="33"/>
      <c r="K2680" s="33">
        <f>표1[[#This Row],[날짜]]</f>
        <v>45552</v>
      </c>
      <c r="L2680" t="str" cm="1">
        <f t="array" ref="L26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80" t="str">
        <f t="shared" si="41"/>
        <v>카페/간식</v>
      </c>
      <c r="N2680" t="str">
        <f>IF(COUNTIF(저축성자산, I2680) &gt; 0, 표1[[#This Row],[결제수단]], E2680)</f>
        <v>커피/음료</v>
      </c>
      <c r="O2680">
        <f>IF(OR(표1[[#This Row],[pv_대분류]]="수입", 표1[[#This Row],[pv_대분류]]="저축/투자"), 표1[[#This Row],[금액]], -표1[[#This Row],[금액]])</f>
        <v>7900</v>
      </c>
    </row>
    <row r="2681" spans="1:15">
      <c r="A2681" s="33">
        <v>45552</v>
      </c>
      <c r="B2681" s="34">
        <v>0.71723379629629624</v>
      </c>
      <c r="C2681" t="s">
        <v>165</v>
      </c>
      <c r="D2681" t="s">
        <v>517</v>
      </c>
      <c r="E2681" t="s">
        <v>765</v>
      </c>
      <c r="F2681" t="s">
        <v>467</v>
      </c>
      <c r="G2681" s="82">
        <v>-10000</v>
      </c>
      <c r="H2681" t="s">
        <v>179</v>
      </c>
      <c r="I2681" t="s">
        <v>222</v>
      </c>
      <c r="J2681" s="33"/>
      <c r="K2681" s="33">
        <f>표1[[#This Row],[날짜]]</f>
        <v>45552</v>
      </c>
      <c r="L2681" t="str" cm="1">
        <f t="array" ref="L26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81" t="str">
        <f t="shared" si="41"/>
        <v>술/유흥</v>
      </c>
      <c r="N2681" t="str">
        <f>IF(COUNTIF(저축성자산, I2681) &gt; 0, 표1[[#This Row],[결제수단]], E2681)</f>
        <v>유흥시설</v>
      </c>
      <c r="O2681">
        <f>IF(OR(표1[[#This Row],[pv_대분류]]="수입", 표1[[#This Row],[pv_대분류]]="저축/투자"), 표1[[#This Row],[금액]], -표1[[#This Row],[금액]])</f>
        <v>10000</v>
      </c>
    </row>
    <row r="2682" spans="1:15" hidden="1">
      <c r="A2682" s="33">
        <v>45552</v>
      </c>
      <c r="B2682" s="34">
        <v>0.41621527777777778</v>
      </c>
      <c r="C2682" t="s">
        <v>167</v>
      </c>
      <c r="D2682" t="s">
        <v>609</v>
      </c>
      <c r="E2682" t="s">
        <v>149</v>
      </c>
      <c r="F2682" t="s">
        <v>593</v>
      </c>
      <c r="G2682" s="82">
        <v>-950000</v>
      </c>
      <c r="H2682" t="s">
        <v>179</v>
      </c>
      <c r="I2682" t="s">
        <v>211</v>
      </c>
      <c r="J2682" s="33"/>
      <c r="K2682" s="33">
        <f>표1[[#This Row],[날짜]]</f>
        <v>45552</v>
      </c>
      <c r="L2682" t="str" cm="1">
        <f t="array" ref="L26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2" t="str">
        <f t="shared" si="41"/>
        <v>내계좌이체</v>
      </c>
      <c r="N2682" t="str">
        <f>IF(COUNTIF(저축성자산, I2682) &gt; 0, 표1[[#This Row],[결제수단]], E2682)</f>
        <v>미분류</v>
      </c>
      <c r="O2682">
        <f>IF(OR(표1[[#This Row],[pv_대분류]]="수입", 표1[[#This Row],[pv_대분류]]="저축/투자"), 표1[[#This Row],[금액]], -표1[[#This Row],[금액]])</f>
        <v>950000</v>
      </c>
    </row>
    <row r="2683" spans="1:15" hidden="1">
      <c r="A2683" s="33">
        <v>45552</v>
      </c>
      <c r="B2683" s="34">
        <v>0.41622685185185188</v>
      </c>
      <c r="C2683" t="s">
        <v>167</v>
      </c>
      <c r="D2683" t="s">
        <v>609</v>
      </c>
      <c r="E2683" t="s">
        <v>149</v>
      </c>
      <c r="F2683" t="s">
        <v>152</v>
      </c>
      <c r="G2683" s="82">
        <v>950000</v>
      </c>
      <c r="H2683" t="s">
        <v>179</v>
      </c>
      <c r="I2683" t="s">
        <v>537</v>
      </c>
      <c r="J2683" s="33"/>
      <c r="K2683" s="33">
        <f>표1[[#This Row],[날짜]]</f>
        <v>45552</v>
      </c>
      <c r="L2683" t="str" cm="1">
        <f t="array" ref="L26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3" t="str">
        <f t="shared" si="41"/>
        <v>내계좌이체</v>
      </c>
      <c r="N2683" t="str">
        <f>IF(COUNTIF(저축성자산, I2683) &gt; 0, 표1[[#This Row],[결제수단]], E2683)</f>
        <v>미분류</v>
      </c>
      <c r="O2683">
        <f>IF(OR(표1[[#This Row],[pv_대분류]]="수입", 표1[[#This Row],[pv_대분류]]="저축/투자"), 표1[[#This Row],[금액]], -표1[[#This Row],[금액]])</f>
        <v>-950000</v>
      </c>
    </row>
    <row r="2684" spans="1:15" hidden="1">
      <c r="A2684" s="33">
        <v>45552</v>
      </c>
      <c r="B2684" s="34">
        <v>0.42851851851851852</v>
      </c>
      <c r="C2684" t="s">
        <v>167</v>
      </c>
      <c r="D2684" t="s">
        <v>609</v>
      </c>
      <c r="E2684" t="s">
        <v>149</v>
      </c>
      <c r="F2684" t="s">
        <v>152</v>
      </c>
      <c r="G2684" s="82">
        <v>-2</v>
      </c>
      <c r="H2684" t="s">
        <v>179</v>
      </c>
      <c r="I2684" t="s">
        <v>537</v>
      </c>
      <c r="J2684" s="33"/>
      <c r="K2684" s="33">
        <f>표1[[#This Row],[날짜]]</f>
        <v>45552</v>
      </c>
      <c r="L2684" t="str" cm="1">
        <f t="array" ref="L26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4" t="str">
        <f t="shared" si="41"/>
        <v>내계좌이체</v>
      </c>
      <c r="N2684" t="str">
        <f>IF(COUNTIF(저축성자산, I2684) &gt; 0, 표1[[#This Row],[결제수단]], E2684)</f>
        <v>미분류</v>
      </c>
      <c r="O2684">
        <f>IF(OR(표1[[#This Row],[pv_대분류]]="수입", 표1[[#This Row],[pv_대분류]]="저축/투자"), 표1[[#This Row],[금액]], -표1[[#This Row],[금액]])</f>
        <v>2</v>
      </c>
    </row>
    <row r="2685" spans="1:15" hidden="1">
      <c r="A2685" s="33">
        <v>45552</v>
      </c>
      <c r="B2685" s="34">
        <v>0.42853009259259262</v>
      </c>
      <c r="C2685" t="s">
        <v>167</v>
      </c>
      <c r="D2685" t="s">
        <v>609</v>
      </c>
      <c r="E2685" t="s">
        <v>149</v>
      </c>
      <c r="F2685" t="s">
        <v>152</v>
      </c>
      <c r="G2685" s="82">
        <v>2</v>
      </c>
      <c r="H2685" t="s">
        <v>179</v>
      </c>
      <c r="I2685" t="s">
        <v>195</v>
      </c>
      <c r="J2685" s="33"/>
      <c r="K2685" s="33">
        <f>표1[[#This Row],[날짜]]</f>
        <v>45552</v>
      </c>
      <c r="L2685" t="str" cm="1">
        <f t="array" ref="L26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5" t="str">
        <f t="shared" si="41"/>
        <v>내계좌이체</v>
      </c>
      <c r="N2685" t="str">
        <f>IF(COUNTIF(저축성자산, I2685) &gt; 0, 표1[[#This Row],[결제수단]], E2685)</f>
        <v>미분류</v>
      </c>
      <c r="O2685">
        <f>IF(OR(표1[[#This Row],[pv_대분류]]="수입", 표1[[#This Row],[pv_대분류]]="저축/투자"), 표1[[#This Row],[금액]], -표1[[#This Row],[금액]])</f>
        <v>-2</v>
      </c>
    </row>
    <row r="2686" spans="1:15" hidden="1">
      <c r="A2686" s="33">
        <v>45552</v>
      </c>
      <c r="B2686" s="34">
        <v>0.42884259259259261</v>
      </c>
      <c r="C2686" t="s">
        <v>167</v>
      </c>
      <c r="D2686" t="s">
        <v>609</v>
      </c>
      <c r="E2686" t="s">
        <v>149</v>
      </c>
      <c r="F2686" t="s">
        <v>152</v>
      </c>
      <c r="G2686" s="82">
        <v>19</v>
      </c>
      <c r="H2686" t="s">
        <v>179</v>
      </c>
      <c r="I2686" t="s">
        <v>195</v>
      </c>
      <c r="J2686" s="33"/>
      <c r="K2686" s="33">
        <f>표1[[#This Row],[날짜]]</f>
        <v>45552</v>
      </c>
      <c r="L2686" t="str" cm="1">
        <f t="array" ref="L26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6" t="str">
        <f t="shared" si="41"/>
        <v>내계좌이체</v>
      </c>
      <c r="N2686" t="str">
        <f>IF(COUNTIF(저축성자산, I2686) &gt; 0, 표1[[#This Row],[결제수단]], E2686)</f>
        <v>미분류</v>
      </c>
      <c r="O2686">
        <f>IF(OR(표1[[#This Row],[pv_대분류]]="수입", 표1[[#This Row],[pv_대분류]]="저축/투자"), 표1[[#This Row],[금액]], -표1[[#This Row],[금액]])</f>
        <v>-19</v>
      </c>
    </row>
    <row r="2687" spans="1:15" hidden="1">
      <c r="A2687" s="33">
        <v>45552</v>
      </c>
      <c r="B2687" s="34">
        <v>0.42910879629629628</v>
      </c>
      <c r="C2687" t="s">
        <v>167</v>
      </c>
      <c r="D2687" t="s">
        <v>609</v>
      </c>
      <c r="E2687" t="s">
        <v>149</v>
      </c>
      <c r="F2687" t="s">
        <v>359</v>
      </c>
      <c r="G2687" s="82">
        <v>21</v>
      </c>
      <c r="H2687" t="s">
        <v>179</v>
      </c>
      <c r="I2687" t="s">
        <v>537</v>
      </c>
      <c r="J2687" s="33"/>
      <c r="K2687" s="33">
        <f>표1[[#This Row],[날짜]]</f>
        <v>45552</v>
      </c>
      <c r="L2687" t="str" cm="1">
        <f t="array" ref="L26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7" t="str">
        <f t="shared" si="41"/>
        <v>내계좌이체</v>
      </c>
      <c r="N2687" t="str">
        <f>IF(COUNTIF(저축성자산, I2687) &gt; 0, 표1[[#This Row],[결제수단]], E2687)</f>
        <v>미분류</v>
      </c>
      <c r="O2687">
        <f>IF(OR(표1[[#This Row],[pv_대분류]]="수입", 표1[[#This Row],[pv_대분류]]="저축/투자"), 표1[[#This Row],[금액]], -표1[[#This Row],[금액]])</f>
        <v>-21</v>
      </c>
    </row>
    <row r="2688" spans="1:15" hidden="1">
      <c r="A2688" s="33">
        <v>45552</v>
      </c>
      <c r="B2688" s="34">
        <v>0.42912037037037037</v>
      </c>
      <c r="C2688" t="s">
        <v>167</v>
      </c>
      <c r="D2688" t="s">
        <v>609</v>
      </c>
      <c r="E2688" t="s">
        <v>149</v>
      </c>
      <c r="F2688" t="s">
        <v>732</v>
      </c>
      <c r="G2688" s="82">
        <v>-21</v>
      </c>
      <c r="H2688" t="s">
        <v>179</v>
      </c>
      <c r="I2688" t="s">
        <v>195</v>
      </c>
      <c r="J2688" s="33"/>
      <c r="K2688" s="33">
        <f>표1[[#This Row],[날짜]]</f>
        <v>45552</v>
      </c>
      <c r="L2688" t="str" cm="1">
        <f t="array" ref="L26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8" t="str">
        <f t="shared" si="41"/>
        <v>내계좌이체</v>
      </c>
      <c r="N2688" t="str">
        <f>IF(COUNTIF(저축성자산, I2688) &gt; 0, 표1[[#This Row],[결제수단]], E2688)</f>
        <v>미분류</v>
      </c>
      <c r="O2688">
        <f>IF(OR(표1[[#This Row],[pv_대분류]]="수입", 표1[[#This Row],[pv_대분류]]="저축/투자"), 표1[[#This Row],[금액]], -표1[[#This Row],[금액]])</f>
        <v>21</v>
      </c>
    </row>
    <row r="2689" spans="1:15" hidden="1">
      <c r="A2689" s="33">
        <v>45552</v>
      </c>
      <c r="B2689" s="34">
        <v>0.42935185185185187</v>
      </c>
      <c r="C2689" t="s">
        <v>167</v>
      </c>
      <c r="D2689" t="s">
        <v>609</v>
      </c>
      <c r="E2689" t="s">
        <v>149</v>
      </c>
      <c r="F2689" t="s">
        <v>192</v>
      </c>
      <c r="G2689" s="82">
        <v>-10000</v>
      </c>
      <c r="H2689" t="s">
        <v>179</v>
      </c>
      <c r="I2689" t="s">
        <v>537</v>
      </c>
      <c r="J2689" s="33"/>
      <c r="K2689" s="33">
        <f>표1[[#This Row],[날짜]]</f>
        <v>45552</v>
      </c>
      <c r="L2689" t="str" cm="1">
        <f t="array" ref="L26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89" t="str">
        <f t="shared" si="41"/>
        <v>내계좌이체</v>
      </c>
      <c r="N2689" t="str">
        <f>IF(COUNTIF(저축성자산, I2689) &gt; 0, 표1[[#This Row],[결제수단]], E2689)</f>
        <v>미분류</v>
      </c>
      <c r="O2689">
        <f>IF(OR(표1[[#This Row],[pv_대분류]]="수입", 표1[[#This Row],[pv_대분류]]="저축/투자"), 표1[[#This Row],[금액]], -표1[[#This Row],[금액]])</f>
        <v>10000</v>
      </c>
    </row>
    <row r="2690" spans="1:15" hidden="1">
      <c r="A2690" s="33">
        <v>45552</v>
      </c>
      <c r="B2690" s="34">
        <v>0.42935185185185187</v>
      </c>
      <c r="C2690" t="s">
        <v>167</v>
      </c>
      <c r="D2690" t="s">
        <v>609</v>
      </c>
      <c r="E2690" t="s">
        <v>149</v>
      </c>
      <c r="F2690" t="s">
        <v>237</v>
      </c>
      <c r="G2690" s="82">
        <v>10000</v>
      </c>
      <c r="H2690" t="s">
        <v>179</v>
      </c>
      <c r="I2690" t="s">
        <v>527</v>
      </c>
      <c r="J2690" s="33"/>
      <c r="K2690" s="33">
        <f>표1[[#This Row],[날짜]]</f>
        <v>45552</v>
      </c>
      <c r="L2690" t="str" cm="1">
        <f t="array" ref="L26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690" t="str">
        <f t="shared" ref="M2690:M2753" si="42">IF(COUNTIF(저축성자산, I2690) &gt; 0, "저축성자산", D2690)</f>
        <v>내계좌이체</v>
      </c>
      <c r="N2690" t="str">
        <f>IF(COUNTIF(저축성자산, I2690) &gt; 0, 표1[[#This Row],[결제수단]], E2690)</f>
        <v>미분류</v>
      </c>
      <c r="O2690">
        <f>IF(OR(표1[[#This Row],[pv_대분류]]="수입", 표1[[#This Row],[pv_대분류]]="저축/투자"), 표1[[#This Row],[금액]], -표1[[#This Row],[금액]])</f>
        <v>-10000</v>
      </c>
    </row>
    <row r="2691" spans="1:15">
      <c r="A2691" s="33">
        <v>45551</v>
      </c>
      <c r="B2691" s="34">
        <v>0.42784722222222221</v>
      </c>
      <c r="C2691" t="s">
        <v>165</v>
      </c>
      <c r="D2691" t="s">
        <v>148</v>
      </c>
      <c r="E2691" t="s">
        <v>27</v>
      </c>
      <c r="F2691" t="s">
        <v>233</v>
      </c>
      <c r="G2691" s="82">
        <v>-14980</v>
      </c>
      <c r="H2691" t="s">
        <v>179</v>
      </c>
      <c r="I2691" t="s">
        <v>222</v>
      </c>
      <c r="J2691" s="33"/>
      <c r="K2691" s="33">
        <f>표1[[#This Row],[날짜]]</f>
        <v>45551</v>
      </c>
      <c r="L2691" t="str" cm="1">
        <f t="array" ref="L26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1" t="str">
        <f t="shared" si="42"/>
        <v>식비</v>
      </c>
      <c r="N2691" t="str">
        <f>IF(COUNTIF(저축성자산, I2691) &gt; 0, 표1[[#This Row],[결제수단]], E2691)</f>
        <v>배달</v>
      </c>
      <c r="O2691">
        <f>IF(OR(표1[[#This Row],[pv_대분류]]="수입", 표1[[#This Row],[pv_대분류]]="저축/투자"), 표1[[#This Row],[금액]], -표1[[#This Row],[금액]])</f>
        <v>14980</v>
      </c>
    </row>
    <row r="2692" spans="1:15">
      <c r="A2692" s="33">
        <v>45551</v>
      </c>
      <c r="B2692" s="34">
        <v>0.4284722222222222</v>
      </c>
      <c r="C2692" t="s">
        <v>165</v>
      </c>
      <c r="D2692" t="s">
        <v>148</v>
      </c>
      <c r="E2692" t="s">
        <v>27</v>
      </c>
      <c r="F2692" t="s">
        <v>233</v>
      </c>
      <c r="G2692" s="82">
        <v>14980</v>
      </c>
      <c r="H2692" t="s">
        <v>179</v>
      </c>
      <c r="I2692" t="s">
        <v>222</v>
      </c>
      <c r="J2692" s="33"/>
      <c r="K2692" s="33">
        <f>표1[[#This Row],[날짜]]</f>
        <v>45551</v>
      </c>
      <c r="L2692" t="str" cm="1">
        <f t="array" ref="L26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2" t="str">
        <f t="shared" si="42"/>
        <v>식비</v>
      </c>
      <c r="N2692" t="str">
        <f>IF(COUNTIF(저축성자산, I2692) &gt; 0, 표1[[#This Row],[결제수단]], E2692)</f>
        <v>배달</v>
      </c>
      <c r="O2692">
        <f>IF(OR(표1[[#This Row],[pv_대분류]]="수입", 표1[[#This Row],[pv_대분류]]="저축/투자"), 표1[[#This Row],[금액]], -표1[[#This Row],[금액]])</f>
        <v>-14980</v>
      </c>
    </row>
    <row r="2693" spans="1:15">
      <c r="A2693" s="33">
        <v>45551</v>
      </c>
      <c r="B2693" s="34">
        <v>0.43886574074074081</v>
      </c>
      <c r="C2693" t="s">
        <v>165</v>
      </c>
      <c r="D2693" t="s">
        <v>148</v>
      </c>
      <c r="E2693" t="s">
        <v>27</v>
      </c>
      <c r="F2693" t="s">
        <v>233</v>
      </c>
      <c r="G2693" s="82">
        <v>-25900</v>
      </c>
      <c r="H2693" t="s">
        <v>179</v>
      </c>
      <c r="I2693" t="s">
        <v>222</v>
      </c>
      <c r="J2693" s="33"/>
      <c r="K2693" s="33">
        <f>표1[[#This Row],[날짜]]</f>
        <v>45551</v>
      </c>
      <c r="L2693" t="str" cm="1">
        <f t="array" ref="L26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3" t="str">
        <f t="shared" si="42"/>
        <v>식비</v>
      </c>
      <c r="N2693" t="str">
        <f>IF(COUNTIF(저축성자산, I2693) &gt; 0, 표1[[#This Row],[결제수단]], E2693)</f>
        <v>배달</v>
      </c>
      <c r="O2693">
        <f>IF(OR(표1[[#This Row],[pv_대분류]]="수입", 표1[[#This Row],[pv_대분류]]="저축/투자"), 표1[[#This Row],[금액]], -표1[[#This Row],[금액]])</f>
        <v>25900</v>
      </c>
    </row>
    <row r="2694" spans="1:15">
      <c r="A2694" s="33">
        <v>45551</v>
      </c>
      <c r="B2694" s="34">
        <v>0.43925925925925918</v>
      </c>
      <c r="C2694" t="s">
        <v>165</v>
      </c>
      <c r="D2694" t="s">
        <v>148</v>
      </c>
      <c r="E2694" t="s">
        <v>27</v>
      </c>
      <c r="F2694" t="s">
        <v>233</v>
      </c>
      <c r="G2694" s="82">
        <v>25900</v>
      </c>
      <c r="H2694" t="s">
        <v>179</v>
      </c>
      <c r="I2694" t="s">
        <v>222</v>
      </c>
      <c r="J2694" s="33"/>
      <c r="K2694" s="33">
        <f>표1[[#This Row],[날짜]]</f>
        <v>45551</v>
      </c>
      <c r="L2694" t="str" cm="1">
        <f t="array" ref="L26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4" t="str">
        <f t="shared" si="42"/>
        <v>식비</v>
      </c>
      <c r="N2694" t="str">
        <f>IF(COUNTIF(저축성자산, I2694) &gt; 0, 표1[[#This Row],[결제수단]], E2694)</f>
        <v>배달</v>
      </c>
      <c r="O2694">
        <f>IF(OR(표1[[#This Row],[pv_대분류]]="수입", 표1[[#This Row],[pv_대분류]]="저축/투자"), 표1[[#This Row],[금액]], -표1[[#This Row],[금액]])</f>
        <v>-25900</v>
      </c>
    </row>
    <row r="2695" spans="1:15">
      <c r="A2695" s="33">
        <v>45551</v>
      </c>
      <c r="B2695" s="34">
        <v>0.53518518518518521</v>
      </c>
      <c r="C2695" t="s">
        <v>165</v>
      </c>
      <c r="D2695" t="s">
        <v>148</v>
      </c>
      <c r="E2695" t="s">
        <v>0</v>
      </c>
      <c r="F2695" t="s">
        <v>344</v>
      </c>
      <c r="G2695" s="82">
        <v>-59866</v>
      </c>
      <c r="H2695" t="s">
        <v>179</v>
      </c>
      <c r="I2695" t="s">
        <v>222</v>
      </c>
      <c r="J2695" s="33"/>
      <c r="K2695" s="33">
        <f>표1[[#This Row],[날짜]]</f>
        <v>45551</v>
      </c>
      <c r="L2695" t="str" cm="1">
        <f t="array" ref="L26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5" t="str">
        <f t="shared" si="42"/>
        <v>식비</v>
      </c>
      <c r="N2695" t="str">
        <f>IF(COUNTIF(저축성자산, I2695) &gt; 0, 표1[[#This Row],[결제수단]], E2695)</f>
        <v>치킨</v>
      </c>
      <c r="O2695">
        <f>IF(OR(표1[[#This Row],[pv_대분류]]="수입", 표1[[#This Row],[pv_대분류]]="저축/투자"), 표1[[#This Row],[금액]], -표1[[#This Row],[금액]])</f>
        <v>59866</v>
      </c>
    </row>
    <row r="2696" spans="1:15">
      <c r="A2696" s="33">
        <v>45550</v>
      </c>
      <c r="B2696" s="34">
        <v>0</v>
      </c>
      <c r="C2696" t="s">
        <v>165</v>
      </c>
      <c r="D2696" t="s">
        <v>146</v>
      </c>
      <c r="E2696" t="s">
        <v>595</v>
      </c>
      <c r="F2696" t="s">
        <v>613</v>
      </c>
      <c r="G2696" s="82">
        <v>-43100</v>
      </c>
      <c r="H2696" t="s">
        <v>179</v>
      </c>
      <c r="I2696" t="s">
        <v>224</v>
      </c>
      <c r="J2696" s="33"/>
      <c r="K2696" s="33">
        <f>표1[[#This Row],[날짜]]</f>
        <v>45550</v>
      </c>
      <c r="L2696" t="str" cm="1">
        <f t="array" ref="L26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6" t="str">
        <f t="shared" si="42"/>
        <v>교통</v>
      </c>
      <c r="N2696" t="str">
        <f>IF(COUNTIF(저축성자산, I2696) &gt; 0, 표1[[#This Row],[결제수단]], E2696)</f>
        <v>대중교통</v>
      </c>
      <c r="O2696">
        <f>IF(OR(표1[[#This Row],[pv_대분류]]="수입", 표1[[#This Row],[pv_대분류]]="저축/투자"), 표1[[#This Row],[금액]], -표1[[#This Row],[금액]])</f>
        <v>43100</v>
      </c>
    </row>
    <row r="2697" spans="1:15">
      <c r="A2697" s="33">
        <v>45550</v>
      </c>
      <c r="B2697" s="34">
        <v>0</v>
      </c>
      <c r="C2697" t="s">
        <v>165</v>
      </c>
      <c r="D2697" t="s">
        <v>146</v>
      </c>
      <c r="E2697" t="s">
        <v>595</v>
      </c>
      <c r="F2697" t="s">
        <v>613</v>
      </c>
      <c r="G2697" s="82">
        <v>-1500</v>
      </c>
      <c r="H2697" t="s">
        <v>179</v>
      </c>
      <c r="I2697" t="s">
        <v>224</v>
      </c>
      <c r="J2697" s="33"/>
      <c r="K2697" s="33">
        <f>표1[[#This Row],[날짜]]</f>
        <v>45550</v>
      </c>
      <c r="L2697" t="str" cm="1">
        <f t="array" ref="L26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697" t="str">
        <f t="shared" si="42"/>
        <v>교통</v>
      </c>
      <c r="N2697" t="str">
        <f>IF(COUNTIF(저축성자산, I2697) &gt; 0, 표1[[#This Row],[결제수단]], E2697)</f>
        <v>대중교통</v>
      </c>
      <c r="O2697">
        <f>IF(OR(표1[[#This Row],[pv_대분류]]="수입", 표1[[#This Row],[pv_대분류]]="저축/투자"), 표1[[#This Row],[금액]], -표1[[#This Row],[금액]])</f>
        <v>1500</v>
      </c>
    </row>
    <row r="2698" spans="1:15" hidden="1">
      <c r="A2698" s="33">
        <v>45550</v>
      </c>
      <c r="B2698" s="34">
        <v>0.56395833333333334</v>
      </c>
      <c r="C2698" t="s">
        <v>163</v>
      </c>
      <c r="D2698" t="s">
        <v>510</v>
      </c>
      <c r="E2698" t="s">
        <v>149</v>
      </c>
      <c r="F2698" t="s">
        <v>608</v>
      </c>
      <c r="G2698" s="82">
        <v>114</v>
      </c>
      <c r="H2698" t="s">
        <v>179</v>
      </c>
      <c r="I2698" t="s">
        <v>527</v>
      </c>
      <c r="J2698" s="33"/>
      <c r="K2698" s="33">
        <f>표1[[#This Row],[날짜]]</f>
        <v>45550</v>
      </c>
      <c r="L2698" t="str" cm="1">
        <f t="array" ref="L26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98" t="str">
        <f t="shared" si="42"/>
        <v>금융수입</v>
      </c>
      <c r="N2698" t="str">
        <f>IF(COUNTIF(저축성자산, I2698) &gt; 0, 표1[[#This Row],[결제수단]], E2698)</f>
        <v>미분류</v>
      </c>
      <c r="O2698">
        <f>IF(OR(표1[[#This Row],[pv_대분류]]="수입", 표1[[#This Row],[pv_대분류]]="저축/투자"), 표1[[#This Row],[금액]], -표1[[#This Row],[금액]])</f>
        <v>114</v>
      </c>
    </row>
    <row r="2699" spans="1:15" hidden="1">
      <c r="A2699" s="33">
        <v>45550</v>
      </c>
      <c r="B2699" s="34">
        <v>0.56418981481481478</v>
      </c>
      <c r="C2699" t="s">
        <v>163</v>
      </c>
      <c r="D2699" t="s">
        <v>161</v>
      </c>
      <c r="E2699" t="s">
        <v>149</v>
      </c>
      <c r="F2699" t="s">
        <v>353</v>
      </c>
      <c r="G2699" s="82">
        <v>11</v>
      </c>
      <c r="H2699" t="s">
        <v>179</v>
      </c>
      <c r="I2699" t="s">
        <v>537</v>
      </c>
      <c r="J2699" s="33"/>
      <c r="K2699" s="33">
        <f>표1[[#This Row],[날짜]]</f>
        <v>45550</v>
      </c>
      <c r="L2699" t="str" cm="1">
        <f t="array" ref="L26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699" t="str">
        <f t="shared" si="42"/>
        <v>앱테크</v>
      </c>
      <c r="N2699" t="str">
        <f>IF(COUNTIF(저축성자산, I2699) &gt; 0, 표1[[#This Row],[결제수단]], E2699)</f>
        <v>미분류</v>
      </c>
      <c r="O2699">
        <f>IF(OR(표1[[#This Row],[pv_대분류]]="수입", 표1[[#This Row],[pv_대분류]]="저축/투자"), 표1[[#This Row],[금액]], -표1[[#This Row],[금액]])</f>
        <v>11</v>
      </c>
    </row>
    <row r="2700" spans="1:15" hidden="1">
      <c r="A2700" s="33">
        <v>45550</v>
      </c>
      <c r="B2700" s="34">
        <v>0.56456018518518514</v>
      </c>
      <c r="C2700" t="s">
        <v>163</v>
      </c>
      <c r="D2700" t="s">
        <v>149</v>
      </c>
      <c r="E2700" t="s">
        <v>149</v>
      </c>
      <c r="F2700" t="s">
        <v>590</v>
      </c>
      <c r="G2700" s="82">
        <v>63</v>
      </c>
      <c r="H2700" t="s">
        <v>179</v>
      </c>
      <c r="I2700" t="s">
        <v>537</v>
      </c>
      <c r="J2700" s="33"/>
      <c r="K2700" s="33">
        <f>표1[[#This Row],[날짜]]</f>
        <v>45550</v>
      </c>
      <c r="L2700" t="str" cm="1">
        <f t="array" ref="L27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00" t="str">
        <f t="shared" si="42"/>
        <v>미분류</v>
      </c>
      <c r="N2700" t="str">
        <f>IF(COUNTIF(저축성자산, I2700) &gt; 0, 표1[[#This Row],[결제수단]], E2700)</f>
        <v>미분류</v>
      </c>
      <c r="O2700">
        <f>IF(OR(표1[[#This Row],[pv_대분류]]="수입", 표1[[#This Row],[pv_대분류]]="저축/투자"), 표1[[#This Row],[금액]], -표1[[#This Row],[금액]])</f>
        <v>63</v>
      </c>
    </row>
    <row r="2701" spans="1:15" hidden="1">
      <c r="A2701" s="33">
        <v>45550</v>
      </c>
      <c r="B2701" s="34">
        <v>0.56480324074074073</v>
      </c>
      <c r="C2701" t="s">
        <v>163</v>
      </c>
      <c r="D2701" t="s">
        <v>149</v>
      </c>
      <c r="E2701" t="s">
        <v>149</v>
      </c>
      <c r="F2701" t="s">
        <v>590</v>
      </c>
      <c r="G2701" s="82">
        <v>46</v>
      </c>
      <c r="H2701" t="s">
        <v>179</v>
      </c>
      <c r="I2701" t="s">
        <v>537</v>
      </c>
      <c r="J2701" s="33"/>
      <c r="K2701" s="33">
        <f>표1[[#This Row],[날짜]]</f>
        <v>45550</v>
      </c>
      <c r="L2701" t="str" cm="1">
        <f t="array" ref="L27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01" t="str">
        <f t="shared" si="42"/>
        <v>미분류</v>
      </c>
      <c r="N2701" t="str">
        <f>IF(COUNTIF(저축성자산, I2701) &gt; 0, 표1[[#This Row],[결제수단]], E2701)</f>
        <v>미분류</v>
      </c>
      <c r="O2701">
        <f>IF(OR(표1[[#This Row],[pv_대분류]]="수입", 표1[[#This Row],[pv_대분류]]="저축/투자"), 표1[[#This Row],[금액]], -표1[[#This Row],[금액]])</f>
        <v>46</v>
      </c>
    </row>
    <row r="2702" spans="1:15" hidden="1">
      <c r="A2702" s="33">
        <v>45550</v>
      </c>
      <c r="B2702" s="34">
        <v>0.56516203703703705</v>
      </c>
      <c r="C2702" t="s">
        <v>163</v>
      </c>
      <c r="D2702" t="s">
        <v>161</v>
      </c>
      <c r="E2702" t="s">
        <v>149</v>
      </c>
      <c r="F2702" t="s">
        <v>617</v>
      </c>
      <c r="G2702" s="82">
        <v>95</v>
      </c>
      <c r="H2702" t="s">
        <v>179</v>
      </c>
      <c r="I2702" t="s">
        <v>537</v>
      </c>
      <c r="J2702" s="33"/>
      <c r="K2702" s="33">
        <f>표1[[#This Row],[날짜]]</f>
        <v>45550</v>
      </c>
      <c r="L2702" t="str" cm="1">
        <f t="array" ref="L27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02" t="str">
        <f t="shared" si="42"/>
        <v>앱테크</v>
      </c>
      <c r="N2702" t="str">
        <f>IF(COUNTIF(저축성자산, I2702) &gt; 0, 표1[[#This Row],[결제수단]], E2702)</f>
        <v>미분류</v>
      </c>
      <c r="O2702">
        <f>IF(OR(표1[[#This Row],[pv_대분류]]="수입", 표1[[#This Row],[pv_대분류]]="저축/투자"), 표1[[#This Row],[금액]], -표1[[#This Row],[금액]])</f>
        <v>95</v>
      </c>
    </row>
    <row r="2703" spans="1:15">
      <c r="A2703" s="33">
        <v>45550</v>
      </c>
      <c r="B2703" s="34">
        <v>0.67994212962962963</v>
      </c>
      <c r="C2703" t="s">
        <v>165</v>
      </c>
      <c r="D2703" t="s">
        <v>525</v>
      </c>
      <c r="E2703" t="s">
        <v>591</v>
      </c>
      <c r="F2703" t="s">
        <v>309</v>
      </c>
      <c r="G2703" s="82">
        <v>-8000</v>
      </c>
      <c r="H2703" t="s">
        <v>179</v>
      </c>
      <c r="I2703" t="s">
        <v>224</v>
      </c>
      <c r="J2703" s="33"/>
      <c r="K2703" s="33">
        <f>표1[[#This Row],[날짜]]</f>
        <v>45550</v>
      </c>
      <c r="L2703" t="str" cm="1">
        <f t="array" ref="L27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03" t="str">
        <f t="shared" si="42"/>
        <v>카페/간식</v>
      </c>
      <c r="N2703" t="str">
        <f>IF(COUNTIF(저축성자산, I2703) &gt; 0, 표1[[#This Row],[결제수단]], E2703)</f>
        <v>커피/음료</v>
      </c>
      <c r="O2703">
        <f>IF(OR(표1[[#This Row],[pv_대분류]]="수입", 표1[[#This Row],[pv_대분류]]="저축/투자"), 표1[[#This Row],[금액]], -표1[[#This Row],[금액]])</f>
        <v>8000</v>
      </c>
    </row>
    <row r="2704" spans="1:15">
      <c r="A2704" s="33">
        <v>45550</v>
      </c>
      <c r="B2704" s="34">
        <v>0.89178240740740744</v>
      </c>
      <c r="C2704" t="s">
        <v>165</v>
      </c>
      <c r="D2704" t="s">
        <v>542</v>
      </c>
      <c r="E2704" t="s">
        <v>56</v>
      </c>
      <c r="F2704" t="s">
        <v>102</v>
      </c>
      <c r="G2704" s="82">
        <v>-60000</v>
      </c>
      <c r="H2704" t="s">
        <v>179</v>
      </c>
      <c r="I2704" t="s">
        <v>222</v>
      </c>
      <c r="J2704" s="33"/>
      <c r="K2704" s="33">
        <f>표1[[#This Row],[날짜]]</f>
        <v>45550</v>
      </c>
      <c r="L2704" t="str" cm="1">
        <f t="array" ref="L27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04" t="str">
        <f t="shared" si="42"/>
        <v>의료/건강</v>
      </c>
      <c r="N2704" t="str">
        <f>IF(COUNTIF(저축성자산, I2704) &gt; 0, 표1[[#This Row],[결제수단]], E2704)</f>
        <v>운동</v>
      </c>
      <c r="O2704">
        <f>IF(OR(표1[[#This Row],[pv_대분류]]="수입", 표1[[#This Row],[pv_대분류]]="저축/투자"), 표1[[#This Row],[금액]], -표1[[#This Row],[금액]])</f>
        <v>60000</v>
      </c>
    </row>
    <row r="2705" spans="1:15" hidden="1">
      <c r="A2705" s="33">
        <v>45550</v>
      </c>
      <c r="B2705" s="34">
        <v>0.37861111111111112</v>
      </c>
      <c r="C2705" t="s">
        <v>167</v>
      </c>
      <c r="D2705" t="s">
        <v>167</v>
      </c>
      <c r="E2705" t="s">
        <v>149</v>
      </c>
      <c r="F2705" t="s">
        <v>600</v>
      </c>
      <c r="G2705" s="82">
        <v>1</v>
      </c>
      <c r="H2705" t="s">
        <v>179</v>
      </c>
      <c r="I2705" t="s">
        <v>195</v>
      </c>
      <c r="J2705" s="33"/>
      <c r="K2705" s="33">
        <f>표1[[#This Row],[날짜]]</f>
        <v>45550</v>
      </c>
      <c r="L2705" t="str" cm="1">
        <f t="array" ref="L27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05" t="str">
        <f t="shared" si="42"/>
        <v>이체</v>
      </c>
      <c r="N2705" t="str">
        <f>IF(COUNTIF(저축성자산, I2705) &gt; 0, 표1[[#This Row],[결제수단]], E2705)</f>
        <v>미분류</v>
      </c>
      <c r="O2705">
        <f>IF(OR(표1[[#This Row],[pv_대분류]]="수입", 표1[[#This Row],[pv_대분류]]="저축/투자"), 표1[[#This Row],[금액]], -표1[[#This Row],[금액]])</f>
        <v>-1</v>
      </c>
    </row>
    <row r="2706" spans="1:15" hidden="1">
      <c r="A2706" s="33">
        <v>45550</v>
      </c>
      <c r="B2706" s="34">
        <v>0.5640856481481481</v>
      </c>
      <c r="C2706" t="s">
        <v>167</v>
      </c>
      <c r="D2706" t="s">
        <v>609</v>
      </c>
      <c r="E2706" t="s">
        <v>149</v>
      </c>
      <c r="F2706" t="s">
        <v>192</v>
      </c>
      <c r="G2706" s="82">
        <v>-10600</v>
      </c>
      <c r="H2706" t="s">
        <v>179</v>
      </c>
      <c r="I2706" t="s">
        <v>537</v>
      </c>
      <c r="J2706" s="33"/>
      <c r="K2706" s="33">
        <f>표1[[#This Row],[날짜]]</f>
        <v>45550</v>
      </c>
      <c r="L2706" t="str" cm="1">
        <f t="array" ref="L27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06" t="str">
        <f t="shared" si="42"/>
        <v>내계좌이체</v>
      </c>
      <c r="N2706" t="str">
        <f>IF(COUNTIF(저축성자산, I2706) &gt; 0, 표1[[#This Row],[결제수단]], E2706)</f>
        <v>미분류</v>
      </c>
      <c r="O2706">
        <f>IF(OR(표1[[#This Row],[pv_대분류]]="수입", 표1[[#This Row],[pv_대분류]]="저축/투자"), 표1[[#This Row],[금액]], -표1[[#This Row],[금액]])</f>
        <v>10600</v>
      </c>
    </row>
    <row r="2707" spans="1:15" hidden="1">
      <c r="A2707" s="33">
        <v>45550</v>
      </c>
      <c r="B2707" s="34">
        <v>0.5640856481481481</v>
      </c>
      <c r="C2707" t="s">
        <v>167</v>
      </c>
      <c r="D2707" t="s">
        <v>609</v>
      </c>
      <c r="E2707" t="s">
        <v>149</v>
      </c>
      <c r="F2707" t="s">
        <v>237</v>
      </c>
      <c r="G2707" s="82">
        <v>10600</v>
      </c>
      <c r="H2707" t="s">
        <v>179</v>
      </c>
      <c r="I2707" t="s">
        <v>527</v>
      </c>
      <c r="J2707" s="33"/>
      <c r="K2707" s="33">
        <f>표1[[#This Row],[날짜]]</f>
        <v>45550</v>
      </c>
      <c r="L2707" t="str" cm="1">
        <f t="array" ref="L27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07" t="str">
        <f t="shared" si="42"/>
        <v>내계좌이체</v>
      </c>
      <c r="N2707" t="str">
        <f>IF(COUNTIF(저축성자산, I2707) &gt; 0, 표1[[#This Row],[결제수단]], E2707)</f>
        <v>미분류</v>
      </c>
      <c r="O2707">
        <f>IF(OR(표1[[#This Row],[pv_대분류]]="수입", 표1[[#This Row],[pv_대분류]]="저축/투자"), 표1[[#This Row],[금액]], -표1[[#This Row],[금액]])</f>
        <v>-10600</v>
      </c>
    </row>
    <row r="2708" spans="1:15" hidden="1">
      <c r="A2708" s="33">
        <v>45550</v>
      </c>
      <c r="B2708" s="34">
        <v>0.56447916666666664</v>
      </c>
      <c r="C2708" t="s">
        <v>167</v>
      </c>
      <c r="D2708" t="s">
        <v>609</v>
      </c>
      <c r="E2708" t="s">
        <v>149</v>
      </c>
      <c r="F2708" t="s">
        <v>152</v>
      </c>
      <c r="G2708" s="82">
        <v>11</v>
      </c>
      <c r="H2708" t="s">
        <v>179</v>
      </c>
      <c r="I2708" t="s">
        <v>195</v>
      </c>
      <c r="J2708" s="33"/>
      <c r="K2708" s="33">
        <f>표1[[#This Row],[날짜]]</f>
        <v>45550</v>
      </c>
      <c r="L2708" t="str" cm="1">
        <f t="array" ref="L27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08" t="str">
        <f t="shared" si="42"/>
        <v>내계좌이체</v>
      </c>
      <c r="N2708" t="str">
        <f>IF(COUNTIF(저축성자산, I2708) &gt; 0, 표1[[#This Row],[결제수단]], E2708)</f>
        <v>미분류</v>
      </c>
      <c r="O2708">
        <f>IF(OR(표1[[#This Row],[pv_대분류]]="수입", 표1[[#This Row],[pv_대분류]]="저축/투자"), 표1[[#This Row],[금액]], -표1[[#This Row],[금액]])</f>
        <v>-11</v>
      </c>
    </row>
    <row r="2709" spans="1:15" hidden="1">
      <c r="A2709" s="33">
        <v>45550</v>
      </c>
      <c r="B2709" s="34">
        <v>0.56447916666666664</v>
      </c>
      <c r="C2709" t="s">
        <v>167</v>
      </c>
      <c r="D2709" t="s">
        <v>609</v>
      </c>
      <c r="E2709" t="s">
        <v>149</v>
      </c>
      <c r="F2709" t="s">
        <v>152</v>
      </c>
      <c r="G2709" s="82">
        <v>-11</v>
      </c>
      <c r="H2709" t="s">
        <v>179</v>
      </c>
      <c r="I2709" t="s">
        <v>537</v>
      </c>
      <c r="J2709" s="33"/>
      <c r="K2709" s="33">
        <f>표1[[#This Row],[날짜]]</f>
        <v>45550</v>
      </c>
      <c r="L2709" t="str" cm="1">
        <f t="array" ref="L27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09" t="str">
        <f t="shared" si="42"/>
        <v>내계좌이체</v>
      </c>
      <c r="N2709" t="str">
        <f>IF(COUNTIF(저축성자산, I2709) &gt; 0, 표1[[#This Row],[결제수단]], E2709)</f>
        <v>미분류</v>
      </c>
      <c r="O2709">
        <f>IF(OR(표1[[#This Row],[pv_대분류]]="수입", 표1[[#This Row],[pv_대분류]]="저축/투자"), 표1[[#This Row],[금액]], -표1[[#This Row],[금액]])</f>
        <v>11</v>
      </c>
    </row>
    <row r="2710" spans="1:15" hidden="1">
      <c r="A2710" s="33">
        <v>45550</v>
      </c>
      <c r="B2710" s="34">
        <v>0.5647685185185185</v>
      </c>
      <c r="C2710" t="s">
        <v>167</v>
      </c>
      <c r="D2710" t="s">
        <v>609</v>
      </c>
      <c r="E2710" t="s">
        <v>149</v>
      </c>
      <c r="F2710" t="s">
        <v>152</v>
      </c>
      <c r="G2710" s="82">
        <v>63</v>
      </c>
      <c r="H2710" t="s">
        <v>179</v>
      </c>
      <c r="I2710" t="s">
        <v>195</v>
      </c>
      <c r="J2710" s="33"/>
      <c r="K2710" s="33">
        <f>표1[[#This Row],[날짜]]</f>
        <v>45550</v>
      </c>
      <c r="L2710" t="str" cm="1">
        <f t="array" ref="L27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10" t="str">
        <f t="shared" si="42"/>
        <v>내계좌이체</v>
      </c>
      <c r="N2710" t="str">
        <f>IF(COUNTIF(저축성자산, I2710) &gt; 0, 표1[[#This Row],[결제수단]], E2710)</f>
        <v>미분류</v>
      </c>
      <c r="O2710">
        <f>IF(OR(표1[[#This Row],[pv_대분류]]="수입", 표1[[#This Row],[pv_대분류]]="저축/투자"), 표1[[#This Row],[금액]], -표1[[#This Row],[금액]])</f>
        <v>-63</v>
      </c>
    </row>
    <row r="2711" spans="1:15" hidden="1">
      <c r="A2711" s="33">
        <v>45550</v>
      </c>
      <c r="B2711" s="34">
        <v>0.5647685185185185</v>
      </c>
      <c r="C2711" t="s">
        <v>167</v>
      </c>
      <c r="D2711" t="s">
        <v>609</v>
      </c>
      <c r="E2711" t="s">
        <v>149</v>
      </c>
      <c r="F2711" t="s">
        <v>152</v>
      </c>
      <c r="G2711" s="82">
        <v>-63</v>
      </c>
      <c r="H2711" t="s">
        <v>179</v>
      </c>
      <c r="I2711" t="s">
        <v>537</v>
      </c>
      <c r="J2711" s="33"/>
      <c r="K2711" s="33">
        <f>표1[[#This Row],[날짜]]</f>
        <v>45550</v>
      </c>
      <c r="L2711" t="str" cm="1">
        <f t="array" ref="L27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11" t="str">
        <f t="shared" si="42"/>
        <v>내계좌이체</v>
      </c>
      <c r="N2711" t="str">
        <f>IF(COUNTIF(저축성자산, I2711) &gt; 0, 표1[[#This Row],[결제수단]], E2711)</f>
        <v>미분류</v>
      </c>
      <c r="O2711">
        <f>IF(OR(표1[[#This Row],[pv_대분류]]="수입", 표1[[#This Row],[pv_대분류]]="저축/투자"), 표1[[#This Row],[금액]], -표1[[#This Row],[금액]])</f>
        <v>63</v>
      </c>
    </row>
    <row r="2712" spans="1:15" hidden="1">
      <c r="A2712" s="33">
        <v>45550</v>
      </c>
      <c r="B2712" s="34">
        <v>0.56503472222222217</v>
      </c>
      <c r="C2712" t="s">
        <v>167</v>
      </c>
      <c r="D2712" t="s">
        <v>609</v>
      </c>
      <c r="E2712" t="s">
        <v>149</v>
      </c>
      <c r="F2712" t="s">
        <v>359</v>
      </c>
      <c r="G2712" s="82">
        <v>75</v>
      </c>
      <c r="H2712" t="s">
        <v>179</v>
      </c>
      <c r="I2712" t="s">
        <v>537</v>
      </c>
      <c r="J2712" s="33"/>
      <c r="K2712" s="33">
        <f>표1[[#This Row],[날짜]]</f>
        <v>45550</v>
      </c>
      <c r="L2712" t="str" cm="1">
        <f t="array" ref="L27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12" t="str">
        <f t="shared" si="42"/>
        <v>내계좌이체</v>
      </c>
      <c r="N2712" t="str">
        <f>IF(COUNTIF(저축성자산, I2712) &gt; 0, 표1[[#This Row],[결제수단]], E2712)</f>
        <v>미분류</v>
      </c>
      <c r="O2712">
        <f>IF(OR(표1[[#This Row],[pv_대분류]]="수입", 표1[[#This Row],[pv_대분류]]="저축/투자"), 표1[[#This Row],[금액]], -표1[[#This Row],[금액]])</f>
        <v>-75</v>
      </c>
    </row>
    <row r="2713" spans="1:15" hidden="1">
      <c r="A2713" s="33">
        <v>45550</v>
      </c>
      <c r="B2713" s="34">
        <v>0.56504629629629632</v>
      </c>
      <c r="C2713" t="s">
        <v>167</v>
      </c>
      <c r="D2713" t="s">
        <v>609</v>
      </c>
      <c r="E2713" t="s">
        <v>149</v>
      </c>
      <c r="F2713" t="s">
        <v>732</v>
      </c>
      <c r="G2713" s="82">
        <v>-75</v>
      </c>
      <c r="H2713" t="s">
        <v>179</v>
      </c>
      <c r="I2713" t="s">
        <v>195</v>
      </c>
      <c r="J2713" s="33"/>
      <c r="K2713" s="33">
        <f>표1[[#This Row],[날짜]]</f>
        <v>45550</v>
      </c>
      <c r="L2713" t="str" cm="1">
        <f t="array" ref="L27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13" t="str">
        <f t="shared" si="42"/>
        <v>내계좌이체</v>
      </c>
      <c r="N2713" t="str">
        <f>IF(COUNTIF(저축성자산, I2713) &gt; 0, 표1[[#This Row],[결제수단]], E2713)</f>
        <v>미분류</v>
      </c>
      <c r="O2713">
        <f>IF(OR(표1[[#This Row],[pv_대분류]]="수입", 표1[[#This Row],[pv_대분류]]="저축/투자"), 표1[[#This Row],[금액]], -표1[[#This Row],[금액]])</f>
        <v>75</v>
      </c>
    </row>
    <row r="2714" spans="1:15" hidden="1">
      <c r="A2714" s="33">
        <v>45550</v>
      </c>
      <c r="B2714" s="34">
        <v>0.67913194444444447</v>
      </c>
      <c r="C2714" t="s">
        <v>167</v>
      </c>
      <c r="D2714" t="s">
        <v>609</v>
      </c>
      <c r="E2714" t="s">
        <v>149</v>
      </c>
      <c r="F2714" t="s">
        <v>192</v>
      </c>
      <c r="G2714" s="82">
        <v>8000</v>
      </c>
      <c r="H2714" t="s">
        <v>179</v>
      </c>
      <c r="I2714" t="s">
        <v>537</v>
      </c>
      <c r="J2714" s="33"/>
      <c r="K2714" s="33">
        <f>표1[[#This Row],[날짜]]</f>
        <v>45550</v>
      </c>
      <c r="L2714" t="str" cm="1">
        <f t="array" ref="L27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14" t="str">
        <f t="shared" si="42"/>
        <v>내계좌이체</v>
      </c>
      <c r="N2714" t="str">
        <f>IF(COUNTIF(저축성자산, I2714) &gt; 0, 표1[[#This Row],[결제수단]], E2714)</f>
        <v>미분류</v>
      </c>
      <c r="O2714">
        <f>IF(OR(표1[[#This Row],[pv_대분류]]="수입", 표1[[#This Row],[pv_대분류]]="저축/투자"), 표1[[#This Row],[금액]], -표1[[#This Row],[금액]])</f>
        <v>-8000</v>
      </c>
    </row>
    <row r="2715" spans="1:15" hidden="1">
      <c r="A2715" s="33">
        <v>45550</v>
      </c>
      <c r="B2715" s="34">
        <v>0.67913194444444447</v>
      </c>
      <c r="C2715" t="s">
        <v>167</v>
      </c>
      <c r="D2715" t="s">
        <v>609</v>
      </c>
      <c r="E2715" t="s">
        <v>149</v>
      </c>
      <c r="F2715" t="s">
        <v>234</v>
      </c>
      <c r="G2715" s="82">
        <v>-8000</v>
      </c>
      <c r="H2715" t="s">
        <v>179</v>
      </c>
      <c r="I2715" t="s">
        <v>527</v>
      </c>
      <c r="J2715" s="33"/>
      <c r="K2715" s="33">
        <f>표1[[#This Row],[날짜]]</f>
        <v>45550</v>
      </c>
      <c r="L2715" t="str" cm="1">
        <f t="array" ref="L27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15" t="str">
        <f t="shared" si="42"/>
        <v>내계좌이체</v>
      </c>
      <c r="N2715" t="str">
        <f>IF(COUNTIF(저축성자산, I2715) &gt; 0, 표1[[#This Row],[결제수단]], E2715)</f>
        <v>미분류</v>
      </c>
      <c r="O2715">
        <f>IF(OR(표1[[#This Row],[pv_대분류]]="수입", 표1[[#This Row],[pv_대분류]]="저축/투자"), 표1[[#This Row],[금액]], -표1[[#This Row],[금액]])</f>
        <v>8000</v>
      </c>
    </row>
    <row r="2716" spans="1:15">
      <c r="A2716" s="33">
        <v>45549</v>
      </c>
      <c r="B2716" s="34">
        <v>0</v>
      </c>
      <c r="C2716" t="s">
        <v>165</v>
      </c>
      <c r="D2716" t="s">
        <v>146</v>
      </c>
      <c r="E2716" t="s">
        <v>595</v>
      </c>
      <c r="F2716" t="s">
        <v>464</v>
      </c>
      <c r="G2716" s="82">
        <v>18900</v>
      </c>
      <c r="H2716" t="s">
        <v>179</v>
      </c>
      <c r="I2716" t="s">
        <v>222</v>
      </c>
      <c r="J2716" s="33"/>
      <c r="K2716" s="33">
        <f>표1[[#This Row],[날짜]]</f>
        <v>45549</v>
      </c>
      <c r="L2716" t="str" cm="1">
        <f t="array" ref="L27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16" t="str">
        <f t="shared" si="42"/>
        <v>교통</v>
      </c>
      <c r="N2716" t="str">
        <f>IF(COUNTIF(저축성자산, I2716) &gt; 0, 표1[[#This Row],[결제수단]], E2716)</f>
        <v>대중교통</v>
      </c>
      <c r="O2716">
        <f>IF(OR(표1[[#This Row],[pv_대분류]]="수입", 표1[[#This Row],[pv_대분류]]="저축/투자"), 표1[[#This Row],[금액]], -표1[[#This Row],[금액]])</f>
        <v>-18900</v>
      </c>
    </row>
    <row r="2717" spans="1:15">
      <c r="A2717" s="33">
        <v>45549</v>
      </c>
      <c r="B2717" s="34">
        <v>0</v>
      </c>
      <c r="C2717" t="s">
        <v>165</v>
      </c>
      <c r="D2717" t="s">
        <v>146</v>
      </c>
      <c r="E2717" t="s">
        <v>595</v>
      </c>
      <c r="F2717" t="s">
        <v>464</v>
      </c>
      <c r="G2717" s="82">
        <v>12900</v>
      </c>
      <c r="H2717" t="s">
        <v>179</v>
      </c>
      <c r="I2717" t="s">
        <v>224</v>
      </c>
      <c r="J2717" s="33"/>
      <c r="K2717" s="33">
        <f>표1[[#This Row],[날짜]]</f>
        <v>45549</v>
      </c>
      <c r="L2717" t="str" cm="1">
        <f t="array" ref="L27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17" t="str">
        <f t="shared" si="42"/>
        <v>교통</v>
      </c>
      <c r="N2717" t="str">
        <f>IF(COUNTIF(저축성자산, I2717) &gt; 0, 표1[[#This Row],[결제수단]], E2717)</f>
        <v>대중교통</v>
      </c>
      <c r="O2717">
        <f>IF(OR(표1[[#This Row],[pv_대분류]]="수입", 표1[[#This Row],[pv_대분류]]="저축/투자"), 표1[[#This Row],[금액]], -표1[[#This Row],[금액]])</f>
        <v>-12900</v>
      </c>
    </row>
    <row r="2718" spans="1:15" hidden="1">
      <c r="A2718" s="33">
        <v>45549</v>
      </c>
      <c r="B2718" s="34">
        <v>0.39984953703703702</v>
      </c>
      <c r="C2718" t="s">
        <v>163</v>
      </c>
      <c r="D2718" t="s">
        <v>510</v>
      </c>
      <c r="E2718" t="s">
        <v>149</v>
      </c>
      <c r="F2718" t="s">
        <v>240</v>
      </c>
      <c r="G2718" s="82">
        <v>500</v>
      </c>
      <c r="H2718" t="s">
        <v>179</v>
      </c>
      <c r="I2718" t="s">
        <v>537</v>
      </c>
      <c r="J2718" s="33"/>
      <c r="K2718" s="33">
        <f>표1[[#This Row],[날짜]]</f>
        <v>45549</v>
      </c>
      <c r="L2718" t="str" cm="1">
        <f t="array" ref="L27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18" t="str">
        <f t="shared" si="42"/>
        <v>금융수입</v>
      </c>
      <c r="N2718" t="str">
        <f>IF(COUNTIF(저축성자산, I2718) &gt; 0, 표1[[#This Row],[결제수단]], E2718)</f>
        <v>미분류</v>
      </c>
      <c r="O2718">
        <f>IF(OR(표1[[#This Row],[pv_대분류]]="수입", 표1[[#This Row],[pv_대분류]]="저축/투자"), 표1[[#This Row],[금액]], -표1[[#This Row],[금액]])</f>
        <v>500</v>
      </c>
    </row>
    <row r="2719" spans="1:15">
      <c r="A2719" s="33">
        <v>45548</v>
      </c>
      <c r="B2719" s="34">
        <v>0.34741898148148148</v>
      </c>
      <c r="C2719" t="s">
        <v>165</v>
      </c>
      <c r="D2719" t="s">
        <v>146</v>
      </c>
      <c r="E2719" t="s">
        <v>37</v>
      </c>
      <c r="F2719" t="s">
        <v>310</v>
      </c>
      <c r="G2719" s="82">
        <v>-5300</v>
      </c>
      <c r="H2719" t="s">
        <v>179</v>
      </c>
      <c r="I2719" t="s">
        <v>222</v>
      </c>
      <c r="J2719" s="33"/>
      <c r="K2719" s="33">
        <f>표1[[#This Row],[날짜]]</f>
        <v>45548</v>
      </c>
      <c r="L2719" t="str" cm="1">
        <f t="array" ref="L27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19" t="str">
        <f t="shared" si="42"/>
        <v>교통</v>
      </c>
      <c r="N2719" t="str">
        <f>IF(COUNTIF(저축성자산, I2719) &gt; 0, 표1[[#This Row],[결제수단]], E2719)</f>
        <v>택시</v>
      </c>
      <c r="O2719">
        <f>IF(OR(표1[[#This Row],[pv_대분류]]="수입", 표1[[#This Row],[pv_대분류]]="저축/투자"), 표1[[#This Row],[금액]], -표1[[#This Row],[금액]])</f>
        <v>5300</v>
      </c>
    </row>
    <row r="2720" spans="1:15" hidden="1">
      <c r="A2720" s="33">
        <v>45548</v>
      </c>
      <c r="B2720" s="34">
        <v>0.36008101851851848</v>
      </c>
      <c r="C2720" t="s">
        <v>163</v>
      </c>
      <c r="D2720" t="s">
        <v>505</v>
      </c>
      <c r="E2720" t="s">
        <v>149</v>
      </c>
      <c r="F2720" t="s">
        <v>653</v>
      </c>
      <c r="G2720" s="82">
        <v>4519170</v>
      </c>
      <c r="H2720" t="s">
        <v>179</v>
      </c>
      <c r="I2720" t="s">
        <v>211</v>
      </c>
      <c r="J2720" s="33"/>
      <c r="K2720" s="33">
        <f>표1[[#This Row],[날짜]]</f>
        <v>45548</v>
      </c>
      <c r="L2720" t="str" cm="1">
        <f t="array" ref="L27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20" t="str">
        <f t="shared" si="42"/>
        <v>기타수입</v>
      </c>
      <c r="N2720" t="str">
        <f>IF(COUNTIF(저축성자산, I2720) &gt; 0, 표1[[#This Row],[결제수단]], E2720)</f>
        <v>미분류</v>
      </c>
      <c r="O2720">
        <f>IF(OR(표1[[#This Row],[pv_대분류]]="수입", 표1[[#This Row],[pv_대분류]]="저축/투자"), 표1[[#This Row],[금액]], -표1[[#This Row],[금액]])</f>
        <v>4519170</v>
      </c>
    </row>
    <row r="2721" spans="1:15">
      <c r="A2721" s="33">
        <v>45548</v>
      </c>
      <c r="B2721" s="34">
        <v>0.40946759259259258</v>
      </c>
      <c r="C2721" t="s">
        <v>165</v>
      </c>
      <c r="D2721" t="s">
        <v>146</v>
      </c>
      <c r="E2721" t="s">
        <v>595</v>
      </c>
      <c r="F2721" t="s">
        <v>464</v>
      </c>
      <c r="G2721" s="82">
        <v>-18900</v>
      </c>
      <c r="H2721" t="s">
        <v>179</v>
      </c>
      <c r="I2721" t="s">
        <v>222</v>
      </c>
      <c r="J2721" s="33"/>
      <c r="K2721" s="33">
        <f>표1[[#This Row],[날짜]]</f>
        <v>45548</v>
      </c>
      <c r="L2721" t="str" cm="1">
        <f t="array" ref="L27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1" t="str">
        <f t="shared" si="42"/>
        <v>교통</v>
      </c>
      <c r="N2721" t="str">
        <f>IF(COUNTIF(저축성자산, I2721) &gt; 0, 표1[[#This Row],[결제수단]], E2721)</f>
        <v>대중교통</v>
      </c>
      <c r="O2721">
        <f>IF(OR(표1[[#This Row],[pv_대분류]]="수입", 표1[[#This Row],[pv_대분류]]="저축/투자"), 표1[[#This Row],[금액]], -표1[[#This Row],[금액]])</f>
        <v>18900</v>
      </c>
    </row>
    <row r="2722" spans="1:15">
      <c r="A2722" s="33">
        <v>45548</v>
      </c>
      <c r="B2722" s="34">
        <v>0.4395486111111111</v>
      </c>
      <c r="C2722" t="s">
        <v>165</v>
      </c>
      <c r="D2722" t="s">
        <v>553</v>
      </c>
      <c r="E2722" t="s">
        <v>612</v>
      </c>
      <c r="F2722" t="s">
        <v>730</v>
      </c>
      <c r="G2722" s="82">
        <v>-130000</v>
      </c>
      <c r="H2722" t="s">
        <v>179</v>
      </c>
      <c r="I2722" t="s">
        <v>211</v>
      </c>
      <c r="J2722" s="33"/>
      <c r="K2722" s="33">
        <f>표1[[#This Row],[날짜]]</f>
        <v>45548</v>
      </c>
      <c r="L2722" t="str" cm="1">
        <f t="array" ref="L27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2" t="str">
        <f t="shared" si="42"/>
        <v>온라인쇼핑</v>
      </c>
      <c r="N2722" t="str">
        <f>IF(COUNTIF(저축성자산, I2722) &gt; 0, 표1[[#This Row],[결제수단]], E2722)</f>
        <v>인터넷쇼핑</v>
      </c>
      <c r="O2722">
        <f>IF(OR(표1[[#This Row],[pv_대분류]]="수입", 표1[[#This Row],[pv_대분류]]="저축/투자"), 표1[[#This Row],[금액]], -표1[[#This Row],[금액]])</f>
        <v>130000</v>
      </c>
    </row>
    <row r="2723" spans="1:15">
      <c r="A2723" s="33">
        <v>45548</v>
      </c>
      <c r="B2723" s="34">
        <v>0.60923611111111109</v>
      </c>
      <c r="C2723" t="s">
        <v>165</v>
      </c>
      <c r="D2723" t="s">
        <v>146</v>
      </c>
      <c r="E2723" t="s">
        <v>37</v>
      </c>
      <c r="F2723" t="s">
        <v>259</v>
      </c>
      <c r="G2723" s="82">
        <v>-5200</v>
      </c>
      <c r="H2723" t="s">
        <v>179</v>
      </c>
      <c r="I2723" t="s">
        <v>221</v>
      </c>
      <c r="J2723" s="33"/>
      <c r="K2723" s="33">
        <f>표1[[#This Row],[날짜]]</f>
        <v>45548</v>
      </c>
      <c r="L2723" t="str" cm="1">
        <f t="array" ref="L27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3" t="str">
        <f t="shared" si="42"/>
        <v>교통</v>
      </c>
      <c r="N2723" t="str">
        <f>IF(COUNTIF(저축성자산, I2723) &gt; 0, 표1[[#This Row],[결제수단]], E2723)</f>
        <v>택시</v>
      </c>
      <c r="O2723">
        <f>IF(OR(표1[[#This Row],[pv_대분류]]="수입", 표1[[#This Row],[pv_대분류]]="저축/투자"), 표1[[#This Row],[금액]], -표1[[#This Row],[금액]])</f>
        <v>5200</v>
      </c>
    </row>
    <row r="2724" spans="1:15">
      <c r="A2724" s="33">
        <v>45548</v>
      </c>
      <c r="B2724" s="34">
        <v>0.60924768518518524</v>
      </c>
      <c r="C2724" t="s">
        <v>165</v>
      </c>
      <c r="D2724" t="s">
        <v>146</v>
      </c>
      <c r="E2724" t="s">
        <v>37</v>
      </c>
      <c r="F2724" t="s">
        <v>259</v>
      </c>
      <c r="G2724" s="82">
        <v>5200</v>
      </c>
      <c r="H2724" t="s">
        <v>179</v>
      </c>
      <c r="I2724" t="s">
        <v>221</v>
      </c>
      <c r="J2724" s="33"/>
      <c r="K2724" s="33">
        <f>표1[[#This Row],[날짜]]</f>
        <v>45548</v>
      </c>
      <c r="L2724" t="str" cm="1">
        <f t="array" ref="L27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4" t="str">
        <f t="shared" si="42"/>
        <v>교통</v>
      </c>
      <c r="N2724" t="str">
        <f>IF(COUNTIF(저축성자산, I2724) &gt; 0, 표1[[#This Row],[결제수단]], E2724)</f>
        <v>택시</v>
      </c>
      <c r="O2724">
        <f>IF(OR(표1[[#This Row],[pv_대분류]]="수입", 표1[[#This Row],[pv_대분류]]="저축/투자"), 표1[[#This Row],[금액]], -표1[[#This Row],[금액]])</f>
        <v>-5200</v>
      </c>
    </row>
    <row r="2725" spans="1:15">
      <c r="A2725" s="33">
        <v>45548</v>
      </c>
      <c r="B2725" s="34">
        <v>0.70056712962962964</v>
      </c>
      <c r="C2725" t="s">
        <v>165</v>
      </c>
      <c r="D2725" t="s">
        <v>146</v>
      </c>
      <c r="E2725" t="s">
        <v>595</v>
      </c>
      <c r="F2725" t="s">
        <v>316</v>
      </c>
      <c r="G2725" s="82">
        <v>12900</v>
      </c>
      <c r="H2725" t="s">
        <v>179</v>
      </c>
      <c r="I2725" t="s">
        <v>224</v>
      </c>
      <c r="J2725" s="33"/>
      <c r="K2725" s="33">
        <f>표1[[#This Row],[날짜]]</f>
        <v>45548</v>
      </c>
      <c r="L2725" t="str" cm="1">
        <f t="array" ref="L27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5" t="str">
        <f t="shared" si="42"/>
        <v>교통</v>
      </c>
      <c r="N2725" t="str">
        <f>IF(COUNTIF(저축성자산, I2725) &gt; 0, 표1[[#This Row],[결제수단]], E2725)</f>
        <v>대중교통</v>
      </c>
      <c r="O2725">
        <f>IF(OR(표1[[#This Row],[pv_대분류]]="수입", 표1[[#This Row],[pv_대분류]]="저축/투자"), 표1[[#This Row],[금액]], -표1[[#This Row],[금액]])</f>
        <v>-12900</v>
      </c>
    </row>
    <row r="2726" spans="1:15">
      <c r="A2726" s="33">
        <v>45548</v>
      </c>
      <c r="B2726" s="34">
        <v>0.79626157407407405</v>
      </c>
      <c r="C2726" t="s">
        <v>165</v>
      </c>
      <c r="D2726" t="s">
        <v>156</v>
      </c>
      <c r="E2726" t="s">
        <v>18</v>
      </c>
      <c r="F2726" t="s">
        <v>740</v>
      </c>
      <c r="G2726" s="82">
        <v>-94320</v>
      </c>
      <c r="H2726" t="s">
        <v>179</v>
      </c>
      <c r="I2726" t="s">
        <v>211</v>
      </c>
      <c r="J2726" s="33"/>
      <c r="K2726" s="33">
        <f>표1[[#This Row],[날짜]]</f>
        <v>45548</v>
      </c>
      <c r="L2726" t="str" cm="1">
        <f t="array" ref="L27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6" t="str">
        <f t="shared" si="42"/>
        <v>금융</v>
      </c>
      <c r="N2726" t="str">
        <f>IF(COUNTIF(저축성자산, I2726) &gt; 0, 표1[[#This Row],[결제수단]], E2726)</f>
        <v>은행</v>
      </c>
      <c r="O2726">
        <f>IF(OR(표1[[#This Row],[pv_대분류]]="수입", 표1[[#This Row],[pv_대분류]]="저축/투자"), 표1[[#This Row],[금액]], -표1[[#This Row],[금액]])</f>
        <v>94320</v>
      </c>
    </row>
    <row r="2727" spans="1:15">
      <c r="A2727" s="33">
        <v>45548</v>
      </c>
      <c r="B2727" s="34">
        <v>0.84564814814814815</v>
      </c>
      <c r="C2727" t="s">
        <v>165</v>
      </c>
      <c r="D2727" t="s">
        <v>148</v>
      </c>
      <c r="E2727" t="s">
        <v>20</v>
      </c>
      <c r="F2727" t="s">
        <v>778</v>
      </c>
      <c r="G2727" s="82">
        <v>-16000</v>
      </c>
      <c r="H2727" t="s">
        <v>179</v>
      </c>
      <c r="I2727" t="s">
        <v>224</v>
      </c>
      <c r="J2727" s="33"/>
      <c r="K2727" s="33">
        <f>표1[[#This Row],[날짜]]</f>
        <v>45548</v>
      </c>
      <c r="L2727" t="str" cm="1">
        <f t="array" ref="L27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27" t="str">
        <f t="shared" si="42"/>
        <v>식비</v>
      </c>
      <c r="N2727" t="str">
        <f>IF(COUNTIF(저축성자산, I2727) &gt; 0, 표1[[#This Row],[결제수단]], E2727)</f>
        <v>한식</v>
      </c>
      <c r="O2727">
        <f>IF(OR(표1[[#This Row],[pv_대분류]]="수입", 표1[[#This Row],[pv_대분류]]="저축/투자"), 표1[[#This Row],[금액]], -표1[[#This Row],[금액]])</f>
        <v>16000</v>
      </c>
    </row>
    <row r="2728" spans="1:15" hidden="1">
      <c r="A2728" s="33">
        <v>45548</v>
      </c>
      <c r="B2728" s="34">
        <v>0.36935185185185188</v>
      </c>
      <c r="C2728" t="s">
        <v>167</v>
      </c>
      <c r="D2728" t="s">
        <v>609</v>
      </c>
      <c r="E2728" t="s">
        <v>149</v>
      </c>
      <c r="F2728" t="s">
        <v>593</v>
      </c>
      <c r="G2728" s="82">
        <v>-500000</v>
      </c>
      <c r="H2728" t="s">
        <v>179</v>
      </c>
      <c r="I2728" t="s">
        <v>211</v>
      </c>
      <c r="J2728" s="33"/>
      <c r="K2728" s="33">
        <f>표1[[#This Row],[날짜]]</f>
        <v>45548</v>
      </c>
      <c r="L2728" t="str" cm="1">
        <f t="array" ref="L27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28" t="str">
        <f t="shared" si="42"/>
        <v>내계좌이체</v>
      </c>
      <c r="N2728" t="str">
        <f>IF(COUNTIF(저축성자산, I2728) &gt; 0, 표1[[#This Row],[결제수단]], E2728)</f>
        <v>미분류</v>
      </c>
      <c r="O2728">
        <f>IF(OR(표1[[#This Row],[pv_대분류]]="수입", 표1[[#This Row],[pv_대분류]]="저축/투자"), 표1[[#This Row],[금액]], -표1[[#This Row],[금액]])</f>
        <v>500000</v>
      </c>
    </row>
    <row r="2729" spans="1:15" hidden="1">
      <c r="A2729" s="33">
        <v>45548</v>
      </c>
      <c r="B2729" s="34">
        <v>0.36936342592592591</v>
      </c>
      <c r="C2729" t="s">
        <v>167</v>
      </c>
      <c r="D2729" t="s">
        <v>609</v>
      </c>
      <c r="E2729" t="s">
        <v>149</v>
      </c>
      <c r="F2729" t="s">
        <v>152</v>
      </c>
      <c r="G2729" s="82">
        <v>500000</v>
      </c>
      <c r="H2729" t="s">
        <v>179</v>
      </c>
      <c r="I2729" t="s">
        <v>554</v>
      </c>
      <c r="J2729" s="33"/>
      <c r="K2729" s="33">
        <f>표1[[#This Row],[날짜]]</f>
        <v>45548</v>
      </c>
      <c r="L2729" t="str" cm="1">
        <f t="array" ref="L27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29" t="str">
        <f t="shared" si="42"/>
        <v>내계좌이체</v>
      </c>
      <c r="N2729" t="str">
        <f>IF(COUNTIF(저축성자산, I2729) &gt; 0, 표1[[#This Row],[결제수단]], E2729)</f>
        <v>미분류</v>
      </c>
      <c r="O2729">
        <f>IF(OR(표1[[#This Row],[pv_대분류]]="수입", 표1[[#This Row],[pv_대분류]]="저축/투자"), 표1[[#This Row],[금액]], -표1[[#This Row],[금액]])</f>
        <v>-500000</v>
      </c>
    </row>
    <row r="2730" spans="1:15" hidden="1">
      <c r="A2730" s="33">
        <v>45548</v>
      </c>
      <c r="B2730" s="34">
        <v>0.36965277777777777</v>
      </c>
      <c r="C2730" t="s">
        <v>167</v>
      </c>
      <c r="D2730" t="s">
        <v>167</v>
      </c>
      <c r="E2730" t="s">
        <v>149</v>
      </c>
      <c r="F2730" t="s">
        <v>73</v>
      </c>
      <c r="G2730" s="82">
        <v>-500000</v>
      </c>
      <c r="H2730" t="s">
        <v>179</v>
      </c>
      <c r="I2730" t="s">
        <v>554</v>
      </c>
      <c r="J2730" s="33"/>
      <c r="K2730" s="33">
        <f>표1[[#This Row],[날짜]]</f>
        <v>45548</v>
      </c>
      <c r="L2730" t="str" cm="1">
        <f t="array" ref="L27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30" t="str">
        <f t="shared" si="42"/>
        <v>이체</v>
      </c>
      <c r="N2730" t="str">
        <f>IF(COUNTIF(저축성자산, I2730) &gt; 0, 표1[[#This Row],[결제수단]], E2730)</f>
        <v>미분류</v>
      </c>
      <c r="O2730">
        <f>IF(OR(표1[[#This Row],[pv_대분류]]="수입", 표1[[#This Row],[pv_대분류]]="저축/투자"), 표1[[#This Row],[금액]], -표1[[#This Row],[금액]])</f>
        <v>500000</v>
      </c>
    </row>
    <row r="2731" spans="1:15" hidden="1">
      <c r="A2731" s="33">
        <v>45548</v>
      </c>
      <c r="B2731" s="34">
        <v>0.36988425925925927</v>
      </c>
      <c r="C2731" t="s">
        <v>167</v>
      </c>
      <c r="D2731" t="s">
        <v>609</v>
      </c>
      <c r="E2731" t="s">
        <v>149</v>
      </c>
      <c r="F2731" t="s">
        <v>593</v>
      </c>
      <c r="G2731" s="82">
        <v>-250000</v>
      </c>
      <c r="H2731" t="s">
        <v>179</v>
      </c>
      <c r="I2731" t="s">
        <v>211</v>
      </c>
      <c r="J2731" s="33"/>
      <c r="K2731" s="33">
        <f>표1[[#This Row],[날짜]]</f>
        <v>45548</v>
      </c>
      <c r="L2731" t="str" cm="1">
        <f t="array" ref="L27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31" t="str">
        <f t="shared" si="42"/>
        <v>내계좌이체</v>
      </c>
      <c r="N2731" t="str">
        <f>IF(COUNTIF(저축성자산, I2731) &gt; 0, 표1[[#This Row],[결제수단]], E2731)</f>
        <v>미분류</v>
      </c>
      <c r="O2731">
        <f>IF(OR(표1[[#This Row],[pv_대분류]]="수입", 표1[[#This Row],[pv_대분류]]="저축/투자"), 표1[[#This Row],[금액]], -표1[[#This Row],[금액]])</f>
        <v>250000</v>
      </c>
    </row>
    <row r="2732" spans="1:15" hidden="1">
      <c r="A2732" s="33">
        <v>45548</v>
      </c>
      <c r="B2732" s="34">
        <v>0.37016203703703698</v>
      </c>
      <c r="C2732" t="s">
        <v>167</v>
      </c>
      <c r="D2732" t="s">
        <v>609</v>
      </c>
      <c r="E2732" t="s">
        <v>149</v>
      </c>
      <c r="F2732" t="s">
        <v>593</v>
      </c>
      <c r="G2732" s="82">
        <v>-250000</v>
      </c>
      <c r="H2732" t="s">
        <v>179</v>
      </c>
      <c r="I2732" t="s">
        <v>211</v>
      </c>
      <c r="J2732" s="33"/>
      <c r="K2732" s="33">
        <f>표1[[#This Row],[날짜]]</f>
        <v>45548</v>
      </c>
      <c r="L2732" t="str" cm="1">
        <f t="array" ref="L27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32" t="str">
        <f t="shared" si="42"/>
        <v>내계좌이체</v>
      </c>
      <c r="N2732" t="str">
        <f>IF(COUNTIF(저축성자산, I2732) &gt; 0, 표1[[#This Row],[결제수단]], E2732)</f>
        <v>미분류</v>
      </c>
      <c r="O2732">
        <f>IF(OR(표1[[#This Row],[pv_대분류]]="수입", 표1[[#This Row],[pv_대분류]]="저축/투자"), 표1[[#This Row],[금액]], -표1[[#This Row],[금액]])</f>
        <v>250000</v>
      </c>
    </row>
    <row r="2733" spans="1:15" hidden="1">
      <c r="A2733" s="33">
        <v>45548</v>
      </c>
      <c r="B2733" s="34">
        <v>0.44157407407407412</v>
      </c>
      <c r="C2733" t="s">
        <v>167</v>
      </c>
      <c r="D2733" t="s">
        <v>167</v>
      </c>
      <c r="E2733" t="s">
        <v>149</v>
      </c>
      <c r="F2733" t="s">
        <v>98</v>
      </c>
      <c r="G2733" s="82">
        <v>6000</v>
      </c>
      <c r="H2733" t="s">
        <v>179</v>
      </c>
      <c r="I2733" t="s">
        <v>554</v>
      </c>
      <c r="J2733" s="33"/>
      <c r="K2733" s="33">
        <f>표1[[#This Row],[날짜]]</f>
        <v>45548</v>
      </c>
      <c r="L2733" t="str" cm="1">
        <f t="array" ref="L27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33" t="str">
        <f t="shared" si="42"/>
        <v>이체</v>
      </c>
      <c r="N2733" t="str">
        <f>IF(COUNTIF(저축성자산, I2733) &gt; 0, 표1[[#This Row],[결제수단]], E2733)</f>
        <v>미분류</v>
      </c>
      <c r="O2733">
        <f>IF(OR(표1[[#This Row],[pv_대분류]]="수입", 표1[[#This Row],[pv_대분류]]="저축/투자"), 표1[[#This Row],[금액]], -표1[[#This Row],[금액]])</f>
        <v>-6000</v>
      </c>
    </row>
    <row r="2734" spans="1:15" hidden="1">
      <c r="A2734" s="33">
        <v>45548</v>
      </c>
      <c r="B2734" s="34">
        <v>0.44813657407407409</v>
      </c>
      <c r="C2734" t="s">
        <v>167</v>
      </c>
      <c r="D2734" t="s">
        <v>167</v>
      </c>
      <c r="E2734" t="s">
        <v>149</v>
      </c>
      <c r="F2734" t="s">
        <v>98</v>
      </c>
      <c r="G2734" s="82">
        <v>6000</v>
      </c>
      <c r="H2734" t="s">
        <v>179</v>
      </c>
      <c r="I2734" t="s">
        <v>554</v>
      </c>
      <c r="J2734" s="33"/>
      <c r="K2734" s="33">
        <f>표1[[#This Row],[날짜]]</f>
        <v>45548</v>
      </c>
      <c r="L2734" t="str" cm="1">
        <f t="array" ref="L27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34" t="str">
        <f t="shared" si="42"/>
        <v>이체</v>
      </c>
      <c r="N2734" t="str">
        <f>IF(COUNTIF(저축성자산, I2734) &gt; 0, 표1[[#This Row],[결제수단]], E2734)</f>
        <v>미분류</v>
      </c>
      <c r="O2734">
        <f>IF(OR(표1[[#This Row],[pv_대분류]]="수입", 표1[[#This Row],[pv_대분류]]="저축/투자"), 표1[[#This Row],[금액]], -표1[[#This Row],[금액]])</f>
        <v>-6000</v>
      </c>
    </row>
    <row r="2735" spans="1:15" hidden="1">
      <c r="A2735" s="33">
        <v>45548</v>
      </c>
      <c r="B2735" s="34">
        <v>0.48831018518518521</v>
      </c>
      <c r="C2735" t="s">
        <v>167</v>
      </c>
      <c r="D2735" t="s">
        <v>167</v>
      </c>
      <c r="E2735" t="s">
        <v>149</v>
      </c>
      <c r="F2735" t="s">
        <v>65</v>
      </c>
      <c r="G2735" s="82">
        <v>20000</v>
      </c>
      <c r="H2735" t="s">
        <v>179</v>
      </c>
      <c r="I2735" t="s">
        <v>554</v>
      </c>
      <c r="J2735" s="33"/>
      <c r="K2735" s="33">
        <f>표1[[#This Row],[날짜]]</f>
        <v>45548</v>
      </c>
      <c r="L2735" t="str" cm="1">
        <f t="array" ref="L27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35" t="str">
        <f t="shared" si="42"/>
        <v>이체</v>
      </c>
      <c r="N2735" t="str">
        <f>IF(COUNTIF(저축성자산, I2735) &gt; 0, 표1[[#This Row],[결제수단]], E2735)</f>
        <v>미분류</v>
      </c>
      <c r="O2735">
        <f>IF(OR(표1[[#This Row],[pv_대분류]]="수입", 표1[[#This Row],[pv_대분류]]="저축/투자"), 표1[[#This Row],[금액]], -표1[[#This Row],[금액]])</f>
        <v>-20000</v>
      </c>
    </row>
    <row r="2736" spans="1:15" hidden="1">
      <c r="A2736" s="33">
        <v>45548</v>
      </c>
      <c r="B2736" s="34">
        <v>0.49277777777777781</v>
      </c>
      <c r="C2736" t="s">
        <v>167</v>
      </c>
      <c r="D2736" t="s">
        <v>167</v>
      </c>
      <c r="E2736" t="s">
        <v>149</v>
      </c>
      <c r="F2736" t="s">
        <v>65</v>
      </c>
      <c r="G2736" s="82">
        <v>20000</v>
      </c>
      <c r="H2736" t="s">
        <v>179</v>
      </c>
      <c r="I2736" t="s">
        <v>554</v>
      </c>
      <c r="J2736" s="33"/>
      <c r="K2736" s="33">
        <f>표1[[#This Row],[날짜]]</f>
        <v>45548</v>
      </c>
      <c r="L2736" t="str" cm="1">
        <f t="array" ref="L27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36" t="str">
        <f t="shared" si="42"/>
        <v>이체</v>
      </c>
      <c r="N2736" t="str">
        <f>IF(COUNTIF(저축성자산, I2736) &gt; 0, 표1[[#This Row],[결제수단]], E2736)</f>
        <v>미분류</v>
      </c>
      <c r="O2736">
        <f>IF(OR(표1[[#This Row],[pv_대분류]]="수입", 표1[[#This Row],[pv_대분류]]="저축/투자"), 표1[[#This Row],[금액]], -표1[[#This Row],[금액]])</f>
        <v>-20000</v>
      </c>
    </row>
    <row r="2737" spans="1:15" hidden="1">
      <c r="A2737" s="33">
        <v>45548</v>
      </c>
      <c r="B2737" s="34">
        <v>0.52855324074074073</v>
      </c>
      <c r="C2737" t="s">
        <v>167</v>
      </c>
      <c r="D2737" t="s">
        <v>167</v>
      </c>
      <c r="E2737" t="s">
        <v>149</v>
      </c>
      <c r="F2737" t="s">
        <v>74</v>
      </c>
      <c r="G2737" s="82">
        <v>130000</v>
      </c>
      <c r="H2737" t="s">
        <v>179</v>
      </c>
      <c r="I2737" t="s">
        <v>211</v>
      </c>
      <c r="J2737" s="33"/>
      <c r="K2737" s="33">
        <f>표1[[#This Row],[날짜]]</f>
        <v>45548</v>
      </c>
      <c r="L2737" t="str" cm="1">
        <f t="array" ref="L27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37" t="str">
        <f t="shared" si="42"/>
        <v>이체</v>
      </c>
      <c r="N2737" t="str">
        <f>IF(COUNTIF(저축성자산, I2737) &gt; 0, 표1[[#This Row],[결제수단]], E2737)</f>
        <v>미분류</v>
      </c>
      <c r="O2737">
        <f>IF(OR(표1[[#This Row],[pv_대분류]]="수입", 표1[[#This Row],[pv_대분류]]="저축/투자"), 표1[[#This Row],[금액]], -표1[[#This Row],[금액]])</f>
        <v>-130000</v>
      </c>
    </row>
    <row r="2738" spans="1:15">
      <c r="A2738" s="33">
        <v>45547</v>
      </c>
      <c r="B2738" s="34">
        <v>0.34868055555555549</v>
      </c>
      <c r="C2738" t="s">
        <v>165</v>
      </c>
      <c r="D2738" t="s">
        <v>146</v>
      </c>
      <c r="E2738" t="s">
        <v>37</v>
      </c>
      <c r="F2738" t="s">
        <v>310</v>
      </c>
      <c r="G2738" s="82">
        <v>-5600</v>
      </c>
      <c r="H2738" t="s">
        <v>179</v>
      </c>
      <c r="I2738" t="s">
        <v>222</v>
      </c>
      <c r="J2738" s="33"/>
      <c r="K2738" s="33">
        <f>표1[[#This Row],[날짜]]</f>
        <v>45547</v>
      </c>
      <c r="L2738" t="str" cm="1">
        <f t="array" ref="L27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38" t="str">
        <f t="shared" si="42"/>
        <v>교통</v>
      </c>
      <c r="N2738" t="str">
        <f>IF(COUNTIF(저축성자산, I2738) &gt; 0, 표1[[#This Row],[결제수단]], E2738)</f>
        <v>택시</v>
      </c>
      <c r="O2738">
        <f>IF(OR(표1[[#This Row],[pv_대분류]]="수입", 표1[[#This Row],[pv_대분류]]="저축/투자"), 표1[[#This Row],[금액]], -표1[[#This Row],[금액]])</f>
        <v>5600</v>
      </c>
    </row>
    <row r="2739" spans="1:15">
      <c r="A2739" s="33">
        <v>45547</v>
      </c>
      <c r="B2739" s="34">
        <v>0.68538194444444445</v>
      </c>
      <c r="C2739" t="s">
        <v>165</v>
      </c>
      <c r="D2739" t="s">
        <v>146</v>
      </c>
      <c r="E2739" t="s">
        <v>37</v>
      </c>
      <c r="F2739" t="s">
        <v>301</v>
      </c>
      <c r="G2739" s="82">
        <v>6300</v>
      </c>
      <c r="H2739" t="s">
        <v>179</v>
      </c>
      <c r="I2739" t="s">
        <v>221</v>
      </c>
      <c r="J2739" s="33"/>
      <c r="K2739" s="33">
        <f>표1[[#This Row],[날짜]]</f>
        <v>45547</v>
      </c>
      <c r="L2739" t="str" cm="1">
        <f t="array" ref="L27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39" t="str">
        <f t="shared" si="42"/>
        <v>교통</v>
      </c>
      <c r="N2739" t="str">
        <f>IF(COUNTIF(저축성자산, I2739) &gt; 0, 표1[[#This Row],[결제수단]], E2739)</f>
        <v>택시</v>
      </c>
      <c r="O2739">
        <f>IF(OR(표1[[#This Row],[pv_대분류]]="수입", 표1[[#This Row],[pv_대분류]]="저축/투자"), 표1[[#This Row],[금액]], -표1[[#This Row],[금액]])</f>
        <v>-6300</v>
      </c>
    </row>
    <row r="2740" spans="1:15">
      <c r="A2740" s="33">
        <v>45547</v>
      </c>
      <c r="B2740" s="34">
        <v>0.68538194444444445</v>
      </c>
      <c r="C2740" t="s">
        <v>165</v>
      </c>
      <c r="D2740" t="s">
        <v>146</v>
      </c>
      <c r="E2740" t="s">
        <v>37</v>
      </c>
      <c r="F2740" t="s">
        <v>301</v>
      </c>
      <c r="G2740" s="82">
        <v>-6300</v>
      </c>
      <c r="H2740" t="s">
        <v>179</v>
      </c>
      <c r="I2740" t="s">
        <v>221</v>
      </c>
      <c r="J2740" s="33"/>
      <c r="K2740" s="33">
        <f>표1[[#This Row],[날짜]]</f>
        <v>45547</v>
      </c>
      <c r="L2740" t="str" cm="1">
        <f t="array" ref="L27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40" t="str">
        <f t="shared" si="42"/>
        <v>교통</v>
      </c>
      <c r="N2740" t="str">
        <f>IF(COUNTIF(저축성자산, I2740) &gt; 0, 표1[[#This Row],[결제수단]], E2740)</f>
        <v>택시</v>
      </c>
      <c r="O2740">
        <f>IF(OR(표1[[#This Row],[pv_대분류]]="수입", 표1[[#This Row],[pv_대분류]]="저축/투자"), 표1[[#This Row],[금액]], -표1[[#This Row],[금액]])</f>
        <v>6300</v>
      </c>
    </row>
    <row r="2741" spans="1:15">
      <c r="A2741" s="33">
        <v>45547</v>
      </c>
      <c r="B2741" s="34">
        <v>0.69354166666666661</v>
      </c>
      <c r="C2741" t="s">
        <v>165</v>
      </c>
      <c r="D2741" t="s">
        <v>146</v>
      </c>
      <c r="E2741" t="s">
        <v>37</v>
      </c>
      <c r="F2741" t="s">
        <v>301</v>
      </c>
      <c r="G2741" s="82">
        <v>-6800</v>
      </c>
      <c r="H2741" t="s">
        <v>179</v>
      </c>
      <c r="I2741" t="s">
        <v>221</v>
      </c>
      <c r="J2741" s="33"/>
      <c r="K2741" s="33">
        <f>표1[[#This Row],[날짜]]</f>
        <v>45547</v>
      </c>
      <c r="L2741" t="str" cm="1">
        <f t="array" ref="L27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41" t="str">
        <f t="shared" si="42"/>
        <v>교통</v>
      </c>
      <c r="N2741" t="str">
        <f>IF(COUNTIF(저축성자산, I2741) &gt; 0, 표1[[#This Row],[결제수단]], E2741)</f>
        <v>택시</v>
      </c>
      <c r="O2741">
        <f>IF(OR(표1[[#This Row],[pv_대분류]]="수입", 표1[[#This Row],[pv_대분류]]="저축/투자"), 표1[[#This Row],[금액]], -표1[[#This Row],[금액]])</f>
        <v>6800</v>
      </c>
    </row>
    <row r="2742" spans="1:15">
      <c r="A2742" s="33">
        <v>45547</v>
      </c>
      <c r="B2742" s="34">
        <v>0.78961805555555553</v>
      </c>
      <c r="C2742" t="s">
        <v>165</v>
      </c>
      <c r="D2742" t="s">
        <v>146</v>
      </c>
      <c r="E2742" t="s">
        <v>595</v>
      </c>
      <c r="F2742" t="s">
        <v>464</v>
      </c>
      <c r="G2742" s="82">
        <v>-18900</v>
      </c>
      <c r="H2742" t="s">
        <v>179</v>
      </c>
      <c r="I2742" t="s">
        <v>222</v>
      </c>
      <c r="J2742" s="33"/>
      <c r="K2742" s="33">
        <f>표1[[#This Row],[날짜]]</f>
        <v>45547</v>
      </c>
      <c r="L2742" t="str" cm="1">
        <f t="array" ref="L27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42" t="str">
        <f t="shared" si="42"/>
        <v>교통</v>
      </c>
      <c r="N2742" t="str">
        <f>IF(COUNTIF(저축성자산, I2742) &gt; 0, 표1[[#This Row],[결제수단]], E2742)</f>
        <v>대중교통</v>
      </c>
      <c r="O2742">
        <f>IF(OR(표1[[#This Row],[pv_대분류]]="수입", 표1[[#This Row],[pv_대분류]]="저축/투자"), 표1[[#This Row],[금액]], -표1[[#This Row],[금액]])</f>
        <v>18900</v>
      </c>
    </row>
    <row r="2743" spans="1:15" hidden="1">
      <c r="A2743" s="33">
        <v>45547</v>
      </c>
      <c r="B2743" s="34">
        <v>0.44425925925925919</v>
      </c>
      <c r="C2743" t="s">
        <v>167</v>
      </c>
      <c r="D2743" t="s">
        <v>167</v>
      </c>
      <c r="E2743" t="s">
        <v>149</v>
      </c>
      <c r="F2743" t="s">
        <v>120</v>
      </c>
      <c r="G2743" s="82">
        <v>10000</v>
      </c>
      <c r="H2743" t="s">
        <v>179</v>
      </c>
      <c r="I2743" t="s">
        <v>554</v>
      </c>
      <c r="J2743" s="33"/>
      <c r="K2743" s="33">
        <f>표1[[#This Row],[날짜]]</f>
        <v>45547</v>
      </c>
      <c r="L2743" t="str" cm="1">
        <f t="array" ref="L27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43" t="str">
        <f t="shared" si="42"/>
        <v>이체</v>
      </c>
      <c r="N2743" t="str">
        <f>IF(COUNTIF(저축성자산, I2743) &gt; 0, 표1[[#This Row],[결제수단]], E2743)</f>
        <v>미분류</v>
      </c>
      <c r="O2743">
        <f>IF(OR(표1[[#This Row],[pv_대분류]]="수입", 표1[[#This Row],[pv_대분류]]="저축/투자"), 표1[[#This Row],[금액]], -표1[[#This Row],[금액]])</f>
        <v>-10000</v>
      </c>
    </row>
    <row r="2744" spans="1:15" hidden="1">
      <c r="A2744" s="33">
        <v>45547</v>
      </c>
      <c r="B2744" s="34">
        <v>0.68496527777777783</v>
      </c>
      <c r="C2744" t="s">
        <v>167</v>
      </c>
      <c r="D2744" t="s">
        <v>609</v>
      </c>
      <c r="E2744" t="s">
        <v>149</v>
      </c>
      <c r="F2744" t="s">
        <v>192</v>
      </c>
      <c r="G2744" s="82">
        <v>20000</v>
      </c>
      <c r="H2744" t="s">
        <v>179</v>
      </c>
      <c r="I2744" t="s">
        <v>537</v>
      </c>
      <c r="J2744" s="33"/>
      <c r="K2744" s="33">
        <f>표1[[#This Row],[날짜]]</f>
        <v>45547</v>
      </c>
      <c r="L2744" t="str" cm="1">
        <f t="array" ref="L27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44" t="str">
        <f t="shared" si="42"/>
        <v>내계좌이체</v>
      </c>
      <c r="N2744" t="str">
        <f>IF(COUNTIF(저축성자산, I2744) &gt; 0, 표1[[#This Row],[결제수단]], E2744)</f>
        <v>미분류</v>
      </c>
      <c r="O2744">
        <f>IF(OR(표1[[#This Row],[pv_대분류]]="수입", 표1[[#This Row],[pv_대분류]]="저축/투자"), 표1[[#This Row],[금액]], -표1[[#This Row],[금액]])</f>
        <v>-20000</v>
      </c>
    </row>
    <row r="2745" spans="1:15" hidden="1">
      <c r="A2745" s="33">
        <v>45547</v>
      </c>
      <c r="B2745" s="34">
        <v>0.68496527777777783</v>
      </c>
      <c r="C2745" t="s">
        <v>167</v>
      </c>
      <c r="D2745" t="s">
        <v>609</v>
      </c>
      <c r="E2745" t="s">
        <v>149</v>
      </c>
      <c r="F2745" t="s">
        <v>234</v>
      </c>
      <c r="G2745" s="82">
        <v>-20000</v>
      </c>
      <c r="H2745" t="s">
        <v>179</v>
      </c>
      <c r="I2745" t="s">
        <v>527</v>
      </c>
      <c r="J2745" s="33"/>
      <c r="K2745" s="33">
        <f>표1[[#This Row],[날짜]]</f>
        <v>45547</v>
      </c>
      <c r="L2745" t="str" cm="1">
        <f t="array" ref="L27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45" t="str">
        <f t="shared" si="42"/>
        <v>내계좌이체</v>
      </c>
      <c r="N2745" t="str">
        <f>IF(COUNTIF(저축성자산, I2745) &gt; 0, 표1[[#This Row],[결제수단]], E2745)</f>
        <v>미분류</v>
      </c>
      <c r="O2745">
        <f>IF(OR(표1[[#This Row],[pv_대분류]]="수입", 표1[[#This Row],[pv_대분류]]="저축/투자"), 표1[[#This Row],[금액]], -표1[[#This Row],[금액]])</f>
        <v>20000</v>
      </c>
    </row>
    <row r="2746" spans="1:15">
      <c r="A2746" s="33">
        <v>45546</v>
      </c>
      <c r="B2746" s="34">
        <v>0.36028935185185179</v>
      </c>
      <c r="C2746" t="s">
        <v>165</v>
      </c>
      <c r="D2746" t="s">
        <v>146</v>
      </c>
      <c r="E2746" t="s">
        <v>37</v>
      </c>
      <c r="F2746" t="s">
        <v>310</v>
      </c>
      <c r="G2746" s="82">
        <v>-5100</v>
      </c>
      <c r="H2746" t="s">
        <v>179</v>
      </c>
      <c r="I2746" t="s">
        <v>222</v>
      </c>
      <c r="J2746" s="33"/>
      <c r="K2746" s="33">
        <f>표1[[#This Row],[날짜]]</f>
        <v>45546</v>
      </c>
      <c r="L2746" t="str" cm="1">
        <f t="array" ref="L27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46" t="str">
        <f t="shared" si="42"/>
        <v>교통</v>
      </c>
      <c r="N2746" t="str">
        <f>IF(COUNTIF(저축성자산, I2746) &gt; 0, 표1[[#This Row],[결제수단]], E2746)</f>
        <v>택시</v>
      </c>
      <c r="O2746">
        <f>IF(OR(표1[[#This Row],[pv_대분류]]="수입", 표1[[#This Row],[pv_대분류]]="저축/투자"), 표1[[#This Row],[금액]], -표1[[#This Row],[금액]])</f>
        <v>5100</v>
      </c>
    </row>
    <row r="2747" spans="1:15" hidden="1">
      <c r="A2747" s="33">
        <v>45546</v>
      </c>
      <c r="B2747" s="34">
        <v>0.42282407407407407</v>
      </c>
      <c r="C2747" t="s">
        <v>163</v>
      </c>
      <c r="D2747" t="s">
        <v>510</v>
      </c>
      <c r="E2747" t="s">
        <v>149</v>
      </c>
      <c r="F2747" t="s">
        <v>608</v>
      </c>
      <c r="G2747" s="82">
        <v>32</v>
      </c>
      <c r="H2747" t="s">
        <v>179</v>
      </c>
      <c r="I2747" t="s">
        <v>527</v>
      </c>
      <c r="J2747" s="33"/>
      <c r="K2747" s="33">
        <f>표1[[#This Row],[날짜]]</f>
        <v>45546</v>
      </c>
      <c r="L2747" t="str" cm="1">
        <f t="array" ref="L27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47" t="str">
        <f t="shared" si="42"/>
        <v>금융수입</v>
      </c>
      <c r="N2747" t="str">
        <f>IF(COUNTIF(저축성자산, I2747) &gt; 0, 표1[[#This Row],[결제수단]], E2747)</f>
        <v>미분류</v>
      </c>
      <c r="O2747">
        <f>IF(OR(표1[[#This Row],[pv_대분류]]="수입", 표1[[#This Row],[pv_대분류]]="저축/투자"), 표1[[#This Row],[금액]], -표1[[#This Row],[금액]])</f>
        <v>32</v>
      </c>
    </row>
    <row r="2748" spans="1:15" hidden="1">
      <c r="A2748" s="33">
        <v>45546</v>
      </c>
      <c r="B2748" s="34">
        <v>0.48714120370370367</v>
      </c>
      <c r="C2748" t="s">
        <v>167</v>
      </c>
      <c r="D2748" t="s">
        <v>167</v>
      </c>
      <c r="E2748" t="s">
        <v>149</v>
      </c>
      <c r="F2748" t="s">
        <v>98</v>
      </c>
      <c r="G2748" s="82">
        <v>14000</v>
      </c>
      <c r="H2748" t="s">
        <v>179</v>
      </c>
      <c r="I2748" t="s">
        <v>554</v>
      </c>
      <c r="J2748" s="33"/>
      <c r="K2748" s="33">
        <f>표1[[#This Row],[날짜]]</f>
        <v>45546</v>
      </c>
      <c r="L2748" t="str" cm="1">
        <f t="array" ref="L27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48" t="str">
        <f t="shared" si="42"/>
        <v>이체</v>
      </c>
      <c r="N2748" t="str">
        <f>IF(COUNTIF(저축성자산, I2748) &gt; 0, 표1[[#This Row],[결제수단]], E2748)</f>
        <v>미분류</v>
      </c>
      <c r="O2748">
        <f>IF(OR(표1[[#This Row],[pv_대분류]]="수입", 표1[[#This Row],[pv_대분류]]="저축/투자"), 표1[[#This Row],[금액]], -표1[[#This Row],[금액]])</f>
        <v>-14000</v>
      </c>
    </row>
    <row r="2749" spans="1:15">
      <c r="A2749" s="33">
        <v>45545</v>
      </c>
      <c r="B2749" s="34">
        <v>0.35351851851851851</v>
      </c>
      <c r="C2749" t="s">
        <v>165</v>
      </c>
      <c r="D2749" t="s">
        <v>146</v>
      </c>
      <c r="E2749" t="s">
        <v>37</v>
      </c>
      <c r="F2749" t="s">
        <v>310</v>
      </c>
      <c r="G2749" s="82">
        <v>-6900</v>
      </c>
      <c r="H2749" t="s">
        <v>179</v>
      </c>
      <c r="I2749" t="s">
        <v>222</v>
      </c>
      <c r="J2749" s="33"/>
      <c r="K2749" s="33">
        <f>표1[[#This Row],[날짜]]</f>
        <v>45545</v>
      </c>
      <c r="L2749" t="str" cm="1">
        <f t="array" ref="L27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49" t="str">
        <f t="shared" si="42"/>
        <v>교통</v>
      </c>
      <c r="N2749" t="str">
        <f>IF(COUNTIF(저축성자산, I2749) &gt; 0, 표1[[#This Row],[결제수단]], E2749)</f>
        <v>택시</v>
      </c>
      <c r="O2749">
        <f>IF(OR(표1[[#This Row],[pv_대분류]]="수입", 표1[[#This Row],[pv_대분류]]="저축/투자"), 표1[[#This Row],[금액]], -표1[[#This Row],[금액]])</f>
        <v>6900</v>
      </c>
    </row>
    <row r="2750" spans="1:15" hidden="1">
      <c r="A2750" s="33">
        <v>45545</v>
      </c>
      <c r="B2750" s="34">
        <v>0.40490740740740738</v>
      </c>
      <c r="C2750" t="s">
        <v>163</v>
      </c>
      <c r="D2750" t="s">
        <v>510</v>
      </c>
      <c r="E2750" t="s">
        <v>149</v>
      </c>
      <c r="F2750" t="s">
        <v>608</v>
      </c>
      <c r="G2750" s="82">
        <v>322</v>
      </c>
      <c r="H2750" t="s">
        <v>179</v>
      </c>
      <c r="I2750" t="s">
        <v>527</v>
      </c>
      <c r="J2750" s="33"/>
      <c r="K2750" s="33">
        <f>표1[[#This Row],[날짜]]</f>
        <v>45545</v>
      </c>
      <c r="L2750" t="str" cm="1">
        <f t="array" ref="L27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50" t="str">
        <f t="shared" si="42"/>
        <v>금융수입</v>
      </c>
      <c r="N2750" t="str">
        <f>IF(COUNTIF(저축성자산, I2750) &gt; 0, 표1[[#This Row],[결제수단]], E2750)</f>
        <v>미분류</v>
      </c>
      <c r="O2750">
        <f>IF(OR(표1[[#This Row],[pv_대분류]]="수입", 표1[[#This Row],[pv_대분류]]="저축/투자"), 표1[[#This Row],[금액]], -표1[[#This Row],[금액]])</f>
        <v>322</v>
      </c>
    </row>
    <row r="2751" spans="1:15" hidden="1">
      <c r="A2751" s="33">
        <v>45545</v>
      </c>
      <c r="B2751" s="34">
        <v>0.47093750000000001</v>
      </c>
      <c r="C2751" t="s">
        <v>163</v>
      </c>
      <c r="D2751" t="s">
        <v>161</v>
      </c>
      <c r="E2751" t="s">
        <v>149</v>
      </c>
      <c r="F2751" t="s">
        <v>617</v>
      </c>
      <c r="G2751" s="82">
        <v>21</v>
      </c>
      <c r="H2751" t="s">
        <v>179</v>
      </c>
      <c r="I2751" t="s">
        <v>537</v>
      </c>
      <c r="J2751" s="33"/>
      <c r="K2751" s="33">
        <f>표1[[#This Row],[날짜]]</f>
        <v>45545</v>
      </c>
      <c r="L2751" t="str" cm="1">
        <f t="array" ref="L27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51" t="str">
        <f t="shared" si="42"/>
        <v>앱테크</v>
      </c>
      <c r="N2751" t="str">
        <f>IF(COUNTIF(저축성자산, I2751) &gt; 0, 표1[[#This Row],[결제수단]], E2751)</f>
        <v>미분류</v>
      </c>
      <c r="O2751">
        <f>IF(OR(표1[[#This Row],[pv_대분류]]="수입", 표1[[#This Row],[pv_대분류]]="저축/투자"), 표1[[#This Row],[금액]], -표1[[#This Row],[금액]])</f>
        <v>21</v>
      </c>
    </row>
    <row r="2752" spans="1:15" hidden="1">
      <c r="A2752" s="33">
        <v>45545</v>
      </c>
      <c r="B2752" s="34">
        <v>0.4710185185185185</v>
      </c>
      <c r="C2752" t="s">
        <v>163</v>
      </c>
      <c r="D2752" t="s">
        <v>149</v>
      </c>
      <c r="E2752" t="s">
        <v>149</v>
      </c>
      <c r="F2752" t="s">
        <v>590</v>
      </c>
      <c r="G2752" s="82">
        <v>18</v>
      </c>
      <c r="H2752" t="s">
        <v>179</v>
      </c>
      <c r="I2752" t="s">
        <v>537</v>
      </c>
      <c r="J2752" s="33"/>
      <c r="K2752" s="33">
        <f>표1[[#This Row],[날짜]]</f>
        <v>45545</v>
      </c>
      <c r="L2752" t="str" cm="1">
        <f t="array" ref="L27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52" t="str">
        <f t="shared" si="42"/>
        <v>미분류</v>
      </c>
      <c r="N2752" t="str">
        <f>IF(COUNTIF(저축성자산, I2752) &gt; 0, 표1[[#This Row],[결제수단]], E2752)</f>
        <v>미분류</v>
      </c>
      <c r="O2752">
        <f>IF(OR(표1[[#This Row],[pv_대분류]]="수입", 표1[[#This Row],[pv_대분류]]="저축/투자"), 표1[[#This Row],[금액]], -표1[[#This Row],[금액]])</f>
        <v>18</v>
      </c>
    </row>
    <row r="2753" spans="1:15">
      <c r="A2753" s="33">
        <v>45545</v>
      </c>
      <c r="B2753" s="34">
        <v>0.47644675925925928</v>
      </c>
      <c r="C2753" t="s">
        <v>165</v>
      </c>
      <c r="D2753" t="s">
        <v>160</v>
      </c>
      <c r="E2753" t="s">
        <v>10</v>
      </c>
      <c r="F2753" t="s">
        <v>772</v>
      </c>
      <c r="G2753" s="82">
        <v>-13740</v>
      </c>
      <c r="H2753" t="s">
        <v>179</v>
      </c>
      <c r="I2753" t="s">
        <v>224</v>
      </c>
      <c r="J2753" s="33"/>
      <c r="K2753" s="33">
        <f>표1[[#This Row],[날짜]]</f>
        <v>45545</v>
      </c>
      <c r="L2753" t="str" cm="1">
        <f t="array" ref="L27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53" t="str">
        <f t="shared" si="42"/>
        <v>생활</v>
      </c>
      <c r="N2753" t="str">
        <f>IF(COUNTIF(저축성자산, I2753) &gt; 0, 표1[[#This Row],[결제수단]], E2753)</f>
        <v>마트</v>
      </c>
      <c r="O2753">
        <f>IF(OR(표1[[#This Row],[pv_대분류]]="수입", 표1[[#This Row],[pv_대분류]]="저축/투자"), 표1[[#This Row],[금액]], -표1[[#This Row],[금액]])</f>
        <v>13740</v>
      </c>
    </row>
    <row r="2754" spans="1:15">
      <c r="A2754" s="33">
        <v>45545</v>
      </c>
      <c r="B2754" s="34">
        <v>0.74281249999999999</v>
      </c>
      <c r="C2754" t="s">
        <v>165</v>
      </c>
      <c r="D2754" t="s">
        <v>148</v>
      </c>
      <c r="E2754" t="s">
        <v>598</v>
      </c>
      <c r="F2754" t="s">
        <v>462</v>
      </c>
      <c r="G2754" s="82">
        <v>-13400</v>
      </c>
      <c r="H2754" t="s">
        <v>179</v>
      </c>
      <c r="I2754" t="s">
        <v>222</v>
      </c>
      <c r="J2754" s="33"/>
      <c r="K2754" s="33">
        <f>표1[[#This Row],[날짜]]</f>
        <v>45545</v>
      </c>
      <c r="L2754" t="str" cm="1">
        <f t="array" ref="L27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54" t="str">
        <f t="shared" ref="M2754:M2817" si="43">IF(COUNTIF(저축성자산, I2754) &gt; 0, "저축성자산", D2754)</f>
        <v>식비</v>
      </c>
      <c r="N2754" t="str">
        <f>IF(COUNTIF(저축성자산, I2754) &gt; 0, 표1[[#This Row],[결제수단]], E2754)</f>
        <v>패스트푸드</v>
      </c>
      <c r="O2754">
        <f>IF(OR(표1[[#This Row],[pv_대분류]]="수입", 표1[[#This Row],[pv_대분류]]="저축/투자"), 표1[[#This Row],[금액]], -표1[[#This Row],[금액]])</f>
        <v>13400</v>
      </c>
    </row>
    <row r="2755" spans="1:15">
      <c r="A2755" s="33">
        <v>45545</v>
      </c>
      <c r="B2755" s="34">
        <v>0.84731481481481485</v>
      </c>
      <c r="C2755" t="s">
        <v>165</v>
      </c>
      <c r="D2755" t="s">
        <v>148</v>
      </c>
      <c r="E2755" t="s">
        <v>85</v>
      </c>
      <c r="F2755" t="s">
        <v>302</v>
      </c>
      <c r="G2755" s="82">
        <v>-26533</v>
      </c>
      <c r="H2755" t="s">
        <v>179</v>
      </c>
      <c r="I2755" t="s">
        <v>222</v>
      </c>
      <c r="J2755" s="33"/>
      <c r="K2755" s="33">
        <f>표1[[#This Row],[날짜]]</f>
        <v>45545</v>
      </c>
      <c r="L2755" t="str" cm="1">
        <f t="array" ref="L27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55" t="str">
        <f t="shared" si="43"/>
        <v>식비</v>
      </c>
      <c r="N2755" t="str">
        <f>IF(COUNTIF(저축성자산, I2755) &gt; 0, 표1[[#This Row],[결제수단]], E2755)</f>
        <v>고기</v>
      </c>
      <c r="O2755">
        <f>IF(OR(표1[[#This Row],[pv_대분류]]="수입", 표1[[#This Row],[pv_대분류]]="저축/투자"), 표1[[#This Row],[금액]], -표1[[#This Row],[금액]])</f>
        <v>26533</v>
      </c>
    </row>
    <row r="2756" spans="1:15" hidden="1">
      <c r="A2756" s="33">
        <v>45545</v>
      </c>
      <c r="B2756" s="34">
        <v>0.41736111111111113</v>
      </c>
      <c r="C2756" t="s">
        <v>167</v>
      </c>
      <c r="D2756" t="s">
        <v>167</v>
      </c>
      <c r="E2756" t="s">
        <v>149</v>
      </c>
      <c r="F2756" t="s">
        <v>127</v>
      </c>
      <c r="G2756" s="82">
        <v>84000</v>
      </c>
      <c r="H2756" t="s">
        <v>179</v>
      </c>
      <c r="I2756" t="s">
        <v>554</v>
      </c>
      <c r="J2756" s="33"/>
      <c r="K2756" s="33">
        <f>표1[[#This Row],[날짜]]</f>
        <v>45545</v>
      </c>
      <c r="L2756" t="str" cm="1">
        <f t="array" ref="L27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56" t="str">
        <f t="shared" si="43"/>
        <v>이체</v>
      </c>
      <c r="N2756" t="str">
        <f>IF(COUNTIF(저축성자산, I2756) &gt; 0, 표1[[#This Row],[결제수단]], E2756)</f>
        <v>미분류</v>
      </c>
      <c r="O2756">
        <f>IF(OR(표1[[#This Row],[pv_대분류]]="수입", 표1[[#This Row],[pv_대분류]]="저축/투자"), 표1[[#This Row],[금액]], -표1[[#This Row],[금액]])</f>
        <v>-84000</v>
      </c>
    </row>
    <row r="2757" spans="1:15" hidden="1">
      <c r="A2757" s="33">
        <v>45545</v>
      </c>
      <c r="B2757" s="34">
        <v>0.41895833333333332</v>
      </c>
      <c r="C2757" t="s">
        <v>167</v>
      </c>
      <c r="D2757" t="s">
        <v>609</v>
      </c>
      <c r="E2757" t="s">
        <v>149</v>
      </c>
      <c r="F2757" t="s">
        <v>192</v>
      </c>
      <c r="G2757" s="82">
        <v>4000</v>
      </c>
      <c r="H2757" t="s">
        <v>179</v>
      </c>
      <c r="I2757" t="s">
        <v>537</v>
      </c>
      <c r="J2757" s="33"/>
      <c r="K2757" s="33">
        <f>표1[[#This Row],[날짜]]</f>
        <v>45545</v>
      </c>
      <c r="L2757" t="str" cm="1">
        <f t="array" ref="L27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57" t="str">
        <f t="shared" si="43"/>
        <v>내계좌이체</v>
      </c>
      <c r="N2757" t="str">
        <f>IF(COUNTIF(저축성자산, I2757) &gt; 0, 표1[[#This Row],[결제수단]], E2757)</f>
        <v>미분류</v>
      </c>
      <c r="O2757">
        <f>IF(OR(표1[[#This Row],[pv_대분류]]="수입", 표1[[#This Row],[pv_대분류]]="저축/투자"), 표1[[#This Row],[금액]], -표1[[#This Row],[금액]])</f>
        <v>-4000</v>
      </c>
    </row>
    <row r="2758" spans="1:15" hidden="1">
      <c r="A2758" s="33">
        <v>45545</v>
      </c>
      <c r="B2758" s="34">
        <v>0.41895833333333332</v>
      </c>
      <c r="C2758" t="s">
        <v>167</v>
      </c>
      <c r="D2758" t="s">
        <v>609</v>
      </c>
      <c r="E2758" t="s">
        <v>149</v>
      </c>
      <c r="F2758" t="s">
        <v>234</v>
      </c>
      <c r="G2758" s="82">
        <v>-4000</v>
      </c>
      <c r="H2758" t="s">
        <v>179</v>
      </c>
      <c r="I2758" t="s">
        <v>527</v>
      </c>
      <c r="J2758" s="33"/>
      <c r="K2758" s="33">
        <f>표1[[#This Row],[날짜]]</f>
        <v>45545</v>
      </c>
      <c r="L2758" t="str" cm="1">
        <f t="array" ref="L27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58" t="str">
        <f t="shared" si="43"/>
        <v>내계좌이체</v>
      </c>
      <c r="N2758" t="str">
        <f>IF(COUNTIF(저축성자산, I2758) &gt; 0, 표1[[#This Row],[결제수단]], E2758)</f>
        <v>미분류</v>
      </c>
      <c r="O2758">
        <f>IF(OR(표1[[#This Row],[pv_대분류]]="수입", 표1[[#This Row],[pv_대분류]]="저축/투자"), 표1[[#This Row],[금액]], -표1[[#This Row],[금액]])</f>
        <v>4000</v>
      </c>
    </row>
    <row r="2759" spans="1:15" hidden="1">
      <c r="A2759" s="33">
        <v>45545</v>
      </c>
      <c r="B2759" s="34">
        <v>0.41931712962962958</v>
      </c>
      <c r="C2759" t="s">
        <v>167</v>
      </c>
      <c r="D2759" t="s">
        <v>609</v>
      </c>
      <c r="E2759" t="s">
        <v>149</v>
      </c>
      <c r="F2759" t="s">
        <v>593</v>
      </c>
      <c r="G2759" s="82">
        <v>-4000</v>
      </c>
      <c r="H2759" t="s">
        <v>179</v>
      </c>
      <c r="I2759" t="s">
        <v>537</v>
      </c>
      <c r="J2759" s="33"/>
      <c r="K2759" s="33">
        <f>표1[[#This Row],[날짜]]</f>
        <v>45545</v>
      </c>
      <c r="L2759" t="str" cm="1">
        <f t="array" ref="L27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59" t="str">
        <f t="shared" si="43"/>
        <v>내계좌이체</v>
      </c>
      <c r="N2759" t="str">
        <f>IF(COUNTIF(저축성자산, I2759) &gt; 0, 표1[[#This Row],[결제수단]], E2759)</f>
        <v>미분류</v>
      </c>
      <c r="O2759">
        <f>IF(OR(표1[[#This Row],[pv_대분류]]="수입", 표1[[#This Row],[pv_대분류]]="저축/투자"), 표1[[#This Row],[금액]], -표1[[#This Row],[금액]])</f>
        <v>4000</v>
      </c>
    </row>
    <row r="2760" spans="1:15" hidden="1">
      <c r="A2760" s="33">
        <v>45545</v>
      </c>
      <c r="B2760" s="34">
        <v>0.41932870370370368</v>
      </c>
      <c r="C2760" t="s">
        <v>167</v>
      </c>
      <c r="D2760" t="s">
        <v>609</v>
      </c>
      <c r="E2760" t="s">
        <v>149</v>
      </c>
      <c r="F2760" t="s">
        <v>152</v>
      </c>
      <c r="G2760" s="82">
        <v>4000</v>
      </c>
      <c r="H2760" t="s">
        <v>179</v>
      </c>
      <c r="I2760" t="s">
        <v>554</v>
      </c>
      <c r="J2760" s="33"/>
      <c r="K2760" s="33">
        <f>표1[[#This Row],[날짜]]</f>
        <v>45545</v>
      </c>
      <c r="L2760" t="str" cm="1">
        <f t="array" ref="L27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0" t="str">
        <f t="shared" si="43"/>
        <v>내계좌이체</v>
      </c>
      <c r="N2760" t="str">
        <f>IF(COUNTIF(저축성자산, I2760) &gt; 0, 표1[[#This Row],[결제수단]], E2760)</f>
        <v>미분류</v>
      </c>
      <c r="O2760">
        <f>IF(OR(표1[[#This Row],[pv_대분류]]="수입", 표1[[#This Row],[pv_대분류]]="저축/투자"), 표1[[#This Row],[금액]], -표1[[#This Row],[금액]])</f>
        <v>-4000</v>
      </c>
    </row>
    <row r="2761" spans="1:15" hidden="1">
      <c r="A2761" s="33">
        <v>45545</v>
      </c>
      <c r="B2761" s="34">
        <v>0.46770833333333328</v>
      </c>
      <c r="C2761" t="s">
        <v>167</v>
      </c>
      <c r="D2761" t="s">
        <v>149</v>
      </c>
      <c r="E2761" t="s">
        <v>149</v>
      </c>
      <c r="F2761" t="s">
        <v>628</v>
      </c>
      <c r="G2761" s="82">
        <v>100020</v>
      </c>
      <c r="H2761" t="s">
        <v>179</v>
      </c>
      <c r="I2761" t="s">
        <v>211</v>
      </c>
      <c r="J2761" s="33"/>
      <c r="K2761" s="33">
        <f>표1[[#This Row],[날짜]]</f>
        <v>45545</v>
      </c>
      <c r="L2761" t="str" cm="1">
        <f t="array" ref="L27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61" t="str">
        <f t="shared" si="43"/>
        <v>미분류</v>
      </c>
      <c r="N2761" t="str">
        <f>IF(COUNTIF(저축성자산, I2761) &gt; 0, 표1[[#This Row],[결제수단]], E2761)</f>
        <v>미분류</v>
      </c>
      <c r="O2761">
        <f>IF(OR(표1[[#This Row],[pv_대분류]]="수입", 표1[[#This Row],[pv_대분류]]="저축/투자"), 표1[[#This Row],[금액]], -표1[[#This Row],[금액]])</f>
        <v>-100020</v>
      </c>
    </row>
    <row r="2762" spans="1:15" hidden="1">
      <c r="A2762" s="33">
        <v>45545</v>
      </c>
      <c r="B2762" s="34">
        <v>0.46822916666666659</v>
      </c>
      <c r="C2762" t="s">
        <v>167</v>
      </c>
      <c r="D2762" t="s">
        <v>149</v>
      </c>
      <c r="E2762" t="s">
        <v>149</v>
      </c>
      <c r="F2762" t="s">
        <v>628</v>
      </c>
      <c r="G2762" s="82">
        <v>300041</v>
      </c>
      <c r="H2762" t="s">
        <v>179</v>
      </c>
      <c r="I2762" t="s">
        <v>211</v>
      </c>
      <c r="J2762" s="33"/>
      <c r="K2762" s="33">
        <f>표1[[#This Row],[날짜]]</f>
        <v>45545</v>
      </c>
      <c r="L2762" t="str" cm="1">
        <f t="array" ref="L27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62" t="str">
        <f t="shared" si="43"/>
        <v>미분류</v>
      </c>
      <c r="N2762" t="str">
        <f>IF(COUNTIF(저축성자산, I2762) &gt; 0, 표1[[#This Row],[결제수단]], E2762)</f>
        <v>미분류</v>
      </c>
      <c r="O2762">
        <f>IF(OR(표1[[#This Row],[pv_대분류]]="수입", 표1[[#This Row],[pv_대분류]]="저축/투자"), 표1[[#This Row],[금액]], -표1[[#This Row],[금액]])</f>
        <v>-300041</v>
      </c>
    </row>
    <row r="2763" spans="1:15" hidden="1">
      <c r="A2763" s="33">
        <v>45545</v>
      </c>
      <c r="B2763" s="34">
        <v>0.46988425925925931</v>
      </c>
      <c r="C2763" t="s">
        <v>167</v>
      </c>
      <c r="D2763" t="s">
        <v>609</v>
      </c>
      <c r="E2763" t="s">
        <v>149</v>
      </c>
      <c r="F2763" t="s">
        <v>593</v>
      </c>
      <c r="G2763" s="82">
        <v>-400061</v>
      </c>
      <c r="H2763" t="s">
        <v>179</v>
      </c>
      <c r="I2763" t="s">
        <v>211</v>
      </c>
      <c r="J2763" s="33"/>
      <c r="K2763" s="33">
        <f>표1[[#This Row],[날짜]]</f>
        <v>45545</v>
      </c>
      <c r="L2763" t="str" cm="1">
        <f t="array" ref="L27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3" t="str">
        <f t="shared" si="43"/>
        <v>내계좌이체</v>
      </c>
      <c r="N2763" t="str">
        <f>IF(COUNTIF(저축성자산, I2763) &gt; 0, 표1[[#This Row],[결제수단]], E2763)</f>
        <v>미분류</v>
      </c>
      <c r="O2763">
        <f>IF(OR(표1[[#This Row],[pv_대분류]]="수입", 표1[[#This Row],[pv_대분류]]="저축/투자"), 표1[[#This Row],[금액]], -표1[[#This Row],[금액]])</f>
        <v>400061</v>
      </c>
    </row>
    <row r="2764" spans="1:15" hidden="1">
      <c r="A2764" s="33">
        <v>45545</v>
      </c>
      <c r="B2764" s="34">
        <v>0.46989583333333329</v>
      </c>
      <c r="C2764" t="s">
        <v>167</v>
      </c>
      <c r="D2764" t="s">
        <v>609</v>
      </c>
      <c r="E2764" t="s">
        <v>149</v>
      </c>
      <c r="F2764" t="s">
        <v>152</v>
      </c>
      <c r="G2764" s="82">
        <v>400061</v>
      </c>
      <c r="H2764" t="s">
        <v>179</v>
      </c>
      <c r="I2764" t="s">
        <v>537</v>
      </c>
      <c r="J2764" s="33"/>
      <c r="K2764" s="33">
        <f>표1[[#This Row],[날짜]]</f>
        <v>45545</v>
      </c>
      <c r="L2764" t="str" cm="1">
        <f t="array" ref="L27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4" t="str">
        <f t="shared" si="43"/>
        <v>내계좌이체</v>
      </c>
      <c r="N2764" t="str">
        <f>IF(COUNTIF(저축성자산, I2764) &gt; 0, 표1[[#This Row],[결제수단]], E2764)</f>
        <v>미분류</v>
      </c>
      <c r="O2764">
        <f>IF(OR(표1[[#This Row],[pv_대분류]]="수입", 표1[[#This Row],[pv_대분류]]="저축/투자"), 표1[[#This Row],[금액]], -표1[[#This Row],[금액]])</f>
        <v>-400061</v>
      </c>
    </row>
    <row r="2765" spans="1:15" hidden="1">
      <c r="A2765" s="33">
        <v>45545</v>
      </c>
      <c r="B2765" s="34">
        <v>0.47121527777777777</v>
      </c>
      <c r="C2765" t="s">
        <v>167</v>
      </c>
      <c r="D2765" t="s">
        <v>609</v>
      </c>
      <c r="E2765" t="s">
        <v>149</v>
      </c>
      <c r="F2765" t="s">
        <v>192</v>
      </c>
      <c r="G2765" s="82">
        <v>-400100</v>
      </c>
      <c r="H2765" t="s">
        <v>179</v>
      </c>
      <c r="I2765" t="s">
        <v>537</v>
      </c>
      <c r="J2765" s="33"/>
      <c r="K2765" s="33">
        <f>표1[[#This Row],[날짜]]</f>
        <v>45545</v>
      </c>
      <c r="L2765" t="str" cm="1">
        <f t="array" ref="L27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5" t="str">
        <f t="shared" si="43"/>
        <v>내계좌이체</v>
      </c>
      <c r="N2765" t="str">
        <f>IF(COUNTIF(저축성자산, I2765) &gt; 0, 표1[[#This Row],[결제수단]], E2765)</f>
        <v>미분류</v>
      </c>
      <c r="O2765">
        <f>IF(OR(표1[[#This Row],[pv_대분류]]="수입", 표1[[#This Row],[pv_대분류]]="저축/투자"), 표1[[#This Row],[금액]], -표1[[#This Row],[금액]])</f>
        <v>400100</v>
      </c>
    </row>
    <row r="2766" spans="1:15" hidden="1">
      <c r="A2766" s="33">
        <v>45545</v>
      </c>
      <c r="B2766" s="34">
        <v>0.47121527777777777</v>
      </c>
      <c r="C2766" t="s">
        <v>167</v>
      </c>
      <c r="D2766" t="s">
        <v>609</v>
      </c>
      <c r="E2766" t="s">
        <v>149</v>
      </c>
      <c r="F2766" t="s">
        <v>237</v>
      </c>
      <c r="G2766" s="82">
        <v>400100</v>
      </c>
      <c r="H2766" t="s">
        <v>179</v>
      </c>
      <c r="I2766" t="s">
        <v>527</v>
      </c>
      <c r="J2766" s="33"/>
      <c r="K2766" s="33">
        <f>표1[[#This Row],[날짜]]</f>
        <v>45545</v>
      </c>
      <c r="L2766" t="str" cm="1">
        <f t="array" ref="L27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6" t="str">
        <f t="shared" si="43"/>
        <v>내계좌이체</v>
      </c>
      <c r="N2766" t="str">
        <f>IF(COUNTIF(저축성자산, I2766) &gt; 0, 표1[[#This Row],[결제수단]], E2766)</f>
        <v>미분류</v>
      </c>
      <c r="O2766">
        <f>IF(OR(표1[[#This Row],[pv_대분류]]="수입", 표1[[#This Row],[pv_대분류]]="저축/투자"), 표1[[#This Row],[금액]], -표1[[#This Row],[금액]])</f>
        <v>-400100</v>
      </c>
    </row>
    <row r="2767" spans="1:15" hidden="1">
      <c r="A2767" s="33">
        <v>45545</v>
      </c>
      <c r="B2767" s="34">
        <v>0.47622685185185187</v>
      </c>
      <c r="C2767" t="s">
        <v>167</v>
      </c>
      <c r="D2767" t="s">
        <v>609</v>
      </c>
      <c r="E2767" t="s">
        <v>149</v>
      </c>
      <c r="F2767" t="s">
        <v>192</v>
      </c>
      <c r="G2767" s="82">
        <v>20000</v>
      </c>
      <c r="H2767" t="s">
        <v>179</v>
      </c>
      <c r="I2767" t="s">
        <v>537</v>
      </c>
      <c r="J2767" s="33"/>
      <c r="K2767" s="33">
        <f>표1[[#This Row],[날짜]]</f>
        <v>45545</v>
      </c>
      <c r="L2767" t="str" cm="1">
        <f t="array" ref="L27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7" t="str">
        <f t="shared" si="43"/>
        <v>내계좌이체</v>
      </c>
      <c r="N2767" t="str">
        <f>IF(COUNTIF(저축성자산, I2767) &gt; 0, 표1[[#This Row],[결제수단]], E2767)</f>
        <v>미분류</v>
      </c>
      <c r="O2767">
        <f>IF(OR(표1[[#This Row],[pv_대분류]]="수입", 표1[[#This Row],[pv_대분류]]="저축/투자"), 표1[[#This Row],[금액]], -표1[[#This Row],[금액]])</f>
        <v>-20000</v>
      </c>
    </row>
    <row r="2768" spans="1:15" hidden="1">
      <c r="A2768" s="33">
        <v>45545</v>
      </c>
      <c r="B2768" s="34">
        <v>0.47622685185185187</v>
      </c>
      <c r="C2768" t="s">
        <v>167</v>
      </c>
      <c r="D2768" t="s">
        <v>609</v>
      </c>
      <c r="E2768" t="s">
        <v>149</v>
      </c>
      <c r="F2768" t="s">
        <v>234</v>
      </c>
      <c r="G2768" s="82">
        <v>-20000</v>
      </c>
      <c r="H2768" t="s">
        <v>179</v>
      </c>
      <c r="I2768" t="s">
        <v>527</v>
      </c>
      <c r="J2768" s="33"/>
      <c r="K2768" s="33">
        <f>표1[[#This Row],[날짜]]</f>
        <v>45545</v>
      </c>
      <c r="L2768" t="str" cm="1">
        <f t="array" ref="L27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8" t="str">
        <f t="shared" si="43"/>
        <v>내계좌이체</v>
      </c>
      <c r="N2768" t="str">
        <f>IF(COUNTIF(저축성자산, I2768) &gt; 0, 표1[[#This Row],[결제수단]], E2768)</f>
        <v>미분류</v>
      </c>
      <c r="O2768">
        <f>IF(OR(표1[[#This Row],[pv_대분류]]="수입", 표1[[#This Row],[pv_대분류]]="저축/투자"), 표1[[#This Row],[금액]], -표1[[#This Row],[금액]])</f>
        <v>20000</v>
      </c>
    </row>
    <row r="2769" spans="1:15" hidden="1">
      <c r="A2769" s="33">
        <v>45545</v>
      </c>
      <c r="B2769" s="34">
        <v>0.60906249999999995</v>
      </c>
      <c r="C2769" t="s">
        <v>167</v>
      </c>
      <c r="D2769" t="s">
        <v>609</v>
      </c>
      <c r="E2769" t="s">
        <v>149</v>
      </c>
      <c r="F2769" t="s">
        <v>152</v>
      </c>
      <c r="G2769" s="82">
        <v>-13740</v>
      </c>
      <c r="H2769" t="s">
        <v>179</v>
      </c>
      <c r="I2769" t="s">
        <v>554</v>
      </c>
      <c r="J2769" s="33"/>
      <c r="K2769" s="33">
        <f>표1[[#This Row],[날짜]]</f>
        <v>45545</v>
      </c>
      <c r="L2769" t="str" cm="1">
        <f t="array" ref="L27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69" t="str">
        <f t="shared" si="43"/>
        <v>내계좌이체</v>
      </c>
      <c r="N2769" t="str">
        <f>IF(COUNTIF(저축성자산, I2769) &gt; 0, 표1[[#This Row],[결제수단]], E2769)</f>
        <v>미분류</v>
      </c>
      <c r="O2769">
        <f>IF(OR(표1[[#This Row],[pv_대분류]]="수입", 표1[[#This Row],[pv_대분류]]="저축/투자"), 표1[[#This Row],[금액]], -표1[[#This Row],[금액]])</f>
        <v>13740</v>
      </c>
    </row>
    <row r="2770" spans="1:15" hidden="1">
      <c r="A2770" s="33">
        <v>45545</v>
      </c>
      <c r="B2770" s="34">
        <v>0.60906249999999995</v>
      </c>
      <c r="C2770" t="s">
        <v>167</v>
      </c>
      <c r="D2770" t="s">
        <v>609</v>
      </c>
      <c r="E2770" t="s">
        <v>149</v>
      </c>
      <c r="F2770" t="s">
        <v>152</v>
      </c>
      <c r="G2770" s="82">
        <v>13740</v>
      </c>
      <c r="H2770" t="s">
        <v>179</v>
      </c>
      <c r="I2770" t="s">
        <v>537</v>
      </c>
      <c r="J2770" s="33"/>
      <c r="K2770" s="33">
        <f>표1[[#This Row],[날짜]]</f>
        <v>45545</v>
      </c>
      <c r="L2770" t="str" cm="1">
        <f t="array" ref="L27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70" t="str">
        <f t="shared" si="43"/>
        <v>내계좌이체</v>
      </c>
      <c r="N2770" t="str">
        <f>IF(COUNTIF(저축성자산, I2770) &gt; 0, 표1[[#This Row],[결제수단]], E2770)</f>
        <v>미분류</v>
      </c>
      <c r="O2770">
        <f>IF(OR(표1[[#This Row],[pv_대분류]]="수입", 표1[[#This Row],[pv_대분류]]="저축/투자"), 표1[[#This Row],[금액]], -표1[[#This Row],[금액]])</f>
        <v>-13740</v>
      </c>
    </row>
    <row r="2771" spans="1:15" hidden="1">
      <c r="A2771" s="33">
        <v>45545</v>
      </c>
      <c r="B2771" s="34">
        <v>0.61094907407407406</v>
      </c>
      <c r="C2771" t="s">
        <v>167</v>
      </c>
      <c r="D2771" t="s">
        <v>609</v>
      </c>
      <c r="E2771" t="s">
        <v>149</v>
      </c>
      <c r="F2771" t="s">
        <v>192</v>
      </c>
      <c r="G2771" s="82">
        <v>-20000</v>
      </c>
      <c r="H2771" t="s">
        <v>179</v>
      </c>
      <c r="I2771" t="s">
        <v>537</v>
      </c>
      <c r="J2771" s="33"/>
      <c r="K2771" s="33">
        <f>표1[[#This Row],[날짜]]</f>
        <v>45545</v>
      </c>
      <c r="L2771" t="str" cm="1">
        <f t="array" ref="L27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71" t="str">
        <f t="shared" si="43"/>
        <v>내계좌이체</v>
      </c>
      <c r="N2771" t="str">
        <f>IF(COUNTIF(저축성자산, I2771) &gt; 0, 표1[[#This Row],[결제수단]], E2771)</f>
        <v>미분류</v>
      </c>
      <c r="O2771">
        <f>IF(OR(표1[[#This Row],[pv_대분류]]="수입", 표1[[#This Row],[pv_대분류]]="저축/투자"), 표1[[#This Row],[금액]], -표1[[#This Row],[금액]])</f>
        <v>20000</v>
      </c>
    </row>
    <row r="2772" spans="1:15" hidden="1">
      <c r="A2772" s="33">
        <v>45545</v>
      </c>
      <c r="B2772" s="34">
        <v>0.61094907407407406</v>
      </c>
      <c r="C2772" t="s">
        <v>167</v>
      </c>
      <c r="D2772" t="s">
        <v>609</v>
      </c>
      <c r="E2772" t="s">
        <v>149</v>
      </c>
      <c r="F2772" t="s">
        <v>237</v>
      </c>
      <c r="G2772" s="82">
        <v>20000</v>
      </c>
      <c r="H2772" t="s">
        <v>179</v>
      </c>
      <c r="I2772" t="s">
        <v>527</v>
      </c>
      <c r="J2772" s="33"/>
      <c r="K2772" s="33">
        <f>표1[[#This Row],[날짜]]</f>
        <v>45545</v>
      </c>
      <c r="L2772" t="str" cm="1">
        <f t="array" ref="L27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72" t="str">
        <f t="shared" si="43"/>
        <v>내계좌이체</v>
      </c>
      <c r="N2772" t="str">
        <f>IF(COUNTIF(저축성자산, I2772) &gt; 0, 표1[[#This Row],[결제수단]], E2772)</f>
        <v>미분류</v>
      </c>
      <c r="O2772">
        <f>IF(OR(표1[[#This Row],[pv_대분류]]="수입", 표1[[#This Row],[pv_대분류]]="저축/투자"), 표1[[#This Row],[금액]], -표1[[#This Row],[금액]])</f>
        <v>-20000</v>
      </c>
    </row>
    <row r="2773" spans="1:15">
      <c r="A2773" s="33">
        <v>45544</v>
      </c>
      <c r="B2773" s="34">
        <v>0.40415509259259258</v>
      </c>
      <c r="C2773" t="s">
        <v>165</v>
      </c>
      <c r="D2773" t="s">
        <v>160</v>
      </c>
      <c r="E2773" t="s">
        <v>10</v>
      </c>
      <c r="F2773" t="s">
        <v>772</v>
      </c>
      <c r="G2773" s="82">
        <v>-10600</v>
      </c>
      <c r="H2773" t="s">
        <v>179</v>
      </c>
      <c r="I2773" t="s">
        <v>224</v>
      </c>
      <c r="J2773" s="33"/>
      <c r="K2773" s="33">
        <f>표1[[#This Row],[날짜]]</f>
        <v>45544</v>
      </c>
      <c r="L2773" t="str" cm="1">
        <f t="array" ref="L27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73" t="str">
        <f t="shared" si="43"/>
        <v>생활</v>
      </c>
      <c r="N2773" t="str">
        <f>IF(COUNTIF(저축성자산, I2773) &gt; 0, 표1[[#This Row],[결제수단]], E2773)</f>
        <v>마트</v>
      </c>
      <c r="O2773">
        <f>IF(OR(표1[[#This Row],[pv_대분류]]="수입", 표1[[#This Row],[pv_대분류]]="저축/투자"), 표1[[#This Row],[금액]], -표1[[#This Row],[금액]])</f>
        <v>10600</v>
      </c>
    </row>
    <row r="2774" spans="1:15">
      <c r="A2774" s="33">
        <v>45544</v>
      </c>
      <c r="B2774" s="34">
        <v>0.42295138888888889</v>
      </c>
      <c r="C2774" t="s">
        <v>165</v>
      </c>
      <c r="D2774" t="s">
        <v>160</v>
      </c>
      <c r="E2774" t="s">
        <v>10</v>
      </c>
      <c r="F2774" t="s">
        <v>772</v>
      </c>
      <c r="G2774" s="82">
        <v>-10000</v>
      </c>
      <c r="H2774" t="s">
        <v>179</v>
      </c>
      <c r="I2774" t="s">
        <v>224</v>
      </c>
      <c r="J2774" s="33"/>
      <c r="K2774" s="33">
        <f>표1[[#This Row],[날짜]]</f>
        <v>45544</v>
      </c>
      <c r="L2774" t="str" cm="1">
        <f t="array" ref="L27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74" t="str">
        <f t="shared" si="43"/>
        <v>생활</v>
      </c>
      <c r="N2774" t="str">
        <f>IF(COUNTIF(저축성자산, I2774) &gt; 0, 표1[[#This Row],[결제수단]], E2774)</f>
        <v>마트</v>
      </c>
      <c r="O2774">
        <f>IF(OR(표1[[#This Row],[pv_대분류]]="수입", 표1[[#This Row],[pv_대분류]]="저축/투자"), 표1[[#This Row],[금액]], -표1[[#This Row],[금액]])</f>
        <v>10000</v>
      </c>
    </row>
    <row r="2775" spans="1:15" hidden="1">
      <c r="A2775" s="33">
        <v>45544</v>
      </c>
      <c r="B2775" s="34">
        <v>0.44355324074074082</v>
      </c>
      <c r="C2775" t="s">
        <v>163</v>
      </c>
      <c r="D2775" t="s">
        <v>161</v>
      </c>
      <c r="E2775" t="s">
        <v>149</v>
      </c>
      <c r="F2775" t="s">
        <v>380</v>
      </c>
      <c r="G2775" s="82">
        <v>99</v>
      </c>
      <c r="H2775" t="s">
        <v>179</v>
      </c>
      <c r="I2775" t="s">
        <v>537</v>
      </c>
      <c r="J2775" s="33"/>
      <c r="K2775" s="33">
        <f>표1[[#This Row],[날짜]]</f>
        <v>45544</v>
      </c>
      <c r="L2775" t="str" cm="1">
        <f t="array" ref="L27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75" t="str">
        <f t="shared" si="43"/>
        <v>앱테크</v>
      </c>
      <c r="N2775" t="str">
        <f>IF(COUNTIF(저축성자산, I2775) &gt; 0, 표1[[#This Row],[결제수단]], E2775)</f>
        <v>미분류</v>
      </c>
      <c r="O2775">
        <f>IF(OR(표1[[#This Row],[pv_대분류]]="수입", 표1[[#This Row],[pv_대분류]]="저축/투자"), 표1[[#This Row],[금액]], -표1[[#This Row],[금액]])</f>
        <v>99</v>
      </c>
    </row>
    <row r="2776" spans="1:15" hidden="1">
      <c r="A2776" s="33">
        <v>45544</v>
      </c>
      <c r="B2776" s="34">
        <v>0.44387731481481479</v>
      </c>
      <c r="C2776" t="s">
        <v>163</v>
      </c>
      <c r="D2776" t="s">
        <v>161</v>
      </c>
      <c r="E2776" t="s">
        <v>149</v>
      </c>
      <c r="F2776" t="s">
        <v>353</v>
      </c>
      <c r="G2776" s="82">
        <v>10</v>
      </c>
      <c r="H2776" t="s">
        <v>179</v>
      </c>
      <c r="I2776" t="s">
        <v>537</v>
      </c>
      <c r="J2776" s="33"/>
      <c r="K2776" s="33">
        <f>표1[[#This Row],[날짜]]</f>
        <v>45544</v>
      </c>
      <c r="L2776" t="str" cm="1">
        <f t="array" ref="L27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76" t="str">
        <f t="shared" si="43"/>
        <v>앱테크</v>
      </c>
      <c r="N2776" t="str">
        <f>IF(COUNTIF(저축성자산, I2776) &gt; 0, 표1[[#This Row],[결제수단]], E2776)</f>
        <v>미분류</v>
      </c>
      <c r="O2776">
        <f>IF(OR(표1[[#This Row],[pv_대분류]]="수입", 표1[[#This Row],[pv_대분류]]="저축/투자"), 표1[[#This Row],[금액]], -표1[[#This Row],[금액]])</f>
        <v>10</v>
      </c>
    </row>
    <row r="2777" spans="1:15" hidden="1">
      <c r="A2777" s="33">
        <v>45544</v>
      </c>
      <c r="B2777" s="34">
        <v>0.44476851851851851</v>
      </c>
      <c r="C2777" t="s">
        <v>163</v>
      </c>
      <c r="D2777" t="s">
        <v>161</v>
      </c>
      <c r="E2777" t="s">
        <v>149</v>
      </c>
      <c r="F2777" t="s">
        <v>617</v>
      </c>
      <c r="G2777" s="82">
        <v>44</v>
      </c>
      <c r="H2777" t="s">
        <v>179</v>
      </c>
      <c r="I2777" t="s">
        <v>537</v>
      </c>
      <c r="J2777" s="33"/>
      <c r="K2777" s="33">
        <f>표1[[#This Row],[날짜]]</f>
        <v>45544</v>
      </c>
      <c r="L2777" t="str" cm="1">
        <f t="array" ref="L27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77" t="str">
        <f t="shared" si="43"/>
        <v>앱테크</v>
      </c>
      <c r="N2777" t="str">
        <f>IF(COUNTIF(저축성자산, I2777) &gt; 0, 표1[[#This Row],[결제수단]], E2777)</f>
        <v>미분류</v>
      </c>
      <c r="O2777">
        <f>IF(OR(표1[[#This Row],[pv_대분류]]="수입", 표1[[#This Row],[pv_대분류]]="저축/투자"), 표1[[#This Row],[금액]], -표1[[#This Row],[금액]])</f>
        <v>44</v>
      </c>
    </row>
    <row r="2778" spans="1:15">
      <c r="A2778" s="33">
        <v>45544</v>
      </c>
      <c r="B2778" s="34">
        <v>0.52520833333333339</v>
      </c>
      <c r="C2778" t="s">
        <v>165</v>
      </c>
      <c r="D2778" t="s">
        <v>148</v>
      </c>
      <c r="E2778" t="s">
        <v>92</v>
      </c>
      <c r="F2778" t="s">
        <v>480</v>
      </c>
      <c r="G2778" s="82">
        <v>-20000</v>
      </c>
      <c r="H2778" t="s">
        <v>179</v>
      </c>
      <c r="I2778" t="s">
        <v>222</v>
      </c>
      <c r="J2778" s="33"/>
      <c r="K2778" s="33">
        <f>표1[[#This Row],[날짜]]</f>
        <v>45544</v>
      </c>
      <c r="L2778" t="str" cm="1">
        <f t="array" ref="L27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778" t="str">
        <f t="shared" si="43"/>
        <v>식비</v>
      </c>
      <c r="N2778" t="str">
        <f>IF(COUNTIF(저축성자산, I2778) &gt; 0, 표1[[#This Row],[결제수단]], E2778)</f>
        <v>식재료</v>
      </c>
      <c r="O2778">
        <f>IF(OR(표1[[#This Row],[pv_대분류]]="수입", 표1[[#This Row],[pv_대분류]]="저축/투자"), 표1[[#This Row],[금액]], -표1[[#This Row],[금액]])</f>
        <v>20000</v>
      </c>
    </row>
    <row r="2779" spans="1:15" hidden="1">
      <c r="A2779" s="33">
        <v>45544</v>
      </c>
      <c r="B2779" s="34">
        <v>0.82179398148148153</v>
      </c>
      <c r="C2779" t="s">
        <v>163</v>
      </c>
      <c r="D2779" t="s">
        <v>161</v>
      </c>
      <c r="E2779" t="s">
        <v>149</v>
      </c>
      <c r="F2779" t="s">
        <v>617</v>
      </c>
      <c r="G2779" s="82">
        <v>14</v>
      </c>
      <c r="H2779" t="s">
        <v>179</v>
      </c>
      <c r="I2779" t="s">
        <v>537</v>
      </c>
      <c r="J2779" s="33"/>
      <c r="K2779" s="33">
        <f>표1[[#This Row],[날짜]]</f>
        <v>45544</v>
      </c>
      <c r="L2779" t="str" cm="1">
        <f t="array" ref="L27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79" t="str">
        <f t="shared" si="43"/>
        <v>앱테크</v>
      </c>
      <c r="N2779" t="str">
        <f>IF(COUNTIF(저축성자산, I2779) &gt; 0, 표1[[#This Row],[결제수단]], E2779)</f>
        <v>미분류</v>
      </c>
      <c r="O2779">
        <f>IF(OR(표1[[#This Row],[pv_대분류]]="수입", 표1[[#This Row],[pv_대분류]]="저축/투자"), 표1[[#This Row],[금액]], -표1[[#This Row],[금액]])</f>
        <v>14</v>
      </c>
    </row>
    <row r="2780" spans="1:15" hidden="1">
      <c r="A2780" s="33">
        <v>45544</v>
      </c>
      <c r="B2780" s="34">
        <v>0.82182870370370376</v>
      </c>
      <c r="C2780" t="s">
        <v>163</v>
      </c>
      <c r="D2780" t="s">
        <v>149</v>
      </c>
      <c r="E2780" t="s">
        <v>149</v>
      </c>
      <c r="F2780" t="s">
        <v>590</v>
      </c>
      <c r="G2780" s="82">
        <v>21</v>
      </c>
      <c r="H2780" t="s">
        <v>179</v>
      </c>
      <c r="I2780" t="s">
        <v>537</v>
      </c>
      <c r="J2780" s="33"/>
      <c r="K2780" s="33">
        <f>표1[[#This Row],[날짜]]</f>
        <v>45544</v>
      </c>
      <c r="L2780" t="str" cm="1">
        <f t="array" ref="L27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780" t="str">
        <f t="shared" si="43"/>
        <v>미분류</v>
      </c>
      <c r="N2780" t="str">
        <f>IF(COUNTIF(저축성자산, I2780) &gt; 0, 표1[[#This Row],[결제수단]], E2780)</f>
        <v>미분류</v>
      </c>
      <c r="O2780">
        <f>IF(OR(표1[[#This Row],[pv_대분류]]="수입", 표1[[#This Row],[pv_대분류]]="저축/투자"), 표1[[#This Row],[금액]], -표1[[#This Row],[금액]])</f>
        <v>21</v>
      </c>
    </row>
    <row r="2781" spans="1:15" hidden="1">
      <c r="A2781" s="33">
        <v>45544</v>
      </c>
      <c r="B2781" s="34">
        <v>0.40098379629629632</v>
      </c>
      <c r="C2781" t="s">
        <v>167</v>
      </c>
      <c r="D2781" t="s">
        <v>609</v>
      </c>
      <c r="E2781" t="s">
        <v>149</v>
      </c>
      <c r="F2781" t="s">
        <v>152</v>
      </c>
      <c r="G2781" s="82">
        <v>1780251</v>
      </c>
      <c r="H2781" t="s">
        <v>179</v>
      </c>
      <c r="I2781" t="s">
        <v>537</v>
      </c>
      <c r="J2781" s="33"/>
      <c r="K2781" s="33">
        <f>표1[[#This Row],[날짜]]</f>
        <v>45544</v>
      </c>
      <c r="L2781" t="str" cm="1">
        <f t="array" ref="L27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1" t="str">
        <f t="shared" si="43"/>
        <v>내계좌이체</v>
      </c>
      <c r="N2781" t="str">
        <f>IF(COUNTIF(저축성자산, I2781) &gt; 0, 표1[[#This Row],[결제수단]], E2781)</f>
        <v>미분류</v>
      </c>
      <c r="O2781">
        <f>IF(OR(표1[[#This Row],[pv_대분류]]="수입", 표1[[#This Row],[pv_대분류]]="저축/투자"), 표1[[#This Row],[금액]], -표1[[#This Row],[금액]])</f>
        <v>-1780251</v>
      </c>
    </row>
    <row r="2782" spans="1:15" hidden="1">
      <c r="A2782" s="33">
        <v>45544</v>
      </c>
      <c r="B2782" s="34">
        <v>0.41739583333333341</v>
      </c>
      <c r="C2782" t="s">
        <v>167</v>
      </c>
      <c r="D2782" t="s">
        <v>167</v>
      </c>
      <c r="E2782" t="s">
        <v>149</v>
      </c>
      <c r="F2782" t="s">
        <v>5</v>
      </c>
      <c r="G2782" s="82">
        <v>-77110</v>
      </c>
      <c r="H2782" t="s">
        <v>179</v>
      </c>
      <c r="I2782" t="s">
        <v>554</v>
      </c>
      <c r="J2782" s="33"/>
      <c r="K2782" s="33">
        <f>표1[[#This Row],[날짜]]</f>
        <v>45544</v>
      </c>
      <c r="L2782" t="str" cm="1">
        <f t="array" ref="L27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782" t="str">
        <f t="shared" si="43"/>
        <v>이체</v>
      </c>
      <c r="N2782" t="str">
        <f>IF(COUNTIF(저축성자산, I2782) &gt; 0, 표1[[#This Row],[결제수단]], E2782)</f>
        <v>미분류</v>
      </c>
      <c r="O2782">
        <f>IF(OR(표1[[#This Row],[pv_대분류]]="수입", 표1[[#This Row],[pv_대분류]]="저축/투자"), 표1[[#This Row],[금액]], -표1[[#This Row],[금액]])</f>
        <v>77110</v>
      </c>
    </row>
    <row r="2783" spans="1:15" hidden="1">
      <c r="A2783" s="33">
        <v>45544</v>
      </c>
      <c r="B2783" s="34">
        <v>0.42714120370370368</v>
      </c>
      <c r="C2783" t="s">
        <v>167</v>
      </c>
      <c r="D2783" t="s">
        <v>167</v>
      </c>
      <c r="E2783" t="s">
        <v>149</v>
      </c>
      <c r="F2783" t="s">
        <v>139</v>
      </c>
      <c r="G2783" s="82">
        <v>42600</v>
      </c>
      <c r="H2783" t="s">
        <v>179</v>
      </c>
      <c r="I2783" t="s">
        <v>195</v>
      </c>
      <c r="J2783" s="33"/>
      <c r="K2783" s="33">
        <f>표1[[#This Row],[날짜]]</f>
        <v>45544</v>
      </c>
      <c r="L2783" t="str" cm="1">
        <f t="array" ref="L27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3" t="str">
        <f t="shared" si="43"/>
        <v>이체</v>
      </c>
      <c r="N2783" t="str">
        <f>IF(COUNTIF(저축성자산, I2783) &gt; 0, 표1[[#This Row],[결제수단]], E2783)</f>
        <v>미분류</v>
      </c>
      <c r="O2783">
        <f>IF(OR(표1[[#This Row],[pv_대분류]]="수입", 표1[[#This Row],[pv_대분류]]="저축/투자"), 표1[[#This Row],[금액]], -표1[[#This Row],[금액]])</f>
        <v>-42600</v>
      </c>
    </row>
    <row r="2784" spans="1:15" hidden="1">
      <c r="A2784" s="33">
        <v>45544</v>
      </c>
      <c r="B2784" s="34">
        <v>0.43782407407407409</v>
      </c>
      <c r="C2784" t="s">
        <v>167</v>
      </c>
      <c r="D2784" t="s">
        <v>609</v>
      </c>
      <c r="E2784" t="s">
        <v>149</v>
      </c>
      <c r="F2784" t="s">
        <v>152</v>
      </c>
      <c r="G2784" s="82">
        <v>-10600</v>
      </c>
      <c r="H2784" t="s">
        <v>179</v>
      </c>
      <c r="I2784" t="s">
        <v>554</v>
      </c>
      <c r="J2784" s="33"/>
      <c r="K2784" s="33">
        <f>표1[[#This Row],[날짜]]</f>
        <v>45544</v>
      </c>
      <c r="L2784" t="str" cm="1">
        <f t="array" ref="L27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4" t="str">
        <f t="shared" si="43"/>
        <v>내계좌이체</v>
      </c>
      <c r="N2784" t="str">
        <f>IF(COUNTIF(저축성자산, I2784) &gt; 0, 표1[[#This Row],[결제수단]], E2784)</f>
        <v>미분류</v>
      </c>
      <c r="O2784">
        <f>IF(OR(표1[[#This Row],[pv_대분류]]="수입", 표1[[#This Row],[pv_대분류]]="저축/투자"), 표1[[#This Row],[금액]], -표1[[#This Row],[금액]])</f>
        <v>10600</v>
      </c>
    </row>
    <row r="2785" spans="1:15" hidden="1">
      <c r="A2785" s="33">
        <v>45544</v>
      </c>
      <c r="B2785" s="34">
        <v>0.43783564814814813</v>
      </c>
      <c r="C2785" t="s">
        <v>167</v>
      </c>
      <c r="D2785" t="s">
        <v>609</v>
      </c>
      <c r="E2785" t="s">
        <v>149</v>
      </c>
      <c r="F2785" t="s">
        <v>152</v>
      </c>
      <c r="G2785" s="82">
        <v>10600</v>
      </c>
      <c r="H2785" t="s">
        <v>179</v>
      </c>
      <c r="I2785" t="s">
        <v>537</v>
      </c>
      <c r="J2785" s="33"/>
      <c r="K2785" s="33">
        <f>표1[[#This Row],[날짜]]</f>
        <v>45544</v>
      </c>
      <c r="L2785" t="str" cm="1">
        <f t="array" ref="L27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5" t="str">
        <f t="shared" si="43"/>
        <v>내계좌이체</v>
      </c>
      <c r="N2785" t="str">
        <f>IF(COUNTIF(저축성자산, I2785) &gt; 0, 표1[[#This Row],[결제수단]], E2785)</f>
        <v>미분류</v>
      </c>
      <c r="O2785">
        <f>IF(OR(표1[[#This Row],[pv_대분류]]="수입", 표1[[#This Row],[pv_대분류]]="저축/투자"), 표1[[#This Row],[금액]], -표1[[#This Row],[금액]])</f>
        <v>-10600</v>
      </c>
    </row>
    <row r="2786" spans="1:15" hidden="1">
      <c r="A2786" s="33">
        <v>45544</v>
      </c>
      <c r="B2786" s="34">
        <v>0.43818287037037029</v>
      </c>
      <c r="C2786" t="s">
        <v>167</v>
      </c>
      <c r="D2786" t="s">
        <v>609</v>
      </c>
      <c r="E2786" t="s">
        <v>149</v>
      </c>
      <c r="F2786" t="s">
        <v>152</v>
      </c>
      <c r="G2786" s="82">
        <v>-10000</v>
      </c>
      <c r="H2786" t="s">
        <v>179</v>
      </c>
      <c r="I2786" t="s">
        <v>554</v>
      </c>
      <c r="J2786" s="33"/>
      <c r="K2786" s="33">
        <f>표1[[#This Row],[날짜]]</f>
        <v>45544</v>
      </c>
      <c r="L2786" t="str" cm="1">
        <f t="array" ref="L27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6" t="str">
        <f t="shared" si="43"/>
        <v>내계좌이체</v>
      </c>
      <c r="N2786" t="str">
        <f>IF(COUNTIF(저축성자산, I2786) &gt; 0, 표1[[#This Row],[결제수단]], E2786)</f>
        <v>미분류</v>
      </c>
      <c r="O2786">
        <f>IF(OR(표1[[#This Row],[pv_대분류]]="수입", 표1[[#This Row],[pv_대분류]]="저축/투자"), 표1[[#This Row],[금액]], -표1[[#This Row],[금액]])</f>
        <v>10000</v>
      </c>
    </row>
    <row r="2787" spans="1:15" hidden="1">
      <c r="A2787" s="33">
        <v>45544</v>
      </c>
      <c r="B2787" s="34">
        <v>0.43818287037037029</v>
      </c>
      <c r="C2787" t="s">
        <v>167</v>
      </c>
      <c r="D2787" t="s">
        <v>609</v>
      </c>
      <c r="E2787" t="s">
        <v>149</v>
      </c>
      <c r="F2787" t="s">
        <v>152</v>
      </c>
      <c r="G2787" s="82">
        <v>10000</v>
      </c>
      <c r="H2787" t="s">
        <v>179</v>
      </c>
      <c r="I2787" t="s">
        <v>537</v>
      </c>
      <c r="J2787" s="33"/>
      <c r="K2787" s="33">
        <f>표1[[#This Row],[날짜]]</f>
        <v>45544</v>
      </c>
      <c r="L2787" t="str" cm="1">
        <f t="array" ref="L27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7" t="str">
        <f t="shared" si="43"/>
        <v>내계좌이체</v>
      </c>
      <c r="N2787" t="str">
        <f>IF(COUNTIF(저축성자산, I2787) &gt; 0, 표1[[#This Row],[결제수단]], E2787)</f>
        <v>미분류</v>
      </c>
      <c r="O2787">
        <f>IF(OR(표1[[#This Row],[pv_대분류]]="수입", 표1[[#This Row],[pv_대분류]]="저축/투자"), 표1[[#This Row],[금액]], -표1[[#This Row],[금액]])</f>
        <v>-10000</v>
      </c>
    </row>
    <row r="2788" spans="1:15" hidden="1">
      <c r="A2788" s="33">
        <v>45544</v>
      </c>
      <c r="B2788" s="34">
        <v>0.43846064814814822</v>
      </c>
      <c r="C2788" t="s">
        <v>167</v>
      </c>
      <c r="D2788" t="s">
        <v>167</v>
      </c>
      <c r="E2788" t="s">
        <v>149</v>
      </c>
      <c r="F2788" t="s">
        <v>134</v>
      </c>
      <c r="G2788" s="82">
        <v>42600</v>
      </c>
      <c r="H2788" t="s">
        <v>179</v>
      </c>
      <c r="I2788" t="s">
        <v>195</v>
      </c>
      <c r="J2788" s="33"/>
      <c r="K2788" s="33">
        <f>표1[[#This Row],[날짜]]</f>
        <v>45544</v>
      </c>
      <c r="L2788" t="str" cm="1">
        <f t="array" ref="L27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8" t="str">
        <f t="shared" si="43"/>
        <v>이체</v>
      </c>
      <c r="N2788" t="str">
        <f>IF(COUNTIF(저축성자산, I2788) &gt; 0, 표1[[#This Row],[결제수단]], E2788)</f>
        <v>미분류</v>
      </c>
      <c r="O2788">
        <f>IF(OR(표1[[#This Row],[pv_대분류]]="수입", 표1[[#This Row],[pv_대분류]]="저축/투자"), 표1[[#This Row],[금액]], -표1[[#This Row],[금액]])</f>
        <v>-42600</v>
      </c>
    </row>
    <row r="2789" spans="1:15" hidden="1">
      <c r="A2789" s="33">
        <v>45544</v>
      </c>
      <c r="B2789" s="34">
        <v>0.43880787037037039</v>
      </c>
      <c r="C2789" t="s">
        <v>167</v>
      </c>
      <c r="D2789" t="s">
        <v>609</v>
      </c>
      <c r="E2789" t="s">
        <v>149</v>
      </c>
      <c r="F2789" t="s">
        <v>593</v>
      </c>
      <c r="G2789" s="82">
        <v>-15000</v>
      </c>
      <c r="H2789" t="s">
        <v>179</v>
      </c>
      <c r="I2789" t="s">
        <v>195</v>
      </c>
      <c r="J2789" s="33"/>
      <c r="K2789" s="33">
        <f>표1[[#This Row],[날짜]]</f>
        <v>45544</v>
      </c>
      <c r="L2789" t="str" cm="1">
        <f t="array" ref="L27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89" t="str">
        <f t="shared" si="43"/>
        <v>내계좌이체</v>
      </c>
      <c r="N2789" t="str">
        <f>IF(COUNTIF(저축성자산, I2789) &gt; 0, 표1[[#This Row],[결제수단]], E2789)</f>
        <v>미분류</v>
      </c>
      <c r="O2789">
        <f>IF(OR(표1[[#This Row],[pv_대분류]]="수입", 표1[[#This Row],[pv_대분류]]="저축/투자"), 표1[[#This Row],[금액]], -표1[[#This Row],[금액]])</f>
        <v>15000</v>
      </c>
    </row>
    <row r="2790" spans="1:15" hidden="1">
      <c r="A2790" s="33">
        <v>45544</v>
      </c>
      <c r="B2790" s="34">
        <v>0.43880787037037039</v>
      </c>
      <c r="C2790" t="s">
        <v>167</v>
      </c>
      <c r="D2790" t="s">
        <v>609</v>
      </c>
      <c r="E2790" t="s">
        <v>149</v>
      </c>
      <c r="F2790" t="s">
        <v>152</v>
      </c>
      <c r="G2790" s="82">
        <v>15000</v>
      </c>
      <c r="H2790" t="s">
        <v>179</v>
      </c>
      <c r="I2790" t="s">
        <v>537</v>
      </c>
      <c r="J2790" s="33"/>
      <c r="K2790" s="33">
        <f>표1[[#This Row],[날짜]]</f>
        <v>45544</v>
      </c>
      <c r="L2790" t="str" cm="1">
        <f t="array" ref="L27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0" t="str">
        <f t="shared" si="43"/>
        <v>내계좌이체</v>
      </c>
      <c r="N2790" t="str">
        <f>IF(COUNTIF(저축성자산, I2790) &gt; 0, 표1[[#This Row],[결제수단]], E2790)</f>
        <v>미분류</v>
      </c>
      <c r="O2790">
        <f>IF(OR(표1[[#This Row],[pv_대분류]]="수입", 표1[[#This Row],[pv_대분류]]="저축/투자"), 표1[[#This Row],[금액]], -표1[[#This Row],[금액]])</f>
        <v>-15000</v>
      </c>
    </row>
    <row r="2791" spans="1:15" hidden="1">
      <c r="A2791" s="33">
        <v>45544</v>
      </c>
      <c r="B2791" s="34">
        <v>0.44381944444444438</v>
      </c>
      <c r="C2791" t="s">
        <v>167</v>
      </c>
      <c r="D2791" t="s">
        <v>609</v>
      </c>
      <c r="E2791" t="s">
        <v>149</v>
      </c>
      <c r="F2791" t="s">
        <v>192</v>
      </c>
      <c r="G2791" s="82">
        <v>-1800000</v>
      </c>
      <c r="H2791" t="s">
        <v>179</v>
      </c>
      <c r="I2791" t="s">
        <v>537</v>
      </c>
      <c r="J2791" s="33"/>
      <c r="K2791" s="33">
        <f>표1[[#This Row],[날짜]]</f>
        <v>45544</v>
      </c>
      <c r="L2791" t="str" cm="1">
        <f t="array" ref="L27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1" t="str">
        <f t="shared" si="43"/>
        <v>내계좌이체</v>
      </c>
      <c r="N2791" t="str">
        <f>IF(COUNTIF(저축성자산, I2791) &gt; 0, 표1[[#This Row],[결제수단]], E2791)</f>
        <v>미분류</v>
      </c>
      <c r="O2791">
        <f>IF(OR(표1[[#This Row],[pv_대분류]]="수입", 표1[[#This Row],[pv_대분류]]="저축/투자"), 표1[[#This Row],[금액]], -표1[[#This Row],[금액]])</f>
        <v>1800000</v>
      </c>
    </row>
    <row r="2792" spans="1:15" hidden="1">
      <c r="A2792" s="33">
        <v>45544</v>
      </c>
      <c r="B2792" s="34">
        <v>0.44381944444444438</v>
      </c>
      <c r="C2792" t="s">
        <v>167</v>
      </c>
      <c r="D2792" t="s">
        <v>609</v>
      </c>
      <c r="E2792" t="s">
        <v>149</v>
      </c>
      <c r="F2792" t="s">
        <v>237</v>
      </c>
      <c r="G2792" s="82">
        <v>1800000</v>
      </c>
      <c r="H2792" t="s">
        <v>179</v>
      </c>
      <c r="I2792" t="s">
        <v>527</v>
      </c>
      <c r="J2792" s="33"/>
      <c r="K2792" s="33">
        <f>표1[[#This Row],[날짜]]</f>
        <v>45544</v>
      </c>
      <c r="L2792" t="str" cm="1">
        <f t="array" ref="L27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2" t="str">
        <f t="shared" si="43"/>
        <v>내계좌이체</v>
      </c>
      <c r="N2792" t="str">
        <f>IF(COUNTIF(저축성자산, I2792) &gt; 0, 표1[[#This Row],[결제수단]], E2792)</f>
        <v>미분류</v>
      </c>
      <c r="O2792">
        <f>IF(OR(표1[[#This Row],[pv_대분류]]="수입", 표1[[#This Row],[pv_대분류]]="저축/투자"), 표1[[#This Row],[금액]], -표1[[#This Row],[금액]])</f>
        <v>-1800000</v>
      </c>
    </row>
    <row r="2793" spans="1:15" hidden="1">
      <c r="A2793" s="33">
        <v>45544</v>
      </c>
      <c r="B2793" s="34">
        <v>0.44467592592592592</v>
      </c>
      <c r="C2793" t="s">
        <v>167</v>
      </c>
      <c r="D2793" t="s">
        <v>609</v>
      </c>
      <c r="E2793" t="s">
        <v>149</v>
      </c>
      <c r="F2793" t="s">
        <v>732</v>
      </c>
      <c r="G2793" s="82">
        <v>-70200</v>
      </c>
      <c r="H2793" t="s">
        <v>179</v>
      </c>
      <c r="I2793" t="s">
        <v>195</v>
      </c>
      <c r="J2793" s="33"/>
      <c r="K2793" s="33">
        <f>표1[[#This Row],[날짜]]</f>
        <v>45544</v>
      </c>
      <c r="L2793" t="str" cm="1">
        <f t="array" ref="L27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3" t="str">
        <f t="shared" si="43"/>
        <v>내계좌이체</v>
      </c>
      <c r="N2793" t="str">
        <f>IF(COUNTIF(저축성자산, I2793) &gt; 0, 표1[[#This Row],[결제수단]], E2793)</f>
        <v>미분류</v>
      </c>
      <c r="O2793">
        <f>IF(OR(표1[[#This Row],[pv_대분류]]="수입", 표1[[#This Row],[pv_대분류]]="저축/투자"), 표1[[#This Row],[금액]], -표1[[#This Row],[금액]])</f>
        <v>70200</v>
      </c>
    </row>
    <row r="2794" spans="1:15" hidden="1">
      <c r="A2794" s="33">
        <v>45544</v>
      </c>
      <c r="B2794" s="34">
        <v>0.44467592592592592</v>
      </c>
      <c r="C2794" t="s">
        <v>167</v>
      </c>
      <c r="D2794" t="s">
        <v>609</v>
      </c>
      <c r="E2794" t="s">
        <v>149</v>
      </c>
      <c r="F2794" t="s">
        <v>359</v>
      </c>
      <c r="G2794" s="82">
        <v>70200</v>
      </c>
      <c r="H2794" t="s">
        <v>179</v>
      </c>
      <c r="I2794" t="s">
        <v>537</v>
      </c>
      <c r="J2794" s="33"/>
      <c r="K2794" s="33">
        <f>표1[[#This Row],[날짜]]</f>
        <v>45544</v>
      </c>
      <c r="L2794" t="str" cm="1">
        <f t="array" ref="L27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4" t="str">
        <f t="shared" si="43"/>
        <v>내계좌이체</v>
      </c>
      <c r="N2794" t="str">
        <f>IF(COUNTIF(저축성자산, I2794) &gt; 0, 표1[[#This Row],[결제수단]], E2794)</f>
        <v>미분류</v>
      </c>
      <c r="O2794">
        <f>IF(OR(표1[[#This Row],[pv_대분류]]="수입", 표1[[#This Row],[pv_대분류]]="저축/투자"), 표1[[#This Row],[금액]], -표1[[#This Row],[금액]])</f>
        <v>-70200</v>
      </c>
    </row>
    <row r="2795" spans="1:15" hidden="1">
      <c r="A2795" s="33">
        <v>45544</v>
      </c>
      <c r="B2795" s="34">
        <v>0.44513888888888892</v>
      </c>
      <c r="C2795" t="s">
        <v>167</v>
      </c>
      <c r="D2795" t="s">
        <v>609</v>
      </c>
      <c r="E2795" t="s">
        <v>149</v>
      </c>
      <c r="F2795" t="s">
        <v>192</v>
      </c>
      <c r="G2795" s="82">
        <v>7600000</v>
      </c>
      <c r="H2795" t="s">
        <v>179</v>
      </c>
      <c r="I2795" t="s">
        <v>537</v>
      </c>
      <c r="J2795" s="33"/>
      <c r="K2795" s="33">
        <f>표1[[#This Row],[날짜]]</f>
        <v>45544</v>
      </c>
      <c r="L2795" t="str" cm="1">
        <f t="array" ref="L27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5" t="str">
        <f t="shared" si="43"/>
        <v>내계좌이체</v>
      </c>
      <c r="N2795" t="str">
        <f>IF(COUNTIF(저축성자산, I2795) &gt; 0, 표1[[#This Row],[결제수단]], E2795)</f>
        <v>미분류</v>
      </c>
      <c r="O2795">
        <f>IF(OR(표1[[#This Row],[pv_대분류]]="수입", 표1[[#This Row],[pv_대분류]]="저축/투자"), 표1[[#This Row],[금액]], -표1[[#This Row],[금액]])</f>
        <v>-7600000</v>
      </c>
    </row>
    <row r="2796" spans="1:15" hidden="1">
      <c r="A2796" s="33">
        <v>45544</v>
      </c>
      <c r="B2796" s="34">
        <v>0.44513888888888892</v>
      </c>
      <c r="C2796" t="s">
        <v>167</v>
      </c>
      <c r="D2796" t="s">
        <v>609</v>
      </c>
      <c r="E2796" t="s">
        <v>149</v>
      </c>
      <c r="F2796" t="s">
        <v>234</v>
      </c>
      <c r="G2796" s="82">
        <v>-7600000</v>
      </c>
      <c r="H2796" t="s">
        <v>179</v>
      </c>
      <c r="I2796" t="s">
        <v>527</v>
      </c>
      <c r="J2796" s="33"/>
      <c r="K2796" s="33">
        <f>표1[[#This Row],[날짜]]</f>
        <v>45544</v>
      </c>
      <c r="L2796" t="str" cm="1">
        <f t="array" ref="L27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6" t="str">
        <f t="shared" si="43"/>
        <v>내계좌이체</v>
      </c>
      <c r="N2796" t="str">
        <f>IF(COUNTIF(저축성자산, I2796) &gt; 0, 표1[[#This Row],[결제수단]], E2796)</f>
        <v>미분류</v>
      </c>
      <c r="O2796">
        <f>IF(OR(표1[[#This Row],[pv_대분류]]="수입", 표1[[#This Row],[pv_대분류]]="저축/투자"), 표1[[#This Row],[금액]], -표1[[#This Row],[금액]])</f>
        <v>7600000</v>
      </c>
    </row>
    <row r="2797" spans="1:15" hidden="1">
      <c r="A2797" s="33">
        <v>45544</v>
      </c>
      <c r="B2797" s="34">
        <v>0.44563657407407409</v>
      </c>
      <c r="C2797" t="s">
        <v>167</v>
      </c>
      <c r="D2797" t="s">
        <v>167</v>
      </c>
      <c r="E2797" t="s">
        <v>149</v>
      </c>
      <c r="F2797" t="s">
        <v>702</v>
      </c>
      <c r="G2797" s="82">
        <v>-7600000</v>
      </c>
      <c r="H2797" t="s">
        <v>179</v>
      </c>
      <c r="I2797" t="s">
        <v>537</v>
      </c>
      <c r="J2797" s="33"/>
      <c r="K2797" s="33">
        <f>표1[[#This Row],[날짜]]</f>
        <v>45544</v>
      </c>
      <c r="L2797" t="str" cm="1">
        <f t="array" ref="L27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7" t="str">
        <f t="shared" si="43"/>
        <v>이체</v>
      </c>
      <c r="N2797" t="str">
        <f>IF(COUNTIF(저축성자산, I2797) &gt; 0, 표1[[#This Row],[결제수단]], E2797)</f>
        <v>미분류</v>
      </c>
      <c r="O2797">
        <f>IF(OR(표1[[#This Row],[pv_대분류]]="수입", 표1[[#This Row],[pv_대분류]]="저축/투자"), 표1[[#This Row],[금액]], -표1[[#This Row],[금액]])</f>
        <v>7600000</v>
      </c>
    </row>
    <row r="2798" spans="1:15" hidden="1">
      <c r="A2798" s="33">
        <v>45544</v>
      </c>
      <c r="B2798" s="34">
        <v>0.47027777777777779</v>
      </c>
      <c r="C2798" t="s">
        <v>167</v>
      </c>
      <c r="D2798" t="s">
        <v>167</v>
      </c>
      <c r="E2798" t="s">
        <v>149</v>
      </c>
      <c r="F2798" t="s">
        <v>129</v>
      </c>
      <c r="G2798" s="82">
        <v>42600</v>
      </c>
      <c r="H2798" t="s">
        <v>179</v>
      </c>
      <c r="I2798" t="s">
        <v>195</v>
      </c>
      <c r="J2798" s="33"/>
      <c r="K2798" s="33">
        <f>표1[[#This Row],[날짜]]</f>
        <v>45544</v>
      </c>
      <c r="L2798" t="str" cm="1">
        <f t="array" ref="L27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8" t="str">
        <f t="shared" si="43"/>
        <v>이체</v>
      </c>
      <c r="N2798" t="str">
        <f>IF(COUNTIF(저축성자산, I2798) &gt; 0, 표1[[#This Row],[결제수단]], E2798)</f>
        <v>미분류</v>
      </c>
      <c r="O2798">
        <f>IF(OR(표1[[#This Row],[pv_대분류]]="수입", 표1[[#This Row],[pv_대분류]]="저축/투자"), 표1[[#This Row],[금액]], -표1[[#This Row],[금액]])</f>
        <v>-42600</v>
      </c>
    </row>
    <row r="2799" spans="1:15" hidden="1">
      <c r="A2799" s="33">
        <v>45544</v>
      </c>
      <c r="B2799" s="34">
        <v>0.59956018518518517</v>
      </c>
      <c r="C2799" t="s">
        <v>167</v>
      </c>
      <c r="D2799" t="s">
        <v>609</v>
      </c>
      <c r="E2799" t="s">
        <v>149</v>
      </c>
      <c r="F2799" t="s">
        <v>593</v>
      </c>
      <c r="G2799" s="82">
        <v>-42600</v>
      </c>
      <c r="H2799" t="s">
        <v>179</v>
      </c>
      <c r="I2799" t="s">
        <v>195</v>
      </c>
      <c r="J2799" s="33"/>
      <c r="K2799" s="33">
        <f>표1[[#This Row],[날짜]]</f>
        <v>45544</v>
      </c>
      <c r="L2799" t="str" cm="1">
        <f t="array" ref="L27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799" t="str">
        <f t="shared" si="43"/>
        <v>내계좌이체</v>
      </c>
      <c r="N2799" t="str">
        <f>IF(COUNTIF(저축성자산, I2799) &gt; 0, 표1[[#This Row],[결제수단]], E2799)</f>
        <v>미분류</v>
      </c>
      <c r="O2799">
        <f>IF(OR(표1[[#This Row],[pv_대분류]]="수입", 표1[[#This Row],[pv_대분류]]="저축/투자"), 표1[[#This Row],[금액]], -표1[[#This Row],[금액]])</f>
        <v>42600</v>
      </c>
    </row>
    <row r="2800" spans="1:15" hidden="1">
      <c r="A2800" s="33">
        <v>45544</v>
      </c>
      <c r="B2800" s="34">
        <v>0.59956018518518517</v>
      </c>
      <c r="C2800" t="s">
        <v>167</v>
      </c>
      <c r="D2800" t="s">
        <v>609</v>
      </c>
      <c r="E2800" t="s">
        <v>149</v>
      </c>
      <c r="F2800" t="s">
        <v>152</v>
      </c>
      <c r="G2800" s="82">
        <v>42600</v>
      </c>
      <c r="H2800" t="s">
        <v>179</v>
      </c>
      <c r="I2800" t="s">
        <v>537</v>
      </c>
      <c r="J2800" s="33"/>
      <c r="K2800" s="33">
        <f>표1[[#This Row],[날짜]]</f>
        <v>45544</v>
      </c>
      <c r="L2800" t="str" cm="1">
        <f t="array" ref="L28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00" t="str">
        <f t="shared" si="43"/>
        <v>내계좌이체</v>
      </c>
      <c r="N2800" t="str">
        <f>IF(COUNTIF(저축성자산, I2800) &gt; 0, 표1[[#This Row],[결제수단]], E2800)</f>
        <v>미분류</v>
      </c>
      <c r="O2800">
        <f>IF(OR(표1[[#This Row],[pv_대분류]]="수입", 표1[[#This Row],[pv_대분류]]="저축/투자"), 표1[[#This Row],[금액]], -표1[[#This Row],[금액]])</f>
        <v>-42600</v>
      </c>
    </row>
    <row r="2801" spans="1:15" hidden="1">
      <c r="A2801" s="33">
        <v>45544</v>
      </c>
      <c r="B2801" s="34">
        <v>0.82204861111111116</v>
      </c>
      <c r="C2801" t="s">
        <v>167</v>
      </c>
      <c r="D2801" t="s">
        <v>609</v>
      </c>
      <c r="E2801" t="s">
        <v>149</v>
      </c>
      <c r="F2801" t="s">
        <v>192</v>
      </c>
      <c r="G2801" s="82">
        <v>-113438</v>
      </c>
      <c r="H2801" t="s">
        <v>179</v>
      </c>
      <c r="I2801" t="s">
        <v>537</v>
      </c>
      <c r="J2801" s="33"/>
      <c r="K2801" s="33">
        <f>표1[[#This Row],[날짜]]</f>
        <v>45544</v>
      </c>
      <c r="L2801" t="str" cm="1">
        <f t="array" ref="L28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01" t="str">
        <f t="shared" si="43"/>
        <v>내계좌이체</v>
      </c>
      <c r="N2801" t="str">
        <f>IF(COUNTIF(저축성자산, I2801) &gt; 0, 표1[[#This Row],[결제수단]], E2801)</f>
        <v>미분류</v>
      </c>
      <c r="O2801">
        <f>IF(OR(표1[[#This Row],[pv_대분류]]="수입", 표1[[#This Row],[pv_대분류]]="저축/투자"), 표1[[#This Row],[금액]], -표1[[#This Row],[금액]])</f>
        <v>113438</v>
      </c>
    </row>
    <row r="2802" spans="1:15" hidden="1">
      <c r="A2802" s="33">
        <v>45544</v>
      </c>
      <c r="B2802" s="34">
        <v>0.82204861111111116</v>
      </c>
      <c r="C2802" t="s">
        <v>167</v>
      </c>
      <c r="D2802" t="s">
        <v>609</v>
      </c>
      <c r="E2802" t="s">
        <v>149</v>
      </c>
      <c r="F2802" t="s">
        <v>237</v>
      </c>
      <c r="G2802" s="82">
        <v>113438</v>
      </c>
      <c r="H2802" t="s">
        <v>179</v>
      </c>
      <c r="I2802" t="s">
        <v>527</v>
      </c>
      <c r="J2802" s="33"/>
      <c r="K2802" s="33">
        <f>표1[[#This Row],[날짜]]</f>
        <v>45544</v>
      </c>
      <c r="L2802" t="str" cm="1">
        <f t="array" ref="L28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02" t="str">
        <f t="shared" si="43"/>
        <v>내계좌이체</v>
      </c>
      <c r="N2802" t="str">
        <f>IF(COUNTIF(저축성자산, I2802) &gt; 0, 표1[[#This Row],[결제수단]], E2802)</f>
        <v>미분류</v>
      </c>
      <c r="O2802">
        <f>IF(OR(표1[[#This Row],[pv_대분류]]="수입", 표1[[#This Row],[pv_대분류]]="저축/투자"), 표1[[#This Row],[금액]], -표1[[#This Row],[금액]])</f>
        <v>-113438</v>
      </c>
    </row>
    <row r="2803" spans="1:15" hidden="1">
      <c r="A2803" s="33">
        <v>45543</v>
      </c>
      <c r="B2803" s="34">
        <v>0.72203703703703703</v>
      </c>
      <c r="C2803" t="s">
        <v>163</v>
      </c>
      <c r="D2803" t="s">
        <v>510</v>
      </c>
      <c r="E2803" t="s">
        <v>149</v>
      </c>
      <c r="F2803" t="s">
        <v>608</v>
      </c>
      <c r="G2803" s="82">
        <v>315</v>
      </c>
      <c r="H2803" t="s">
        <v>179</v>
      </c>
      <c r="I2803" t="s">
        <v>527</v>
      </c>
      <c r="J2803" s="33"/>
      <c r="K2803" s="33">
        <f>표1[[#This Row],[날짜]]</f>
        <v>45543</v>
      </c>
      <c r="L2803" t="str" cm="1">
        <f t="array" ref="L28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03" t="str">
        <f t="shared" si="43"/>
        <v>금융수입</v>
      </c>
      <c r="N2803" t="str">
        <f>IF(COUNTIF(저축성자산, I2803) &gt; 0, 표1[[#This Row],[결제수단]], E2803)</f>
        <v>미분류</v>
      </c>
      <c r="O2803">
        <f>IF(OR(표1[[#This Row],[pv_대분류]]="수입", 표1[[#This Row],[pv_대분류]]="저축/투자"), 표1[[#This Row],[금액]], -표1[[#This Row],[금액]])</f>
        <v>315</v>
      </c>
    </row>
    <row r="2804" spans="1:15">
      <c r="A2804" s="33">
        <v>45543</v>
      </c>
      <c r="B2804" s="34">
        <v>0.85930555555555554</v>
      </c>
      <c r="C2804" t="s">
        <v>165</v>
      </c>
      <c r="D2804" t="s">
        <v>148</v>
      </c>
      <c r="E2804" t="s">
        <v>20</v>
      </c>
      <c r="F2804" t="s">
        <v>735</v>
      </c>
      <c r="G2804" s="82">
        <v>-44833</v>
      </c>
      <c r="H2804" t="s">
        <v>179</v>
      </c>
      <c r="I2804" t="s">
        <v>222</v>
      </c>
      <c r="J2804" s="33"/>
      <c r="K2804" s="33">
        <f>표1[[#This Row],[날짜]]</f>
        <v>45543</v>
      </c>
      <c r="L2804" t="str" cm="1">
        <f t="array" ref="L28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04" t="str">
        <f t="shared" si="43"/>
        <v>식비</v>
      </c>
      <c r="N2804" t="str">
        <f>IF(COUNTIF(저축성자산, I2804) &gt; 0, 표1[[#This Row],[결제수단]], E2804)</f>
        <v>한식</v>
      </c>
      <c r="O2804">
        <f>IF(OR(표1[[#This Row],[pv_대분류]]="수입", 표1[[#This Row],[pv_대분류]]="저축/투자"), 표1[[#This Row],[금액]], -표1[[#This Row],[금액]])</f>
        <v>44833</v>
      </c>
    </row>
    <row r="2805" spans="1:15">
      <c r="A2805" s="33">
        <v>45543</v>
      </c>
      <c r="B2805" s="34">
        <v>0.96378472222222222</v>
      </c>
      <c r="C2805" t="s">
        <v>165</v>
      </c>
      <c r="D2805" t="s">
        <v>517</v>
      </c>
      <c r="E2805" t="s">
        <v>756</v>
      </c>
      <c r="F2805" t="s">
        <v>774</v>
      </c>
      <c r="G2805" s="82">
        <v>-36000</v>
      </c>
      <c r="H2805" t="s">
        <v>179</v>
      </c>
      <c r="I2805" t="s">
        <v>222</v>
      </c>
      <c r="J2805" s="33"/>
      <c r="K2805" s="33">
        <f>표1[[#This Row],[날짜]]</f>
        <v>45543</v>
      </c>
      <c r="L2805" t="str" cm="1">
        <f t="array" ref="L28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05" t="str">
        <f t="shared" si="43"/>
        <v>술/유흥</v>
      </c>
      <c r="N2805" t="str">
        <f>IF(COUNTIF(저축성자산, I2805) &gt; 0, 표1[[#This Row],[결제수단]], E2805)</f>
        <v>요리주점</v>
      </c>
      <c r="O2805">
        <f>IF(OR(표1[[#This Row],[pv_대분류]]="수입", 표1[[#This Row],[pv_대분류]]="저축/투자"), 표1[[#This Row],[금액]], -표1[[#This Row],[금액]])</f>
        <v>36000</v>
      </c>
    </row>
    <row r="2806" spans="1:15">
      <c r="A2806" s="33">
        <v>45543</v>
      </c>
      <c r="B2806" s="34">
        <v>0.97171296296296295</v>
      </c>
      <c r="C2806" t="s">
        <v>165</v>
      </c>
      <c r="D2806" t="s">
        <v>508</v>
      </c>
      <c r="E2806" t="s">
        <v>12</v>
      </c>
      <c r="F2806" t="s">
        <v>197</v>
      </c>
      <c r="G2806" s="82">
        <v>-10000</v>
      </c>
      <c r="H2806" t="s">
        <v>179</v>
      </c>
      <c r="I2806" t="s">
        <v>222</v>
      </c>
      <c r="J2806" s="33"/>
      <c r="K2806" s="33">
        <f>표1[[#This Row],[날짜]]</f>
        <v>45543</v>
      </c>
      <c r="L2806" t="str" cm="1">
        <f t="array" ref="L28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06" t="str">
        <f t="shared" si="43"/>
        <v>문화/여가</v>
      </c>
      <c r="N2806" t="str">
        <f>IF(COUNTIF(저축성자산, I2806) &gt; 0, 표1[[#This Row],[결제수단]], E2806)</f>
        <v>음악</v>
      </c>
      <c r="O2806">
        <f>IF(OR(표1[[#This Row],[pv_대분류]]="수입", 표1[[#This Row],[pv_대분류]]="저축/투자"), 표1[[#This Row],[금액]], -표1[[#This Row],[금액]])</f>
        <v>10000</v>
      </c>
    </row>
    <row r="2807" spans="1:15" hidden="1">
      <c r="A2807" s="33">
        <v>45542</v>
      </c>
      <c r="B2807" s="34">
        <v>0.42762731481481481</v>
      </c>
      <c r="C2807" t="s">
        <v>163</v>
      </c>
      <c r="D2807" t="s">
        <v>510</v>
      </c>
      <c r="E2807" t="s">
        <v>149</v>
      </c>
      <c r="F2807" t="s">
        <v>608</v>
      </c>
      <c r="G2807" s="82">
        <v>620</v>
      </c>
      <c r="H2807" t="s">
        <v>179</v>
      </c>
      <c r="I2807" t="s">
        <v>527</v>
      </c>
      <c r="J2807" s="33"/>
      <c r="K2807" s="33">
        <f>표1[[#This Row],[날짜]]</f>
        <v>45542</v>
      </c>
      <c r="L2807" t="str" cm="1">
        <f t="array" ref="L28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07" t="str">
        <f t="shared" si="43"/>
        <v>금융수입</v>
      </c>
      <c r="N2807" t="str">
        <f>IF(COUNTIF(저축성자산, I2807) &gt; 0, 표1[[#This Row],[결제수단]], E2807)</f>
        <v>미분류</v>
      </c>
      <c r="O2807">
        <f>IF(OR(표1[[#This Row],[pv_대분류]]="수입", 표1[[#This Row],[pv_대분류]]="저축/투자"), 표1[[#This Row],[금액]], -표1[[#This Row],[금액]])</f>
        <v>620</v>
      </c>
    </row>
    <row r="2808" spans="1:15">
      <c r="A2808" s="33">
        <v>45542</v>
      </c>
      <c r="B2808" s="34">
        <v>0.49473379629629632</v>
      </c>
      <c r="C2808" t="s">
        <v>165</v>
      </c>
      <c r="D2808" t="s">
        <v>148</v>
      </c>
      <c r="E2808" t="s">
        <v>27</v>
      </c>
      <c r="F2808" t="s">
        <v>233</v>
      </c>
      <c r="G2808" s="82">
        <v>-46680</v>
      </c>
      <c r="H2808" t="s">
        <v>179</v>
      </c>
      <c r="I2808" t="s">
        <v>222</v>
      </c>
      <c r="J2808" s="33"/>
      <c r="K2808" s="33">
        <f>표1[[#This Row],[날짜]]</f>
        <v>45542</v>
      </c>
      <c r="L2808" t="str" cm="1">
        <f t="array" ref="L28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08" t="str">
        <f t="shared" si="43"/>
        <v>식비</v>
      </c>
      <c r="N2808" t="str">
        <f>IF(COUNTIF(저축성자산, I2808) &gt; 0, 표1[[#This Row],[결제수단]], E2808)</f>
        <v>배달</v>
      </c>
      <c r="O2808">
        <f>IF(OR(표1[[#This Row],[pv_대분류]]="수입", 표1[[#This Row],[pv_대분류]]="저축/투자"), 표1[[#This Row],[금액]], -표1[[#This Row],[금액]])</f>
        <v>46680</v>
      </c>
    </row>
    <row r="2809" spans="1:15">
      <c r="A2809" s="33">
        <v>45542</v>
      </c>
      <c r="B2809" s="34">
        <v>0.50369212962962961</v>
      </c>
      <c r="C2809" t="s">
        <v>165</v>
      </c>
      <c r="D2809" t="s">
        <v>146</v>
      </c>
      <c r="E2809" t="s">
        <v>37</v>
      </c>
      <c r="F2809" t="s">
        <v>381</v>
      </c>
      <c r="G2809" s="82">
        <v>-8500</v>
      </c>
      <c r="H2809" t="s">
        <v>179</v>
      </c>
      <c r="I2809" t="s">
        <v>222</v>
      </c>
      <c r="J2809" s="33"/>
      <c r="K2809" s="33">
        <f>표1[[#This Row],[날짜]]</f>
        <v>45542</v>
      </c>
      <c r="L2809" t="str" cm="1">
        <f t="array" ref="L28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09" t="str">
        <f t="shared" si="43"/>
        <v>교통</v>
      </c>
      <c r="N2809" t="str">
        <f>IF(COUNTIF(저축성자산, I2809) &gt; 0, 표1[[#This Row],[결제수단]], E2809)</f>
        <v>택시</v>
      </c>
      <c r="O2809">
        <f>IF(OR(표1[[#This Row],[pv_대분류]]="수입", 표1[[#This Row],[pv_대분류]]="저축/투자"), 표1[[#This Row],[금액]], -표1[[#This Row],[금액]])</f>
        <v>8500</v>
      </c>
    </row>
    <row r="2810" spans="1:15" hidden="1">
      <c r="A2810" s="33">
        <v>45542</v>
      </c>
      <c r="B2810" s="34">
        <v>0.58452546296296293</v>
      </c>
      <c r="C2810" t="s">
        <v>167</v>
      </c>
      <c r="D2810" t="s">
        <v>609</v>
      </c>
      <c r="E2810" t="s">
        <v>149</v>
      </c>
      <c r="F2810" t="s">
        <v>152</v>
      </c>
      <c r="G2810" s="82">
        <v>6537</v>
      </c>
      <c r="H2810" t="s">
        <v>179</v>
      </c>
      <c r="I2810" t="s">
        <v>537</v>
      </c>
      <c r="J2810" s="33"/>
      <c r="K2810" s="33">
        <f>표1[[#This Row],[날짜]]</f>
        <v>45542</v>
      </c>
      <c r="L2810" t="str" cm="1">
        <f t="array" ref="L28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0" t="str">
        <f t="shared" si="43"/>
        <v>내계좌이체</v>
      </c>
      <c r="N2810" t="str">
        <f>IF(COUNTIF(저축성자산, I2810) &gt; 0, 표1[[#This Row],[결제수단]], E2810)</f>
        <v>미분류</v>
      </c>
      <c r="O2810">
        <f>IF(OR(표1[[#This Row],[pv_대분류]]="수입", 표1[[#This Row],[pv_대분류]]="저축/투자"), 표1[[#This Row],[금액]], -표1[[#This Row],[금액]])</f>
        <v>-6537</v>
      </c>
    </row>
    <row r="2811" spans="1:15" hidden="1">
      <c r="A2811" s="33">
        <v>45542</v>
      </c>
      <c r="B2811" s="34">
        <v>0.5848726851851852</v>
      </c>
      <c r="C2811" t="s">
        <v>167</v>
      </c>
      <c r="D2811" t="s">
        <v>609</v>
      </c>
      <c r="E2811" t="s">
        <v>149</v>
      </c>
      <c r="F2811" t="s">
        <v>192</v>
      </c>
      <c r="G2811" s="82">
        <v>620</v>
      </c>
      <c r="H2811" t="s">
        <v>179</v>
      </c>
      <c r="I2811" t="s">
        <v>537</v>
      </c>
      <c r="J2811" s="33"/>
      <c r="K2811" s="33">
        <f>표1[[#This Row],[날짜]]</f>
        <v>45542</v>
      </c>
      <c r="L2811" t="str" cm="1">
        <f t="array" ref="L28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1" t="str">
        <f t="shared" si="43"/>
        <v>내계좌이체</v>
      </c>
      <c r="N2811" t="str">
        <f>IF(COUNTIF(저축성자산, I2811) &gt; 0, 표1[[#This Row],[결제수단]], E2811)</f>
        <v>미분류</v>
      </c>
      <c r="O2811">
        <f>IF(OR(표1[[#This Row],[pv_대분류]]="수입", 표1[[#This Row],[pv_대분류]]="저축/투자"), 표1[[#This Row],[금액]], -표1[[#This Row],[금액]])</f>
        <v>-620</v>
      </c>
    </row>
    <row r="2812" spans="1:15" hidden="1">
      <c r="A2812" s="33">
        <v>45542</v>
      </c>
      <c r="B2812" s="34">
        <v>0.5848726851851852</v>
      </c>
      <c r="C2812" t="s">
        <v>167</v>
      </c>
      <c r="D2812" t="s">
        <v>609</v>
      </c>
      <c r="E2812" t="s">
        <v>149</v>
      </c>
      <c r="F2812" t="s">
        <v>234</v>
      </c>
      <c r="G2812" s="82">
        <v>-620</v>
      </c>
      <c r="H2812" t="s">
        <v>179</v>
      </c>
      <c r="I2812" t="s">
        <v>527</v>
      </c>
      <c r="J2812" s="33"/>
      <c r="K2812" s="33">
        <f>표1[[#This Row],[날짜]]</f>
        <v>45542</v>
      </c>
      <c r="L2812" t="str" cm="1">
        <f t="array" ref="L28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2" t="str">
        <f t="shared" si="43"/>
        <v>내계좌이체</v>
      </c>
      <c r="N2812" t="str">
        <f>IF(COUNTIF(저축성자산, I2812) &gt; 0, 표1[[#This Row],[결제수단]], E2812)</f>
        <v>미분류</v>
      </c>
      <c r="O2812">
        <f>IF(OR(표1[[#This Row],[pv_대분류]]="수입", 표1[[#This Row],[pv_대분류]]="저축/투자"), 표1[[#This Row],[금액]], -표1[[#This Row],[금액]])</f>
        <v>620</v>
      </c>
    </row>
    <row r="2813" spans="1:15" hidden="1">
      <c r="A2813" s="33">
        <v>45542</v>
      </c>
      <c r="B2813" s="34">
        <v>0.58497685185185189</v>
      </c>
      <c r="C2813" t="s">
        <v>167</v>
      </c>
      <c r="D2813" t="s">
        <v>609</v>
      </c>
      <c r="E2813" t="s">
        <v>149</v>
      </c>
      <c r="F2813" t="s">
        <v>192</v>
      </c>
      <c r="G2813" s="82">
        <v>-10000</v>
      </c>
      <c r="H2813" t="s">
        <v>179</v>
      </c>
      <c r="I2813" t="s">
        <v>537</v>
      </c>
      <c r="J2813" s="33"/>
      <c r="K2813" s="33">
        <f>표1[[#This Row],[날짜]]</f>
        <v>45542</v>
      </c>
      <c r="L2813" t="str" cm="1">
        <f t="array" ref="L28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3" t="str">
        <f t="shared" si="43"/>
        <v>내계좌이체</v>
      </c>
      <c r="N2813" t="str">
        <f>IF(COUNTIF(저축성자산, I2813) &gt; 0, 표1[[#This Row],[결제수단]], E2813)</f>
        <v>미분류</v>
      </c>
      <c r="O2813">
        <f>IF(OR(표1[[#This Row],[pv_대분류]]="수입", 표1[[#This Row],[pv_대분류]]="저축/투자"), 표1[[#This Row],[금액]], -표1[[#This Row],[금액]])</f>
        <v>10000</v>
      </c>
    </row>
    <row r="2814" spans="1:15" hidden="1">
      <c r="A2814" s="33">
        <v>45542</v>
      </c>
      <c r="B2814" s="34">
        <v>0.58497685185185189</v>
      </c>
      <c r="C2814" t="s">
        <v>167</v>
      </c>
      <c r="D2814" t="s">
        <v>609</v>
      </c>
      <c r="E2814" t="s">
        <v>149</v>
      </c>
      <c r="F2814" t="s">
        <v>237</v>
      </c>
      <c r="G2814" s="82">
        <v>10000</v>
      </c>
      <c r="H2814" t="s">
        <v>179</v>
      </c>
      <c r="I2814" t="s">
        <v>527</v>
      </c>
      <c r="J2814" s="33"/>
      <c r="K2814" s="33">
        <f>표1[[#This Row],[날짜]]</f>
        <v>45542</v>
      </c>
      <c r="L2814" t="str" cm="1">
        <f t="array" ref="L28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4" t="str">
        <f t="shared" si="43"/>
        <v>내계좌이체</v>
      </c>
      <c r="N2814" t="str">
        <f>IF(COUNTIF(저축성자산, I2814) &gt; 0, 표1[[#This Row],[결제수단]], E2814)</f>
        <v>미분류</v>
      </c>
      <c r="O2814">
        <f>IF(OR(표1[[#This Row],[pv_대분류]]="수입", 표1[[#This Row],[pv_대분류]]="저축/투자"), 표1[[#This Row],[금액]], -표1[[#This Row],[금액]])</f>
        <v>-10000</v>
      </c>
    </row>
    <row r="2815" spans="1:15">
      <c r="A2815" s="33">
        <v>45541</v>
      </c>
      <c r="B2815" s="34">
        <v>0.34165509259259258</v>
      </c>
      <c r="C2815" t="s">
        <v>165</v>
      </c>
      <c r="D2815" t="s">
        <v>146</v>
      </c>
      <c r="E2815" t="s">
        <v>37</v>
      </c>
      <c r="F2815" t="s">
        <v>325</v>
      </c>
      <c r="G2815" s="82">
        <v>-5400</v>
      </c>
      <c r="H2815" t="s">
        <v>179</v>
      </c>
      <c r="I2815" t="s">
        <v>224</v>
      </c>
      <c r="J2815" s="33"/>
      <c r="K2815" s="33">
        <f>표1[[#This Row],[날짜]]</f>
        <v>45541</v>
      </c>
      <c r="L2815" t="str" cm="1">
        <f t="array" ref="L28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15" t="str">
        <f t="shared" si="43"/>
        <v>교통</v>
      </c>
      <c r="N2815" t="str">
        <f>IF(COUNTIF(저축성자산, I2815) &gt; 0, 표1[[#This Row],[결제수단]], E2815)</f>
        <v>택시</v>
      </c>
      <c r="O2815">
        <f>IF(OR(표1[[#This Row],[pv_대분류]]="수입", 표1[[#This Row],[pv_대분류]]="저축/투자"), 표1[[#This Row],[금액]], -표1[[#This Row],[금액]])</f>
        <v>5400</v>
      </c>
    </row>
    <row r="2816" spans="1:15">
      <c r="A2816" s="33">
        <v>45541</v>
      </c>
      <c r="B2816" s="34">
        <v>0.84144675925925927</v>
      </c>
      <c r="C2816" t="s">
        <v>165</v>
      </c>
      <c r="D2816" t="s">
        <v>146</v>
      </c>
      <c r="E2816" t="s">
        <v>37</v>
      </c>
      <c r="F2816" t="s">
        <v>310</v>
      </c>
      <c r="G2816" s="82">
        <v>-6100</v>
      </c>
      <c r="H2816" t="s">
        <v>179</v>
      </c>
      <c r="I2816" t="s">
        <v>222</v>
      </c>
      <c r="J2816" s="33"/>
      <c r="K2816" s="33">
        <f>표1[[#This Row],[날짜]]</f>
        <v>45541</v>
      </c>
      <c r="L2816" t="str" cm="1">
        <f t="array" ref="L28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16" t="str">
        <f t="shared" si="43"/>
        <v>교통</v>
      </c>
      <c r="N2816" t="str">
        <f>IF(COUNTIF(저축성자산, I2816) &gt; 0, 표1[[#This Row],[결제수단]], E2816)</f>
        <v>택시</v>
      </c>
      <c r="O2816">
        <f>IF(OR(표1[[#This Row],[pv_대분류]]="수입", 표1[[#This Row],[pv_대분류]]="저축/투자"), 표1[[#This Row],[금액]], -표1[[#This Row],[금액]])</f>
        <v>6100</v>
      </c>
    </row>
    <row r="2817" spans="1:15" hidden="1">
      <c r="A2817" s="33">
        <v>45541</v>
      </c>
      <c r="B2817" s="34">
        <v>0.34155092592592601</v>
      </c>
      <c r="C2817" t="s">
        <v>167</v>
      </c>
      <c r="D2817" t="s">
        <v>609</v>
      </c>
      <c r="E2817" t="s">
        <v>149</v>
      </c>
      <c r="F2817" t="s">
        <v>192</v>
      </c>
      <c r="G2817" s="82">
        <v>10000</v>
      </c>
      <c r="H2817" t="s">
        <v>179</v>
      </c>
      <c r="I2817" t="s">
        <v>537</v>
      </c>
      <c r="J2817" s="33"/>
      <c r="K2817" s="33">
        <f>표1[[#This Row],[날짜]]</f>
        <v>45541</v>
      </c>
      <c r="L2817" t="str" cm="1">
        <f t="array" ref="L28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7" t="str">
        <f t="shared" si="43"/>
        <v>내계좌이체</v>
      </c>
      <c r="N2817" t="str">
        <f>IF(COUNTIF(저축성자산, I2817) &gt; 0, 표1[[#This Row],[결제수단]], E2817)</f>
        <v>미분류</v>
      </c>
      <c r="O2817">
        <f>IF(OR(표1[[#This Row],[pv_대분류]]="수입", 표1[[#This Row],[pv_대분류]]="저축/투자"), 표1[[#This Row],[금액]], -표1[[#This Row],[금액]])</f>
        <v>-10000</v>
      </c>
    </row>
    <row r="2818" spans="1:15" hidden="1">
      <c r="A2818" s="33">
        <v>45541</v>
      </c>
      <c r="B2818" s="34">
        <v>0.34155092592592601</v>
      </c>
      <c r="C2818" t="s">
        <v>167</v>
      </c>
      <c r="D2818" t="s">
        <v>609</v>
      </c>
      <c r="E2818" t="s">
        <v>149</v>
      </c>
      <c r="F2818" t="s">
        <v>234</v>
      </c>
      <c r="G2818" s="82">
        <v>-10000</v>
      </c>
      <c r="H2818" t="s">
        <v>179</v>
      </c>
      <c r="I2818" t="s">
        <v>527</v>
      </c>
      <c r="J2818" s="33"/>
      <c r="K2818" s="33">
        <f>표1[[#This Row],[날짜]]</f>
        <v>45541</v>
      </c>
      <c r="L2818" t="str" cm="1">
        <f t="array" ref="L28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18" t="str">
        <f t="shared" ref="M2818:M2881" si="44">IF(COUNTIF(저축성자산, I2818) &gt; 0, "저축성자산", D2818)</f>
        <v>내계좌이체</v>
      </c>
      <c r="N2818" t="str">
        <f>IF(COUNTIF(저축성자산, I2818) &gt; 0, 표1[[#This Row],[결제수단]], E2818)</f>
        <v>미분류</v>
      </c>
      <c r="O2818">
        <f>IF(OR(표1[[#This Row],[pv_대분류]]="수입", 표1[[#This Row],[pv_대분류]]="저축/투자"), 표1[[#This Row],[금액]], -표1[[#This Row],[금액]])</f>
        <v>10000</v>
      </c>
    </row>
    <row r="2819" spans="1:15" hidden="1">
      <c r="A2819" s="33">
        <v>45541</v>
      </c>
      <c r="B2819" s="34">
        <v>0.40931712962962957</v>
      </c>
      <c r="C2819" t="s">
        <v>167</v>
      </c>
      <c r="D2819" t="s">
        <v>167</v>
      </c>
      <c r="E2819" t="s">
        <v>149</v>
      </c>
      <c r="F2819" t="s">
        <v>98</v>
      </c>
      <c r="G2819" s="82">
        <v>6000</v>
      </c>
      <c r="H2819" t="s">
        <v>179</v>
      </c>
      <c r="I2819" t="s">
        <v>554</v>
      </c>
      <c r="J2819" s="33"/>
      <c r="K2819" s="33">
        <f>표1[[#This Row],[날짜]]</f>
        <v>45541</v>
      </c>
      <c r="L2819" t="str" cm="1">
        <f t="array" ref="L28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819" t="str">
        <f t="shared" si="44"/>
        <v>이체</v>
      </c>
      <c r="N2819" t="str">
        <f>IF(COUNTIF(저축성자산, I2819) &gt; 0, 표1[[#This Row],[결제수단]], E2819)</f>
        <v>미분류</v>
      </c>
      <c r="O2819">
        <f>IF(OR(표1[[#This Row],[pv_대분류]]="수입", 표1[[#This Row],[pv_대분류]]="저축/투자"), 표1[[#This Row],[금액]], -표1[[#This Row],[금액]])</f>
        <v>-6000</v>
      </c>
    </row>
    <row r="2820" spans="1:15">
      <c r="A2820" s="33">
        <v>45540</v>
      </c>
      <c r="B2820" s="34">
        <v>0.48343750000000002</v>
      </c>
      <c r="C2820" t="s">
        <v>165</v>
      </c>
      <c r="D2820" t="s">
        <v>146</v>
      </c>
      <c r="E2820" t="s">
        <v>595</v>
      </c>
      <c r="F2820" t="s">
        <v>316</v>
      </c>
      <c r="G2820" s="82">
        <v>-12900</v>
      </c>
      <c r="H2820" t="s">
        <v>179</v>
      </c>
      <c r="I2820" t="s">
        <v>224</v>
      </c>
      <c r="J2820" s="33"/>
      <c r="K2820" s="33">
        <f>표1[[#This Row],[날짜]]</f>
        <v>45540</v>
      </c>
      <c r="L2820" t="str" cm="1">
        <f t="array" ref="L28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20" t="str">
        <f t="shared" si="44"/>
        <v>교통</v>
      </c>
      <c r="N2820" t="str">
        <f>IF(COUNTIF(저축성자산, I2820) &gt; 0, 표1[[#This Row],[결제수단]], E2820)</f>
        <v>대중교통</v>
      </c>
      <c r="O2820">
        <f>IF(OR(표1[[#This Row],[pv_대분류]]="수입", 표1[[#This Row],[pv_대분류]]="저축/투자"), 표1[[#This Row],[금액]], -표1[[#This Row],[금액]])</f>
        <v>12900</v>
      </c>
    </row>
    <row r="2821" spans="1:15" hidden="1">
      <c r="A2821" s="33">
        <v>45540</v>
      </c>
      <c r="B2821" s="34">
        <v>0.38974537037037038</v>
      </c>
      <c r="C2821" t="s">
        <v>167</v>
      </c>
      <c r="D2821" t="s">
        <v>609</v>
      </c>
      <c r="E2821" t="s">
        <v>149</v>
      </c>
      <c r="F2821" t="s">
        <v>152</v>
      </c>
      <c r="G2821" s="82">
        <v>5200000</v>
      </c>
      <c r="H2821" t="s">
        <v>179</v>
      </c>
      <c r="I2821" t="s">
        <v>537</v>
      </c>
      <c r="J2821" s="33"/>
      <c r="K2821" s="33">
        <f>표1[[#This Row],[날짜]]</f>
        <v>45540</v>
      </c>
      <c r="L2821" t="str" cm="1">
        <f t="array" ref="L28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1" t="str">
        <f t="shared" si="44"/>
        <v>내계좌이체</v>
      </c>
      <c r="N2821" t="str">
        <f>IF(COUNTIF(저축성자산, I2821) &gt; 0, 표1[[#This Row],[결제수단]], E2821)</f>
        <v>미분류</v>
      </c>
      <c r="O2821">
        <f>IF(OR(표1[[#This Row],[pv_대분류]]="수입", 표1[[#This Row],[pv_대분류]]="저축/투자"), 표1[[#This Row],[금액]], -표1[[#This Row],[금액]])</f>
        <v>-5200000</v>
      </c>
    </row>
    <row r="2822" spans="1:15" hidden="1">
      <c r="A2822" s="33">
        <v>45540</v>
      </c>
      <c r="B2822" s="34">
        <v>0.41074074074074068</v>
      </c>
      <c r="C2822" t="s">
        <v>167</v>
      </c>
      <c r="D2822" t="s">
        <v>23</v>
      </c>
      <c r="E2822" t="s">
        <v>149</v>
      </c>
      <c r="F2822" t="s">
        <v>758</v>
      </c>
      <c r="G2822" s="82">
        <v>535300</v>
      </c>
      <c r="H2822" t="s">
        <v>179</v>
      </c>
      <c r="I2822" t="s">
        <v>195</v>
      </c>
      <c r="J2822" s="33"/>
      <c r="K2822" s="33">
        <f>표1[[#This Row],[날짜]]</f>
        <v>45540</v>
      </c>
      <c r="L2822" t="str" cm="1">
        <f t="array" ref="L28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2" t="str">
        <f t="shared" si="44"/>
        <v>투자</v>
      </c>
      <c r="N2822" t="str">
        <f>IF(COUNTIF(저축성자산, I2822) &gt; 0, 표1[[#This Row],[결제수단]], E2822)</f>
        <v>미분류</v>
      </c>
      <c r="O2822">
        <f>IF(OR(표1[[#This Row],[pv_대분류]]="수입", 표1[[#This Row],[pv_대분류]]="저축/투자"), 표1[[#This Row],[금액]], -표1[[#This Row],[금액]])</f>
        <v>-535300</v>
      </c>
    </row>
    <row r="2823" spans="1:15" hidden="1">
      <c r="A2823" s="33">
        <v>45540</v>
      </c>
      <c r="B2823" s="34">
        <v>0.43905092592592587</v>
      </c>
      <c r="C2823" t="s">
        <v>167</v>
      </c>
      <c r="D2823" t="s">
        <v>609</v>
      </c>
      <c r="E2823" t="s">
        <v>149</v>
      </c>
      <c r="F2823" t="s">
        <v>593</v>
      </c>
      <c r="G2823" s="82">
        <v>-535300</v>
      </c>
      <c r="H2823" t="s">
        <v>179</v>
      </c>
      <c r="I2823" t="s">
        <v>195</v>
      </c>
      <c r="J2823" s="33"/>
      <c r="K2823" s="33">
        <f>표1[[#This Row],[날짜]]</f>
        <v>45540</v>
      </c>
      <c r="L2823" t="str" cm="1">
        <f t="array" ref="L28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3" t="str">
        <f t="shared" si="44"/>
        <v>내계좌이체</v>
      </c>
      <c r="N2823" t="str">
        <f>IF(COUNTIF(저축성자산, I2823) &gt; 0, 표1[[#This Row],[결제수단]], E2823)</f>
        <v>미분류</v>
      </c>
      <c r="O2823">
        <f>IF(OR(표1[[#This Row],[pv_대분류]]="수입", 표1[[#This Row],[pv_대분류]]="저축/투자"), 표1[[#This Row],[금액]], -표1[[#This Row],[금액]])</f>
        <v>535300</v>
      </c>
    </row>
    <row r="2824" spans="1:15" hidden="1">
      <c r="A2824" s="33">
        <v>45540</v>
      </c>
      <c r="B2824" s="34">
        <v>0.43905092592592587</v>
      </c>
      <c r="C2824" t="s">
        <v>167</v>
      </c>
      <c r="D2824" t="s">
        <v>609</v>
      </c>
      <c r="E2824" t="s">
        <v>149</v>
      </c>
      <c r="F2824" t="s">
        <v>152</v>
      </c>
      <c r="G2824" s="82">
        <v>535300</v>
      </c>
      <c r="H2824" t="s">
        <v>179</v>
      </c>
      <c r="I2824" t="s">
        <v>537</v>
      </c>
      <c r="J2824" s="33"/>
      <c r="K2824" s="33">
        <f>표1[[#This Row],[날짜]]</f>
        <v>45540</v>
      </c>
      <c r="L2824" t="str" cm="1">
        <f t="array" ref="L28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4" t="str">
        <f t="shared" si="44"/>
        <v>내계좌이체</v>
      </c>
      <c r="N2824" t="str">
        <f>IF(COUNTIF(저축성자산, I2824) &gt; 0, 표1[[#This Row],[결제수단]], E2824)</f>
        <v>미분류</v>
      </c>
      <c r="O2824">
        <f>IF(OR(표1[[#This Row],[pv_대분류]]="수입", 표1[[#This Row],[pv_대분류]]="저축/투자"), 표1[[#This Row],[금액]], -표1[[#This Row],[금액]])</f>
        <v>-535300</v>
      </c>
    </row>
    <row r="2825" spans="1:15" hidden="1">
      <c r="A2825" s="33">
        <v>45540</v>
      </c>
      <c r="B2825" s="34">
        <v>0.53030092592592593</v>
      </c>
      <c r="C2825" t="s">
        <v>167</v>
      </c>
      <c r="D2825" t="s">
        <v>609</v>
      </c>
      <c r="E2825" t="s">
        <v>149</v>
      </c>
      <c r="F2825" t="s">
        <v>152</v>
      </c>
      <c r="G2825" s="82">
        <v>80000</v>
      </c>
      <c r="H2825" t="s">
        <v>179</v>
      </c>
      <c r="I2825" t="s">
        <v>537</v>
      </c>
      <c r="J2825" s="33"/>
      <c r="K2825" s="33">
        <f>표1[[#This Row],[날짜]]</f>
        <v>45540</v>
      </c>
      <c r="L2825" t="str" cm="1">
        <f t="array" ref="L28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5" t="str">
        <f t="shared" si="44"/>
        <v>내계좌이체</v>
      </c>
      <c r="N2825" t="str">
        <f>IF(COUNTIF(저축성자산, I2825) &gt; 0, 표1[[#This Row],[결제수단]], E2825)</f>
        <v>미분류</v>
      </c>
      <c r="O2825">
        <f>IF(OR(표1[[#This Row],[pv_대분류]]="수입", 표1[[#This Row],[pv_대분류]]="저축/투자"), 표1[[#This Row],[금액]], -표1[[#This Row],[금액]])</f>
        <v>-80000</v>
      </c>
    </row>
    <row r="2826" spans="1:15" hidden="1">
      <c r="A2826" s="33">
        <v>45540</v>
      </c>
      <c r="B2826" s="34">
        <v>0.77724537037037034</v>
      </c>
      <c r="C2826" t="s">
        <v>167</v>
      </c>
      <c r="D2826" t="s">
        <v>609</v>
      </c>
      <c r="E2826" t="s">
        <v>149</v>
      </c>
      <c r="F2826" t="s">
        <v>192</v>
      </c>
      <c r="G2826" s="82">
        <v>-5800000</v>
      </c>
      <c r="H2826" t="s">
        <v>179</v>
      </c>
      <c r="I2826" t="s">
        <v>537</v>
      </c>
      <c r="J2826" s="33"/>
      <c r="K2826" s="33">
        <f>표1[[#This Row],[날짜]]</f>
        <v>45540</v>
      </c>
      <c r="L2826" t="str" cm="1">
        <f t="array" ref="L28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6" t="str">
        <f t="shared" si="44"/>
        <v>내계좌이체</v>
      </c>
      <c r="N2826" t="str">
        <f>IF(COUNTIF(저축성자산, I2826) &gt; 0, 표1[[#This Row],[결제수단]], E2826)</f>
        <v>미분류</v>
      </c>
      <c r="O2826">
        <f>IF(OR(표1[[#This Row],[pv_대분류]]="수입", 표1[[#This Row],[pv_대분류]]="저축/투자"), 표1[[#This Row],[금액]], -표1[[#This Row],[금액]])</f>
        <v>5800000</v>
      </c>
    </row>
    <row r="2827" spans="1:15" hidden="1">
      <c r="A2827" s="33">
        <v>45540</v>
      </c>
      <c r="B2827" s="34">
        <v>0.77724537037037034</v>
      </c>
      <c r="C2827" t="s">
        <v>167</v>
      </c>
      <c r="D2827" t="s">
        <v>609</v>
      </c>
      <c r="E2827" t="s">
        <v>149</v>
      </c>
      <c r="F2827" t="s">
        <v>237</v>
      </c>
      <c r="G2827" s="82">
        <v>5800000</v>
      </c>
      <c r="H2827" t="s">
        <v>179</v>
      </c>
      <c r="I2827" t="s">
        <v>527</v>
      </c>
      <c r="J2827" s="33"/>
      <c r="K2827" s="33">
        <f>표1[[#This Row],[날짜]]</f>
        <v>45540</v>
      </c>
      <c r="L2827" t="str" cm="1">
        <f t="array" ref="L28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27" t="str">
        <f t="shared" si="44"/>
        <v>내계좌이체</v>
      </c>
      <c r="N2827" t="str">
        <f>IF(COUNTIF(저축성자산, I2827) &gt; 0, 표1[[#This Row],[결제수단]], E2827)</f>
        <v>미분류</v>
      </c>
      <c r="O2827">
        <f>IF(OR(표1[[#This Row],[pv_대분류]]="수입", 표1[[#This Row],[pv_대분류]]="저축/투자"), 표1[[#This Row],[금액]], -표1[[#This Row],[금액]])</f>
        <v>-5800000</v>
      </c>
    </row>
    <row r="2828" spans="1:15" hidden="1">
      <c r="A2828" s="33">
        <v>45539</v>
      </c>
      <c r="B2828" s="34">
        <v>0.3351736111111111</v>
      </c>
      <c r="C2828" t="s">
        <v>163</v>
      </c>
      <c r="D2828" t="s">
        <v>510</v>
      </c>
      <c r="E2828" t="s">
        <v>149</v>
      </c>
      <c r="F2828" t="s">
        <v>608</v>
      </c>
      <c r="G2828" s="82">
        <v>131</v>
      </c>
      <c r="H2828" t="s">
        <v>179</v>
      </c>
      <c r="I2828" t="s">
        <v>527</v>
      </c>
      <c r="J2828" s="33"/>
      <c r="K2828" s="33">
        <f>표1[[#This Row],[날짜]]</f>
        <v>45539</v>
      </c>
      <c r="L2828" t="str" cm="1">
        <f t="array" ref="L28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28" t="str">
        <f t="shared" si="44"/>
        <v>금융수입</v>
      </c>
      <c r="N2828" t="str">
        <f>IF(COUNTIF(저축성자산, I2828) &gt; 0, 표1[[#This Row],[결제수단]], E2828)</f>
        <v>미분류</v>
      </c>
      <c r="O2828">
        <f>IF(OR(표1[[#This Row],[pv_대분류]]="수입", 표1[[#This Row],[pv_대분류]]="저축/투자"), 표1[[#This Row],[금액]], -표1[[#This Row],[금액]])</f>
        <v>131</v>
      </c>
    </row>
    <row r="2829" spans="1:15">
      <c r="A2829" s="33">
        <v>45539</v>
      </c>
      <c r="B2829" s="34">
        <v>0.36204861111111108</v>
      </c>
      <c r="C2829" t="s">
        <v>165</v>
      </c>
      <c r="D2829" t="s">
        <v>146</v>
      </c>
      <c r="E2829" t="s">
        <v>37</v>
      </c>
      <c r="F2829" t="s">
        <v>325</v>
      </c>
      <c r="G2829" s="82">
        <v>-5400</v>
      </c>
      <c r="H2829" t="s">
        <v>179</v>
      </c>
      <c r="I2829" t="s">
        <v>224</v>
      </c>
      <c r="J2829" s="33"/>
      <c r="K2829" s="33">
        <f>표1[[#This Row],[날짜]]</f>
        <v>45539</v>
      </c>
      <c r="L2829" t="str" cm="1">
        <f t="array" ref="L28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29" t="str">
        <f t="shared" si="44"/>
        <v>교통</v>
      </c>
      <c r="N2829" t="str">
        <f>IF(COUNTIF(저축성자산, I2829) &gt; 0, 표1[[#This Row],[결제수단]], E2829)</f>
        <v>택시</v>
      </c>
      <c r="O2829">
        <f>IF(OR(표1[[#This Row],[pv_대분류]]="수입", 표1[[#This Row],[pv_대분류]]="저축/투자"), 표1[[#This Row],[금액]], -표1[[#This Row],[금액]])</f>
        <v>5400</v>
      </c>
    </row>
    <row r="2830" spans="1:15" hidden="1">
      <c r="A2830" s="33">
        <v>45539</v>
      </c>
      <c r="B2830" s="34">
        <v>0.33445601851851853</v>
      </c>
      <c r="C2830" t="s">
        <v>167</v>
      </c>
      <c r="D2830" t="s">
        <v>609</v>
      </c>
      <c r="E2830" t="s">
        <v>149</v>
      </c>
      <c r="F2830" t="s">
        <v>152</v>
      </c>
      <c r="G2830" s="82">
        <v>4970000</v>
      </c>
      <c r="H2830" t="s">
        <v>179</v>
      </c>
      <c r="I2830" t="s">
        <v>537</v>
      </c>
      <c r="J2830" s="33"/>
      <c r="K2830" s="33">
        <f>표1[[#This Row],[날짜]]</f>
        <v>45539</v>
      </c>
      <c r="L2830" t="str" cm="1">
        <f t="array" ref="L28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0" t="str">
        <f t="shared" si="44"/>
        <v>내계좌이체</v>
      </c>
      <c r="N2830" t="str">
        <f>IF(COUNTIF(저축성자산, I2830) &gt; 0, 표1[[#This Row],[결제수단]], E2830)</f>
        <v>미분류</v>
      </c>
      <c r="O2830">
        <f>IF(OR(표1[[#This Row],[pv_대분류]]="수입", 표1[[#This Row],[pv_대분류]]="저축/투자"), 표1[[#This Row],[금액]], -표1[[#This Row],[금액]])</f>
        <v>-4970000</v>
      </c>
    </row>
    <row r="2831" spans="1:15" hidden="1">
      <c r="A2831" s="33">
        <v>45539</v>
      </c>
      <c r="B2831" s="34">
        <v>0.33504629629629629</v>
      </c>
      <c r="C2831" t="s">
        <v>167</v>
      </c>
      <c r="D2831" t="s">
        <v>609</v>
      </c>
      <c r="E2831" t="s">
        <v>149</v>
      </c>
      <c r="F2831" t="s">
        <v>192</v>
      </c>
      <c r="G2831" s="82">
        <v>2400000</v>
      </c>
      <c r="H2831" t="s">
        <v>179</v>
      </c>
      <c r="I2831" t="s">
        <v>537</v>
      </c>
      <c r="J2831" s="33"/>
      <c r="K2831" s="33">
        <f>표1[[#This Row],[날짜]]</f>
        <v>45539</v>
      </c>
      <c r="L2831" t="str" cm="1">
        <f t="array" ref="L28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1" t="str">
        <f t="shared" si="44"/>
        <v>내계좌이체</v>
      </c>
      <c r="N2831" t="str">
        <f>IF(COUNTIF(저축성자산, I2831) &gt; 0, 표1[[#This Row],[결제수단]], E2831)</f>
        <v>미분류</v>
      </c>
      <c r="O2831">
        <f>IF(OR(표1[[#This Row],[pv_대분류]]="수입", 표1[[#This Row],[pv_대분류]]="저축/투자"), 표1[[#This Row],[금액]], -표1[[#This Row],[금액]])</f>
        <v>-2400000</v>
      </c>
    </row>
    <row r="2832" spans="1:15" hidden="1">
      <c r="A2832" s="33">
        <v>45539</v>
      </c>
      <c r="B2832" s="34">
        <v>0.33504629629629629</v>
      </c>
      <c r="C2832" t="s">
        <v>167</v>
      </c>
      <c r="D2832" t="s">
        <v>609</v>
      </c>
      <c r="E2832" t="s">
        <v>149</v>
      </c>
      <c r="F2832" t="s">
        <v>234</v>
      </c>
      <c r="G2832" s="82">
        <v>-2400000</v>
      </c>
      <c r="H2832" t="s">
        <v>179</v>
      </c>
      <c r="I2832" t="s">
        <v>527</v>
      </c>
      <c r="J2832" s="33"/>
      <c r="K2832" s="33">
        <f>표1[[#This Row],[날짜]]</f>
        <v>45539</v>
      </c>
      <c r="L2832" t="str" cm="1">
        <f t="array" ref="L28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2" t="str">
        <f t="shared" si="44"/>
        <v>내계좌이체</v>
      </c>
      <c r="N2832" t="str">
        <f>IF(COUNTIF(저축성자산, I2832) &gt; 0, 표1[[#This Row],[결제수단]], E2832)</f>
        <v>미분류</v>
      </c>
      <c r="O2832">
        <f>IF(OR(표1[[#This Row],[pv_대분류]]="수입", 표1[[#This Row],[pv_대분류]]="저축/투자"), 표1[[#This Row],[금액]], -표1[[#This Row],[금액]])</f>
        <v>2400000</v>
      </c>
    </row>
    <row r="2833" spans="1:15" hidden="1">
      <c r="A2833" s="33">
        <v>45539</v>
      </c>
      <c r="B2833" s="34">
        <v>0.33572916666666669</v>
      </c>
      <c r="C2833" t="s">
        <v>167</v>
      </c>
      <c r="D2833" t="s">
        <v>609</v>
      </c>
      <c r="E2833" t="s">
        <v>149</v>
      </c>
      <c r="F2833" t="s">
        <v>192</v>
      </c>
      <c r="G2833" s="82">
        <v>-7370000</v>
      </c>
      <c r="H2833" t="s">
        <v>179</v>
      </c>
      <c r="I2833" t="s">
        <v>537</v>
      </c>
      <c r="J2833" s="33"/>
      <c r="K2833" s="33">
        <f>표1[[#This Row],[날짜]]</f>
        <v>45539</v>
      </c>
      <c r="L2833" t="str" cm="1">
        <f t="array" ref="L28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3" t="str">
        <f t="shared" si="44"/>
        <v>내계좌이체</v>
      </c>
      <c r="N2833" t="str">
        <f>IF(COUNTIF(저축성자산, I2833) &gt; 0, 표1[[#This Row],[결제수단]], E2833)</f>
        <v>미분류</v>
      </c>
      <c r="O2833">
        <f>IF(OR(표1[[#This Row],[pv_대분류]]="수입", 표1[[#This Row],[pv_대분류]]="저축/투자"), 표1[[#This Row],[금액]], -표1[[#This Row],[금액]])</f>
        <v>7370000</v>
      </c>
    </row>
    <row r="2834" spans="1:15" hidden="1">
      <c r="A2834" s="33">
        <v>45539</v>
      </c>
      <c r="B2834" s="34">
        <v>0.33572916666666669</v>
      </c>
      <c r="C2834" t="s">
        <v>167</v>
      </c>
      <c r="D2834" t="s">
        <v>609</v>
      </c>
      <c r="E2834" t="s">
        <v>149</v>
      </c>
      <c r="F2834" t="s">
        <v>237</v>
      </c>
      <c r="G2834" s="82">
        <v>7370000</v>
      </c>
      <c r="H2834" t="s">
        <v>179</v>
      </c>
      <c r="I2834" t="s">
        <v>527</v>
      </c>
      <c r="J2834" s="33"/>
      <c r="K2834" s="33">
        <f>표1[[#This Row],[날짜]]</f>
        <v>45539</v>
      </c>
      <c r="L2834" t="str" cm="1">
        <f t="array" ref="L28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4" t="str">
        <f t="shared" si="44"/>
        <v>내계좌이체</v>
      </c>
      <c r="N2834" t="str">
        <f>IF(COUNTIF(저축성자산, I2834) &gt; 0, 표1[[#This Row],[결제수단]], E2834)</f>
        <v>미분류</v>
      </c>
      <c r="O2834">
        <f>IF(OR(표1[[#This Row],[pv_대분류]]="수입", 표1[[#This Row],[pv_대분류]]="저축/투자"), 표1[[#This Row],[금액]], -표1[[#This Row],[금액]])</f>
        <v>-7370000</v>
      </c>
    </row>
    <row r="2835" spans="1:15" hidden="1">
      <c r="A2835" s="33">
        <v>45539</v>
      </c>
      <c r="B2835" s="34">
        <v>0.33582175925925928</v>
      </c>
      <c r="C2835" t="s">
        <v>167</v>
      </c>
      <c r="D2835" t="s">
        <v>609</v>
      </c>
      <c r="E2835" t="s">
        <v>149</v>
      </c>
      <c r="F2835" t="s">
        <v>192</v>
      </c>
      <c r="G2835" s="82">
        <v>131</v>
      </c>
      <c r="H2835" t="s">
        <v>179</v>
      </c>
      <c r="I2835" t="s">
        <v>537</v>
      </c>
      <c r="J2835" s="33"/>
      <c r="K2835" s="33">
        <f>표1[[#This Row],[날짜]]</f>
        <v>45539</v>
      </c>
      <c r="L2835" t="str" cm="1">
        <f t="array" ref="L28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5" t="str">
        <f t="shared" si="44"/>
        <v>내계좌이체</v>
      </c>
      <c r="N2835" t="str">
        <f>IF(COUNTIF(저축성자산, I2835) &gt; 0, 표1[[#This Row],[결제수단]], E2835)</f>
        <v>미분류</v>
      </c>
      <c r="O2835">
        <f>IF(OR(표1[[#This Row],[pv_대분류]]="수입", 표1[[#This Row],[pv_대분류]]="저축/투자"), 표1[[#This Row],[금액]], -표1[[#This Row],[금액]])</f>
        <v>-131</v>
      </c>
    </row>
    <row r="2836" spans="1:15" hidden="1">
      <c r="A2836" s="33">
        <v>45539</v>
      </c>
      <c r="B2836" s="34">
        <v>0.33582175925925928</v>
      </c>
      <c r="C2836" t="s">
        <v>167</v>
      </c>
      <c r="D2836" t="s">
        <v>609</v>
      </c>
      <c r="E2836" t="s">
        <v>149</v>
      </c>
      <c r="F2836" t="s">
        <v>234</v>
      </c>
      <c r="G2836" s="82">
        <v>-131</v>
      </c>
      <c r="H2836" t="s">
        <v>179</v>
      </c>
      <c r="I2836" t="s">
        <v>527</v>
      </c>
      <c r="J2836" s="33"/>
      <c r="K2836" s="33">
        <f>표1[[#This Row],[날짜]]</f>
        <v>45539</v>
      </c>
      <c r="L2836" t="str" cm="1">
        <f t="array" ref="L28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6" t="str">
        <f t="shared" si="44"/>
        <v>내계좌이체</v>
      </c>
      <c r="N2836" t="str">
        <f>IF(COUNTIF(저축성자산, I2836) &gt; 0, 표1[[#This Row],[결제수단]], E2836)</f>
        <v>미분류</v>
      </c>
      <c r="O2836">
        <f>IF(OR(표1[[#This Row],[pv_대분류]]="수입", 표1[[#This Row],[pv_대분류]]="저축/투자"), 표1[[#This Row],[금액]], -표1[[#This Row],[금액]])</f>
        <v>131</v>
      </c>
    </row>
    <row r="2837" spans="1:15" hidden="1">
      <c r="A2837" s="33">
        <v>45539</v>
      </c>
      <c r="B2837" s="34">
        <v>0.38098379629629631</v>
      </c>
      <c r="C2837" t="s">
        <v>167</v>
      </c>
      <c r="D2837" t="s">
        <v>167</v>
      </c>
      <c r="E2837" t="s">
        <v>149</v>
      </c>
      <c r="F2837" t="s">
        <v>108</v>
      </c>
      <c r="G2837" s="82">
        <v>20000</v>
      </c>
      <c r="H2837" t="s">
        <v>179</v>
      </c>
      <c r="I2837" t="s">
        <v>554</v>
      </c>
      <c r="J2837" s="33"/>
      <c r="K2837" s="33">
        <f>표1[[#This Row],[날짜]]</f>
        <v>45539</v>
      </c>
      <c r="L2837" t="str" cm="1">
        <f t="array" ref="L28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837" t="str">
        <f t="shared" si="44"/>
        <v>이체</v>
      </c>
      <c r="N2837" t="str">
        <f>IF(COUNTIF(저축성자산, I2837) &gt; 0, 표1[[#This Row],[결제수단]], E2837)</f>
        <v>미분류</v>
      </c>
      <c r="O2837">
        <f>IF(OR(표1[[#This Row],[pv_대분류]]="수입", 표1[[#This Row],[pv_대분류]]="저축/투자"), 표1[[#This Row],[금액]], -표1[[#This Row],[금액]])</f>
        <v>-20000</v>
      </c>
    </row>
    <row r="2838" spans="1:15" hidden="1">
      <c r="A2838" s="33">
        <v>45539</v>
      </c>
      <c r="B2838" s="34">
        <v>0.42716435185185192</v>
      </c>
      <c r="C2838" t="s">
        <v>167</v>
      </c>
      <c r="D2838" t="s">
        <v>609</v>
      </c>
      <c r="E2838" t="s">
        <v>149</v>
      </c>
      <c r="F2838" t="s">
        <v>152</v>
      </c>
      <c r="G2838" s="82">
        <v>-8980</v>
      </c>
      <c r="H2838" t="s">
        <v>179</v>
      </c>
      <c r="I2838" t="s">
        <v>554</v>
      </c>
      <c r="J2838" s="33"/>
      <c r="K2838" s="33">
        <f>표1[[#This Row],[날짜]]</f>
        <v>45539</v>
      </c>
      <c r="L2838" t="str" cm="1">
        <f t="array" ref="L28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8" t="str">
        <f t="shared" si="44"/>
        <v>내계좌이체</v>
      </c>
      <c r="N2838" t="str">
        <f>IF(COUNTIF(저축성자산, I2838) &gt; 0, 표1[[#This Row],[결제수단]], E2838)</f>
        <v>미분류</v>
      </c>
      <c r="O2838">
        <f>IF(OR(표1[[#This Row],[pv_대분류]]="수입", 표1[[#This Row],[pv_대분류]]="저축/투자"), 표1[[#This Row],[금액]], -표1[[#This Row],[금액]])</f>
        <v>8980</v>
      </c>
    </row>
    <row r="2839" spans="1:15" hidden="1">
      <c r="A2839" s="33">
        <v>45539</v>
      </c>
      <c r="B2839" s="34">
        <v>0.4271759259259259</v>
      </c>
      <c r="C2839" t="s">
        <v>167</v>
      </c>
      <c r="D2839" t="s">
        <v>609</v>
      </c>
      <c r="E2839" t="s">
        <v>149</v>
      </c>
      <c r="F2839" t="s">
        <v>152</v>
      </c>
      <c r="G2839" s="82">
        <v>8980</v>
      </c>
      <c r="H2839" t="s">
        <v>179</v>
      </c>
      <c r="I2839" t="s">
        <v>537</v>
      </c>
      <c r="J2839" s="33"/>
      <c r="K2839" s="33">
        <f>표1[[#This Row],[날짜]]</f>
        <v>45539</v>
      </c>
      <c r="L2839" t="str" cm="1">
        <f t="array" ref="L28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39" t="str">
        <f t="shared" si="44"/>
        <v>내계좌이체</v>
      </c>
      <c r="N2839" t="str">
        <f>IF(COUNTIF(저축성자산, I2839) &gt; 0, 표1[[#This Row],[결제수단]], E2839)</f>
        <v>미분류</v>
      </c>
      <c r="O2839">
        <f>IF(OR(표1[[#This Row],[pv_대분류]]="수입", 표1[[#This Row],[pv_대분류]]="저축/투자"), 표1[[#This Row],[금액]], -표1[[#This Row],[금액]])</f>
        <v>-8980</v>
      </c>
    </row>
    <row r="2840" spans="1:15" hidden="1">
      <c r="A2840" s="33">
        <v>45539</v>
      </c>
      <c r="B2840" s="34">
        <v>0.42773148148148149</v>
      </c>
      <c r="C2840" t="s">
        <v>167</v>
      </c>
      <c r="D2840" t="s">
        <v>609</v>
      </c>
      <c r="E2840" t="s">
        <v>149</v>
      </c>
      <c r="F2840" t="s">
        <v>192</v>
      </c>
      <c r="G2840" s="82">
        <v>-30000</v>
      </c>
      <c r="H2840" t="s">
        <v>179</v>
      </c>
      <c r="I2840" t="s">
        <v>537</v>
      </c>
      <c r="J2840" s="33"/>
      <c r="K2840" s="33">
        <f>표1[[#This Row],[날짜]]</f>
        <v>45539</v>
      </c>
      <c r="L2840" t="str" cm="1">
        <f t="array" ref="L28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40" t="str">
        <f t="shared" si="44"/>
        <v>내계좌이체</v>
      </c>
      <c r="N2840" t="str">
        <f>IF(COUNTIF(저축성자산, I2840) &gt; 0, 표1[[#This Row],[결제수단]], E2840)</f>
        <v>미분류</v>
      </c>
      <c r="O2840">
        <f>IF(OR(표1[[#This Row],[pv_대분류]]="수입", 표1[[#This Row],[pv_대분류]]="저축/투자"), 표1[[#This Row],[금액]], -표1[[#This Row],[금액]])</f>
        <v>30000</v>
      </c>
    </row>
    <row r="2841" spans="1:15" hidden="1">
      <c r="A2841" s="33">
        <v>45539</v>
      </c>
      <c r="B2841" s="34">
        <v>0.42773148148148149</v>
      </c>
      <c r="C2841" t="s">
        <v>167</v>
      </c>
      <c r="D2841" t="s">
        <v>609</v>
      </c>
      <c r="E2841" t="s">
        <v>149</v>
      </c>
      <c r="F2841" t="s">
        <v>237</v>
      </c>
      <c r="G2841" s="82">
        <v>30000</v>
      </c>
      <c r="H2841" t="s">
        <v>179</v>
      </c>
      <c r="I2841" t="s">
        <v>527</v>
      </c>
      <c r="J2841" s="33"/>
      <c r="K2841" s="33">
        <f>표1[[#This Row],[날짜]]</f>
        <v>45539</v>
      </c>
      <c r="L2841" t="str" cm="1">
        <f t="array" ref="L28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41" t="str">
        <f t="shared" si="44"/>
        <v>내계좌이체</v>
      </c>
      <c r="N2841" t="str">
        <f>IF(COUNTIF(저축성자산, I2841) &gt; 0, 표1[[#This Row],[결제수단]], E2841)</f>
        <v>미분류</v>
      </c>
      <c r="O2841">
        <f>IF(OR(표1[[#This Row],[pv_대분류]]="수입", 표1[[#This Row],[pv_대분류]]="저축/투자"), 표1[[#This Row],[금액]], -표1[[#This Row],[금액]])</f>
        <v>-30000</v>
      </c>
    </row>
    <row r="2842" spans="1:15" hidden="1">
      <c r="A2842" s="33">
        <v>45539</v>
      </c>
      <c r="B2842" s="34">
        <v>0.42791666666666672</v>
      </c>
      <c r="C2842" t="s">
        <v>167</v>
      </c>
      <c r="D2842" t="s">
        <v>609</v>
      </c>
      <c r="E2842" t="s">
        <v>149</v>
      </c>
      <c r="F2842" t="s">
        <v>192</v>
      </c>
      <c r="G2842" s="82">
        <v>7400000</v>
      </c>
      <c r="H2842" t="s">
        <v>179</v>
      </c>
      <c r="I2842" t="s">
        <v>537</v>
      </c>
      <c r="J2842" s="33"/>
      <c r="K2842" s="33">
        <f>표1[[#This Row],[날짜]]</f>
        <v>45539</v>
      </c>
      <c r="L2842" t="str" cm="1">
        <f t="array" ref="L28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42" t="str">
        <f t="shared" si="44"/>
        <v>내계좌이체</v>
      </c>
      <c r="N2842" t="str">
        <f>IF(COUNTIF(저축성자산, I2842) &gt; 0, 표1[[#This Row],[결제수단]], E2842)</f>
        <v>미분류</v>
      </c>
      <c r="O2842">
        <f>IF(OR(표1[[#This Row],[pv_대분류]]="수입", 표1[[#This Row],[pv_대분류]]="저축/투자"), 표1[[#This Row],[금액]], -표1[[#This Row],[금액]])</f>
        <v>-7400000</v>
      </c>
    </row>
    <row r="2843" spans="1:15" hidden="1">
      <c r="A2843" s="33">
        <v>45539</v>
      </c>
      <c r="B2843" s="34">
        <v>0.42791666666666672</v>
      </c>
      <c r="C2843" t="s">
        <v>167</v>
      </c>
      <c r="D2843" t="s">
        <v>609</v>
      </c>
      <c r="E2843" t="s">
        <v>149</v>
      </c>
      <c r="F2843" t="s">
        <v>234</v>
      </c>
      <c r="G2843" s="82">
        <v>-7400000</v>
      </c>
      <c r="H2843" t="s">
        <v>179</v>
      </c>
      <c r="I2843" t="s">
        <v>527</v>
      </c>
      <c r="J2843" s="33"/>
      <c r="K2843" s="33">
        <f>표1[[#This Row],[날짜]]</f>
        <v>45539</v>
      </c>
      <c r="L2843" t="str" cm="1">
        <f t="array" ref="L28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43" t="str">
        <f t="shared" si="44"/>
        <v>내계좌이체</v>
      </c>
      <c r="N2843" t="str">
        <f>IF(COUNTIF(저축성자산, I2843) &gt; 0, 표1[[#This Row],[결제수단]], E2843)</f>
        <v>미분류</v>
      </c>
      <c r="O2843">
        <f>IF(OR(표1[[#This Row],[pv_대분류]]="수입", 표1[[#This Row],[pv_대분류]]="저축/투자"), 표1[[#This Row],[금액]], -표1[[#This Row],[금액]])</f>
        <v>7400000</v>
      </c>
    </row>
    <row r="2844" spans="1:15" hidden="1">
      <c r="A2844" s="33">
        <v>45539</v>
      </c>
      <c r="B2844" s="34">
        <v>0.42866898148148153</v>
      </c>
      <c r="C2844" t="s">
        <v>167</v>
      </c>
      <c r="D2844" t="s">
        <v>167</v>
      </c>
      <c r="E2844" t="s">
        <v>149</v>
      </c>
      <c r="F2844" t="s">
        <v>702</v>
      </c>
      <c r="G2844" s="82">
        <v>-7400000</v>
      </c>
      <c r="H2844" t="s">
        <v>179</v>
      </c>
      <c r="I2844" t="s">
        <v>537</v>
      </c>
      <c r="J2844" s="33"/>
      <c r="K2844" s="33">
        <f>표1[[#This Row],[날짜]]</f>
        <v>45539</v>
      </c>
      <c r="L2844" t="str" cm="1">
        <f t="array" ref="L28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44" t="str">
        <f t="shared" si="44"/>
        <v>이체</v>
      </c>
      <c r="N2844" t="str">
        <f>IF(COUNTIF(저축성자산, I2844) &gt; 0, 표1[[#This Row],[결제수단]], E2844)</f>
        <v>미분류</v>
      </c>
      <c r="O2844">
        <f>IF(OR(표1[[#This Row],[pv_대분류]]="수입", 표1[[#This Row],[pv_대분류]]="저축/투자"), 표1[[#This Row],[금액]], -표1[[#This Row],[금액]])</f>
        <v>7400000</v>
      </c>
    </row>
    <row r="2845" spans="1:15" hidden="1">
      <c r="A2845" s="33">
        <v>45539</v>
      </c>
      <c r="B2845" s="34">
        <v>0.58633101851851854</v>
      </c>
      <c r="C2845" t="s">
        <v>167</v>
      </c>
      <c r="D2845" t="s">
        <v>167</v>
      </c>
      <c r="E2845" t="s">
        <v>149</v>
      </c>
      <c r="F2845" t="s">
        <v>110</v>
      </c>
      <c r="G2845" s="82">
        <v>-137500</v>
      </c>
      <c r="H2845" t="s">
        <v>179</v>
      </c>
      <c r="I2845" t="s">
        <v>554</v>
      </c>
      <c r="J2845" s="33"/>
      <c r="K2845" s="33">
        <f>표1[[#This Row],[날짜]]</f>
        <v>45539</v>
      </c>
      <c r="L2845" t="str" cm="1">
        <f t="array" ref="L28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845" t="str">
        <f t="shared" si="44"/>
        <v>이체</v>
      </c>
      <c r="N2845" t="str">
        <f>IF(COUNTIF(저축성자산, I2845) &gt; 0, 표1[[#This Row],[결제수단]], E2845)</f>
        <v>미분류</v>
      </c>
      <c r="O2845">
        <f>IF(OR(표1[[#This Row],[pv_대분류]]="수입", 표1[[#This Row],[pv_대분류]]="저축/투자"), 표1[[#This Row],[금액]], -표1[[#This Row],[금액]])</f>
        <v>137500</v>
      </c>
    </row>
    <row r="2846" spans="1:15">
      <c r="A2846" s="33">
        <v>45538</v>
      </c>
      <c r="B2846" s="34">
        <v>0.46177083333333341</v>
      </c>
      <c r="C2846" t="s">
        <v>165</v>
      </c>
      <c r="D2846" t="s">
        <v>542</v>
      </c>
      <c r="E2846" t="s">
        <v>729</v>
      </c>
      <c r="F2846" t="s">
        <v>358</v>
      </c>
      <c r="G2846" s="82">
        <v>-7500</v>
      </c>
      <c r="H2846" t="s">
        <v>179</v>
      </c>
      <c r="I2846" t="s">
        <v>224</v>
      </c>
      <c r="J2846" s="33"/>
      <c r="K2846" s="33">
        <f>표1[[#This Row],[날짜]]</f>
        <v>45538</v>
      </c>
      <c r="L2846" t="str" cm="1">
        <f t="array" ref="L28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46" t="str">
        <f t="shared" si="44"/>
        <v>의료/건강</v>
      </c>
      <c r="N2846" t="str">
        <f>IF(COUNTIF(저축성자산, I2846) &gt; 0, 표1[[#This Row],[결제수단]], E2846)</f>
        <v>정형외과</v>
      </c>
      <c r="O2846">
        <f>IF(OR(표1[[#This Row],[pv_대분류]]="수입", 표1[[#This Row],[pv_대분류]]="저축/투자"), 표1[[#This Row],[금액]], -표1[[#This Row],[금액]])</f>
        <v>7500</v>
      </c>
    </row>
    <row r="2847" spans="1:15">
      <c r="A2847" s="33">
        <v>45538</v>
      </c>
      <c r="B2847" s="34">
        <v>0.48090277777777779</v>
      </c>
      <c r="C2847" t="s">
        <v>165</v>
      </c>
      <c r="D2847" t="s">
        <v>160</v>
      </c>
      <c r="E2847" t="s">
        <v>10</v>
      </c>
      <c r="F2847" t="s">
        <v>772</v>
      </c>
      <c r="G2847" s="82">
        <v>-8980</v>
      </c>
      <c r="H2847" t="s">
        <v>179</v>
      </c>
      <c r="I2847" t="s">
        <v>224</v>
      </c>
      <c r="J2847" s="33"/>
      <c r="K2847" s="33">
        <f>표1[[#This Row],[날짜]]</f>
        <v>45538</v>
      </c>
      <c r="L2847" t="str" cm="1">
        <f t="array" ref="L28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47" t="str">
        <f t="shared" si="44"/>
        <v>생활</v>
      </c>
      <c r="N2847" t="str">
        <f>IF(COUNTIF(저축성자산, I2847) &gt; 0, 표1[[#This Row],[결제수단]], E2847)</f>
        <v>마트</v>
      </c>
      <c r="O2847">
        <f>IF(OR(표1[[#This Row],[pv_대분류]]="수입", 표1[[#This Row],[pv_대분류]]="저축/투자"), 표1[[#This Row],[금액]], -표1[[#This Row],[금액]])</f>
        <v>8980</v>
      </c>
    </row>
    <row r="2848" spans="1:15" hidden="1">
      <c r="A2848" s="33">
        <v>45538</v>
      </c>
      <c r="B2848" s="34">
        <v>0.40179398148148149</v>
      </c>
      <c r="C2848" t="s">
        <v>167</v>
      </c>
      <c r="D2848" t="s">
        <v>23</v>
      </c>
      <c r="E2848" t="s">
        <v>149</v>
      </c>
      <c r="F2848" t="s">
        <v>192</v>
      </c>
      <c r="G2848" s="82">
        <v>262</v>
      </c>
      <c r="H2848" t="s">
        <v>179</v>
      </c>
      <c r="I2848" t="s">
        <v>537</v>
      </c>
      <c r="J2848" s="33"/>
      <c r="K2848" s="33">
        <f>표1[[#This Row],[날짜]]</f>
        <v>45538</v>
      </c>
      <c r="L2848" t="str" cm="1">
        <f t="array" ref="L28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848" t="str">
        <f t="shared" si="44"/>
        <v>투자</v>
      </c>
      <c r="N2848" t="str">
        <f>IF(COUNTIF(저축성자산, I2848) &gt; 0, 표1[[#This Row],[결제수단]], E2848)</f>
        <v>미분류</v>
      </c>
      <c r="O2848">
        <f>IF(OR(표1[[#This Row],[pv_대분류]]="수입", 표1[[#This Row],[pv_대분류]]="저축/투자"), 표1[[#This Row],[금액]], -표1[[#This Row],[금액]])</f>
        <v>-262</v>
      </c>
    </row>
    <row r="2849" spans="1:15" hidden="1">
      <c r="A2849" s="33">
        <v>45537</v>
      </c>
      <c r="B2849" s="34">
        <v>0.40199074074074082</v>
      </c>
      <c r="C2849" t="s">
        <v>163</v>
      </c>
      <c r="D2849" t="s">
        <v>510</v>
      </c>
      <c r="E2849" t="s">
        <v>149</v>
      </c>
      <c r="F2849" t="s">
        <v>240</v>
      </c>
      <c r="G2849" s="82">
        <v>500</v>
      </c>
      <c r="H2849" t="s">
        <v>179</v>
      </c>
      <c r="I2849" t="s">
        <v>537</v>
      </c>
      <c r="J2849" s="33"/>
      <c r="K2849" s="33">
        <f>표1[[#This Row],[날짜]]</f>
        <v>45537</v>
      </c>
      <c r="L2849" t="str" cm="1">
        <f t="array" ref="L28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49" t="str">
        <f t="shared" si="44"/>
        <v>금융수입</v>
      </c>
      <c r="N2849" t="str">
        <f>IF(COUNTIF(저축성자산, I2849) &gt; 0, 표1[[#This Row],[결제수단]], E2849)</f>
        <v>미분류</v>
      </c>
      <c r="O2849">
        <f>IF(OR(표1[[#This Row],[pv_대분류]]="수입", 표1[[#This Row],[pv_대분류]]="저축/투자"), 표1[[#This Row],[금액]], -표1[[#This Row],[금액]])</f>
        <v>500</v>
      </c>
    </row>
    <row r="2850" spans="1:15">
      <c r="A2850" s="33">
        <v>45537</v>
      </c>
      <c r="B2850" s="34">
        <v>0.58270833333333338</v>
      </c>
      <c r="C2850" t="s">
        <v>165</v>
      </c>
      <c r="D2850" t="s">
        <v>146</v>
      </c>
      <c r="E2850" t="s">
        <v>595</v>
      </c>
      <c r="F2850" t="s">
        <v>613</v>
      </c>
      <c r="G2850" s="82">
        <v>-1500</v>
      </c>
      <c r="H2850" t="s">
        <v>179</v>
      </c>
      <c r="I2850" t="s">
        <v>419</v>
      </c>
      <c r="J2850" s="33"/>
      <c r="K2850" s="33">
        <f>표1[[#This Row],[날짜]]</f>
        <v>45537</v>
      </c>
      <c r="L2850" t="str" cm="1">
        <f t="array" ref="L28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50" t="str">
        <f t="shared" si="44"/>
        <v>교통</v>
      </c>
      <c r="N2850" t="str">
        <f>IF(COUNTIF(저축성자산, I2850) &gt; 0, 표1[[#This Row],[결제수단]], E2850)</f>
        <v>대중교통</v>
      </c>
      <c r="O2850">
        <f>IF(OR(표1[[#This Row],[pv_대분류]]="수입", 표1[[#This Row],[pv_대분류]]="저축/투자"), 표1[[#This Row],[금액]], -표1[[#This Row],[금액]])</f>
        <v>1500</v>
      </c>
    </row>
    <row r="2851" spans="1:15">
      <c r="A2851" s="33">
        <v>45537</v>
      </c>
      <c r="B2851" s="34">
        <v>0.58270833333333338</v>
      </c>
      <c r="C2851" t="s">
        <v>165</v>
      </c>
      <c r="D2851" t="s">
        <v>146</v>
      </c>
      <c r="E2851" t="s">
        <v>595</v>
      </c>
      <c r="F2851" t="s">
        <v>613</v>
      </c>
      <c r="G2851" s="82">
        <v>-43100</v>
      </c>
      <c r="H2851" t="s">
        <v>179</v>
      </c>
      <c r="I2851" t="s">
        <v>419</v>
      </c>
      <c r="J2851" s="33"/>
      <c r="K2851" s="33">
        <f>표1[[#This Row],[날짜]]</f>
        <v>45537</v>
      </c>
      <c r="L2851" t="str" cm="1">
        <f t="array" ref="L28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51" t="str">
        <f t="shared" si="44"/>
        <v>교통</v>
      </c>
      <c r="N2851" t="str">
        <f>IF(COUNTIF(저축성자산, I2851) &gt; 0, 표1[[#This Row],[결제수단]], E2851)</f>
        <v>대중교통</v>
      </c>
      <c r="O2851">
        <f>IF(OR(표1[[#This Row],[pv_대분류]]="수입", 표1[[#This Row],[pv_대분류]]="저축/투자"), 표1[[#This Row],[금액]], -표1[[#This Row],[금액]])</f>
        <v>43100</v>
      </c>
    </row>
    <row r="2852" spans="1:15">
      <c r="A2852" s="33">
        <v>45537</v>
      </c>
      <c r="B2852" s="34">
        <v>0.94208333333333338</v>
      </c>
      <c r="C2852" t="s">
        <v>165</v>
      </c>
      <c r="D2852" t="s">
        <v>148</v>
      </c>
      <c r="E2852" t="s">
        <v>598</v>
      </c>
      <c r="F2852" t="s">
        <v>462</v>
      </c>
      <c r="G2852" s="82">
        <v>-7200</v>
      </c>
      <c r="H2852" t="s">
        <v>179</v>
      </c>
      <c r="I2852" t="s">
        <v>222</v>
      </c>
      <c r="J2852" s="33"/>
      <c r="K2852" s="33">
        <f>표1[[#This Row],[날짜]]</f>
        <v>45537</v>
      </c>
      <c r="L2852" t="str" cm="1">
        <f t="array" ref="L28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52" t="str">
        <f t="shared" si="44"/>
        <v>식비</v>
      </c>
      <c r="N2852" t="str">
        <f>IF(COUNTIF(저축성자산, I2852) &gt; 0, 표1[[#This Row],[결제수단]], E2852)</f>
        <v>패스트푸드</v>
      </c>
      <c r="O2852">
        <f>IF(OR(표1[[#This Row],[pv_대분류]]="수입", 표1[[#This Row],[pv_대분류]]="저축/투자"), 표1[[#This Row],[금액]], -표1[[#This Row],[금액]])</f>
        <v>7200</v>
      </c>
    </row>
    <row r="2853" spans="1:15" hidden="1">
      <c r="A2853" s="33">
        <v>45536</v>
      </c>
      <c r="B2853" s="34">
        <v>9.7673611111111114E-2</v>
      </c>
      <c r="C2853" t="s">
        <v>163</v>
      </c>
      <c r="D2853" t="s">
        <v>510</v>
      </c>
      <c r="E2853" t="s">
        <v>149</v>
      </c>
      <c r="F2853" t="s">
        <v>7</v>
      </c>
      <c r="G2853" s="82">
        <v>141</v>
      </c>
      <c r="H2853" t="s">
        <v>179</v>
      </c>
      <c r="I2853" t="s">
        <v>537</v>
      </c>
      <c r="J2853" s="33"/>
      <c r="K2853" s="33">
        <f>표1[[#This Row],[날짜]]</f>
        <v>45536</v>
      </c>
      <c r="L2853" t="str" cm="1">
        <f t="array" ref="L28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53" t="str">
        <f t="shared" si="44"/>
        <v>금융수입</v>
      </c>
      <c r="N2853" t="str">
        <f>IF(COUNTIF(저축성자산, I2853) &gt; 0, 표1[[#This Row],[결제수단]], E2853)</f>
        <v>미분류</v>
      </c>
      <c r="O2853">
        <f>IF(OR(표1[[#This Row],[pv_대분류]]="수입", 표1[[#This Row],[pv_대분류]]="저축/투자"), 표1[[#This Row],[금액]], -표1[[#This Row],[금액]])</f>
        <v>141</v>
      </c>
    </row>
    <row r="2854" spans="1:15" hidden="1">
      <c r="A2854" s="33">
        <v>45536</v>
      </c>
      <c r="B2854" s="34">
        <v>0.57418981481481479</v>
      </c>
      <c r="C2854" t="s">
        <v>163</v>
      </c>
      <c r="D2854" t="s">
        <v>510</v>
      </c>
      <c r="E2854" t="s">
        <v>149</v>
      </c>
      <c r="F2854" t="s">
        <v>608</v>
      </c>
      <c r="G2854" s="82">
        <v>393</v>
      </c>
      <c r="H2854" t="s">
        <v>179</v>
      </c>
      <c r="I2854" t="s">
        <v>527</v>
      </c>
      <c r="J2854" s="33"/>
      <c r="K2854" s="33">
        <f>표1[[#This Row],[날짜]]</f>
        <v>45536</v>
      </c>
      <c r="L2854" t="str" cm="1">
        <f t="array" ref="L28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54" t="str">
        <f t="shared" si="44"/>
        <v>금융수입</v>
      </c>
      <c r="N2854" t="str">
        <f>IF(COUNTIF(저축성자산, I2854) &gt; 0, 표1[[#This Row],[결제수단]], E2854)</f>
        <v>미분류</v>
      </c>
      <c r="O2854">
        <f>IF(OR(표1[[#This Row],[pv_대분류]]="수입", 표1[[#This Row],[pv_대분류]]="저축/투자"), 표1[[#This Row],[금액]], -표1[[#This Row],[금액]])</f>
        <v>393</v>
      </c>
    </row>
    <row r="2855" spans="1:15" hidden="1">
      <c r="A2855" s="33">
        <v>45536</v>
      </c>
      <c r="B2855" s="34">
        <v>0.5744097222222222</v>
      </c>
      <c r="C2855" t="s">
        <v>167</v>
      </c>
      <c r="D2855" t="s">
        <v>609</v>
      </c>
      <c r="E2855" t="s">
        <v>149</v>
      </c>
      <c r="F2855" t="s">
        <v>192</v>
      </c>
      <c r="G2855" s="82">
        <v>393</v>
      </c>
      <c r="H2855" t="s">
        <v>179</v>
      </c>
      <c r="I2855" t="s">
        <v>537</v>
      </c>
      <c r="J2855" s="33"/>
      <c r="K2855" s="33">
        <f>표1[[#This Row],[날짜]]</f>
        <v>45536</v>
      </c>
      <c r="L2855" t="str" cm="1">
        <f t="array" ref="L28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55" t="str">
        <f t="shared" si="44"/>
        <v>내계좌이체</v>
      </c>
      <c r="N2855" t="str">
        <f>IF(COUNTIF(저축성자산, I2855) &gt; 0, 표1[[#This Row],[결제수단]], E2855)</f>
        <v>미분류</v>
      </c>
      <c r="O2855">
        <f>IF(OR(표1[[#This Row],[pv_대분류]]="수입", 표1[[#This Row],[pv_대분류]]="저축/투자"), 표1[[#This Row],[금액]], -표1[[#This Row],[금액]])</f>
        <v>-393</v>
      </c>
    </row>
    <row r="2856" spans="1:15" hidden="1">
      <c r="A2856" s="33">
        <v>45536</v>
      </c>
      <c r="B2856" s="34">
        <v>0.5744097222222222</v>
      </c>
      <c r="C2856" t="s">
        <v>167</v>
      </c>
      <c r="D2856" t="s">
        <v>609</v>
      </c>
      <c r="E2856" t="s">
        <v>149</v>
      </c>
      <c r="F2856" t="s">
        <v>234</v>
      </c>
      <c r="G2856" s="82">
        <v>-393</v>
      </c>
      <c r="H2856" t="s">
        <v>179</v>
      </c>
      <c r="I2856" t="s">
        <v>527</v>
      </c>
      <c r="J2856" s="33"/>
      <c r="K2856" s="33">
        <f>표1[[#This Row],[날짜]]</f>
        <v>45536</v>
      </c>
      <c r="L2856" t="str" cm="1">
        <f t="array" ref="L28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56" t="str">
        <f t="shared" si="44"/>
        <v>내계좌이체</v>
      </c>
      <c r="N2856" t="str">
        <f>IF(COUNTIF(저축성자산, I2856) &gt; 0, 표1[[#This Row],[결제수단]], E2856)</f>
        <v>미분류</v>
      </c>
      <c r="O2856">
        <f>IF(OR(표1[[#This Row],[pv_대분류]]="수입", 표1[[#This Row],[pv_대분류]]="저축/투자"), 표1[[#This Row],[금액]], -표1[[#This Row],[금액]])</f>
        <v>393</v>
      </c>
    </row>
    <row r="2857" spans="1:15">
      <c r="A2857" s="33">
        <v>45535</v>
      </c>
      <c r="B2857" s="34">
        <v>0</v>
      </c>
      <c r="C2857" t="s">
        <v>165</v>
      </c>
      <c r="D2857" t="s">
        <v>156</v>
      </c>
      <c r="E2857" t="s">
        <v>39</v>
      </c>
      <c r="F2857" t="s">
        <v>488</v>
      </c>
      <c r="G2857" s="82">
        <v>0</v>
      </c>
      <c r="H2857" t="s">
        <v>179</v>
      </c>
      <c r="I2857" t="s">
        <v>222</v>
      </c>
      <c r="J2857" s="33"/>
      <c r="K2857" s="33">
        <f>표1[[#This Row],[날짜]]</f>
        <v>45535</v>
      </c>
      <c r="L2857" t="str" cm="1">
        <f t="array" ref="L28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57" t="str">
        <f t="shared" si="44"/>
        <v>금융</v>
      </c>
      <c r="N2857" t="str">
        <f>IF(COUNTIF(저축성자산, I2857) &gt; 0, 표1[[#This Row],[결제수단]], E2857)</f>
        <v>카드</v>
      </c>
      <c r="O2857">
        <f>IF(OR(표1[[#This Row],[pv_대분류]]="수입", 표1[[#This Row],[pv_대분류]]="저축/투자"), 표1[[#This Row],[금액]], -표1[[#This Row],[금액]])</f>
        <v>0</v>
      </c>
    </row>
    <row r="2858" spans="1:15" hidden="1">
      <c r="A2858" s="33">
        <v>45535</v>
      </c>
      <c r="B2858" s="34">
        <v>0.39815972222222218</v>
      </c>
      <c r="C2858" t="s">
        <v>163</v>
      </c>
      <c r="D2858" t="s">
        <v>510</v>
      </c>
      <c r="E2858" t="s">
        <v>149</v>
      </c>
      <c r="F2858" t="s">
        <v>240</v>
      </c>
      <c r="G2858" s="82">
        <v>500</v>
      </c>
      <c r="H2858" t="s">
        <v>179</v>
      </c>
      <c r="I2858" t="s">
        <v>537</v>
      </c>
      <c r="J2858" s="33"/>
      <c r="K2858" s="33">
        <f>표1[[#This Row],[날짜]]</f>
        <v>45535</v>
      </c>
      <c r="L2858" t="str" cm="1">
        <f t="array" ref="L28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58" t="str">
        <f t="shared" si="44"/>
        <v>금융수입</v>
      </c>
      <c r="N2858" t="str">
        <f>IF(COUNTIF(저축성자산, I2858) &gt; 0, 표1[[#This Row],[결제수단]], E2858)</f>
        <v>미분류</v>
      </c>
      <c r="O2858">
        <f>IF(OR(표1[[#This Row],[pv_대분류]]="수입", 표1[[#This Row],[pv_대분류]]="저축/투자"), 표1[[#This Row],[금액]], -표1[[#This Row],[금액]])</f>
        <v>500</v>
      </c>
    </row>
    <row r="2859" spans="1:15">
      <c r="A2859" s="33">
        <v>45535</v>
      </c>
      <c r="B2859" s="34">
        <v>0.46690972222222221</v>
      </c>
      <c r="C2859" t="s">
        <v>165</v>
      </c>
      <c r="D2859" t="s">
        <v>148</v>
      </c>
      <c r="E2859" t="s">
        <v>598</v>
      </c>
      <c r="F2859" t="s">
        <v>462</v>
      </c>
      <c r="G2859" s="82">
        <v>-31000</v>
      </c>
      <c r="H2859" t="s">
        <v>179</v>
      </c>
      <c r="I2859" t="s">
        <v>222</v>
      </c>
      <c r="J2859" s="33"/>
      <c r="K2859" s="33">
        <f>표1[[#This Row],[날짜]]</f>
        <v>45535</v>
      </c>
      <c r="L2859" t="str" cm="1">
        <f t="array" ref="L28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59" t="str">
        <f t="shared" si="44"/>
        <v>식비</v>
      </c>
      <c r="N2859" t="str">
        <f>IF(COUNTIF(저축성자산, I2859) &gt; 0, 표1[[#This Row],[결제수단]], E2859)</f>
        <v>패스트푸드</v>
      </c>
      <c r="O2859">
        <f>IF(OR(표1[[#This Row],[pv_대분류]]="수입", 표1[[#This Row],[pv_대분류]]="저축/투자"), 표1[[#This Row],[금액]], -표1[[#This Row],[금액]])</f>
        <v>31000</v>
      </c>
    </row>
    <row r="2860" spans="1:15">
      <c r="A2860" s="33">
        <v>45535</v>
      </c>
      <c r="B2860" s="34">
        <v>0.47844907407407411</v>
      </c>
      <c r="C2860" t="s">
        <v>165</v>
      </c>
      <c r="D2860" t="s">
        <v>146</v>
      </c>
      <c r="E2860" t="s">
        <v>37</v>
      </c>
      <c r="F2860" t="s">
        <v>325</v>
      </c>
      <c r="G2860" s="82">
        <v>-8600</v>
      </c>
      <c r="H2860" t="s">
        <v>179</v>
      </c>
      <c r="I2860" t="s">
        <v>224</v>
      </c>
      <c r="J2860" s="33"/>
      <c r="K2860" s="33">
        <f>표1[[#This Row],[날짜]]</f>
        <v>45535</v>
      </c>
      <c r="L2860" t="str" cm="1">
        <f t="array" ref="L28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0" t="str">
        <f t="shared" si="44"/>
        <v>교통</v>
      </c>
      <c r="N2860" t="str">
        <f>IF(COUNTIF(저축성자산, I2860) &gt; 0, 표1[[#This Row],[결제수단]], E2860)</f>
        <v>택시</v>
      </c>
      <c r="O2860">
        <f>IF(OR(표1[[#This Row],[pv_대분류]]="수입", 표1[[#This Row],[pv_대분류]]="저축/투자"), 표1[[#This Row],[금액]], -표1[[#This Row],[금액]])</f>
        <v>8600</v>
      </c>
    </row>
    <row r="2861" spans="1:15">
      <c r="A2861" s="33">
        <v>45535</v>
      </c>
      <c r="B2861" s="34">
        <v>0.61565972222222221</v>
      </c>
      <c r="C2861" t="s">
        <v>165</v>
      </c>
      <c r="D2861" t="s">
        <v>146</v>
      </c>
      <c r="E2861" t="s">
        <v>37</v>
      </c>
      <c r="F2861" t="s">
        <v>301</v>
      </c>
      <c r="G2861" s="82">
        <v>8400</v>
      </c>
      <c r="H2861" t="s">
        <v>179</v>
      </c>
      <c r="I2861" t="s">
        <v>221</v>
      </c>
      <c r="J2861" s="33"/>
      <c r="K2861" s="33">
        <f>표1[[#This Row],[날짜]]</f>
        <v>45535</v>
      </c>
      <c r="L2861" t="str" cm="1">
        <f t="array" ref="L28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1" t="str">
        <f t="shared" si="44"/>
        <v>교통</v>
      </c>
      <c r="N2861" t="str">
        <f>IF(COUNTIF(저축성자산, I2861) &gt; 0, 표1[[#This Row],[결제수단]], E2861)</f>
        <v>택시</v>
      </c>
      <c r="O2861">
        <f>IF(OR(표1[[#This Row],[pv_대분류]]="수입", 표1[[#This Row],[pv_대분류]]="저축/투자"), 표1[[#This Row],[금액]], -표1[[#This Row],[금액]])</f>
        <v>-8400</v>
      </c>
    </row>
    <row r="2862" spans="1:15">
      <c r="A2862" s="33">
        <v>45535</v>
      </c>
      <c r="B2862" s="34">
        <v>0.61565972222222221</v>
      </c>
      <c r="C2862" t="s">
        <v>165</v>
      </c>
      <c r="D2862" t="s">
        <v>146</v>
      </c>
      <c r="E2862" t="s">
        <v>37</v>
      </c>
      <c r="F2862" t="s">
        <v>301</v>
      </c>
      <c r="G2862" s="82">
        <v>-8400</v>
      </c>
      <c r="H2862" t="s">
        <v>179</v>
      </c>
      <c r="I2862" t="s">
        <v>221</v>
      </c>
      <c r="J2862" s="33"/>
      <c r="K2862" s="33">
        <f>표1[[#This Row],[날짜]]</f>
        <v>45535</v>
      </c>
      <c r="L2862" t="str" cm="1">
        <f t="array" ref="L28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2" t="str">
        <f t="shared" si="44"/>
        <v>교통</v>
      </c>
      <c r="N2862" t="str">
        <f>IF(COUNTIF(저축성자산, I2862) &gt; 0, 표1[[#This Row],[결제수단]], E2862)</f>
        <v>택시</v>
      </c>
      <c r="O2862">
        <f>IF(OR(표1[[#This Row],[pv_대분류]]="수입", 표1[[#This Row],[pv_대분류]]="저축/투자"), 표1[[#This Row],[금액]], -표1[[#This Row],[금액]])</f>
        <v>8400</v>
      </c>
    </row>
    <row r="2863" spans="1:15">
      <c r="A2863" s="33">
        <v>45535</v>
      </c>
      <c r="B2863" s="34">
        <v>0.62760416666666663</v>
      </c>
      <c r="C2863" t="s">
        <v>165</v>
      </c>
      <c r="D2863" t="s">
        <v>146</v>
      </c>
      <c r="E2863" t="s">
        <v>37</v>
      </c>
      <c r="F2863" t="s">
        <v>301</v>
      </c>
      <c r="G2863" s="82">
        <v>-8000</v>
      </c>
      <c r="H2863" t="s">
        <v>179</v>
      </c>
      <c r="I2863" t="s">
        <v>221</v>
      </c>
      <c r="J2863" s="33"/>
      <c r="K2863" s="33">
        <f>표1[[#This Row],[날짜]]</f>
        <v>45535</v>
      </c>
      <c r="L2863" t="str" cm="1">
        <f t="array" ref="L28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3" t="str">
        <f t="shared" si="44"/>
        <v>교통</v>
      </c>
      <c r="N2863" t="str">
        <f>IF(COUNTIF(저축성자산, I2863) &gt; 0, 표1[[#This Row],[결제수단]], E2863)</f>
        <v>택시</v>
      </c>
      <c r="O2863">
        <f>IF(OR(표1[[#This Row],[pv_대분류]]="수입", 표1[[#This Row],[pv_대분류]]="저축/투자"), 표1[[#This Row],[금액]], -표1[[#This Row],[금액]])</f>
        <v>8000</v>
      </c>
    </row>
    <row r="2864" spans="1:15">
      <c r="A2864" s="33">
        <v>45534</v>
      </c>
      <c r="B2864" s="34">
        <v>0.8369212962962963</v>
      </c>
      <c r="C2864" t="s">
        <v>165</v>
      </c>
      <c r="D2864" t="s">
        <v>160</v>
      </c>
      <c r="E2864" t="s">
        <v>10</v>
      </c>
      <c r="F2864" t="s">
        <v>314</v>
      </c>
      <c r="G2864" s="82">
        <v>-8300</v>
      </c>
      <c r="H2864" t="s">
        <v>179</v>
      </c>
      <c r="I2864" t="s">
        <v>222</v>
      </c>
      <c r="J2864" s="33"/>
      <c r="K2864" s="33">
        <f>표1[[#This Row],[날짜]]</f>
        <v>45534</v>
      </c>
      <c r="L2864" t="str" cm="1">
        <f t="array" ref="L28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4" t="str">
        <f t="shared" si="44"/>
        <v>생활</v>
      </c>
      <c r="N2864" t="str">
        <f>IF(COUNTIF(저축성자산, I2864) &gt; 0, 표1[[#This Row],[결제수단]], E2864)</f>
        <v>마트</v>
      </c>
      <c r="O2864">
        <f>IF(OR(표1[[#This Row],[pv_대분류]]="수입", 표1[[#This Row],[pv_대분류]]="저축/투자"), 표1[[#This Row],[금액]], -표1[[#This Row],[금액]])</f>
        <v>8300</v>
      </c>
    </row>
    <row r="2865" spans="1:15" hidden="1">
      <c r="A2865" s="33">
        <v>45533</v>
      </c>
      <c r="B2865" s="34">
        <v>0.40087962962962959</v>
      </c>
      <c r="C2865" t="s">
        <v>163</v>
      </c>
      <c r="D2865" t="s">
        <v>510</v>
      </c>
      <c r="E2865" t="s">
        <v>149</v>
      </c>
      <c r="F2865" t="s">
        <v>608</v>
      </c>
      <c r="G2865" s="82">
        <v>524</v>
      </c>
      <c r="H2865" t="s">
        <v>179</v>
      </c>
      <c r="I2865" t="s">
        <v>527</v>
      </c>
      <c r="J2865" s="33"/>
      <c r="K2865" s="33">
        <f>표1[[#This Row],[날짜]]</f>
        <v>45533</v>
      </c>
      <c r="L2865" t="str" cm="1">
        <f t="array" ref="L28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65" t="str">
        <f t="shared" si="44"/>
        <v>금융수입</v>
      </c>
      <c r="N2865" t="str">
        <f>IF(COUNTIF(저축성자산, I2865) &gt; 0, 표1[[#This Row],[결제수단]], E2865)</f>
        <v>미분류</v>
      </c>
      <c r="O2865">
        <f>IF(OR(표1[[#This Row],[pv_대분류]]="수입", 표1[[#This Row],[pv_대분류]]="저축/투자"), 표1[[#This Row],[금액]], -표1[[#This Row],[금액]])</f>
        <v>524</v>
      </c>
    </row>
    <row r="2866" spans="1:15">
      <c r="A2866" s="33">
        <v>45533</v>
      </c>
      <c r="B2866" s="34">
        <v>0.77902777777777776</v>
      </c>
      <c r="C2866" t="s">
        <v>165</v>
      </c>
      <c r="D2866" t="s">
        <v>146</v>
      </c>
      <c r="E2866" t="s">
        <v>37</v>
      </c>
      <c r="F2866" t="s">
        <v>301</v>
      </c>
      <c r="G2866" s="82">
        <v>-6200</v>
      </c>
      <c r="H2866" t="s">
        <v>179</v>
      </c>
      <c r="I2866" t="s">
        <v>221</v>
      </c>
      <c r="J2866" s="33"/>
      <c r="K2866" s="33">
        <f>표1[[#This Row],[날짜]]</f>
        <v>45533</v>
      </c>
      <c r="L2866" t="str" cm="1">
        <f t="array" ref="L28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6" t="str">
        <f t="shared" si="44"/>
        <v>교통</v>
      </c>
      <c r="N2866" t="str">
        <f>IF(COUNTIF(저축성자산, I2866) &gt; 0, 표1[[#This Row],[결제수단]], E2866)</f>
        <v>택시</v>
      </c>
      <c r="O2866">
        <f>IF(OR(표1[[#This Row],[pv_대분류]]="수입", 표1[[#This Row],[pv_대분류]]="저축/투자"), 표1[[#This Row],[금액]], -표1[[#This Row],[금액]])</f>
        <v>6200</v>
      </c>
    </row>
    <row r="2867" spans="1:15">
      <c r="A2867" s="33">
        <v>45533</v>
      </c>
      <c r="B2867" s="34">
        <v>0.7790393518518518</v>
      </c>
      <c r="C2867" t="s">
        <v>165</v>
      </c>
      <c r="D2867" t="s">
        <v>146</v>
      </c>
      <c r="E2867" t="s">
        <v>37</v>
      </c>
      <c r="F2867" t="s">
        <v>301</v>
      </c>
      <c r="G2867" s="82">
        <v>6200</v>
      </c>
      <c r="H2867" t="s">
        <v>179</v>
      </c>
      <c r="I2867" t="s">
        <v>221</v>
      </c>
      <c r="J2867" s="33"/>
      <c r="K2867" s="33">
        <f>표1[[#This Row],[날짜]]</f>
        <v>45533</v>
      </c>
      <c r="L2867" t="str" cm="1">
        <f t="array" ref="L28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7" t="str">
        <f t="shared" si="44"/>
        <v>교통</v>
      </c>
      <c r="N2867" t="str">
        <f>IF(COUNTIF(저축성자산, I2867) &gt; 0, 표1[[#This Row],[결제수단]], E2867)</f>
        <v>택시</v>
      </c>
      <c r="O2867">
        <f>IF(OR(표1[[#This Row],[pv_대분류]]="수입", 표1[[#This Row],[pv_대분류]]="저축/투자"), 표1[[#This Row],[금액]], -표1[[#This Row],[금액]])</f>
        <v>-6200</v>
      </c>
    </row>
    <row r="2868" spans="1:15">
      <c r="A2868" s="33">
        <v>45533</v>
      </c>
      <c r="B2868" s="34">
        <v>0.78518518518518521</v>
      </c>
      <c r="C2868" t="s">
        <v>165</v>
      </c>
      <c r="D2868" t="s">
        <v>146</v>
      </c>
      <c r="E2868" t="s">
        <v>37</v>
      </c>
      <c r="F2868" t="s">
        <v>301</v>
      </c>
      <c r="G2868" s="82">
        <v>-5200</v>
      </c>
      <c r="H2868" t="s">
        <v>179</v>
      </c>
      <c r="I2868" t="s">
        <v>221</v>
      </c>
      <c r="J2868" s="33"/>
      <c r="K2868" s="33">
        <f>표1[[#This Row],[날짜]]</f>
        <v>45533</v>
      </c>
      <c r="L2868" t="str" cm="1">
        <f t="array" ref="L28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8" t="str">
        <f t="shared" si="44"/>
        <v>교통</v>
      </c>
      <c r="N2868" t="str">
        <f>IF(COUNTIF(저축성자산, I2868) &gt; 0, 표1[[#This Row],[결제수단]], E2868)</f>
        <v>택시</v>
      </c>
      <c r="O2868">
        <f>IF(OR(표1[[#This Row],[pv_대분류]]="수입", 표1[[#This Row],[pv_대분류]]="저축/투자"), 표1[[#This Row],[금액]], -표1[[#This Row],[금액]])</f>
        <v>5200</v>
      </c>
    </row>
    <row r="2869" spans="1:15">
      <c r="A2869" s="33">
        <v>45533</v>
      </c>
      <c r="B2869" s="34">
        <v>0.83464120370370365</v>
      </c>
      <c r="C2869" t="s">
        <v>165</v>
      </c>
      <c r="D2869" t="s">
        <v>160</v>
      </c>
      <c r="E2869" t="s">
        <v>10</v>
      </c>
      <c r="F2869" t="s">
        <v>329</v>
      </c>
      <c r="G2869" s="82">
        <v>-7360</v>
      </c>
      <c r="H2869" t="s">
        <v>179</v>
      </c>
      <c r="I2869" t="s">
        <v>224</v>
      </c>
      <c r="J2869" s="33"/>
      <c r="K2869" s="33">
        <f>표1[[#This Row],[날짜]]</f>
        <v>45533</v>
      </c>
      <c r="L2869" t="str" cm="1">
        <f t="array" ref="L28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69" t="str">
        <f t="shared" si="44"/>
        <v>생활</v>
      </c>
      <c r="N2869" t="str">
        <f>IF(COUNTIF(저축성자산, I2869) &gt; 0, 표1[[#This Row],[결제수단]], E2869)</f>
        <v>마트</v>
      </c>
      <c r="O2869">
        <f>IF(OR(표1[[#This Row],[pv_대분류]]="수입", 표1[[#This Row],[pv_대분류]]="저축/투자"), 표1[[#This Row],[금액]], -표1[[#This Row],[금액]])</f>
        <v>7360</v>
      </c>
    </row>
    <row r="2870" spans="1:15">
      <c r="A2870" s="33">
        <v>45533</v>
      </c>
      <c r="B2870" s="34">
        <v>0.92259259259259263</v>
      </c>
      <c r="C2870" t="s">
        <v>165</v>
      </c>
      <c r="D2870" t="s">
        <v>553</v>
      </c>
      <c r="E2870" t="s">
        <v>612</v>
      </c>
      <c r="F2870" t="s">
        <v>5</v>
      </c>
      <c r="G2870" s="82">
        <v>-22766</v>
      </c>
      <c r="H2870" t="s">
        <v>179</v>
      </c>
      <c r="I2870" t="s">
        <v>222</v>
      </c>
      <c r="J2870" s="33"/>
      <c r="K2870" s="33">
        <f>표1[[#This Row],[날짜]]</f>
        <v>45533</v>
      </c>
      <c r="L2870" t="str" cm="1">
        <f t="array" ref="L28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70" t="str">
        <f t="shared" si="44"/>
        <v>온라인쇼핑</v>
      </c>
      <c r="N2870" t="str">
        <f>IF(COUNTIF(저축성자산, I2870) &gt; 0, 표1[[#This Row],[결제수단]], E2870)</f>
        <v>인터넷쇼핑</v>
      </c>
      <c r="O2870">
        <f>IF(OR(표1[[#This Row],[pv_대분류]]="수입", 표1[[#This Row],[pv_대분류]]="저축/투자"), 표1[[#This Row],[금액]], -표1[[#This Row],[금액]])</f>
        <v>22766</v>
      </c>
    </row>
    <row r="2871" spans="1:15" hidden="1">
      <c r="A2871" s="33">
        <v>45533</v>
      </c>
      <c r="B2871" s="34">
        <v>0.4011689814814815</v>
      </c>
      <c r="C2871" t="s">
        <v>167</v>
      </c>
      <c r="D2871" t="s">
        <v>609</v>
      </c>
      <c r="E2871" t="s">
        <v>149</v>
      </c>
      <c r="F2871" t="s">
        <v>192</v>
      </c>
      <c r="G2871" s="82">
        <v>524</v>
      </c>
      <c r="H2871" t="s">
        <v>179</v>
      </c>
      <c r="I2871" t="s">
        <v>537</v>
      </c>
      <c r="J2871" s="33"/>
      <c r="K2871" s="33">
        <f>표1[[#This Row],[날짜]]</f>
        <v>45533</v>
      </c>
      <c r="L2871" t="str" cm="1">
        <f t="array" ref="L28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71" t="str">
        <f t="shared" si="44"/>
        <v>내계좌이체</v>
      </c>
      <c r="N2871" t="str">
        <f>IF(COUNTIF(저축성자산, I2871) &gt; 0, 표1[[#This Row],[결제수단]], E2871)</f>
        <v>미분류</v>
      </c>
      <c r="O2871">
        <f>IF(OR(표1[[#This Row],[pv_대분류]]="수입", 표1[[#This Row],[pv_대분류]]="저축/투자"), 표1[[#This Row],[금액]], -표1[[#This Row],[금액]])</f>
        <v>-524</v>
      </c>
    </row>
    <row r="2872" spans="1:15" hidden="1">
      <c r="A2872" s="33">
        <v>45533</v>
      </c>
      <c r="B2872" s="34">
        <v>0.4011689814814815</v>
      </c>
      <c r="C2872" t="s">
        <v>167</v>
      </c>
      <c r="D2872" t="s">
        <v>609</v>
      </c>
      <c r="E2872" t="s">
        <v>149</v>
      </c>
      <c r="F2872" t="s">
        <v>234</v>
      </c>
      <c r="G2872" s="82">
        <v>-524</v>
      </c>
      <c r="H2872" t="s">
        <v>179</v>
      </c>
      <c r="I2872" t="s">
        <v>527</v>
      </c>
      <c r="J2872" s="33"/>
      <c r="K2872" s="33">
        <f>표1[[#This Row],[날짜]]</f>
        <v>45533</v>
      </c>
      <c r="L2872" t="str" cm="1">
        <f t="array" ref="L28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72" t="str">
        <f t="shared" si="44"/>
        <v>내계좌이체</v>
      </c>
      <c r="N2872" t="str">
        <f>IF(COUNTIF(저축성자산, I2872) &gt; 0, 표1[[#This Row],[결제수단]], E2872)</f>
        <v>미분류</v>
      </c>
      <c r="O2872">
        <f>IF(OR(표1[[#This Row],[pv_대분류]]="수입", 표1[[#This Row],[pv_대분류]]="저축/투자"), 표1[[#This Row],[금액]], -표1[[#This Row],[금액]])</f>
        <v>524</v>
      </c>
    </row>
    <row r="2873" spans="1:15">
      <c r="A2873" s="33">
        <v>45532</v>
      </c>
      <c r="B2873" s="34">
        <v>0.63126157407407413</v>
      </c>
      <c r="C2873" t="s">
        <v>165</v>
      </c>
      <c r="D2873" t="s">
        <v>553</v>
      </c>
      <c r="E2873" t="s">
        <v>612</v>
      </c>
      <c r="F2873" t="s">
        <v>5</v>
      </c>
      <c r="G2873" s="82">
        <v>-47686</v>
      </c>
      <c r="H2873" t="s">
        <v>179</v>
      </c>
      <c r="I2873" t="s">
        <v>222</v>
      </c>
      <c r="J2873" s="33"/>
      <c r="K2873" s="33">
        <f>표1[[#This Row],[날짜]]</f>
        <v>45532</v>
      </c>
      <c r="L2873" t="str" cm="1">
        <f t="array" ref="L28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73" t="str">
        <f t="shared" si="44"/>
        <v>온라인쇼핑</v>
      </c>
      <c r="N2873" t="str">
        <f>IF(COUNTIF(저축성자산, I2873) &gt; 0, 표1[[#This Row],[결제수단]], E2873)</f>
        <v>인터넷쇼핑</v>
      </c>
      <c r="O2873">
        <f>IF(OR(표1[[#This Row],[pv_대분류]]="수입", 표1[[#This Row],[pv_대분류]]="저축/투자"), 표1[[#This Row],[금액]], -표1[[#This Row],[금액]])</f>
        <v>47686</v>
      </c>
    </row>
    <row r="2874" spans="1:15">
      <c r="A2874" s="33">
        <v>45532</v>
      </c>
      <c r="B2874" s="34">
        <v>0.82299768518518523</v>
      </c>
      <c r="C2874" t="s">
        <v>165</v>
      </c>
      <c r="D2874" t="s">
        <v>148</v>
      </c>
      <c r="E2874" t="s">
        <v>598</v>
      </c>
      <c r="F2874" t="s">
        <v>462</v>
      </c>
      <c r="G2874" s="82">
        <v>-8900</v>
      </c>
      <c r="H2874" t="s">
        <v>179</v>
      </c>
      <c r="I2874" t="s">
        <v>222</v>
      </c>
      <c r="J2874" s="33"/>
      <c r="K2874" s="33">
        <f>표1[[#This Row],[날짜]]</f>
        <v>45532</v>
      </c>
      <c r="L2874" t="str" cm="1">
        <f t="array" ref="L28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74" t="str">
        <f t="shared" si="44"/>
        <v>식비</v>
      </c>
      <c r="N2874" t="str">
        <f>IF(COUNTIF(저축성자산, I2874) &gt; 0, 표1[[#This Row],[결제수단]], E2874)</f>
        <v>패스트푸드</v>
      </c>
      <c r="O2874">
        <f>IF(OR(표1[[#This Row],[pv_대분류]]="수입", 표1[[#This Row],[pv_대분류]]="저축/투자"), 표1[[#This Row],[금액]], -표1[[#This Row],[금액]])</f>
        <v>8900</v>
      </c>
    </row>
    <row r="2875" spans="1:15">
      <c r="A2875" s="33">
        <v>45531</v>
      </c>
      <c r="B2875" s="34">
        <v>0.60932870370370373</v>
      </c>
      <c r="C2875" t="s">
        <v>165</v>
      </c>
      <c r="D2875" t="s">
        <v>156</v>
      </c>
      <c r="E2875" t="s">
        <v>18</v>
      </c>
      <c r="F2875" t="s">
        <v>761</v>
      </c>
      <c r="G2875" s="82">
        <v>-11000</v>
      </c>
      <c r="H2875" t="s">
        <v>179</v>
      </c>
      <c r="I2875" t="s">
        <v>260</v>
      </c>
      <c r="J2875" s="33"/>
      <c r="K2875" s="33">
        <f>표1[[#This Row],[날짜]]</f>
        <v>45531</v>
      </c>
      <c r="L2875" t="str" cm="1">
        <f t="array" ref="L28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75" t="str">
        <f t="shared" si="44"/>
        <v>금융</v>
      </c>
      <c r="N2875" t="str">
        <f>IF(COUNTIF(저축성자산, I2875) &gt; 0, 표1[[#This Row],[결제수단]], E2875)</f>
        <v>은행</v>
      </c>
      <c r="O2875">
        <f>IF(OR(표1[[#This Row],[pv_대분류]]="수입", 표1[[#This Row],[pv_대분류]]="저축/투자"), 표1[[#This Row],[금액]], -표1[[#This Row],[금액]])</f>
        <v>11000</v>
      </c>
    </row>
    <row r="2876" spans="1:15" hidden="1">
      <c r="A2876" s="33">
        <v>45531</v>
      </c>
      <c r="B2876" s="34">
        <v>0.60837962962962966</v>
      </c>
      <c r="C2876" t="s">
        <v>167</v>
      </c>
      <c r="D2876" t="s">
        <v>167</v>
      </c>
      <c r="E2876" t="s">
        <v>149</v>
      </c>
      <c r="F2876" t="s">
        <v>449</v>
      </c>
      <c r="G2876" s="82">
        <v>11000</v>
      </c>
      <c r="H2876" t="s">
        <v>179</v>
      </c>
      <c r="I2876" t="s">
        <v>260</v>
      </c>
      <c r="J2876" s="33"/>
      <c r="K2876" s="33">
        <f>표1[[#This Row],[날짜]]</f>
        <v>45531</v>
      </c>
      <c r="L2876" t="str" cm="1">
        <f t="array" ref="L28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876" t="str">
        <f t="shared" si="44"/>
        <v>이체</v>
      </c>
      <c r="N2876" t="str">
        <f>IF(COUNTIF(저축성자산, I2876) &gt; 0, 표1[[#This Row],[결제수단]], E2876)</f>
        <v>미분류</v>
      </c>
      <c r="O2876">
        <f>IF(OR(표1[[#This Row],[pv_대분류]]="수입", 표1[[#This Row],[pv_대분류]]="저축/투자"), 표1[[#This Row],[금액]], -표1[[#This Row],[금액]])</f>
        <v>-11000</v>
      </c>
    </row>
    <row r="2877" spans="1:15">
      <c r="A2877" s="33">
        <v>45530</v>
      </c>
      <c r="B2877" s="34">
        <v>0.71186342592592589</v>
      </c>
      <c r="C2877" t="s">
        <v>165</v>
      </c>
      <c r="D2877" t="s">
        <v>148</v>
      </c>
      <c r="E2877" t="s">
        <v>126</v>
      </c>
      <c r="F2877" t="s">
        <v>481</v>
      </c>
      <c r="G2877" s="82">
        <v>-150000</v>
      </c>
      <c r="H2877" t="s">
        <v>179</v>
      </c>
      <c r="I2877" t="s">
        <v>537</v>
      </c>
      <c r="J2877" s="33"/>
      <c r="K2877" s="33">
        <f>표1[[#This Row],[날짜]]</f>
        <v>45530</v>
      </c>
      <c r="L2877" t="str" cm="1">
        <f t="array" ref="L28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77" t="str">
        <f t="shared" si="44"/>
        <v>식비</v>
      </c>
      <c r="N2877" t="str">
        <f>IF(COUNTIF(저축성자산, I2877) &gt; 0, 표1[[#This Row],[결제수단]], E2877)</f>
        <v>피자</v>
      </c>
      <c r="O2877">
        <f>IF(OR(표1[[#This Row],[pv_대분류]]="수입", 표1[[#This Row],[pv_대분류]]="저축/투자"), 표1[[#This Row],[금액]], -표1[[#This Row],[금액]])</f>
        <v>150000</v>
      </c>
    </row>
    <row r="2878" spans="1:15" hidden="1">
      <c r="A2878" s="33">
        <v>45530</v>
      </c>
      <c r="B2878" s="34">
        <v>0.37482638888888892</v>
      </c>
      <c r="C2878" t="s">
        <v>167</v>
      </c>
      <c r="D2878" t="s">
        <v>609</v>
      </c>
      <c r="E2878" t="s">
        <v>149</v>
      </c>
      <c r="F2878" t="s">
        <v>606</v>
      </c>
      <c r="G2878" s="82">
        <v>-100000</v>
      </c>
      <c r="H2878" t="s">
        <v>179</v>
      </c>
      <c r="I2878" t="s">
        <v>195</v>
      </c>
      <c r="J2878" s="33"/>
      <c r="K2878" s="33">
        <f>표1[[#This Row],[날짜]]</f>
        <v>45530</v>
      </c>
      <c r="L2878" t="str" cm="1">
        <f t="array" ref="L28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78" t="str">
        <f t="shared" si="44"/>
        <v>내계좌이체</v>
      </c>
      <c r="N2878" t="str">
        <f>IF(COUNTIF(저축성자산, I2878) &gt; 0, 표1[[#This Row],[결제수단]], E2878)</f>
        <v>미분류</v>
      </c>
      <c r="O2878">
        <f>IF(OR(표1[[#This Row],[pv_대분류]]="수입", 표1[[#This Row],[pv_대분류]]="저축/투자"), 표1[[#This Row],[금액]], -표1[[#This Row],[금액]])</f>
        <v>100000</v>
      </c>
    </row>
    <row r="2879" spans="1:15" hidden="1">
      <c r="A2879" s="33">
        <v>45530</v>
      </c>
      <c r="B2879" s="34">
        <v>0.37482638888888892</v>
      </c>
      <c r="C2879" t="s">
        <v>167</v>
      </c>
      <c r="D2879" t="s">
        <v>609</v>
      </c>
      <c r="E2879" t="s">
        <v>149</v>
      </c>
      <c r="F2879" t="s">
        <v>152</v>
      </c>
      <c r="G2879" s="82">
        <v>100000</v>
      </c>
      <c r="H2879" t="s">
        <v>179</v>
      </c>
      <c r="I2879" t="s">
        <v>427</v>
      </c>
      <c r="J2879" s="33"/>
      <c r="K2879" s="33">
        <f>표1[[#This Row],[날짜]]</f>
        <v>45530</v>
      </c>
      <c r="L2879" t="str" cm="1">
        <f t="array" ref="L28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2879" t="str">
        <f t="shared" si="44"/>
        <v>저축성자산</v>
      </c>
      <c r="N2879" t="str">
        <f>IF(COUNTIF(저축성자산, I2879) &gt; 0, 표1[[#This Row],[결제수단]], E2879)</f>
        <v>청년 주택드림 청약통장</v>
      </c>
      <c r="O2879">
        <f>IF(OR(표1[[#This Row],[pv_대분류]]="수입", 표1[[#This Row],[pv_대분류]]="저축/투자"), 표1[[#This Row],[금액]], -표1[[#This Row],[금액]])</f>
        <v>100000</v>
      </c>
    </row>
    <row r="2880" spans="1:15" hidden="1">
      <c r="A2880" s="33">
        <v>45529</v>
      </c>
      <c r="B2880" s="34">
        <v>0.39775462962962971</v>
      </c>
      <c r="C2880" t="s">
        <v>163</v>
      </c>
      <c r="D2880" t="s">
        <v>510</v>
      </c>
      <c r="E2880" t="s">
        <v>149</v>
      </c>
      <c r="F2880" t="s">
        <v>240</v>
      </c>
      <c r="G2880" s="82">
        <v>500</v>
      </c>
      <c r="H2880" t="s">
        <v>179</v>
      </c>
      <c r="I2880" t="s">
        <v>537</v>
      </c>
      <c r="J2880" s="33"/>
      <c r="K2880" s="33">
        <f>표1[[#This Row],[날짜]]</f>
        <v>45529</v>
      </c>
      <c r="L2880" t="str" cm="1">
        <f t="array" ref="L28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80" t="str">
        <f t="shared" si="44"/>
        <v>금융수입</v>
      </c>
      <c r="N2880" t="str">
        <f>IF(COUNTIF(저축성자산, I2880) &gt; 0, 표1[[#This Row],[결제수단]], E2880)</f>
        <v>미분류</v>
      </c>
      <c r="O2880">
        <f>IF(OR(표1[[#This Row],[pv_대분류]]="수입", 표1[[#This Row],[pv_대분류]]="저축/투자"), 표1[[#This Row],[금액]], -표1[[#This Row],[금액]])</f>
        <v>500</v>
      </c>
    </row>
    <row r="2881" spans="1:15">
      <c r="A2881" s="33">
        <v>45529</v>
      </c>
      <c r="B2881" s="34">
        <v>0.44336805555555547</v>
      </c>
      <c r="C2881" t="s">
        <v>165</v>
      </c>
      <c r="D2881" t="s">
        <v>146</v>
      </c>
      <c r="E2881" t="s">
        <v>19</v>
      </c>
      <c r="F2881" t="s">
        <v>596</v>
      </c>
      <c r="G2881" s="82">
        <v>-17400</v>
      </c>
      <c r="H2881" t="s">
        <v>179</v>
      </c>
      <c r="I2881" t="s">
        <v>224</v>
      </c>
      <c r="J2881" s="33"/>
      <c r="K2881" s="33">
        <f>표1[[#This Row],[날짜]]</f>
        <v>45529</v>
      </c>
      <c r="L2881" t="str" cm="1">
        <f t="array" ref="L28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81" t="str">
        <f t="shared" si="44"/>
        <v>교통</v>
      </c>
      <c r="N2881" t="str">
        <f>IF(COUNTIF(저축성자산, I2881) &gt; 0, 표1[[#This Row],[결제수단]], E2881)</f>
        <v>철도</v>
      </c>
      <c r="O2881">
        <f>IF(OR(표1[[#This Row],[pv_대분류]]="수입", 표1[[#This Row],[pv_대분류]]="저축/투자"), 표1[[#This Row],[금액]], -표1[[#This Row],[금액]])</f>
        <v>17400</v>
      </c>
    </row>
    <row r="2882" spans="1:15">
      <c r="A2882" s="33">
        <v>45529</v>
      </c>
      <c r="B2882" s="34">
        <v>0.53293981481481478</v>
      </c>
      <c r="C2882" t="s">
        <v>165</v>
      </c>
      <c r="D2882" t="s">
        <v>156</v>
      </c>
      <c r="E2882" t="s">
        <v>713</v>
      </c>
      <c r="F2882" t="s">
        <v>773</v>
      </c>
      <c r="G2882" s="82">
        <v>-60000</v>
      </c>
      <c r="H2882" t="s">
        <v>179</v>
      </c>
      <c r="I2882" t="s">
        <v>537</v>
      </c>
      <c r="J2882" s="33"/>
      <c r="K2882" s="33">
        <f>표1[[#This Row],[날짜]]</f>
        <v>45529</v>
      </c>
      <c r="L2882" t="str" cm="1">
        <f t="array" ref="L28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82" t="str">
        <f t="shared" ref="M2882:M2945" si="45">IF(COUNTIF(저축성자산, I2882) &gt; 0, "저축성자산", D2882)</f>
        <v>금융</v>
      </c>
      <c r="N2882" t="str">
        <f>IF(COUNTIF(저축성자산, I2882) &gt; 0, 표1[[#This Row],[결제수단]], E2882)</f>
        <v>이자/대출</v>
      </c>
      <c r="O2882">
        <f>IF(OR(표1[[#This Row],[pv_대분류]]="수입", 표1[[#This Row],[pv_대분류]]="저축/투자"), 표1[[#This Row],[금액]], -표1[[#This Row],[금액]])</f>
        <v>60000</v>
      </c>
    </row>
    <row r="2883" spans="1:15">
      <c r="A2883" s="33">
        <v>45529</v>
      </c>
      <c r="B2883" s="34">
        <v>0.59685185185185186</v>
      </c>
      <c r="C2883" t="s">
        <v>165</v>
      </c>
      <c r="D2883" t="s">
        <v>525</v>
      </c>
      <c r="E2883" t="s">
        <v>591</v>
      </c>
      <c r="F2883" t="s">
        <v>483</v>
      </c>
      <c r="G2883" s="82">
        <v>-6300</v>
      </c>
      <c r="H2883" t="s">
        <v>179</v>
      </c>
      <c r="I2883" t="s">
        <v>222</v>
      </c>
      <c r="J2883" s="33"/>
      <c r="K2883" s="33">
        <f>표1[[#This Row],[날짜]]</f>
        <v>45529</v>
      </c>
      <c r="L2883" t="str" cm="1">
        <f t="array" ref="L28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83" t="str">
        <f t="shared" si="45"/>
        <v>카페/간식</v>
      </c>
      <c r="N2883" t="str">
        <f>IF(COUNTIF(저축성자산, I2883) &gt; 0, 표1[[#This Row],[결제수단]], E2883)</f>
        <v>커피/음료</v>
      </c>
      <c r="O2883">
        <f>IF(OR(표1[[#This Row],[pv_대분류]]="수입", 표1[[#This Row],[pv_대분류]]="저축/투자"), 표1[[#This Row],[금액]], -표1[[#This Row],[금액]])</f>
        <v>6300</v>
      </c>
    </row>
    <row r="2884" spans="1:15">
      <c r="A2884" s="33">
        <v>45529</v>
      </c>
      <c r="B2884" s="34">
        <v>0.90424768518518517</v>
      </c>
      <c r="C2884" t="s">
        <v>165</v>
      </c>
      <c r="D2884" t="s">
        <v>148</v>
      </c>
      <c r="E2884" t="s">
        <v>598</v>
      </c>
      <c r="F2884" t="s">
        <v>462</v>
      </c>
      <c r="G2884" s="82">
        <v>-8900</v>
      </c>
      <c r="H2884" t="s">
        <v>179</v>
      </c>
      <c r="I2884" t="s">
        <v>222</v>
      </c>
      <c r="J2884" s="33"/>
      <c r="K2884" s="33">
        <f>표1[[#This Row],[날짜]]</f>
        <v>45529</v>
      </c>
      <c r="L2884" t="str" cm="1">
        <f t="array" ref="L28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84" t="str">
        <f t="shared" si="45"/>
        <v>식비</v>
      </c>
      <c r="N2884" t="str">
        <f>IF(COUNTIF(저축성자산, I2884) &gt; 0, 표1[[#This Row],[결제수단]], E2884)</f>
        <v>패스트푸드</v>
      </c>
      <c r="O2884">
        <f>IF(OR(표1[[#This Row],[pv_대분류]]="수입", 표1[[#This Row],[pv_대분류]]="저축/투자"), 표1[[#This Row],[금액]], -표1[[#This Row],[금액]])</f>
        <v>8900</v>
      </c>
    </row>
    <row r="2885" spans="1:15">
      <c r="A2885" s="33">
        <v>45529</v>
      </c>
      <c r="B2885" s="34">
        <v>0.93431712962962965</v>
      </c>
      <c r="C2885" t="s">
        <v>165</v>
      </c>
      <c r="D2885" t="s">
        <v>156</v>
      </c>
      <c r="E2885" t="s">
        <v>713</v>
      </c>
      <c r="F2885" t="s">
        <v>315</v>
      </c>
      <c r="G2885" s="82">
        <v>-11530</v>
      </c>
      <c r="H2885" t="s">
        <v>179</v>
      </c>
      <c r="I2885" t="s">
        <v>554</v>
      </c>
      <c r="J2885" s="33"/>
      <c r="K2885" s="33">
        <f>표1[[#This Row],[날짜]]</f>
        <v>45529</v>
      </c>
      <c r="L2885" t="str" cm="1">
        <f t="array" ref="L28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85" t="str">
        <f t="shared" si="45"/>
        <v>금융</v>
      </c>
      <c r="N2885" t="str">
        <f>IF(COUNTIF(저축성자산, I2885) &gt; 0, 표1[[#This Row],[결제수단]], E2885)</f>
        <v>이자/대출</v>
      </c>
      <c r="O2885">
        <f>IF(OR(표1[[#This Row],[pv_대분류]]="수입", 표1[[#This Row],[pv_대분류]]="저축/투자"), 표1[[#This Row],[금액]], -표1[[#This Row],[금액]])</f>
        <v>11530</v>
      </c>
    </row>
    <row r="2886" spans="1:15">
      <c r="A2886" s="33">
        <v>45529</v>
      </c>
      <c r="B2886" s="34">
        <v>0.96232638888888888</v>
      </c>
      <c r="C2886" t="s">
        <v>165</v>
      </c>
      <c r="D2886" t="s">
        <v>549</v>
      </c>
      <c r="E2886" t="s">
        <v>8</v>
      </c>
      <c r="F2886" t="s">
        <v>248</v>
      </c>
      <c r="G2886" s="82">
        <v>-4040</v>
      </c>
      <c r="H2886" t="s">
        <v>179</v>
      </c>
      <c r="I2886" t="s">
        <v>224</v>
      </c>
      <c r="J2886" s="33"/>
      <c r="K2886" s="33">
        <f>표1[[#This Row],[날짜]]</f>
        <v>45529</v>
      </c>
      <c r="L2886" t="str" cm="1">
        <f t="array" ref="L28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886" t="str">
        <f t="shared" si="45"/>
        <v>주거/통신</v>
      </c>
      <c r="N2886" t="str">
        <f>IF(COUNTIF(저축성자산, I2886) &gt; 0, 표1[[#This Row],[결제수단]], E2886)</f>
        <v>가스비</v>
      </c>
      <c r="O2886">
        <f>IF(OR(표1[[#This Row],[pv_대분류]]="수입", 표1[[#This Row],[pv_대분류]]="저축/투자"), 표1[[#This Row],[금액]], -표1[[#This Row],[금액]])</f>
        <v>4040</v>
      </c>
    </row>
    <row r="2887" spans="1:15" hidden="1">
      <c r="A2887" s="33">
        <v>45529</v>
      </c>
      <c r="B2887" s="34">
        <v>0.96333333333333337</v>
      </c>
      <c r="C2887" t="s">
        <v>163</v>
      </c>
      <c r="D2887" t="s">
        <v>510</v>
      </c>
      <c r="E2887" t="s">
        <v>149</v>
      </c>
      <c r="F2887" t="s">
        <v>608</v>
      </c>
      <c r="G2887" s="82">
        <v>137</v>
      </c>
      <c r="H2887" t="s">
        <v>179</v>
      </c>
      <c r="I2887" t="s">
        <v>527</v>
      </c>
      <c r="J2887" s="33"/>
      <c r="K2887" s="33">
        <f>표1[[#This Row],[날짜]]</f>
        <v>45529</v>
      </c>
      <c r="L2887" t="str" cm="1">
        <f t="array" ref="L28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887" t="str">
        <f t="shared" si="45"/>
        <v>금융수입</v>
      </c>
      <c r="N2887" t="str">
        <f>IF(COUNTIF(저축성자산, I2887) &gt; 0, 표1[[#This Row],[결제수단]], E2887)</f>
        <v>미분류</v>
      </c>
      <c r="O2887">
        <f>IF(OR(표1[[#This Row],[pv_대분류]]="수입", 표1[[#This Row],[pv_대분류]]="저축/투자"), 표1[[#This Row],[금액]], -표1[[#This Row],[금액]])</f>
        <v>137</v>
      </c>
    </row>
    <row r="2888" spans="1:15" hidden="1">
      <c r="A2888" s="33">
        <v>45529</v>
      </c>
      <c r="B2888" s="34">
        <v>0.39548611111111109</v>
      </c>
      <c r="C2888" t="s">
        <v>167</v>
      </c>
      <c r="D2888" t="s">
        <v>2</v>
      </c>
      <c r="E2888" t="s">
        <v>149</v>
      </c>
      <c r="F2888" t="s">
        <v>339</v>
      </c>
      <c r="G2888" s="82">
        <v>2029</v>
      </c>
      <c r="H2888" t="s">
        <v>179</v>
      </c>
      <c r="I2888" t="s">
        <v>537</v>
      </c>
      <c r="J2888" s="33"/>
      <c r="K2888" s="33">
        <f>표1[[#This Row],[날짜]]</f>
        <v>45529</v>
      </c>
      <c r="L2888" t="str" cm="1">
        <f t="array" ref="L28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888" t="str">
        <f t="shared" si="45"/>
        <v>저축</v>
      </c>
      <c r="N2888" t="str">
        <f>IF(COUNTIF(저축성자산, I2888) &gt; 0, 표1[[#This Row],[결제수단]], E2888)</f>
        <v>미분류</v>
      </c>
      <c r="O2888">
        <f>IF(OR(표1[[#This Row],[pv_대분류]]="수입", 표1[[#This Row],[pv_대분류]]="저축/투자"), 표1[[#This Row],[금액]], -표1[[#This Row],[금액]])</f>
        <v>-2029</v>
      </c>
    </row>
    <row r="2889" spans="1:15" hidden="1">
      <c r="A2889" s="33">
        <v>45529</v>
      </c>
      <c r="B2889" s="34">
        <v>0.76414351851851847</v>
      </c>
      <c r="C2889" t="s">
        <v>167</v>
      </c>
      <c r="D2889" t="s">
        <v>167</v>
      </c>
      <c r="E2889" t="s">
        <v>149</v>
      </c>
      <c r="F2889" t="s">
        <v>61</v>
      </c>
      <c r="G2889" s="82">
        <v>60000</v>
      </c>
      <c r="H2889" t="s">
        <v>179</v>
      </c>
      <c r="I2889" t="s">
        <v>195</v>
      </c>
      <c r="J2889" s="33"/>
      <c r="K2889" s="33">
        <f>표1[[#This Row],[날짜]]</f>
        <v>45529</v>
      </c>
      <c r="L2889" t="str" cm="1">
        <f t="array" ref="L28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89" t="str">
        <f t="shared" si="45"/>
        <v>이체</v>
      </c>
      <c r="N2889" t="str">
        <f>IF(COUNTIF(저축성자산, I2889) &gt; 0, 표1[[#This Row],[결제수단]], E2889)</f>
        <v>미분류</v>
      </c>
      <c r="O2889">
        <f>IF(OR(표1[[#This Row],[pv_대분류]]="수입", 표1[[#This Row],[pv_대분류]]="저축/투자"), 표1[[#This Row],[금액]], -표1[[#This Row],[금액]])</f>
        <v>-60000</v>
      </c>
    </row>
    <row r="2890" spans="1:15" hidden="1">
      <c r="A2890" s="33">
        <v>45529</v>
      </c>
      <c r="B2890" s="34">
        <v>0.84186342592592589</v>
      </c>
      <c r="C2890" t="s">
        <v>167</v>
      </c>
      <c r="D2890" t="s">
        <v>609</v>
      </c>
      <c r="E2890" t="s">
        <v>149</v>
      </c>
      <c r="F2890" t="s">
        <v>35</v>
      </c>
      <c r="G2890" s="82">
        <v>-12410</v>
      </c>
      <c r="H2890" t="s">
        <v>179</v>
      </c>
      <c r="I2890" t="s">
        <v>260</v>
      </c>
      <c r="J2890" s="33"/>
      <c r="K2890" s="33">
        <f>표1[[#This Row],[날짜]]</f>
        <v>45529</v>
      </c>
      <c r="L2890" t="str" cm="1">
        <f t="array" ref="L28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0" t="str">
        <f t="shared" si="45"/>
        <v>내계좌이체</v>
      </c>
      <c r="N2890" t="str">
        <f>IF(COUNTIF(저축성자산, I2890) &gt; 0, 표1[[#This Row],[결제수단]], E2890)</f>
        <v>미분류</v>
      </c>
      <c r="O2890">
        <f>IF(OR(표1[[#This Row],[pv_대분류]]="수입", 표1[[#This Row],[pv_대분류]]="저축/투자"), 표1[[#This Row],[금액]], -표1[[#This Row],[금액]])</f>
        <v>12410</v>
      </c>
    </row>
    <row r="2891" spans="1:15" hidden="1">
      <c r="A2891" s="33">
        <v>45529</v>
      </c>
      <c r="B2891" s="34">
        <v>0.84187500000000004</v>
      </c>
      <c r="C2891" t="s">
        <v>167</v>
      </c>
      <c r="D2891" t="s">
        <v>609</v>
      </c>
      <c r="E2891" t="s">
        <v>149</v>
      </c>
      <c r="F2891" t="s">
        <v>152</v>
      </c>
      <c r="G2891" s="82">
        <v>12410</v>
      </c>
      <c r="H2891" t="s">
        <v>179</v>
      </c>
      <c r="I2891" t="s">
        <v>537</v>
      </c>
      <c r="J2891" s="33"/>
      <c r="K2891" s="33">
        <f>표1[[#This Row],[날짜]]</f>
        <v>45529</v>
      </c>
      <c r="L2891" t="str" cm="1">
        <f t="array" ref="L28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1" t="str">
        <f t="shared" si="45"/>
        <v>내계좌이체</v>
      </c>
      <c r="N2891" t="str">
        <f>IF(COUNTIF(저축성자산, I2891) &gt; 0, 표1[[#This Row],[결제수단]], E2891)</f>
        <v>미분류</v>
      </c>
      <c r="O2891">
        <f>IF(OR(표1[[#This Row],[pv_대분류]]="수입", 표1[[#This Row],[pv_대분류]]="저축/투자"), 표1[[#This Row],[금액]], -표1[[#This Row],[금액]])</f>
        <v>-12410</v>
      </c>
    </row>
    <row r="2892" spans="1:15" hidden="1">
      <c r="A2892" s="33">
        <v>45529</v>
      </c>
      <c r="B2892" s="34">
        <v>0.93351851851851853</v>
      </c>
      <c r="C2892" t="s">
        <v>167</v>
      </c>
      <c r="D2892" t="s">
        <v>609</v>
      </c>
      <c r="E2892" t="s">
        <v>149</v>
      </c>
      <c r="F2892" t="s">
        <v>593</v>
      </c>
      <c r="G2892" s="82">
        <v>-60000</v>
      </c>
      <c r="H2892" t="s">
        <v>179</v>
      </c>
      <c r="I2892" t="s">
        <v>195</v>
      </c>
      <c r="J2892" s="33"/>
      <c r="K2892" s="33">
        <f>표1[[#This Row],[날짜]]</f>
        <v>45529</v>
      </c>
      <c r="L2892" t="str" cm="1">
        <f t="array" ref="L28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2" t="str">
        <f t="shared" si="45"/>
        <v>내계좌이체</v>
      </c>
      <c r="N2892" t="str">
        <f>IF(COUNTIF(저축성자산, I2892) &gt; 0, 표1[[#This Row],[결제수단]], E2892)</f>
        <v>미분류</v>
      </c>
      <c r="O2892">
        <f>IF(OR(표1[[#This Row],[pv_대분류]]="수입", 표1[[#This Row],[pv_대분류]]="저축/투자"), 표1[[#This Row],[금액]], -표1[[#This Row],[금액]])</f>
        <v>60000</v>
      </c>
    </row>
    <row r="2893" spans="1:15" hidden="1">
      <c r="A2893" s="33">
        <v>45529</v>
      </c>
      <c r="B2893" s="34">
        <v>0.93353009259259256</v>
      </c>
      <c r="C2893" t="s">
        <v>167</v>
      </c>
      <c r="D2893" t="s">
        <v>609</v>
      </c>
      <c r="E2893" t="s">
        <v>149</v>
      </c>
      <c r="F2893" t="s">
        <v>152</v>
      </c>
      <c r="G2893" s="82">
        <v>60000</v>
      </c>
      <c r="H2893" t="s">
        <v>179</v>
      </c>
      <c r="I2893" t="s">
        <v>537</v>
      </c>
      <c r="J2893" s="33"/>
      <c r="K2893" s="33">
        <f>표1[[#This Row],[날짜]]</f>
        <v>45529</v>
      </c>
      <c r="L2893" t="str" cm="1">
        <f t="array" ref="L28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3" t="str">
        <f t="shared" si="45"/>
        <v>내계좌이체</v>
      </c>
      <c r="N2893" t="str">
        <f>IF(COUNTIF(저축성자산, I2893) &gt; 0, 표1[[#This Row],[결제수단]], E2893)</f>
        <v>미분류</v>
      </c>
      <c r="O2893">
        <f>IF(OR(표1[[#This Row],[pv_대분류]]="수입", 표1[[#This Row],[pv_대분류]]="저축/투자"), 표1[[#This Row],[금액]], -표1[[#This Row],[금액]])</f>
        <v>-60000</v>
      </c>
    </row>
    <row r="2894" spans="1:15" hidden="1">
      <c r="A2894" s="33">
        <v>45529</v>
      </c>
      <c r="B2894" s="34">
        <v>0.93401620370370375</v>
      </c>
      <c r="C2894" t="s">
        <v>167</v>
      </c>
      <c r="D2894" t="s">
        <v>609</v>
      </c>
      <c r="E2894" t="s">
        <v>149</v>
      </c>
      <c r="F2894" t="s">
        <v>152</v>
      </c>
      <c r="G2894" s="82">
        <v>11530</v>
      </c>
      <c r="H2894" t="s">
        <v>179</v>
      </c>
      <c r="I2894" t="s">
        <v>554</v>
      </c>
      <c r="J2894" s="33"/>
      <c r="K2894" s="33">
        <f>표1[[#This Row],[날짜]]</f>
        <v>45529</v>
      </c>
      <c r="L2894" t="str" cm="1">
        <f t="array" ref="L28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4" t="str">
        <f t="shared" si="45"/>
        <v>내계좌이체</v>
      </c>
      <c r="N2894" t="str">
        <f>IF(COUNTIF(저축성자산, I2894) &gt; 0, 표1[[#This Row],[결제수단]], E2894)</f>
        <v>미분류</v>
      </c>
      <c r="O2894">
        <f>IF(OR(표1[[#This Row],[pv_대분류]]="수입", 표1[[#This Row],[pv_대분류]]="저축/투자"), 표1[[#This Row],[금액]], -표1[[#This Row],[금액]])</f>
        <v>-11530</v>
      </c>
    </row>
    <row r="2895" spans="1:15" hidden="1">
      <c r="A2895" s="33">
        <v>45529</v>
      </c>
      <c r="B2895" s="34">
        <v>0.93401620370370375</v>
      </c>
      <c r="C2895" t="s">
        <v>167</v>
      </c>
      <c r="D2895" t="s">
        <v>609</v>
      </c>
      <c r="E2895" t="s">
        <v>149</v>
      </c>
      <c r="F2895" t="s">
        <v>593</v>
      </c>
      <c r="G2895" s="82">
        <v>-11530</v>
      </c>
      <c r="H2895" t="s">
        <v>179</v>
      </c>
      <c r="I2895" t="s">
        <v>537</v>
      </c>
      <c r="J2895" s="33"/>
      <c r="K2895" s="33">
        <f>표1[[#This Row],[날짜]]</f>
        <v>45529</v>
      </c>
      <c r="L2895" t="str" cm="1">
        <f t="array" ref="L28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5" t="str">
        <f t="shared" si="45"/>
        <v>내계좌이체</v>
      </c>
      <c r="N2895" t="str">
        <f>IF(COUNTIF(저축성자산, I2895) &gt; 0, 표1[[#This Row],[결제수단]], E2895)</f>
        <v>미분류</v>
      </c>
      <c r="O2895">
        <f>IF(OR(표1[[#This Row],[pv_대분류]]="수입", 표1[[#This Row],[pv_대분류]]="저축/투자"), 표1[[#This Row],[금액]], -표1[[#This Row],[금액]])</f>
        <v>11530</v>
      </c>
    </row>
    <row r="2896" spans="1:15" hidden="1">
      <c r="A2896" s="33">
        <v>45529</v>
      </c>
      <c r="B2896" s="34">
        <v>0.9631481481481482</v>
      </c>
      <c r="C2896" t="s">
        <v>167</v>
      </c>
      <c r="D2896" t="s">
        <v>609</v>
      </c>
      <c r="E2896" t="s">
        <v>149</v>
      </c>
      <c r="F2896" t="s">
        <v>192</v>
      </c>
      <c r="G2896" s="82">
        <v>805</v>
      </c>
      <c r="H2896" t="s">
        <v>179</v>
      </c>
      <c r="I2896" t="s">
        <v>537</v>
      </c>
      <c r="J2896" s="33"/>
      <c r="K2896" s="33">
        <f>표1[[#This Row],[날짜]]</f>
        <v>45529</v>
      </c>
      <c r="L2896" t="str" cm="1">
        <f t="array" ref="L28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6" t="str">
        <f t="shared" si="45"/>
        <v>내계좌이체</v>
      </c>
      <c r="N2896" t="str">
        <f>IF(COUNTIF(저축성자산, I2896) &gt; 0, 표1[[#This Row],[결제수단]], E2896)</f>
        <v>미분류</v>
      </c>
      <c r="O2896">
        <f>IF(OR(표1[[#This Row],[pv_대분류]]="수입", 표1[[#This Row],[pv_대분류]]="저축/투자"), 표1[[#This Row],[금액]], -표1[[#This Row],[금액]])</f>
        <v>-805</v>
      </c>
    </row>
    <row r="2897" spans="1:15" hidden="1">
      <c r="A2897" s="33">
        <v>45529</v>
      </c>
      <c r="B2897" s="34">
        <v>0.9631481481481482</v>
      </c>
      <c r="C2897" t="s">
        <v>167</v>
      </c>
      <c r="D2897" t="s">
        <v>609</v>
      </c>
      <c r="E2897" t="s">
        <v>149</v>
      </c>
      <c r="F2897" t="s">
        <v>234</v>
      </c>
      <c r="G2897" s="82">
        <v>-805</v>
      </c>
      <c r="H2897" t="s">
        <v>179</v>
      </c>
      <c r="I2897" t="s">
        <v>527</v>
      </c>
      <c r="J2897" s="33"/>
      <c r="K2897" s="33">
        <f>표1[[#This Row],[날짜]]</f>
        <v>45529</v>
      </c>
      <c r="L2897" t="str" cm="1">
        <f t="array" ref="L28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7" t="str">
        <f t="shared" si="45"/>
        <v>내계좌이체</v>
      </c>
      <c r="N2897" t="str">
        <f>IF(COUNTIF(저축성자산, I2897) &gt; 0, 표1[[#This Row],[결제수단]], E2897)</f>
        <v>미분류</v>
      </c>
      <c r="O2897">
        <f>IF(OR(표1[[#This Row],[pv_대분류]]="수입", 표1[[#This Row],[pv_대분류]]="저축/투자"), 표1[[#This Row],[금액]], -표1[[#This Row],[금액]])</f>
        <v>805</v>
      </c>
    </row>
    <row r="2898" spans="1:15" hidden="1">
      <c r="A2898" s="33">
        <v>45529</v>
      </c>
      <c r="B2898" s="34">
        <v>0.96346064814814814</v>
      </c>
      <c r="C2898" t="s">
        <v>167</v>
      </c>
      <c r="D2898" t="s">
        <v>609</v>
      </c>
      <c r="E2898" t="s">
        <v>149</v>
      </c>
      <c r="F2898" t="s">
        <v>192</v>
      </c>
      <c r="G2898" s="82">
        <v>137</v>
      </c>
      <c r="H2898" t="s">
        <v>179</v>
      </c>
      <c r="I2898" t="s">
        <v>537</v>
      </c>
      <c r="J2898" s="33"/>
      <c r="K2898" s="33">
        <f>표1[[#This Row],[날짜]]</f>
        <v>45529</v>
      </c>
      <c r="L2898" t="str" cm="1">
        <f t="array" ref="L28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8" t="str">
        <f t="shared" si="45"/>
        <v>내계좌이체</v>
      </c>
      <c r="N2898" t="str">
        <f>IF(COUNTIF(저축성자산, I2898) &gt; 0, 표1[[#This Row],[결제수단]], E2898)</f>
        <v>미분류</v>
      </c>
      <c r="O2898">
        <f>IF(OR(표1[[#This Row],[pv_대분류]]="수입", 표1[[#This Row],[pv_대분류]]="저축/투자"), 표1[[#This Row],[금액]], -표1[[#This Row],[금액]])</f>
        <v>-137</v>
      </c>
    </row>
    <row r="2899" spans="1:15" hidden="1">
      <c r="A2899" s="33">
        <v>45529</v>
      </c>
      <c r="B2899" s="34">
        <v>0.96346064814814814</v>
      </c>
      <c r="C2899" t="s">
        <v>167</v>
      </c>
      <c r="D2899" t="s">
        <v>609</v>
      </c>
      <c r="E2899" t="s">
        <v>149</v>
      </c>
      <c r="F2899" t="s">
        <v>234</v>
      </c>
      <c r="G2899" s="82">
        <v>-137</v>
      </c>
      <c r="H2899" t="s">
        <v>179</v>
      </c>
      <c r="I2899" t="s">
        <v>527</v>
      </c>
      <c r="J2899" s="33"/>
      <c r="K2899" s="33">
        <f>표1[[#This Row],[날짜]]</f>
        <v>45529</v>
      </c>
      <c r="L2899" t="str" cm="1">
        <f t="array" ref="L28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899" t="str">
        <f t="shared" si="45"/>
        <v>내계좌이체</v>
      </c>
      <c r="N2899" t="str">
        <f>IF(COUNTIF(저축성자산, I2899) &gt; 0, 표1[[#This Row],[결제수단]], E2899)</f>
        <v>미분류</v>
      </c>
      <c r="O2899">
        <f>IF(OR(표1[[#This Row],[pv_대분류]]="수입", 표1[[#This Row],[pv_대분류]]="저축/투자"), 표1[[#This Row],[금액]], -표1[[#This Row],[금액]])</f>
        <v>137</v>
      </c>
    </row>
    <row r="2900" spans="1:15" hidden="1">
      <c r="A2900" s="33">
        <v>45529</v>
      </c>
      <c r="B2900" s="34">
        <v>0.96364583333333331</v>
      </c>
      <c r="C2900" t="s">
        <v>167</v>
      </c>
      <c r="D2900" t="s">
        <v>609</v>
      </c>
      <c r="E2900" t="s">
        <v>149</v>
      </c>
      <c r="F2900" t="s">
        <v>192</v>
      </c>
      <c r="G2900" s="82">
        <v>100000</v>
      </c>
      <c r="H2900" t="s">
        <v>179</v>
      </c>
      <c r="I2900" t="s">
        <v>537</v>
      </c>
      <c r="J2900" s="33"/>
      <c r="K2900" s="33">
        <f>표1[[#This Row],[날짜]]</f>
        <v>45529</v>
      </c>
      <c r="L2900" t="str" cm="1">
        <f t="array" ref="L29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00" t="str">
        <f t="shared" si="45"/>
        <v>내계좌이체</v>
      </c>
      <c r="N2900" t="str">
        <f>IF(COUNTIF(저축성자산, I2900) &gt; 0, 표1[[#This Row],[결제수단]], E2900)</f>
        <v>미분류</v>
      </c>
      <c r="O2900">
        <f>IF(OR(표1[[#This Row],[pv_대분류]]="수입", 표1[[#This Row],[pv_대분류]]="저축/투자"), 표1[[#This Row],[금액]], -표1[[#This Row],[금액]])</f>
        <v>-100000</v>
      </c>
    </row>
    <row r="2901" spans="1:15" hidden="1">
      <c r="A2901" s="33">
        <v>45529</v>
      </c>
      <c r="B2901" s="34">
        <v>0.96364583333333331</v>
      </c>
      <c r="C2901" t="s">
        <v>167</v>
      </c>
      <c r="D2901" t="s">
        <v>609</v>
      </c>
      <c r="E2901" t="s">
        <v>149</v>
      </c>
      <c r="F2901" t="s">
        <v>234</v>
      </c>
      <c r="G2901" s="82">
        <v>-100000</v>
      </c>
      <c r="H2901" t="s">
        <v>179</v>
      </c>
      <c r="I2901" t="s">
        <v>527</v>
      </c>
      <c r="J2901" s="33"/>
      <c r="K2901" s="33">
        <f>표1[[#This Row],[날짜]]</f>
        <v>45529</v>
      </c>
      <c r="L2901" t="str" cm="1">
        <f t="array" ref="L29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01" t="str">
        <f t="shared" si="45"/>
        <v>내계좌이체</v>
      </c>
      <c r="N2901" t="str">
        <f>IF(COUNTIF(저축성자산, I2901) &gt; 0, 표1[[#This Row],[결제수단]], E2901)</f>
        <v>미분류</v>
      </c>
      <c r="O2901">
        <f>IF(OR(표1[[#This Row],[pv_대분류]]="수입", 표1[[#This Row],[pv_대분류]]="저축/투자"), 표1[[#This Row],[금액]], -표1[[#This Row],[금액]])</f>
        <v>100000</v>
      </c>
    </row>
    <row r="2902" spans="1:15" hidden="1">
      <c r="A2902" s="33">
        <v>45528</v>
      </c>
      <c r="B2902" s="34">
        <v>9.1909722222222226E-2</v>
      </c>
      <c r="C2902" t="s">
        <v>163</v>
      </c>
      <c r="D2902" t="s">
        <v>510</v>
      </c>
      <c r="E2902" t="s">
        <v>149</v>
      </c>
      <c r="F2902" t="s">
        <v>690</v>
      </c>
      <c r="G2902" s="82">
        <v>0</v>
      </c>
      <c r="H2902" t="s">
        <v>179</v>
      </c>
      <c r="I2902" t="s">
        <v>168</v>
      </c>
      <c r="J2902" s="33"/>
      <c r="K2902" s="33">
        <f>표1[[#This Row],[날짜]]</f>
        <v>45528</v>
      </c>
      <c r="L2902" t="str" cm="1">
        <f t="array" ref="L29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02" t="str">
        <f t="shared" si="45"/>
        <v>금융수입</v>
      </c>
      <c r="N2902" t="str">
        <f>IF(COUNTIF(저축성자산, I2902) &gt; 0, 표1[[#This Row],[결제수단]], E2902)</f>
        <v>미분류</v>
      </c>
      <c r="O2902">
        <f>IF(OR(표1[[#This Row],[pv_대분류]]="수입", 표1[[#This Row],[pv_대분류]]="저축/투자"), 표1[[#This Row],[금액]], -표1[[#This Row],[금액]])</f>
        <v>0</v>
      </c>
    </row>
    <row r="2903" spans="1:15" hidden="1">
      <c r="A2903" s="33">
        <v>45528</v>
      </c>
      <c r="B2903" s="34">
        <v>0.1007407407407407</v>
      </c>
      <c r="C2903" t="s">
        <v>163</v>
      </c>
      <c r="D2903" t="s">
        <v>510</v>
      </c>
      <c r="E2903" t="s">
        <v>149</v>
      </c>
      <c r="F2903" t="s">
        <v>608</v>
      </c>
      <c r="G2903" s="82">
        <v>805</v>
      </c>
      <c r="H2903" t="s">
        <v>179</v>
      </c>
      <c r="I2903" t="s">
        <v>527</v>
      </c>
      <c r="J2903" s="33"/>
      <c r="K2903" s="33">
        <f>표1[[#This Row],[날짜]]</f>
        <v>45528</v>
      </c>
      <c r="L2903" t="str" cm="1">
        <f t="array" ref="L29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03" t="str">
        <f t="shared" si="45"/>
        <v>금융수입</v>
      </c>
      <c r="N2903" t="str">
        <f>IF(COUNTIF(저축성자산, I2903) &gt; 0, 표1[[#This Row],[결제수단]], E2903)</f>
        <v>미분류</v>
      </c>
      <c r="O2903">
        <f>IF(OR(표1[[#This Row],[pv_대분류]]="수입", 표1[[#This Row],[pv_대분류]]="저축/투자"), 표1[[#This Row],[금액]], -표1[[#This Row],[금액]])</f>
        <v>805</v>
      </c>
    </row>
    <row r="2904" spans="1:15" hidden="1">
      <c r="A2904" s="33">
        <v>45528</v>
      </c>
      <c r="B2904" s="34">
        <v>0.1458912037037037</v>
      </c>
      <c r="C2904" t="s">
        <v>163</v>
      </c>
      <c r="D2904" t="s">
        <v>510</v>
      </c>
      <c r="E2904" t="s">
        <v>149</v>
      </c>
      <c r="F2904" t="s">
        <v>243</v>
      </c>
      <c r="G2904" s="82">
        <v>0</v>
      </c>
      <c r="H2904" t="s">
        <v>179</v>
      </c>
      <c r="I2904" t="s">
        <v>554</v>
      </c>
      <c r="J2904" s="33"/>
      <c r="K2904" s="33">
        <f>표1[[#This Row],[날짜]]</f>
        <v>45528</v>
      </c>
      <c r="L2904" t="str" cm="1">
        <f t="array" ref="L29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04" t="str">
        <f t="shared" si="45"/>
        <v>금융수입</v>
      </c>
      <c r="N2904" t="str">
        <f>IF(COUNTIF(저축성자산, I2904) &gt; 0, 표1[[#This Row],[결제수단]], E2904)</f>
        <v>미분류</v>
      </c>
      <c r="O2904">
        <f>IF(OR(표1[[#This Row],[pv_대분류]]="수입", 표1[[#This Row],[pv_대분류]]="저축/투자"), 표1[[#This Row],[금액]], -표1[[#This Row],[금액]])</f>
        <v>0</v>
      </c>
    </row>
    <row r="2905" spans="1:15" hidden="1">
      <c r="A2905" s="33">
        <v>45528</v>
      </c>
      <c r="B2905" s="34">
        <v>0.20747685185185191</v>
      </c>
      <c r="C2905" t="s">
        <v>163</v>
      </c>
      <c r="D2905" t="s">
        <v>510</v>
      </c>
      <c r="E2905" t="s">
        <v>149</v>
      </c>
      <c r="F2905" t="s">
        <v>243</v>
      </c>
      <c r="G2905" s="82">
        <v>0</v>
      </c>
      <c r="H2905" t="s">
        <v>179</v>
      </c>
      <c r="I2905" t="s">
        <v>554</v>
      </c>
      <c r="J2905" s="33"/>
      <c r="K2905" s="33">
        <f>표1[[#This Row],[날짜]]</f>
        <v>45528</v>
      </c>
      <c r="L2905" t="str" cm="1">
        <f t="array" ref="L29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05" t="str">
        <f t="shared" si="45"/>
        <v>금융수입</v>
      </c>
      <c r="N2905" t="str">
        <f>IF(COUNTIF(저축성자산, I2905) &gt; 0, 표1[[#This Row],[결제수단]], E2905)</f>
        <v>미분류</v>
      </c>
      <c r="O2905">
        <f>IF(OR(표1[[#This Row],[pv_대분류]]="수입", 표1[[#This Row],[pv_대분류]]="저축/투자"), 표1[[#This Row],[금액]], -표1[[#This Row],[금액]])</f>
        <v>0</v>
      </c>
    </row>
    <row r="2906" spans="1:15" hidden="1">
      <c r="A2906" s="33">
        <v>45528</v>
      </c>
      <c r="B2906" s="34">
        <v>0.22232638888888889</v>
      </c>
      <c r="C2906" t="s">
        <v>163</v>
      </c>
      <c r="D2906" t="s">
        <v>510</v>
      </c>
      <c r="E2906" t="s">
        <v>149</v>
      </c>
      <c r="F2906" t="s">
        <v>243</v>
      </c>
      <c r="G2906" s="82">
        <v>36</v>
      </c>
      <c r="H2906" t="s">
        <v>179</v>
      </c>
      <c r="I2906" t="s">
        <v>554</v>
      </c>
      <c r="J2906" s="33"/>
      <c r="K2906" s="33">
        <f>표1[[#This Row],[날짜]]</f>
        <v>45528</v>
      </c>
      <c r="L2906" t="str" cm="1">
        <f t="array" ref="L29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06" t="str">
        <f t="shared" si="45"/>
        <v>금융수입</v>
      </c>
      <c r="N2906" t="str">
        <f>IF(COUNTIF(저축성자산, I2906) &gt; 0, 표1[[#This Row],[결제수단]], E2906)</f>
        <v>미분류</v>
      </c>
      <c r="O2906">
        <f>IF(OR(표1[[#This Row],[pv_대분류]]="수입", 표1[[#This Row],[pv_대분류]]="저축/투자"), 표1[[#This Row],[금액]], -표1[[#This Row],[금액]])</f>
        <v>36</v>
      </c>
    </row>
    <row r="2907" spans="1:15">
      <c r="A2907" s="33">
        <v>45528</v>
      </c>
      <c r="B2907" s="34">
        <v>0.34740740740740739</v>
      </c>
      <c r="C2907" t="s">
        <v>165</v>
      </c>
      <c r="D2907" t="s">
        <v>146</v>
      </c>
      <c r="E2907" t="s">
        <v>19</v>
      </c>
      <c r="F2907" t="s">
        <v>485</v>
      </c>
      <c r="G2907" s="82">
        <v>-11100</v>
      </c>
      <c r="H2907" t="s">
        <v>179</v>
      </c>
      <c r="I2907" t="s">
        <v>222</v>
      </c>
      <c r="J2907" s="33"/>
      <c r="K2907" s="33">
        <f>표1[[#This Row],[날짜]]</f>
        <v>45528</v>
      </c>
      <c r="L2907" t="str" cm="1">
        <f t="array" ref="L29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07" t="str">
        <f t="shared" si="45"/>
        <v>교통</v>
      </c>
      <c r="N2907" t="str">
        <f>IF(COUNTIF(저축성자산, I2907) &gt; 0, 표1[[#This Row],[결제수단]], E2907)</f>
        <v>철도</v>
      </c>
      <c r="O2907">
        <f>IF(OR(표1[[#This Row],[pv_대분류]]="수입", 표1[[#This Row],[pv_대분류]]="저축/투자"), 표1[[#This Row],[금액]], -표1[[#This Row],[금액]])</f>
        <v>11100</v>
      </c>
    </row>
    <row r="2908" spans="1:15">
      <c r="A2908" s="33">
        <v>45528</v>
      </c>
      <c r="B2908" s="34">
        <v>0.58403935185185185</v>
      </c>
      <c r="C2908" t="s">
        <v>165</v>
      </c>
      <c r="D2908" t="s">
        <v>156</v>
      </c>
      <c r="E2908" t="s">
        <v>18</v>
      </c>
      <c r="F2908" t="s">
        <v>761</v>
      </c>
      <c r="G2908" s="82">
        <v>-10590</v>
      </c>
      <c r="H2908" t="s">
        <v>179</v>
      </c>
      <c r="I2908" t="s">
        <v>260</v>
      </c>
      <c r="J2908" s="33"/>
      <c r="K2908" s="33">
        <f>표1[[#This Row],[날짜]]</f>
        <v>45528</v>
      </c>
      <c r="L2908" t="str" cm="1">
        <f t="array" ref="L29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08" t="str">
        <f t="shared" si="45"/>
        <v>금융</v>
      </c>
      <c r="N2908" t="str">
        <f>IF(COUNTIF(저축성자산, I2908) &gt; 0, 표1[[#This Row],[결제수단]], E2908)</f>
        <v>은행</v>
      </c>
      <c r="O2908">
        <f>IF(OR(표1[[#This Row],[pv_대분류]]="수입", 표1[[#This Row],[pv_대분류]]="저축/투자"), 표1[[#This Row],[금액]], -표1[[#This Row],[금액]])</f>
        <v>10590</v>
      </c>
    </row>
    <row r="2909" spans="1:15" hidden="1">
      <c r="A2909" s="33">
        <v>45528</v>
      </c>
      <c r="B2909" s="34">
        <v>9.0312500000000004E-2</v>
      </c>
      <c r="C2909" t="s">
        <v>167</v>
      </c>
      <c r="D2909" t="s">
        <v>2</v>
      </c>
      <c r="E2909" t="s">
        <v>149</v>
      </c>
      <c r="F2909" t="s">
        <v>644</v>
      </c>
      <c r="G2909" s="82">
        <v>0</v>
      </c>
      <c r="H2909" t="s">
        <v>179</v>
      </c>
      <c r="I2909" t="s">
        <v>550</v>
      </c>
      <c r="J2909" s="33"/>
      <c r="K2909" s="33">
        <f>표1[[#This Row],[날짜]]</f>
        <v>45528</v>
      </c>
      <c r="L2909" t="str" cm="1">
        <f t="array" ref="L29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09" t="str">
        <f t="shared" si="45"/>
        <v>저축</v>
      </c>
      <c r="N2909" t="str">
        <f>IF(COUNTIF(저축성자산, I2909) &gt; 0, 표1[[#This Row],[결제수단]], E2909)</f>
        <v>미분류</v>
      </c>
      <c r="O2909">
        <f>IF(OR(표1[[#This Row],[pv_대분류]]="수입", 표1[[#This Row],[pv_대분류]]="저축/투자"), 표1[[#This Row],[금액]], -표1[[#This Row],[금액]])</f>
        <v>0</v>
      </c>
    </row>
    <row r="2910" spans="1:15">
      <c r="A2910" s="33">
        <v>45527</v>
      </c>
      <c r="B2910" s="34">
        <v>0.53037037037037038</v>
      </c>
      <c r="C2910" t="s">
        <v>165</v>
      </c>
      <c r="D2910" t="s">
        <v>148</v>
      </c>
      <c r="E2910" t="s">
        <v>27</v>
      </c>
      <c r="F2910" t="s">
        <v>625</v>
      </c>
      <c r="G2910" s="82">
        <v>-25400</v>
      </c>
      <c r="H2910" t="s">
        <v>179</v>
      </c>
      <c r="I2910" t="s">
        <v>224</v>
      </c>
      <c r="J2910" s="33"/>
      <c r="K2910" s="33">
        <f>표1[[#This Row],[날짜]]</f>
        <v>45527</v>
      </c>
      <c r="L2910" t="str" cm="1">
        <f t="array" ref="L29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0" t="str">
        <f t="shared" si="45"/>
        <v>식비</v>
      </c>
      <c r="N2910" t="str">
        <f>IF(COUNTIF(저축성자산, I2910) &gt; 0, 표1[[#This Row],[결제수단]], E2910)</f>
        <v>배달</v>
      </c>
      <c r="O2910">
        <f>IF(OR(표1[[#This Row],[pv_대분류]]="수입", 표1[[#This Row],[pv_대분류]]="저축/투자"), 표1[[#This Row],[금액]], -표1[[#This Row],[금액]])</f>
        <v>25400</v>
      </c>
    </row>
    <row r="2911" spans="1:15">
      <c r="A2911" s="33">
        <v>45527</v>
      </c>
      <c r="B2911" s="34">
        <v>0.67415509259259254</v>
      </c>
      <c r="C2911" t="s">
        <v>165</v>
      </c>
      <c r="D2911" t="s">
        <v>146</v>
      </c>
      <c r="E2911" t="s">
        <v>37</v>
      </c>
      <c r="F2911" t="s">
        <v>301</v>
      </c>
      <c r="G2911" s="82">
        <v>-5800</v>
      </c>
      <c r="H2911" t="s">
        <v>179</v>
      </c>
      <c r="I2911" t="s">
        <v>221</v>
      </c>
      <c r="J2911" s="33"/>
      <c r="K2911" s="33">
        <f>표1[[#This Row],[날짜]]</f>
        <v>45527</v>
      </c>
      <c r="L2911" t="str" cm="1">
        <f t="array" ref="L29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1" t="str">
        <f t="shared" si="45"/>
        <v>교통</v>
      </c>
      <c r="N2911" t="str">
        <f>IF(COUNTIF(저축성자산, I2911) &gt; 0, 표1[[#This Row],[결제수단]], E2911)</f>
        <v>택시</v>
      </c>
      <c r="O2911">
        <f>IF(OR(표1[[#This Row],[pv_대분류]]="수입", 표1[[#This Row],[pv_대분류]]="저축/투자"), 표1[[#This Row],[금액]], -표1[[#This Row],[금액]])</f>
        <v>5800</v>
      </c>
    </row>
    <row r="2912" spans="1:15">
      <c r="A2912" s="33">
        <v>45527</v>
      </c>
      <c r="B2912" s="34">
        <v>0.67416666666666669</v>
      </c>
      <c r="C2912" t="s">
        <v>165</v>
      </c>
      <c r="D2912" t="s">
        <v>146</v>
      </c>
      <c r="E2912" t="s">
        <v>37</v>
      </c>
      <c r="F2912" t="s">
        <v>301</v>
      </c>
      <c r="G2912" s="82">
        <v>5800</v>
      </c>
      <c r="H2912" t="s">
        <v>179</v>
      </c>
      <c r="I2912" t="s">
        <v>221</v>
      </c>
      <c r="J2912" s="33"/>
      <c r="K2912" s="33">
        <f>표1[[#This Row],[날짜]]</f>
        <v>45527</v>
      </c>
      <c r="L2912" t="str" cm="1">
        <f t="array" ref="L29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2" t="str">
        <f t="shared" si="45"/>
        <v>교통</v>
      </c>
      <c r="N2912" t="str">
        <f>IF(COUNTIF(저축성자산, I2912) &gt; 0, 표1[[#This Row],[결제수단]], E2912)</f>
        <v>택시</v>
      </c>
      <c r="O2912">
        <f>IF(OR(표1[[#This Row],[pv_대분류]]="수입", 표1[[#This Row],[pv_대분류]]="저축/투자"), 표1[[#This Row],[금액]], -표1[[#This Row],[금액]])</f>
        <v>-5800</v>
      </c>
    </row>
    <row r="2913" spans="1:15">
      <c r="A2913" s="33">
        <v>45527</v>
      </c>
      <c r="B2913" s="34">
        <v>0.67873842592592593</v>
      </c>
      <c r="C2913" t="s">
        <v>165</v>
      </c>
      <c r="D2913" t="s">
        <v>146</v>
      </c>
      <c r="E2913" t="s">
        <v>37</v>
      </c>
      <c r="F2913" t="s">
        <v>301</v>
      </c>
      <c r="G2913" s="82">
        <v>-5100</v>
      </c>
      <c r="H2913" t="s">
        <v>179</v>
      </c>
      <c r="I2913" t="s">
        <v>221</v>
      </c>
      <c r="J2913" s="33"/>
      <c r="K2913" s="33">
        <f>표1[[#This Row],[날짜]]</f>
        <v>45527</v>
      </c>
      <c r="L2913" t="str" cm="1">
        <f t="array" ref="L29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3" t="str">
        <f t="shared" si="45"/>
        <v>교통</v>
      </c>
      <c r="N2913" t="str">
        <f>IF(COUNTIF(저축성자산, I2913) &gt; 0, 표1[[#This Row],[결제수단]], E2913)</f>
        <v>택시</v>
      </c>
      <c r="O2913">
        <f>IF(OR(표1[[#This Row],[pv_대분류]]="수입", 표1[[#This Row],[pv_대분류]]="저축/투자"), 표1[[#This Row],[금액]], -표1[[#This Row],[금액]])</f>
        <v>5100</v>
      </c>
    </row>
    <row r="2914" spans="1:15">
      <c r="A2914" s="33">
        <v>45527</v>
      </c>
      <c r="B2914" s="34">
        <v>0.68325231481481485</v>
      </c>
      <c r="C2914" t="s">
        <v>165</v>
      </c>
      <c r="D2914" t="s">
        <v>160</v>
      </c>
      <c r="E2914" t="s">
        <v>4</v>
      </c>
      <c r="F2914" t="s">
        <v>277</v>
      </c>
      <c r="G2914" s="82">
        <v>-2400</v>
      </c>
      <c r="H2914" t="s">
        <v>179</v>
      </c>
      <c r="I2914" t="s">
        <v>224</v>
      </c>
      <c r="J2914" s="33"/>
      <c r="K2914" s="33">
        <f>표1[[#This Row],[날짜]]</f>
        <v>45527</v>
      </c>
      <c r="L2914" t="str" cm="1">
        <f t="array" ref="L29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4" t="str">
        <f t="shared" si="45"/>
        <v>생활</v>
      </c>
      <c r="N2914" t="str">
        <f>IF(COUNTIF(저축성자산, I2914) &gt; 0, 표1[[#This Row],[결제수단]], E2914)</f>
        <v>편의점</v>
      </c>
      <c r="O2914">
        <f>IF(OR(표1[[#This Row],[pv_대분류]]="수입", 표1[[#This Row],[pv_대분류]]="저축/투자"), 표1[[#This Row],[금액]], -표1[[#This Row],[금액]])</f>
        <v>2400</v>
      </c>
    </row>
    <row r="2915" spans="1:15" hidden="1">
      <c r="A2915" s="33">
        <v>45527</v>
      </c>
      <c r="B2915" s="34">
        <v>0.53927083333333337</v>
      </c>
      <c r="C2915" t="s">
        <v>167</v>
      </c>
      <c r="D2915" t="s">
        <v>167</v>
      </c>
      <c r="E2915" t="s">
        <v>149</v>
      </c>
      <c r="F2915" t="s">
        <v>138</v>
      </c>
      <c r="G2915" s="82">
        <v>23000</v>
      </c>
      <c r="H2915" t="s">
        <v>179</v>
      </c>
      <c r="I2915" t="s">
        <v>260</v>
      </c>
      <c r="J2915" s="33"/>
      <c r="K2915" s="33">
        <f>표1[[#This Row],[날짜]]</f>
        <v>45527</v>
      </c>
      <c r="L2915" t="str" cm="1">
        <f t="array" ref="L29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915" t="str">
        <f t="shared" si="45"/>
        <v>이체</v>
      </c>
      <c r="N2915" t="str">
        <f>IF(COUNTIF(저축성자산, I2915) &gt; 0, 표1[[#This Row],[결제수단]], E2915)</f>
        <v>미분류</v>
      </c>
      <c r="O2915">
        <f>IF(OR(표1[[#This Row],[pv_대분류]]="수입", 표1[[#This Row],[pv_대분류]]="저축/투자"), 표1[[#This Row],[금액]], -표1[[#This Row],[금액]])</f>
        <v>-23000</v>
      </c>
    </row>
    <row r="2916" spans="1:15">
      <c r="A2916" s="33">
        <v>45526</v>
      </c>
      <c r="B2916" s="34">
        <v>0.7167824074074074</v>
      </c>
      <c r="C2916" t="s">
        <v>165</v>
      </c>
      <c r="D2916" t="s">
        <v>148</v>
      </c>
      <c r="E2916" t="s">
        <v>0</v>
      </c>
      <c r="F2916" t="s">
        <v>344</v>
      </c>
      <c r="G2916" s="82">
        <v>-42933</v>
      </c>
      <c r="H2916" t="s">
        <v>179</v>
      </c>
      <c r="I2916" t="s">
        <v>222</v>
      </c>
      <c r="J2916" s="33"/>
      <c r="K2916" s="33">
        <f>표1[[#This Row],[날짜]]</f>
        <v>45526</v>
      </c>
      <c r="L2916" t="str" cm="1">
        <f t="array" ref="L29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6" t="str">
        <f t="shared" si="45"/>
        <v>식비</v>
      </c>
      <c r="N2916" t="str">
        <f>IF(COUNTIF(저축성자산, I2916) &gt; 0, 표1[[#This Row],[결제수단]], E2916)</f>
        <v>치킨</v>
      </c>
      <c r="O2916">
        <f>IF(OR(표1[[#This Row],[pv_대분류]]="수입", 표1[[#This Row],[pv_대분류]]="저축/투자"), 표1[[#This Row],[금액]], -표1[[#This Row],[금액]])</f>
        <v>42933</v>
      </c>
    </row>
    <row r="2917" spans="1:15">
      <c r="A2917" s="33">
        <v>45526</v>
      </c>
      <c r="B2917" s="34">
        <v>0.71833333333333338</v>
      </c>
      <c r="C2917" t="s">
        <v>165</v>
      </c>
      <c r="D2917" t="s">
        <v>148</v>
      </c>
      <c r="E2917" t="s">
        <v>0</v>
      </c>
      <c r="F2917" t="s">
        <v>344</v>
      </c>
      <c r="G2917" s="82">
        <v>-7000</v>
      </c>
      <c r="H2917" t="s">
        <v>179</v>
      </c>
      <c r="I2917" t="s">
        <v>222</v>
      </c>
      <c r="J2917" s="33"/>
      <c r="K2917" s="33">
        <f>표1[[#This Row],[날짜]]</f>
        <v>45526</v>
      </c>
      <c r="L2917" t="str" cm="1">
        <f t="array" ref="L29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7" t="str">
        <f t="shared" si="45"/>
        <v>식비</v>
      </c>
      <c r="N2917" t="str">
        <f>IF(COUNTIF(저축성자산, I2917) &gt; 0, 표1[[#This Row],[결제수단]], E2917)</f>
        <v>치킨</v>
      </c>
      <c r="O2917">
        <f>IF(OR(표1[[#This Row],[pv_대분류]]="수입", 표1[[#This Row],[pv_대분류]]="저축/투자"), 표1[[#This Row],[금액]], -표1[[#This Row],[금액]])</f>
        <v>7000</v>
      </c>
    </row>
    <row r="2918" spans="1:15">
      <c r="A2918" s="33">
        <v>45526</v>
      </c>
      <c r="B2918" s="34">
        <v>0.77059027777777778</v>
      </c>
      <c r="C2918" t="s">
        <v>165</v>
      </c>
      <c r="D2918" t="s">
        <v>160</v>
      </c>
      <c r="E2918" t="s">
        <v>15</v>
      </c>
      <c r="F2918" t="s">
        <v>223</v>
      </c>
      <c r="G2918" s="82">
        <v>-80000</v>
      </c>
      <c r="H2918" t="s">
        <v>179</v>
      </c>
      <c r="I2918" t="s">
        <v>222</v>
      </c>
      <c r="J2918" s="33"/>
      <c r="K2918" s="33">
        <f>표1[[#This Row],[날짜]]</f>
        <v>45526</v>
      </c>
      <c r="L2918" t="str" cm="1">
        <f t="array" ref="L29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18" t="str">
        <f t="shared" si="45"/>
        <v>생활</v>
      </c>
      <c r="N2918" t="str">
        <f>IF(COUNTIF(저축성자산, I2918) &gt; 0, 표1[[#This Row],[결제수단]], E2918)</f>
        <v>생필품</v>
      </c>
      <c r="O2918">
        <f>IF(OR(표1[[#This Row],[pv_대분류]]="수입", 표1[[#This Row],[pv_대분류]]="저축/투자"), 표1[[#This Row],[금액]], -표1[[#This Row],[금액]])</f>
        <v>80000</v>
      </c>
    </row>
    <row r="2919" spans="1:15" hidden="1">
      <c r="A2919" s="33">
        <v>45526</v>
      </c>
      <c r="B2919" s="34">
        <v>0.92842592592592588</v>
      </c>
      <c r="C2919" t="s">
        <v>167</v>
      </c>
      <c r="D2919" t="s">
        <v>167</v>
      </c>
      <c r="E2919" t="s">
        <v>149</v>
      </c>
      <c r="F2919" t="s">
        <v>720</v>
      </c>
      <c r="G2919" s="82">
        <v>-40500</v>
      </c>
      <c r="H2919" t="s">
        <v>179</v>
      </c>
      <c r="I2919" t="s">
        <v>195</v>
      </c>
      <c r="J2919" s="33"/>
      <c r="K2919" s="33">
        <f>표1[[#This Row],[날짜]]</f>
        <v>45526</v>
      </c>
      <c r="L2919" t="str" cm="1">
        <f t="array" ref="L29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919" t="str">
        <f t="shared" si="45"/>
        <v>이체</v>
      </c>
      <c r="N2919" t="str">
        <f>IF(COUNTIF(저축성자산, I2919) &gt; 0, 표1[[#This Row],[결제수단]], E2919)</f>
        <v>미분류</v>
      </c>
      <c r="O2919">
        <f>IF(OR(표1[[#This Row],[pv_대분류]]="수입", 표1[[#This Row],[pv_대분류]]="저축/투자"), 표1[[#This Row],[금액]], -표1[[#This Row],[금액]])</f>
        <v>40500</v>
      </c>
    </row>
    <row r="2920" spans="1:15" hidden="1">
      <c r="A2920" s="33">
        <v>45526</v>
      </c>
      <c r="B2920" s="34">
        <v>0.97561342592592593</v>
      </c>
      <c r="C2920" t="s">
        <v>167</v>
      </c>
      <c r="D2920" t="s">
        <v>609</v>
      </c>
      <c r="E2920" t="s">
        <v>149</v>
      </c>
      <c r="F2920" t="s">
        <v>593</v>
      </c>
      <c r="G2920" s="82">
        <v>-1640</v>
      </c>
      <c r="H2920" t="s">
        <v>179</v>
      </c>
      <c r="I2920" t="s">
        <v>195</v>
      </c>
      <c r="J2920" s="33"/>
      <c r="K2920" s="33">
        <f>표1[[#This Row],[날짜]]</f>
        <v>45526</v>
      </c>
      <c r="L2920" t="str" cm="1">
        <f t="array" ref="L29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0" t="str">
        <f t="shared" si="45"/>
        <v>내계좌이체</v>
      </c>
      <c r="N2920" t="str">
        <f>IF(COUNTIF(저축성자산, I2920) &gt; 0, 표1[[#This Row],[결제수단]], E2920)</f>
        <v>미분류</v>
      </c>
      <c r="O2920">
        <f>IF(OR(표1[[#This Row],[pv_대분류]]="수입", 표1[[#This Row],[pv_대분류]]="저축/투자"), 표1[[#This Row],[금액]], -표1[[#This Row],[금액]])</f>
        <v>1640</v>
      </c>
    </row>
    <row r="2921" spans="1:15" hidden="1">
      <c r="A2921" s="33">
        <v>45526</v>
      </c>
      <c r="B2921" s="34">
        <v>0.97561342592592593</v>
      </c>
      <c r="C2921" t="s">
        <v>167</v>
      </c>
      <c r="D2921" t="s">
        <v>609</v>
      </c>
      <c r="E2921" t="s">
        <v>149</v>
      </c>
      <c r="F2921" t="s">
        <v>152</v>
      </c>
      <c r="G2921" s="82">
        <v>1640</v>
      </c>
      <c r="H2921" t="s">
        <v>179</v>
      </c>
      <c r="I2921" t="s">
        <v>537</v>
      </c>
      <c r="J2921" s="33"/>
      <c r="K2921" s="33">
        <f>표1[[#This Row],[날짜]]</f>
        <v>45526</v>
      </c>
      <c r="L2921" t="str" cm="1">
        <f t="array" ref="L29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1" t="str">
        <f t="shared" si="45"/>
        <v>내계좌이체</v>
      </c>
      <c r="N2921" t="str">
        <f>IF(COUNTIF(저축성자산, I2921) &gt; 0, 표1[[#This Row],[결제수단]], E2921)</f>
        <v>미분류</v>
      </c>
      <c r="O2921">
        <f>IF(OR(표1[[#This Row],[pv_대분류]]="수입", 표1[[#This Row],[pv_대분류]]="저축/투자"), 표1[[#This Row],[금액]], -표1[[#This Row],[금액]])</f>
        <v>-1640</v>
      </c>
    </row>
    <row r="2922" spans="1:15" hidden="1">
      <c r="A2922" s="33">
        <v>45526</v>
      </c>
      <c r="B2922" s="34">
        <v>0.97687500000000005</v>
      </c>
      <c r="C2922" t="s">
        <v>167</v>
      </c>
      <c r="D2922" t="s">
        <v>609</v>
      </c>
      <c r="E2922" t="s">
        <v>149</v>
      </c>
      <c r="F2922" t="s">
        <v>593</v>
      </c>
      <c r="G2922" s="82">
        <v>-100000</v>
      </c>
      <c r="H2922" t="s">
        <v>179</v>
      </c>
      <c r="I2922" t="s">
        <v>211</v>
      </c>
      <c r="J2922" s="33"/>
      <c r="K2922" s="33">
        <f>표1[[#This Row],[날짜]]</f>
        <v>45526</v>
      </c>
      <c r="L2922" t="str" cm="1">
        <f t="array" ref="L29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2" t="str">
        <f t="shared" si="45"/>
        <v>내계좌이체</v>
      </c>
      <c r="N2922" t="str">
        <f>IF(COUNTIF(저축성자산, I2922) &gt; 0, 표1[[#This Row],[결제수단]], E2922)</f>
        <v>미분류</v>
      </c>
      <c r="O2922">
        <f>IF(OR(표1[[#This Row],[pv_대분류]]="수입", 표1[[#This Row],[pv_대분류]]="저축/투자"), 표1[[#This Row],[금액]], -표1[[#This Row],[금액]])</f>
        <v>100000</v>
      </c>
    </row>
    <row r="2923" spans="1:15" hidden="1">
      <c r="A2923" s="33">
        <v>45526</v>
      </c>
      <c r="B2923" s="34">
        <v>0.97688657407407409</v>
      </c>
      <c r="C2923" t="s">
        <v>167</v>
      </c>
      <c r="D2923" t="s">
        <v>609</v>
      </c>
      <c r="E2923" t="s">
        <v>149</v>
      </c>
      <c r="F2923" t="s">
        <v>152</v>
      </c>
      <c r="G2923" s="82">
        <v>100000</v>
      </c>
      <c r="H2923" t="s">
        <v>179</v>
      </c>
      <c r="I2923" t="s">
        <v>195</v>
      </c>
      <c r="J2923" s="33"/>
      <c r="K2923" s="33">
        <f>표1[[#This Row],[날짜]]</f>
        <v>45526</v>
      </c>
      <c r="L2923" t="str" cm="1">
        <f t="array" ref="L29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3" t="str">
        <f t="shared" si="45"/>
        <v>내계좌이체</v>
      </c>
      <c r="N2923" t="str">
        <f>IF(COUNTIF(저축성자산, I2923) &gt; 0, 표1[[#This Row],[결제수단]], E2923)</f>
        <v>미분류</v>
      </c>
      <c r="O2923">
        <f>IF(OR(표1[[#This Row],[pv_대분류]]="수입", 표1[[#This Row],[pv_대분류]]="저축/투자"), 표1[[#This Row],[금액]], -표1[[#This Row],[금액]])</f>
        <v>-100000</v>
      </c>
    </row>
    <row r="2924" spans="1:15" hidden="1">
      <c r="A2924" s="33">
        <v>45526</v>
      </c>
      <c r="B2924" s="34">
        <v>0.97712962962962968</v>
      </c>
      <c r="C2924" t="s">
        <v>167</v>
      </c>
      <c r="D2924" t="s">
        <v>609</v>
      </c>
      <c r="E2924" t="s">
        <v>149</v>
      </c>
      <c r="F2924" t="s">
        <v>593</v>
      </c>
      <c r="G2924" s="82">
        <v>-570600</v>
      </c>
      <c r="H2924" t="s">
        <v>179</v>
      </c>
      <c r="I2924" t="s">
        <v>211</v>
      </c>
      <c r="J2924" s="33"/>
      <c r="K2924" s="33">
        <f>표1[[#This Row],[날짜]]</f>
        <v>45526</v>
      </c>
      <c r="L2924" t="str" cm="1">
        <f t="array" ref="L29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4" t="str">
        <f t="shared" si="45"/>
        <v>내계좌이체</v>
      </c>
      <c r="N2924" t="str">
        <f>IF(COUNTIF(저축성자산, I2924) &gt; 0, 표1[[#This Row],[결제수단]], E2924)</f>
        <v>미분류</v>
      </c>
      <c r="O2924">
        <f>IF(OR(표1[[#This Row],[pv_대분류]]="수입", 표1[[#This Row],[pv_대분류]]="저축/투자"), 표1[[#This Row],[금액]], -표1[[#This Row],[금액]])</f>
        <v>570600</v>
      </c>
    </row>
    <row r="2925" spans="1:15" hidden="1">
      <c r="A2925" s="33">
        <v>45526</v>
      </c>
      <c r="B2925" s="34">
        <v>0.97714120370370372</v>
      </c>
      <c r="C2925" t="s">
        <v>167</v>
      </c>
      <c r="D2925" t="s">
        <v>609</v>
      </c>
      <c r="E2925" t="s">
        <v>149</v>
      </c>
      <c r="F2925" t="s">
        <v>152</v>
      </c>
      <c r="G2925" s="82">
        <v>570600</v>
      </c>
      <c r="H2925" t="s">
        <v>179</v>
      </c>
      <c r="I2925" t="s">
        <v>537</v>
      </c>
      <c r="J2925" s="33"/>
      <c r="K2925" s="33">
        <f>표1[[#This Row],[날짜]]</f>
        <v>45526</v>
      </c>
      <c r="L2925" t="str" cm="1">
        <f t="array" ref="L29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5" t="str">
        <f t="shared" si="45"/>
        <v>내계좌이체</v>
      </c>
      <c r="N2925" t="str">
        <f>IF(COUNTIF(저축성자산, I2925) &gt; 0, 표1[[#This Row],[결제수단]], E2925)</f>
        <v>미분류</v>
      </c>
      <c r="O2925">
        <f>IF(OR(표1[[#This Row],[pv_대분류]]="수입", 표1[[#This Row],[pv_대분류]]="저축/투자"), 표1[[#This Row],[금액]], -표1[[#This Row],[금액]])</f>
        <v>-570600</v>
      </c>
    </row>
    <row r="2926" spans="1:15" hidden="1">
      <c r="A2926" s="33">
        <v>45526</v>
      </c>
      <c r="B2926" s="34">
        <v>0.97768518518518521</v>
      </c>
      <c r="C2926" t="s">
        <v>167</v>
      </c>
      <c r="D2926" t="s">
        <v>609</v>
      </c>
      <c r="E2926" t="s">
        <v>149</v>
      </c>
      <c r="F2926" t="s">
        <v>192</v>
      </c>
      <c r="G2926" s="82">
        <v>-500000</v>
      </c>
      <c r="H2926" t="s">
        <v>179</v>
      </c>
      <c r="I2926" t="s">
        <v>537</v>
      </c>
      <c r="J2926" s="33"/>
      <c r="K2926" s="33">
        <f>표1[[#This Row],[날짜]]</f>
        <v>45526</v>
      </c>
      <c r="L2926" t="str" cm="1">
        <f t="array" ref="L29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6" t="str">
        <f t="shared" si="45"/>
        <v>내계좌이체</v>
      </c>
      <c r="N2926" t="str">
        <f>IF(COUNTIF(저축성자산, I2926) &gt; 0, 표1[[#This Row],[결제수단]], E2926)</f>
        <v>미분류</v>
      </c>
      <c r="O2926">
        <f>IF(OR(표1[[#This Row],[pv_대분류]]="수입", 표1[[#This Row],[pv_대분류]]="저축/투자"), 표1[[#This Row],[금액]], -표1[[#This Row],[금액]])</f>
        <v>500000</v>
      </c>
    </row>
    <row r="2927" spans="1:15" hidden="1">
      <c r="A2927" s="33">
        <v>45526</v>
      </c>
      <c r="B2927" s="34">
        <v>0.97768518518518521</v>
      </c>
      <c r="C2927" t="s">
        <v>167</v>
      </c>
      <c r="D2927" t="s">
        <v>609</v>
      </c>
      <c r="E2927" t="s">
        <v>149</v>
      </c>
      <c r="F2927" t="s">
        <v>237</v>
      </c>
      <c r="G2927" s="82">
        <v>500000</v>
      </c>
      <c r="H2927" t="s">
        <v>179</v>
      </c>
      <c r="I2927" t="s">
        <v>527</v>
      </c>
      <c r="J2927" s="33"/>
      <c r="K2927" s="33">
        <f>표1[[#This Row],[날짜]]</f>
        <v>45526</v>
      </c>
      <c r="L2927" t="str" cm="1">
        <f t="array" ref="L29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27" t="str">
        <f t="shared" si="45"/>
        <v>내계좌이체</v>
      </c>
      <c r="N2927" t="str">
        <f>IF(COUNTIF(저축성자산, I2927) &gt; 0, 표1[[#This Row],[결제수단]], E2927)</f>
        <v>미분류</v>
      </c>
      <c r="O2927">
        <f>IF(OR(표1[[#This Row],[pv_대분류]]="수입", 표1[[#This Row],[pv_대분류]]="저축/투자"), 표1[[#This Row],[금액]], -표1[[#This Row],[금액]])</f>
        <v>-500000</v>
      </c>
    </row>
    <row r="2928" spans="1:15">
      <c r="A2928" s="33">
        <v>45525</v>
      </c>
      <c r="B2928" s="34">
        <v>0.36200231481481482</v>
      </c>
      <c r="C2928" t="s">
        <v>165</v>
      </c>
      <c r="D2928" t="s">
        <v>146</v>
      </c>
      <c r="E2928" t="s">
        <v>37</v>
      </c>
      <c r="F2928" t="s">
        <v>381</v>
      </c>
      <c r="G2928" s="82">
        <v>-5500</v>
      </c>
      <c r="H2928" t="s">
        <v>179</v>
      </c>
      <c r="I2928" t="s">
        <v>222</v>
      </c>
      <c r="J2928" s="33"/>
      <c r="K2928" s="33">
        <f>표1[[#This Row],[날짜]]</f>
        <v>45525</v>
      </c>
      <c r="L2928" t="str" cm="1">
        <f t="array" ref="L29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28" t="str">
        <f t="shared" si="45"/>
        <v>교통</v>
      </c>
      <c r="N2928" t="str">
        <f>IF(COUNTIF(저축성자산, I2928) &gt; 0, 표1[[#This Row],[결제수단]], E2928)</f>
        <v>택시</v>
      </c>
      <c r="O2928">
        <f>IF(OR(표1[[#This Row],[pv_대분류]]="수입", 표1[[#This Row],[pv_대분류]]="저축/투자"), 표1[[#This Row],[금액]], -표1[[#This Row],[금액]])</f>
        <v>5500</v>
      </c>
    </row>
    <row r="2929" spans="1:15">
      <c r="A2929" s="33">
        <v>45525</v>
      </c>
      <c r="B2929" s="34">
        <v>0.40317129629629628</v>
      </c>
      <c r="C2929" t="s">
        <v>165</v>
      </c>
      <c r="D2929" t="s">
        <v>553</v>
      </c>
      <c r="E2929" t="s">
        <v>612</v>
      </c>
      <c r="F2929" t="s">
        <v>249</v>
      </c>
      <c r="G2929" s="82">
        <v>-6900</v>
      </c>
      <c r="H2929" t="s">
        <v>179</v>
      </c>
      <c r="I2929" t="s">
        <v>221</v>
      </c>
      <c r="J2929" s="33"/>
      <c r="K2929" s="33">
        <f>표1[[#This Row],[날짜]]</f>
        <v>45525</v>
      </c>
      <c r="L2929" t="str" cm="1">
        <f t="array" ref="L29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29" t="str">
        <f t="shared" si="45"/>
        <v>온라인쇼핑</v>
      </c>
      <c r="N2929" t="str">
        <f>IF(COUNTIF(저축성자산, I2929) &gt; 0, 표1[[#This Row],[결제수단]], E2929)</f>
        <v>인터넷쇼핑</v>
      </c>
      <c r="O2929">
        <f>IF(OR(표1[[#This Row],[pv_대분류]]="수입", 표1[[#This Row],[pv_대분류]]="저축/투자"), 표1[[#This Row],[금액]], -표1[[#This Row],[금액]])</f>
        <v>6900</v>
      </c>
    </row>
    <row r="2930" spans="1:15">
      <c r="A2930" s="33">
        <v>45525</v>
      </c>
      <c r="B2930" s="34">
        <v>0.69101851851851848</v>
      </c>
      <c r="C2930" t="s">
        <v>165</v>
      </c>
      <c r="D2930" t="s">
        <v>146</v>
      </c>
      <c r="E2930" t="s">
        <v>19</v>
      </c>
      <c r="F2930" t="s">
        <v>596</v>
      </c>
      <c r="G2930" s="82">
        <v>-11000</v>
      </c>
      <c r="H2930" t="s">
        <v>179</v>
      </c>
      <c r="I2930" t="s">
        <v>224</v>
      </c>
      <c r="J2930" s="33"/>
      <c r="K2930" s="33">
        <f>표1[[#This Row],[날짜]]</f>
        <v>45525</v>
      </c>
      <c r="L2930" t="str" cm="1">
        <f t="array" ref="L29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0" t="str">
        <f t="shared" si="45"/>
        <v>교통</v>
      </c>
      <c r="N2930" t="str">
        <f>IF(COUNTIF(저축성자산, I2930) &gt; 0, 표1[[#This Row],[결제수단]], E2930)</f>
        <v>철도</v>
      </c>
      <c r="O2930">
        <f>IF(OR(표1[[#This Row],[pv_대분류]]="수입", 표1[[#This Row],[pv_대분류]]="저축/투자"), 표1[[#This Row],[금액]], -표1[[#This Row],[금액]])</f>
        <v>11000</v>
      </c>
    </row>
    <row r="2931" spans="1:15">
      <c r="A2931" s="33">
        <v>45525</v>
      </c>
      <c r="B2931" s="34">
        <v>0.76832175925925927</v>
      </c>
      <c r="C2931" t="s">
        <v>165</v>
      </c>
      <c r="D2931" t="s">
        <v>525</v>
      </c>
      <c r="E2931" t="s">
        <v>591</v>
      </c>
      <c r="F2931" t="s">
        <v>687</v>
      </c>
      <c r="G2931" s="82">
        <v>-58500</v>
      </c>
      <c r="H2931" t="s">
        <v>179</v>
      </c>
      <c r="I2931" t="s">
        <v>195</v>
      </c>
      <c r="J2931" s="33"/>
      <c r="K2931" s="33">
        <f>표1[[#This Row],[날짜]]</f>
        <v>45525</v>
      </c>
      <c r="L2931" t="str" cm="1">
        <f t="array" ref="L29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1" t="str">
        <f t="shared" si="45"/>
        <v>카페/간식</v>
      </c>
      <c r="N2931" t="str">
        <f>IF(COUNTIF(저축성자산, I2931) &gt; 0, 표1[[#This Row],[결제수단]], E2931)</f>
        <v>커피/음료</v>
      </c>
      <c r="O2931">
        <f>IF(OR(표1[[#This Row],[pv_대분류]]="수입", 표1[[#This Row],[pv_대분류]]="저축/투자"), 표1[[#This Row],[금액]], -표1[[#This Row],[금액]])</f>
        <v>58500</v>
      </c>
    </row>
    <row r="2932" spans="1:15">
      <c r="A2932" s="33">
        <v>45525</v>
      </c>
      <c r="B2932" s="34">
        <v>0.77743055555555551</v>
      </c>
      <c r="C2932" t="s">
        <v>165</v>
      </c>
      <c r="D2932" t="s">
        <v>156</v>
      </c>
      <c r="E2932" t="s">
        <v>26</v>
      </c>
      <c r="F2932" t="s">
        <v>377</v>
      </c>
      <c r="G2932" s="82">
        <v>-100590</v>
      </c>
      <c r="H2932" t="s">
        <v>179</v>
      </c>
      <c r="I2932" t="s">
        <v>195</v>
      </c>
      <c r="J2932" s="33"/>
      <c r="K2932" s="33">
        <f>표1[[#This Row],[날짜]]</f>
        <v>45525</v>
      </c>
      <c r="L2932" t="str" cm="1">
        <f t="array" ref="L29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2" t="str">
        <f t="shared" si="45"/>
        <v>금융</v>
      </c>
      <c r="N2932" t="str">
        <f>IF(COUNTIF(저축성자산, I2932) &gt; 0, 표1[[#This Row],[결제수단]], E2932)</f>
        <v>보험</v>
      </c>
      <c r="O2932">
        <f>IF(OR(표1[[#This Row],[pv_대분류]]="수입", 표1[[#This Row],[pv_대분류]]="저축/투자"), 표1[[#This Row],[금액]], -표1[[#This Row],[금액]])</f>
        <v>100590</v>
      </c>
    </row>
    <row r="2933" spans="1:15">
      <c r="A2933" s="33">
        <v>45525</v>
      </c>
      <c r="B2933" s="34">
        <v>0.77743055555555551</v>
      </c>
      <c r="C2933" t="s">
        <v>165</v>
      </c>
      <c r="D2933" t="s">
        <v>156</v>
      </c>
      <c r="E2933" t="s">
        <v>26</v>
      </c>
      <c r="F2933" t="s">
        <v>377</v>
      </c>
      <c r="G2933" s="82">
        <v>-3770</v>
      </c>
      <c r="H2933" t="s">
        <v>179</v>
      </c>
      <c r="I2933" t="s">
        <v>195</v>
      </c>
      <c r="J2933" s="33"/>
      <c r="K2933" s="33">
        <f>표1[[#This Row],[날짜]]</f>
        <v>45525</v>
      </c>
      <c r="L2933" t="str" cm="1">
        <f t="array" ref="L29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3" t="str">
        <f t="shared" si="45"/>
        <v>금융</v>
      </c>
      <c r="N2933" t="str">
        <f>IF(COUNTIF(저축성자산, I2933) &gt; 0, 표1[[#This Row],[결제수단]], E2933)</f>
        <v>보험</v>
      </c>
      <c r="O2933">
        <f>IF(OR(표1[[#This Row],[pv_대분류]]="수입", 표1[[#This Row],[pv_대분류]]="저축/투자"), 표1[[#This Row],[금액]], -표1[[#This Row],[금액]])</f>
        <v>3770</v>
      </c>
    </row>
    <row r="2934" spans="1:15">
      <c r="A2934" s="33">
        <v>45525</v>
      </c>
      <c r="B2934" s="34">
        <v>0.93953703703703706</v>
      </c>
      <c r="C2934" t="s">
        <v>165</v>
      </c>
      <c r="D2934" t="s">
        <v>160</v>
      </c>
      <c r="E2934" t="s">
        <v>10</v>
      </c>
      <c r="F2934" t="s">
        <v>314</v>
      </c>
      <c r="G2934" s="82">
        <v>-13980</v>
      </c>
      <c r="H2934" t="s">
        <v>179</v>
      </c>
      <c r="I2934" t="s">
        <v>222</v>
      </c>
      <c r="J2934" s="33"/>
      <c r="K2934" s="33">
        <f>표1[[#This Row],[날짜]]</f>
        <v>45525</v>
      </c>
      <c r="L2934" t="str" cm="1">
        <f t="array" ref="L29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4" t="str">
        <f t="shared" si="45"/>
        <v>생활</v>
      </c>
      <c r="N2934" t="str">
        <f>IF(COUNTIF(저축성자산, I2934) &gt; 0, 표1[[#This Row],[결제수단]], E2934)</f>
        <v>마트</v>
      </c>
      <c r="O2934">
        <f>IF(OR(표1[[#This Row],[pv_대분류]]="수입", 표1[[#This Row],[pv_대분류]]="저축/투자"), 표1[[#This Row],[금액]], -표1[[#This Row],[금액]])</f>
        <v>13980</v>
      </c>
    </row>
    <row r="2935" spans="1:15">
      <c r="A2935" s="33">
        <v>45524</v>
      </c>
      <c r="B2935" s="34">
        <v>0.35690972222222223</v>
      </c>
      <c r="C2935" t="s">
        <v>165</v>
      </c>
      <c r="D2935" t="s">
        <v>146</v>
      </c>
      <c r="E2935" t="s">
        <v>37</v>
      </c>
      <c r="F2935" t="s">
        <v>325</v>
      </c>
      <c r="G2935" s="82">
        <v>-5500</v>
      </c>
      <c r="H2935" t="s">
        <v>179</v>
      </c>
      <c r="I2935" t="s">
        <v>224</v>
      </c>
      <c r="J2935" s="33"/>
      <c r="K2935" s="33">
        <f>표1[[#This Row],[날짜]]</f>
        <v>45524</v>
      </c>
      <c r="L2935" t="str" cm="1">
        <f t="array" ref="L29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5" t="str">
        <f t="shared" si="45"/>
        <v>교통</v>
      </c>
      <c r="N2935" t="str">
        <f>IF(COUNTIF(저축성자산, I2935) &gt; 0, 표1[[#This Row],[결제수단]], E2935)</f>
        <v>택시</v>
      </c>
      <c r="O2935">
        <f>IF(OR(표1[[#This Row],[pv_대분류]]="수입", 표1[[#This Row],[pv_대분류]]="저축/투자"), 표1[[#This Row],[금액]], -표1[[#This Row],[금액]])</f>
        <v>5500</v>
      </c>
    </row>
    <row r="2936" spans="1:15">
      <c r="A2936" s="33">
        <v>45524</v>
      </c>
      <c r="B2936" s="34">
        <v>0.4324884259259259</v>
      </c>
      <c r="C2936" t="s">
        <v>165</v>
      </c>
      <c r="D2936" t="s">
        <v>160</v>
      </c>
      <c r="E2936" t="s">
        <v>15</v>
      </c>
      <c r="F2936" t="s">
        <v>235</v>
      </c>
      <c r="G2936" s="82">
        <v>-3000</v>
      </c>
      <c r="H2936" t="s">
        <v>179</v>
      </c>
      <c r="I2936" t="s">
        <v>224</v>
      </c>
      <c r="J2936" s="33"/>
      <c r="K2936" s="33">
        <f>표1[[#This Row],[날짜]]</f>
        <v>45524</v>
      </c>
      <c r="L2936" t="str" cm="1">
        <f t="array" ref="L29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6" t="str">
        <f t="shared" si="45"/>
        <v>생활</v>
      </c>
      <c r="N2936" t="str">
        <f>IF(COUNTIF(저축성자산, I2936) &gt; 0, 표1[[#This Row],[결제수단]], E2936)</f>
        <v>생필품</v>
      </c>
      <c r="O2936">
        <f>IF(OR(표1[[#This Row],[pv_대분류]]="수입", 표1[[#This Row],[pv_대분류]]="저축/투자"), 표1[[#This Row],[금액]], -표1[[#This Row],[금액]])</f>
        <v>3000</v>
      </c>
    </row>
    <row r="2937" spans="1:15">
      <c r="A2937" s="33">
        <v>45524</v>
      </c>
      <c r="B2937" s="34">
        <v>0.79898148148148151</v>
      </c>
      <c r="C2937" t="s">
        <v>165</v>
      </c>
      <c r="D2937" t="s">
        <v>156</v>
      </c>
      <c r="E2937" t="s">
        <v>26</v>
      </c>
      <c r="F2937" t="s">
        <v>388</v>
      </c>
      <c r="G2937" s="82">
        <v>-204400</v>
      </c>
      <c r="H2937" t="s">
        <v>179</v>
      </c>
      <c r="I2937" t="s">
        <v>211</v>
      </c>
      <c r="J2937" s="33"/>
      <c r="K2937" s="33">
        <f>표1[[#This Row],[날짜]]</f>
        <v>45524</v>
      </c>
      <c r="L2937" t="str" cm="1">
        <f t="array" ref="L29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37" t="str">
        <f t="shared" si="45"/>
        <v>금융</v>
      </c>
      <c r="N2937" t="str">
        <f>IF(COUNTIF(저축성자산, I2937) &gt; 0, 표1[[#This Row],[결제수단]], E2937)</f>
        <v>보험</v>
      </c>
      <c r="O2937">
        <f>IF(OR(표1[[#This Row],[pv_대분류]]="수입", 표1[[#This Row],[pv_대분류]]="저축/투자"), 표1[[#This Row],[금액]], -표1[[#This Row],[금액]])</f>
        <v>204400</v>
      </c>
    </row>
    <row r="2938" spans="1:15" hidden="1">
      <c r="A2938" s="33">
        <v>45524</v>
      </c>
      <c r="B2938" s="34">
        <v>0.9340046296296296</v>
      </c>
      <c r="C2938" t="s">
        <v>163</v>
      </c>
      <c r="D2938" t="s">
        <v>161</v>
      </c>
      <c r="E2938" t="s">
        <v>149</v>
      </c>
      <c r="F2938" t="s">
        <v>775</v>
      </c>
      <c r="G2938" s="82">
        <v>2</v>
      </c>
      <c r="H2938" t="s">
        <v>179</v>
      </c>
      <c r="I2938" t="s">
        <v>537</v>
      </c>
      <c r="J2938" s="33"/>
      <c r="K2938" s="33">
        <f>표1[[#This Row],[날짜]]</f>
        <v>45524</v>
      </c>
      <c r="L2938" t="str" cm="1">
        <f t="array" ref="L29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38" t="str">
        <f t="shared" si="45"/>
        <v>앱테크</v>
      </c>
      <c r="N2938" t="str">
        <f>IF(COUNTIF(저축성자산, I2938) &gt; 0, 표1[[#This Row],[결제수단]], E2938)</f>
        <v>미분류</v>
      </c>
      <c r="O2938">
        <f>IF(OR(표1[[#This Row],[pv_대분류]]="수입", 표1[[#This Row],[pv_대분류]]="저축/투자"), 표1[[#This Row],[금액]], -표1[[#This Row],[금액]])</f>
        <v>2</v>
      </c>
    </row>
    <row r="2939" spans="1:15" hidden="1">
      <c r="A2939" s="33">
        <v>45524</v>
      </c>
      <c r="B2939" s="34">
        <v>0.83018518518518514</v>
      </c>
      <c r="C2939" t="s">
        <v>167</v>
      </c>
      <c r="D2939" t="s">
        <v>609</v>
      </c>
      <c r="E2939" t="s">
        <v>149</v>
      </c>
      <c r="F2939" t="s">
        <v>593</v>
      </c>
      <c r="G2939" s="82">
        <v>-205000</v>
      </c>
      <c r="H2939" t="s">
        <v>179</v>
      </c>
      <c r="I2939" t="s">
        <v>211</v>
      </c>
      <c r="J2939" s="33"/>
      <c r="K2939" s="33">
        <f>표1[[#This Row],[날짜]]</f>
        <v>45524</v>
      </c>
      <c r="L2939" t="str" cm="1">
        <f t="array" ref="L29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39" t="str">
        <f t="shared" si="45"/>
        <v>내계좌이체</v>
      </c>
      <c r="N2939" t="str">
        <f>IF(COUNTIF(저축성자산, I2939) &gt; 0, 표1[[#This Row],[결제수단]], E2939)</f>
        <v>미분류</v>
      </c>
      <c r="O2939">
        <f>IF(OR(표1[[#This Row],[pv_대분류]]="수입", 표1[[#This Row],[pv_대분류]]="저축/투자"), 표1[[#This Row],[금액]], -표1[[#This Row],[금액]])</f>
        <v>205000</v>
      </c>
    </row>
    <row r="2940" spans="1:15" hidden="1">
      <c r="A2940" s="33">
        <v>45524</v>
      </c>
      <c r="B2940" s="34">
        <v>0.83019675925925929</v>
      </c>
      <c r="C2940" t="s">
        <v>167</v>
      </c>
      <c r="D2940" t="s">
        <v>609</v>
      </c>
      <c r="E2940" t="s">
        <v>149</v>
      </c>
      <c r="F2940" t="s">
        <v>152</v>
      </c>
      <c r="G2940" s="82">
        <v>205000</v>
      </c>
      <c r="H2940" t="s">
        <v>179</v>
      </c>
      <c r="I2940" t="s">
        <v>195</v>
      </c>
      <c r="J2940" s="33"/>
      <c r="K2940" s="33">
        <f>표1[[#This Row],[날짜]]</f>
        <v>45524</v>
      </c>
      <c r="L2940" t="str" cm="1">
        <f t="array" ref="L29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40" t="str">
        <f t="shared" si="45"/>
        <v>내계좌이체</v>
      </c>
      <c r="N2940" t="str">
        <f>IF(COUNTIF(저축성자산, I2940) &gt; 0, 표1[[#This Row],[결제수단]], E2940)</f>
        <v>미분류</v>
      </c>
      <c r="O2940">
        <f>IF(OR(표1[[#This Row],[pv_대분류]]="수입", 표1[[#This Row],[pv_대분류]]="저축/투자"), 표1[[#This Row],[금액]], -표1[[#This Row],[금액]])</f>
        <v>-205000</v>
      </c>
    </row>
    <row r="2941" spans="1:15">
      <c r="A2941" s="33">
        <v>45523</v>
      </c>
      <c r="B2941" s="34">
        <v>0.17789351851851851</v>
      </c>
      <c r="C2941" t="s">
        <v>165</v>
      </c>
      <c r="D2941" t="s">
        <v>553</v>
      </c>
      <c r="E2941" t="s">
        <v>612</v>
      </c>
      <c r="F2941" t="s">
        <v>383</v>
      </c>
      <c r="G2941" s="82">
        <v>-100000</v>
      </c>
      <c r="H2941" t="s">
        <v>179</v>
      </c>
      <c r="I2941" t="s">
        <v>211</v>
      </c>
      <c r="J2941" s="33"/>
      <c r="K2941" s="33">
        <f>표1[[#This Row],[날짜]]</f>
        <v>45523</v>
      </c>
      <c r="L2941" t="str" cm="1">
        <f t="array" ref="L29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41" t="str">
        <f t="shared" si="45"/>
        <v>온라인쇼핑</v>
      </c>
      <c r="N2941" t="str">
        <f>IF(COUNTIF(저축성자산, I2941) &gt; 0, 표1[[#This Row],[결제수단]], E2941)</f>
        <v>인터넷쇼핑</v>
      </c>
      <c r="O2941">
        <f>IF(OR(표1[[#This Row],[pv_대분류]]="수입", 표1[[#This Row],[pv_대분류]]="저축/투자"), 표1[[#This Row],[금액]], -표1[[#This Row],[금액]])</f>
        <v>100000</v>
      </c>
    </row>
    <row r="2942" spans="1:15">
      <c r="A2942" s="33">
        <v>45523</v>
      </c>
      <c r="B2942" s="34">
        <v>0.65231481481481479</v>
      </c>
      <c r="C2942" t="s">
        <v>165</v>
      </c>
      <c r="D2942" t="s">
        <v>146</v>
      </c>
      <c r="E2942" t="s">
        <v>19</v>
      </c>
      <c r="F2942" t="s">
        <v>485</v>
      </c>
      <c r="G2942" s="82">
        <v>-10500</v>
      </c>
      <c r="H2942" t="s">
        <v>179</v>
      </c>
      <c r="I2942" t="s">
        <v>222</v>
      </c>
      <c r="J2942" s="33"/>
      <c r="K2942" s="33">
        <f>표1[[#This Row],[날짜]]</f>
        <v>45523</v>
      </c>
      <c r="L2942" t="str" cm="1">
        <f t="array" ref="L29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42" t="str">
        <f t="shared" si="45"/>
        <v>교통</v>
      </c>
      <c r="N2942" t="str">
        <f>IF(COUNTIF(저축성자산, I2942) &gt; 0, 표1[[#This Row],[결제수단]], E2942)</f>
        <v>철도</v>
      </c>
      <c r="O2942">
        <f>IF(OR(표1[[#This Row],[pv_대분류]]="수입", 표1[[#This Row],[pv_대분류]]="저축/투자"), 표1[[#This Row],[금액]], -표1[[#This Row],[금액]])</f>
        <v>10500</v>
      </c>
    </row>
    <row r="2943" spans="1:15">
      <c r="A2943" s="33">
        <v>45523</v>
      </c>
      <c r="B2943" s="34">
        <v>0.65825231481481483</v>
      </c>
      <c r="C2943" t="s">
        <v>165</v>
      </c>
      <c r="D2943" t="s">
        <v>146</v>
      </c>
      <c r="E2943" t="s">
        <v>19</v>
      </c>
      <c r="F2943" t="s">
        <v>485</v>
      </c>
      <c r="G2943" s="82">
        <v>10500</v>
      </c>
      <c r="H2943" t="s">
        <v>179</v>
      </c>
      <c r="I2943" t="s">
        <v>222</v>
      </c>
      <c r="J2943" s="33"/>
      <c r="K2943" s="33">
        <f>표1[[#This Row],[날짜]]</f>
        <v>45523</v>
      </c>
      <c r="L2943" t="str" cm="1">
        <f t="array" ref="L29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43" t="str">
        <f t="shared" si="45"/>
        <v>교통</v>
      </c>
      <c r="N2943" t="str">
        <f>IF(COUNTIF(저축성자산, I2943) &gt; 0, 표1[[#This Row],[결제수단]], E2943)</f>
        <v>철도</v>
      </c>
      <c r="O2943">
        <f>IF(OR(표1[[#This Row],[pv_대분류]]="수입", 표1[[#This Row],[pv_대분류]]="저축/투자"), 표1[[#This Row],[금액]], -표1[[#This Row],[금액]])</f>
        <v>-10500</v>
      </c>
    </row>
    <row r="2944" spans="1:15">
      <c r="A2944" s="33">
        <v>45523</v>
      </c>
      <c r="B2944" s="34">
        <v>0.66119212962962959</v>
      </c>
      <c r="C2944" t="s">
        <v>165</v>
      </c>
      <c r="D2944" t="s">
        <v>146</v>
      </c>
      <c r="E2944" t="s">
        <v>19</v>
      </c>
      <c r="F2944" t="s">
        <v>596</v>
      </c>
      <c r="G2944" s="82">
        <v>-10500</v>
      </c>
      <c r="H2944" t="s">
        <v>179</v>
      </c>
      <c r="I2944" t="s">
        <v>221</v>
      </c>
      <c r="J2944" s="33"/>
      <c r="K2944" s="33">
        <f>표1[[#This Row],[날짜]]</f>
        <v>45523</v>
      </c>
      <c r="L2944" t="str" cm="1">
        <f t="array" ref="L29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44" t="str">
        <f t="shared" si="45"/>
        <v>교통</v>
      </c>
      <c r="N2944" t="str">
        <f>IF(COUNTIF(저축성자산, I2944) &gt; 0, 표1[[#This Row],[결제수단]], E2944)</f>
        <v>철도</v>
      </c>
      <c r="O2944">
        <f>IF(OR(표1[[#This Row],[pv_대분류]]="수입", 표1[[#This Row],[pv_대분류]]="저축/투자"), 표1[[#This Row],[금액]], -표1[[#This Row],[금액]])</f>
        <v>10500</v>
      </c>
    </row>
    <row r="2945" spans="1:15">
      <c r="A2945" s="33">
        <v>45523</v>
      </c>
      <c r="B2945" s="34">
        <v>0.94054398148148144</v>
      </c>
      <c r="C2945" t="s">
        <v>165</v>
      </c>
      <c r="D2945" t="s">
        <v>542</v>
      </c>
      <c r="E2945" t="s">
        <v>56</v>
      </c>
      <c r="F2945" t="s">
        <v>698</v>
      </c>
      <c r="G2945" s="82">
        <v>-156666</v>
      </c>
      <c r="H2945" t="s">
        <v>179</v>
      </c>
      <c r="I2945" t="s">
        <v>222</v>
      </c>
      <c r="J2945" s="33"/>
      <c r="K2945" s="33">
        <f>표1[[#This Row],[날짜]]</f>
        <v>45523</v>
      </c>
      <c r="L2945" t="str" cm="1">
        <f t="array" ref="L29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45" t="str">
        <f t="shared" si="45"/>
        <v>의료/건강</v>
      </c>
      <c r="N2945" t="str">
        <f>IF(COUNTIF(저축성자산, I2945) &gt; 0, 표1[[#This Row],[결제수단]], E2945)</f>
        <v>운동</v>
      </c>
      <c r="O2945">
        <f>IF(OR(표1[[#This Row],[pv_대분류]]="수입", 표1[[#This Row],[pv_대분류]]="저축/투자"), 표1[[#This Row],[금액]], -표1[[#This Row],[금액]])</f>
        <v>156666</v>
      </c>
    </row>
    <row r="2946" spans="1:15" hidden="1">
      <c r="A2946" s="33">
        <v>45523</v>
      </c>
      <c r="B2946" s="34">
        <v>0.1779050925925926</v>
      </c>
      <c r="C2946" t="s">
        <v>167</v>
      </c>
      <c r="D2946" t="s">
        <v>609</v>
      </c>
      <c r="E2946" t="s">
        <v>149</v>
      </c>
      <c r="F2946" t="s">
        <v>628</v>
      </c>
      <c r="G2946" s="82">
        <v>700000</v>
      </c>
      <c r="H2946" t="s">
        <v>179</v>
      </c>
      <c r="I2946" t="s">
        <v>209</v>
      </c>
      <c r="J2946" s="33"/>
      <c r="K2946" s="33">
        <f>표1[[#This Row],[날짜]]</f>
        <v>45523</v>
      </c>
      <c r="L2946" t="str" cm="1">
        <f t="array" ref="L29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2946" t="str">
        <f t="shared" ref="M2946:M3009" si="46">IF(COUNTIF(저축성자산, I2946) &gt; 0, "저축성자산", D2946)</f>
        <v>저축성자산</v>
      </c>
      <c r="N2946" t="str">
        <f>IF(COUNTIF(저축성자산, I2946) &gt; 0, 표1[[#This Row],[결제수단]], E2946)</f>
        <v>NH청년도약계좌</v>
      </c>
      <c r="O2946">
        <f>IF(OR(표1[[#This Row],[pv_대분류]]="수입", 표1[[#This Row],[pv_대분류]]="저축/투자"), 표1[[#This Row],[금액]], -표1[[#This Row],[금액]])</f>
        <v>700000</v>
      </c>
    </row>
    <row r="2947" spans="1:15" hidden="1">
      <c r="A2947" s="33">
        <v>45523</v>
      </c>
      <c r="B2947" s="34">
        <v>0.1779050925925926</v>
      </c>
      <c r="C2947" t="s">
        <v>167</v>
      </c>
      <c r="D2947" t="s">
        <v>609</v>
      </c>
      <c r="E2947" t="s">
        <v>149</v>
      </c>
      <c r="F2947" t="s">
        <v>392</v>
      </c>
      <c r="G2947" s="82">
        <v>-700000</v>
      </c>
      <c r="H2947" t="s">
        <v>179</v>
      </c>
      <c r="I2947" t="s">
        <v>211</v>
      </c>
      <c r="J2947" s="33"/>
      <c r="K2947" s="33">
        <f>표1[[#This Row],[날짜]]</f>
        <v>45523</v>
      </c>
      <c r="L2947" t="str" cm="1">
        <f t="array" ref="L29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47" t="str">
        <f t="shared" si="46"/>
        <v>내계좌이체</v>
      </c>
      <c r="N2947" t="str">
        <f>IF(COUNTIF(저축성자산, I2947) &gt; 0, 표1[[#This Row],[결제수단]], E2947)</f>
        <v>미분류</v>
      </c>
      <c r="O2947">
        <f>IF(OR(표1[[#This Row],[pv_대분류]]="수입", 표1[[#This Row],[pv_대분류]]="저축/투자"), 표1[[#This Row],[금액]], -표1[[#This Row],[금액]])</f>
        <v>700000</v>
      </c>
    </row>
    <row r="2948" spans="1:15" hidden="1">
      <c r="A2948" s="33">
        <v>45523</v>
      </c>
      <c r="B2948" s="34">
        <v>0.66060185185185183</v>
      </c>
      <c r="C2948" t="s">
        <v>167</v>
      </c>
      <c r="D2948" t="s">
        <v>167</v>
      </c>
      <c r="E2948" t="s">
        <v>149</v>
      </c>
      <c r="F2948" t="s">
        <v>449</v>
      </c>
      <c r="G2948" s="82">
        <v>10500</v>
      </c>
      <c r="H2948" t="s">
        <v>179</v>
      </c>
      <c r="I2948" t="s">
        <v>260</v>
      </c>
      <c r="J2948" s="33"/>
      <c r="K2948" s="33">
        <f>표1[[#This Row],[날짜]]</f>
        <v>45523</v>
      </c>
      <c r="L2948" t="str" cm="1">
        <f t="array" ref="L29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948" t="str">
        <f t="shared" si="46"/>
        <v>이체</v>
      </c>
      <c r="N2948" t="str">
        <f>IF(COUNTIF(저축성자산, I2948) &gt; 0, 표1[[#This Row],[결제수단]], E2948)</f>
        <v>미분류</v>
      </c>
      <c r="O2948">
        <f>IF(OR(표1[[#This Row],[pv_대분류]]="수입", 표1[[#This Row],[pv_대분류]]="저축/투자"), 표1[[#This Row],[금액]], -표1[[#This Row],[금액]])</f>
        <v>-10500</v>
      </c>
    </row>
    <row r="2949" spans="1:15" hidden="1">
      <c r="A2949" s="33">
        <v>45523</v>
      </c>
      <c r="B2949" s="34">
        <v>0.70979166666666671</v>
      </c>
      <c r="C2949" t="s">
        <v>167</v>
      </c>
      <c r="D2949" t="s">
        <v>635</v>
      </c>
      <c r="E2949" t="s">
        <v>149</v>
      </c>
      <c r="F2949" t="s">
        <v>755</v>
      </c>
      <c r="G2949" s="82">
        <v>-334800</v>
      </c>
      <c r="H2949" t="s">
        <v>179</v>
      </c>
      <c r="I2949" t="s">
        <v>537</v>
      </c>
      <c r="J2949" s="33"/>
      <c r="K2949" s="33">
        <f>표1[[#This Row],[날짜]]</f>
        <v>45523</v>
      </c>
      <c r="L2949" t="str" cm="1">
        <f t="array" ref="L29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49" t="str">
        <f t="shared" si="46"/>
        <v>카드대금</v>
      </c>
      <c r="N2949" t="str">
        <f>IF(COUNTIF(저축성자산, I2949) &gt; 0, 표1[[#This Row],[결제수단]], E2949)</f>
        <v>미분류</v>
      </c>
      <c r="O2949">
        <f>IF(OR(표1[[#This Row],[pv_대분류]]="수입", 표1[[#This Row],[pv_대분류]]="저축/투자"), 표1[[#This Row],[금액]], -표1[[#This Row],[금액]])</f>
        <v>334800</v>
      </c>
    </row>
    <row r="2950" spans="1:15" hidden="1">
      <c r="A2950" s="33">
        <v>45523</v>
      </c>
      <c r="B2950" s="34">
        <v>0.87744212962962964</v>
      </c>
      <c r="C2950" t="s">
        <v>167</v>
      </c>
      <c r="D2950" t="s">
        <v>2</v>
      </c>
      <c r="E2950" t="s">
        <v>149</v>
      </c>
      <c r="F2950" t="s">
        <v>747</v>
      </c>
      <c r="G2950" s="82">
        <v>64200</v>
      </c>
      <c r="H2950" t="s">
        <v>179</v>
      </c>
      <c r="I2950" t="s">
        <v>195</v>
      </c>
      <c r="J2950" s="33"/>
      <c r="K2950" s="33">
        <f>표1[[#This Row],[날짜]]</f>
        <v>45523</v>
      </c>
      <c r="L2950" t="str" cm="1">
        <f t="array" ref="L29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50" t="str">
        <f t="shared" si="46"/>
        <v>저축</v>
      </c>
      <c r="N2950" t="str">
        <f>IF(COUNTIF(저축성자산, I2950) &gt; 0, 표1[[#This Row],[결제수단]], E2950)</f>
        <v>미분류</v>
      </c>
      <c r="O2950">
        <f>IF(OR(표1[[#This Row],[pv_대분류]]="수입", 표1[[#This Row],[pv_대분류]]="저축/투자"), 표1[[#This Row],[금액]], -표1[[#This Row],[금액]])</f>
        <v>-64200</v>
      </c>
    </row>
    <row r="2951" spans="1:15" hidden="1">
      <c r="A2951" s="33">
        <v>45523</v>
      </c>
      <c r="B2951" s="34">
        <v>0.91849537037037032</v>
      </c>
      <c r="C2951" t="s">
        <v>167</v>
      </c>
      <c r="D2951" t="s">
        <v>609</v>
      </c>
      <c r="E2951" t="s">
        <v>149</v>
      </c>
      <c r="F2951" t="s">
        <v>593</v>
      </c>
      <c r="G2951" s="82">
        <v>-64200</v>
      </c>
      <c r="H2951" t="s">
        <v>179</v>
      </c>
      <c r="I2951" t="s">
        <v>195</v>
      </c>
      <c r="J2951" s="33"/>
      <c r="K2951" s="33">
        <f>표1[[#This Row],[날짜]]</f>
        <v>45523</v>
      </c>
      <c r="L2951" t="str" cm="1">
        <f t="array" ref="L29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51" t="str">
        <f t="shared" si="46"/>
        <v>내계좌이체</v>
      </c>
      <c r="N2951" t="str">
        <f>IF(COUNTIF(저축성자산, I2951) &gt; 0, 표1[[#This Row],[결제수단]], E2951)</f>
        <v>미분류</v>
      </c>
      <c r="O2951">
        <f>IF(OR(표1[[#This Row],[pv_대분류]]="수입", 표1[[#This Row],[pv_대분류]]="저축/투자"), 표1[[#This Row],[금액]], -표1[[#This Row],[금액]])</f>
        <v>64200</v>
      </c>
    </row>
    <row r="2952" spans="1:15" hidden="1">
      <c r="A2952" s="33">
        <v>45523</v>
      </c>
      <c r="B2952" s="34">
        <v>0.91849537037037032</v>
      </c>
      <c r="C2952" t="s">
        <v>167</v>
      </c>
      <c r="D2952" t="s">
        <v>609</v>
      </c>
      <c r="E2952" t="s">
        <v>149</v>
      </c>
      <c r="F2952" t="s">
        <v>152</v>
      </c>
      <c r="G2952" s="82">
        <v>64200</v>
      </c>
      <c r="H2952" t="s">
        <v>179</v>
      </c>
      <c r="I2952" t="s">
        <v>537</v>
      </c>
      <c r="J2952" s="33"/>
      <c r="K2952" s="33">
        <f>표1[[#This Row],[날짜]]</f>
        <v>45523</v>
      </c>
      <c r="L2952" t="str" cm="1">
        <f t="array" ref="L29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52" t="str">
        <f t="shared" si="46"/>
        <v>내계좌이체</v>
      </c>
      <c r="N2952" t="str">
        <f>IF(COUNTIF(저축성자산, I2952) &gt; 0, 표1[[#This Row],[결제수단]], E2952)</f>
        <v>미분류</v>
      </c>
      <c r="O2952">
        <f>IF(OR(표1[[#This Row],[pv_대분류]]="수입", 표1[[#This Row],[pv_대분류]]="저축/투자"), 표1[[#This Row],[금액]], -표1[[#This Row],[금액]])</f>
        <v>-64200</v>
      </c>
    </row>
    <row r="2953" spans="1:15">
      <c r="A2953" s="33">
        <v>45522</v>
      </c>
      <c r="B2953" s="34">
        <v>0.77300925925925923</v>
      </c>
      <c r="C2953" t="s">
        <v>165</v>
      </c>
      <c r="D2953" t="s">
        <v>148</v>
      </c>
      <c r="E2953" t="s">
        <v>598</v>
      </c>
      <c r="F2953" t="s">
        <v>462</v>
      </c>
      <c r="G2953" s="82">
        <v>-10600</v>
      </c>
      <c r="H2953" t="s">
        <v>179</v>
      </c>
      <c r="I2953" t="s">
        <v>222</v>
      </c>
      <c r="J2953" s="33"/>
      <c r="K2953" s="33">
        <f>표1[[#This Row],[날짜]]</f>
        <v>45522</v>
      </c>
      <c r="L2953" t="str" cm="1">
        <f t="array" ref="L29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53" t="str">
        <f t="shared" si="46"/>
        <v>식비</v>
      </c>
      <c r="N2953" t="str">
        <f>IF(COUNTIF(저축성자산, I2953) &gt; 0, 표1[[#This Row],[결제수단]], E2953)</f>
        <v>패스트푸드</v>
      </c>
      <c r="O2953">
        <f>IF(OR(표1[[#This Row],[pv_대분류]]="수입", 표1[[#This Row],[pv_대분류]]="저축/투자"), 표1[[#This Row],[금액]], -표1[[#This Row],[금액]])</f>
        <v>10600</v>
      </c>
    </row>
    <row r="2954" spans="1:15">
      <c r="A2954" s="33">
        <v>45522</v>
      </c>
      <c r="B2954" s="34">
        <v>0.77718750000000003</v>
      </c>
      <c r="C2954" t="s">
        <v>165</v>
      </c>
      <c r="D2954" t="s">
        <v>148</v>
      </c>
      <c r="E2954" t="s">
        <v>27</v>
      </c>
      <c r="F2954" t="s">
        <v>233</v>
      </c>
      <c r="G2954" s="82">
        <v>-33233</v>
      </c>
      <c r="H2954" t="s">
        <v>179</v>
      </c>
      <c r="I2954" t="s">
        <v>222</v>
      </c>
      <c r="J2954" s="33"/>
      <c r="K2954" s="33">
        <f>표1[[#This Row],[날짜]]</f>
        <v>45522</v>
      </c>
      <c r="L2954" t="str" cm="1">
        <f t="array" ref="L29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54" t="str">
        <f t="shared" si="46"/>
        <v>식비</v>
      </c>
      <c r="N2954" t="str">
        <f>IF(COUNTIF(저축성자산, I2954) &gt; 0, 표1[[#This Row],[결제수단]], E2954)</f>
        <v>배달</v>
      </c>
      <c r="O2954">
        <f>IF(OR(표1[[#This Row],[pv_대분류]]="수입", 표1[[#This Row],[pv_대분류]]="저축/투자"), 표1[[#This Row],[금액]], -표1[[#This Row],[금액]])</f>
        <v>33233</v>
      </c>
    </row>
    <row r="2955" spans="1:15" hidden="1">
      <c r="A2955" s="33">
        <v>45522</v>
      </c>
      <c r="B2955" s="34">
        <v>0.890162037037037</v>
      </c>
      <c r="C2955" t="s">
        <v>163</v>
      </c>
      <c r="D2955" t="s">
        <v>161</v>
      </c>
      <c r="E2955" t="s">
        <v>149</v>
      </c>
      <c r="F2955" t="s">
        <v>385</v>
      </c>
      <c r="G2955" s="82">
        <v>10</v>
      </c>
      <c r="H2955" t="s">
        <v>179</v>
      </c>
      <c r="I2955" t="s">
        <v>537</v>
      </c>
      <c r="J2955" s="33"/>
      <c r="K2955" s="33">
        <f>표1[[#This Row],[날짜]]</f>
        <v>45522</v>
      </c>
      <c r="L2955" t="str" cm="1">
        <f t="array" ref="L29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55" t="str">
        <f t="shared" si="46"/>
        <v>앱테크</v>
      </c>
      <c r="N2955" t="str">
        <f>IF(COUNTIF(저축성자산, I2955) &gt; 0, 표1[[#This Row],[결제수단]], E2955)</f>
        <v>미분류</v>
      </c>
      <c r="O2955">
        <f>IF(OR(표1[[#This Row],[pv_대분류]]="수입", 표1[[#This Row],[pv_대분류]]="저축/투자"), 표1[[#This Row],[금액]], -표1[[#This Row],[금액]])</f>
        <v>10</v>
      </c>
    </row>
    <row r="2956" spans="1:15" hidden="1">
      <c r="A2956" s="33">
        <v>45522</v>
      </c>
      <c r="B2956" s="34">
        <v>0.89146990740740739</v>
      </c>
      <c r="C2956" t="s">
        <v>167</v>
      </c>
      <c r="D2956" t="s">
        <v>609</v>
      </c>
      <c r="E2956" t="s">
        <v>149</v>
      </c>
      <c r="F2956" t="s">
        <v>192</v>
      </c>
      <c r="G2956" s="82">
        <v>222</v>
      </c>
      <c r="H2956" t="s">
        <v>179</v>
      </c>
      <c r="I2956" t="s">
        <v>537</v>
      </c>
      <c r="J2956" s="33"/>
      <c r="K2956" s="33">
        <f>표1[[#This Row],[날짜]]</f>
        <v>45522</v>
      </c>
      <c r="L2956" t="str" cm="1">
        <f t="array" ref="L29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56" t="str">
        <f t="shared" si="46"/>
        <v>내계좌이체</v>
      </c>
      <c r="N2956" t="str">
        <f>IF(COUNTIF(저축성자산, I2956) &gt; 0, 표1[[#This Row],[결제수단]], E2956)</f>
        <v>미분류</v>
      </c>
      <c r="O2956">
        <f>IF(OR(표1[[#This Row],[pv_대분류]]="수입", 표1[[#This Row],[pv_대분류]]="저축/투자"), 표1[[#This Row],[금액]], -표1[[#This Row],[금액]])</f>
        <v>-222</v>
      </c>
    </row>
    <row r="2957" spans="1:15" hidden="1">
      <c r="A2957" s="33">
        <v>45522</v>
      </c>
      <c r="B2957" s="34">
        <v>0.89146990740740739</v>
      </c>
      <c r="C2957" t="s">
        <v>167</v>
      </c>
      <c r="D2957" t="s">
        <v>609</v>
      </c>
      <c r="E2957" t="s">
        <v>149</v>
      </c>
      <c r="F2957" t="s">
        <v>234</v>
      </c>
      <c r="G2957" s="82">
        <v>-222</v>
      </c>
      <c r="H2957" t="s">
        <v>179</v>
      </c>
      <c r="I2957" t="s">
        <v>527</v>
      </c>
      <c r="J2957" s="33"/>
      <c r="K2957" s="33">
        <f>표1[[#This Row],[날짜]]</f>
        <v>45522</v>
      </c>
      <c r="L2957" t="str" cm="1">
        <f t="array" ref="L29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57" t="str">
        <f t="shared" si="46"/>
        <v>내계좌이체</v>
      </c>
      <c r="N2957" t="str">
        <f>IF(COUNTIF(저축성자산, I2957) &gt; 0, 표1[[#This Row],[결제수단]], E2957)</f>
        <v>미분류</v>
      </c>
      <c r="O2957">
        <f>IF(OR(표1[[#This Row],[pv_대분류]]="수입", 표1[[#This Row],[pv_대분류]]="저축/투자"), 표1[[#This Row],[금액]], -표1[[#This Row],[금액]])</f>
        <v>222</v>
      </c>
    </row>
    <row r="2958" spans="1:15">
      <c r="A2958" s="33">
        <v>45521</v>
      </c>
      <c r="B2958" s="34">
        <v>0.50596064814814812</v>
      </c>
      <c r="C2958" t="s">
        <v>165</v>
      </c>
      <c r="D2958" t="s">
        <v>553</v>
      </c>
      <c r="E2958" t="s">
        <v>612</v>
      </c>
      <c r="F2958" t="s">
        <v>5</v>
      </c>
      <c r="G2958" s="82">
        <v>-70373</v>
      </c>
      <c r="H2958" t="s">
        <v>179</v>
      </c>
      <c r="I2958" t="s">
        <v>222</v>
      </c>
      <c r="J2958" s="33"/>
      <c r="K2958" s="33">
        <f>표1[[#This Row],[날짜]]</f>
        <v>45521</v>
      </c>
      <c r="L2958" t="str" cm="1">
        <f t="array" ref="L29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58" t="str">
        <f t="shared" si="46"/>
        <v>온라인쇼핑</v>
      </c>
      <c r="N2958" t="str">
        <f>IF(COUNTIF(저축성자산, I2958) &gt; 0, 표1[[#This Row],[결제수단]], E2958)</f>
        <v>인터넷쇼핑</v>
      </c>
      <c r="O2958">
        <f>IF(OR(표1[[#This Row],[pv_대분류]]="수입", 표1[[#This Row],[pv_대분류]]="저축/투자"), 표1[[#This Row],[금액]], -표1[[#This Row],[금액]])</f>
        <v>70373</v>
      </c>
    </row>
    <row r="2959" spans="1:15">
      <c r="A2959" s="33">
        <v>45521</v>
      </c>
      <c r="B2959" s="34">
        <v>0.59362268518518524</v>
      </c>
      <c r="C2959" t="s">
        <v>165</v>
      </c>
      <c r="D2959" t="s">
        <v>525</v>
      </c>
      <c r="E2959" t="s">
        <v>591</v>
      </c>
      <c r="F2959" t="s">
        <v>193</v>
      </c>
      <c r="G2959" s="82">
        <v>-10500</v>
      </c>
      <c r="H2959" t="s">
        <v>179</v>
      </c>
      <c r="I2959" t="s">
        <v>224</v>
      </c>
      <c r="J2959" s="33"/>
      <c r="K2959" s="33">
        <f>표1[[#This Row],[날짜]]</f>
        <v>45521</v>
      </c>
      <c r="L2959" t="str" cm="1">
        <f t="array" ref="L29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59" t="str">
        <f t="shared" si="46"/>
        <v>카페/간식</v>
      </c>
      <c r="N2959" t="str">
        <f>IF(COUNTIF(저축성자산, I2959) &gt; 0, 표1[[#This Row],[결제수단]], E2959)</f>
        <v>커피/음료</v>
      </c>
      <c r="O2959">
        <f>IF(OR(표1[[#This Row],[pv_대분류]]="수입", 표1[[#This Row],[pv_대분류]]="저축/투자"), 표1[[#This Row],[금액]], -표1[[#This Row],[금액]])</f>
        <v>10500</v>
      </c>
    </row>
    <row r="2960" spans="1:15" hidden="1">
      <c r="A2960" s="33">
        <v>45521</v>
      </c>
      <c r="B2960" s="34">
        <v>0.96347222222222217</v>
      </c>
      <c r="C2960" t="s">
        <v>163</v>
      </c>
      <c r="D2960" t="s">
        <v>161</v>
      </c>
      <c r="E2960" t="s">
        <v>149</v>
      </c>
      <c r="F2960" t="s">
        <v>385</v>
      </c>
      <c r="G2960" s="82">
        <v>10</v>
      </c>
      <c r="H2960" t="s">
        <v>179</v>
      </c>
      <c r="I2960" t="s">
        <v>537</v>
      </c>
      <c r="J2960" s="33"/>
      <c r="K2960" s="33">
        <f>표1[[#This Row],[날짜]]</f>
        <v>45521</v>
      </c>
      <c r="L2960" t="str" cm="1">
        <f t="array" ref="L29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60" t="str">
        <f t="shared" si="46"/>
        <v>앱테크</v>
      </c>
      <c r="N2960" t="str">
        <f>IF(COUNTIF(저축성자산, I2960) &gt; 0, 표1[[#This Row],[결제수단]], E2960)</f>
        <v>미분류</v>
      </c>
      <c r="O2960">
        <f>IF(OR(표1[[#This Row],[pv_대분류]]="수입", 표1[[#This Row],[pv_대분류]]="저축/투자"), 표1[[#This Row],[금액]], -표1[[#This Row],[금액]])</f>
        <v>10</v>
      </c>
    </row>
    <row r="2961" spans="1:15" hidden="1">
      <c r="A2961" s="33">
        <v>45521</v>
      </c>
      <c r="B2961" s="34">
        <v>0.96363425925925927</v>
      </c>
      <c r="C2961" t="s">
        <v>163</v>
      </c>
      <c r="D2961" t="s">
        <v>510</v>
      </c>
      <c r="E2961" t="s">
        <v>149</v>
      </c>
      <c r="F2961" t="s">
        <v>608</v>
      </c>
      <c r="G2961" s="82">
        <v>222</v>
      </c>
      <c r="H2961" t="s">
        <v>179</v>
      </c>
      <c r="I2961" t="s">
        <v>527</v>
      </c>
      <c r="J2961" s="33"/>
      <c r="K2961" s="33">
        <f>표1[[#This Row],[날짜]]</f>
        <v>45521</v>
      </c>
      <c r="L2961" t="str" cm="1">
        <f t="array" ref="L29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61" t="str">
        <f t="shared" si="46"/>
        <v>금융수입</v>
      </c>
      <c r="N2961" t="str">
        <f>IF(COUNTIF(저축성자산, I2961) &gt; 0, 표1[[#This Row],[결제수단]], E2961)</f>
        <v>미분류</v>
      </c>
      <c r="O2961">
        <f>IF(OR(표1[[#This Row],[pv_대분류]]="수입", 표1[[#This Row],[pv_대분류]]="저축/투자"), 표1[[#This Row],[금액]], -표1[[#This Row],[금액]])</f>
        <v>222</v>
      </c>
    </row>
    <row r="2962" spans="1:15" hidden="1">
      <c r="A2962" s="33">
        <v>45520</v>
      </c>
      <c r="B2962" s="34">
        <v>0.35835648148148153</v>
      </c>
      <c r="C2962" t="s">
        <v>163</v>
      </c>
      <c r="D2962" t="s">
        <v>505</v>
      </c>
      <c r="E2962" t="s">
        <v>149</v>
      </c>
      <c r="F2962" t="s">
        <v>653</v>
      </c>
      <c r="G2962" s="82">
        <v>2838150</v>
      </c>
      <c r="H2962" t="s">
        <v>179</v>
      </c>
      <c r="I2962" t="s">
        <v>211</v>
      </c>
      <c r="J2962" s="33"/>
      <c r="K2962" s="33">
        <f>표1[[#This Row],[날짜]]</f>
        <v>45520</v>
      </c>
      <c r="L2962" t="str" cm="1">
        <f t="array" ref="L29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62" t="str">
        <f t="shared" si="46"/>
        <v>기타수입</v>
      </c>
      <c r="N2962" t="str">
        <f>IF(COUNTIF(저축성자산, I2962) &gt; 0, 표1[[#This Row],[결제수단]], E2962)</f>
        <v>미분류</v>
      </c>
      <c r="O2962">
        <f>IF(OR(표1[[#This Row],[pv_대분류]]="수입", 표1[[#This Row],[pv_대분류]]="저축/투자"), 표1[[#This Row],[금액]], -표1[[#This Row],[금액]])</f>
        <v>2838150</v>
      </c>
    </row>
    <row r="2963" spans="1:15" hidden="1">
      <c r="A2963" s="33">
        <v>45520</v>
      </c>
      <c r="B2963" s="34">
        <v>0.41981481481481481</v>
      </c>
      <c r="C2963" t="s">
        <v>163</v>
      </c>
      <c r="D2963" t="s">
        <v>505</v>
      </c>
      <c r="E2963" t="s">
        <v>149</v>
      </c>
      <c r="F2963" t="s">
        <v>431</v>
      </c>
      <c r="G2963" s="82">
        <v>14790</v>
      </c>
      <c r="H2963" t="s">
        <v>179</v>
      </c>
      <c r="I2963" t="s">
        <v>537</v>
      </c>
      <c r="J2963" s="33"/>
      <c r="K2963" s="33">
        <f>표1[[#This Row],[날짜]]</f>
        <v>45520</v>
      </c>
      <c r="L2963" t="str" cm="1">
        <f t="array" ref="L29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63" t="str">
        <f t="shared" si="46"/>
        <v>기타수입</v>
      </c>
      <c r="N2963" t="str">
        <f>IF(COUNTIF(저축성자산, I2963) &gt; 0, 표1[[#This Row],[결제수단]], E2963)</f>
        <v>미분류</v>
      </c>
      <c r="O2963">
        <f>IF(OR(표1[[#This Row],[pv_대분류]]="수입", 표1[[#This Row],[pv_대분류]]="저축/투자"), 표1[[#This Row],[금액]], -표1[[#This Row],[금액]])</f>
        <v>14790</v>
      </c>
    </row>
    <row r="2964" spans="1:15">
      <c r="A2964" s="33">
        <v>45520</v>
      </c>
      <c r="B2964" s="34">
        <v>0.42784722222222221</v>
      </c>
      <c r="C2964" t="s">
        <v>165</v>
      </c>
      <c r="D2964" t="s">
        <v>148</v>
      </c>
      <c r="E2964" t="s">
        <v>27</v>
      </c>
      <c r="F2964" t="s">
        <v>233</v>
      </c>
      <c r="G2964" s="82">
        <v>-14980</v>
      </c>
      <c r="H2964" t="s">
        <v>179</v>
      </c>
      <c r="I2964" t="s">
        <v>222</v>
      </c>
      <c r="J2964" s="33"/>
      <c r="K2964" s="33">
        <f>표1[[#This Row],[날짜]]</f>
        <v>45520</v>
      </c>
      <c r="L2964" t="str" cm="1">
        <f t="array" ref="L29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4" t="str">
        <f t="shared" si="46"/>
        <v>식비</v>
      </c>
      <c r="N2964" t="str">
        <f>IF(COUNTIF(저축성자산, I2964) &gt; 0, 표1[[#This Row],[결제수단]], E2964)</f>
        <v>배달</v>
      </c>
      <c r="O2964">
        <f>IF(OR(표1[[#This Row],[pv_대분류]]="수입", 표1[[#This Row],[pv_대분류]]="저축/투자"), 표1[[#This Row],[금액]], -표1[[#This Row],[금액]])</f>
        <v>14980</v>
      </c>
    </row>
    <row r="2965" spans="1:15">
      <c r="A2965" s="33">
        <v>45520</v>
      </c>
      <c r="B2965" s="34">
        <v>0.4284722222222222</v>
      </c>
      <c r="C2965" t="s">
        <v>165</v>
      </c>
      <c r="D2965" t="s">
        <v>148</v>
      </c>
      <c r="E2965" t="s">
        <v>27</v>
      </c>
      <c r="F2965" t="s">
        <v>233</v>
      </c>
      <c r="G2965" s="82">
        <v>14980</v>
      </c>
      <c r="H2965" t="s">
        <v>179</v>
      </c>
      <c r="I2965" t="s">
        <v>222</v>
      </c>
      <c r="J2965" s="33"/>
      <c r="K2965" s="33">
        <f>표1[[#This Row],[날짜]]</f>
        <v>45520</v>
      </c>
      <c r="L2965" t="str" cm="1">
        <f t="array" ref="L29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5" t="str">
        <f t="shared" si="46"/>
        <v>식비</v>
      </c>
      <c r="N2965" t="str">
        <f>IF(COUNTIF(저축성자산, I2965) &gt; 0, 표1[[#This Row],[결제수단]], E2965)</f>
        <v>배달</v>
      </c>
      <c r="O2965">
        <f>IF(OR(표1[[#This Row],[pv_대분류]]="수입", 표1[[#This Row],[pv_대분류]]="저축/투자"), 표1[[#This Row],[금액]], -표1[[#This Row],[금액]])</f>
        <v>-14980</v>
      </c>
    </row>
    <row r="2966" spans="1:15">
      <c r="A2966" s="33">
        <v>45520</v>
      </c>
      <c r="B2966" s="34">
        <v>0.43886574074074081</v>
      </c>
      <c r="C2966" t="s">
        <v>165</v>
      </c>
      <c r="D2966" t="s">
        <v>148</v>
      </c>
      <c r="E2966" t="s">
        <v>27</v>
      </c>
      <c r="F2966" t="s">
        <v>233</v>
      </c>
      <c r="G2966" s="82">
        <v>-25900</v>
      </c>
      <c r="H2966" t="s">
        <v>179</v>
      </c>
      <c r="I2966" t="s">
        <v>222</v>
      </c>
      <c r="J2966" s="33"/>
      <c r="K2966" s="33">
        <f>표1[[#This Row],[날짜]]</f>
        <v>45520</v>
      </c>
      <c r="L2966" t="str" cm="1">
        <f t="array" ref="L29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6" t="str">
        <f t="shared" si="46"/>
        <v>식비</v>
      </c>
      <c r="N2966" t="str">
        <f>IF(COUNTIF(저축성자산, I2966) &gt; 0, 표1[[#This Row],[결제수단]], E2966)</f>
        <v>배달</v>
      </c>
      <c r="O2966">
        <f>IF(OR(표1[[#This Row],[pv_대분류]]="수입", 표1[[#This Row],[pv_대분류]]="저축/투자"), 표1[[#This Row],[금액]], -표1[[#This Row],[금액]])</f>
        <v>25900</v>
      </c>
    </row>
    <row r="2967" spans="1:15">
      <c r="A2967" s="33">
        <v>45520</v>
      </c>
      <c r="B2967" s="34">
        <v>0.43925925925925918</v>
      </c>
      <c r="C2967" t="s">
        <v>165</v>
      </c>
      <c r="D2967" t="s">
        <v>148</v>
      </c>
      <c r="E2967" t="s">
        <v>27</v>
      </c>
      <c r="F2967" t="s">
        <v>233</v>
      </c>
      <c r="G2967" s="82">
        <v>25900</v>
      </c>
      <c r="H2967" t="s">
        <v>179</v>
      </c>
      <c r="I2967" t="s">
        <v>222</v>
      </c>
      <c r="J2967" s="33"/>
      <c r="K2967" s="33">
        <f>표1[[#This Row],[날짜]]</f>
        <v>45520</v>
      </c>
      <c r="L2967" t="str" cm="1">
        <f t="array" ref="L29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7" t="str">
        <f t="shared" si="46"/>
        <v>식비</v>
      </c>
      <c r="N2967" t="str">
        <f>IF(COUNTIF(저축성자산, I2967) &gt; 0, 표1[[#This Row],[결제수단]], E2967)</f>
        <v>배달</v>
      </c>
      <c r="O2967">
        <f>IF(OR(표1[[#This Row],[pv_대분류]]="수입", 표1[[#This Row],[pv_대분류]]="저축/투자"), 표1[[#This Row],[금액]], -표1[[#This Row],[금액]])</f>
        <v>-25900</v>
      </c>
    </row>
    <row r="2968" spans="1:15">
      <c r="A2968" s="33">
        <v>45520</v>
      </c>
      <c r="B2968" s="34">
        <v>0.46415509259259258</v>
      </c>
      <c r="C2968" t="s">
        <v>165</v>
      </c>
      <c r="D2968" t="s">
        <v>146</v>
      </c>
      <c r="E2968" t="s">
        <v>595</v>
      </c>
      <c r="F2968" t="s">
        <v>639</v>
      </c>
      <c r="G2968" s="82">
        <v>-53400</v>
      </c>
      <c r="H2968" t="s">
        <v>179</v>
      </c>
      <c r="I2968" t="s">
        <v>537</v>
      </c>
      <c r="J2968" s="33"/>
      <c r="K2968" s="33">
        <f>표1[[#This Row],[날짜]]</f>
        <v>45520</v>
      </c>
      <c r="L2968" t="str" cm="1">
        <f t="array" ref="L29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8" t="str">
        <f t="shared" si="46"/>
        <v>교통</v>
      </c>
      <c r="N2968" t="str">
        <f>IF(COUNTIF(저축성자산, I2968) &gt; 0, 표1[[#This Row],[결제수단]], E2968)</f>
        <v>대중교통</v>
      </c>
      <c r="O2968">
        <f>IF(OR(표1[[#This Row],[pv_대분류]]="수입", 표1[[#This Row],[pv_대분류]]="저축/투자"), 표1[[#This Row],[금액]], -표1[[#This Row],[금액]])</f>
        <v>53400</v>
      </c>
    </row>
    <row r="2969" spans="1:15">
      <c r="A2969" s="33">
        <v>45520</v>
      </c>
      <c r="B2969" s="34">
        <v>0.53518518518518521</v>
      </c>
      <c r="C2969" t="s">
        <v>165</v>
      </c>
      <c r="D2969" t="s">
        <v>148</v>
      </c>
      <c r="E2969" t="s">
        <v>0</v>
      </c>
      <c r="F2969" t="s">
        <v>344</v>
      </c>
      <c r="G2969" s="82">
        <v>-59866</v>
      </c>
      <c r="H2969" t="s">
        <v>179</v>
      </c>
      <c r="I2969" t="s">
        <v>222</v>
      </c>
      <c r="J2969" s="33"/>
      <c r="K2969" s="33">
        <f>표1[[#This Row],[날짜]]</f>
        <v>45520</v>
      </c>
      <c r="L2969" t="str" cm="1">
        <f t="array" ref="L29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69" t="str">
        <f t="shared" si="46"/>
        <v>식비</v>
      </c>
      <c r="N2969" t="str">
        <f>IF(COUNTIF(저축성자산, I2969) &gt; 0, 표1[[#This Row],[결제수단]], E2969)</f>
        <v>치킨</v>
      </c>
      <c r="O2969">
        <f>IF(OR(표1[[#This Row],[pv_대분류]]="수입", 표1[[#This Row],[pv_대분류]]="저축/투자"), 표1[[#This Row],[금액]], -표1[[#This Row],[금액]])</f>
        <v>59866</v>
      </c>
    </row>
    <row r="2970" spans="1:15">
      <c r="A2970" s="33">
        <v>45520</v>
      </c>
      <c r="B2970" s="34">
        <v>0.70915509259259257</v>
      </c>
      <c r="C2970" t="s">
        <v>165</v>
      </c>
      <c r="D2970" t="s">
        <v>549</v>
      </c>
      <c r="E2970" t="s">
        <v>11</v>
      </c>
      <c r="F2970" t="s">
        <v>425</v>
      </c>
      <c r="G2970" s="82">
        <v>-36420</v>
      </c>
      <c r="H2970" t="s">
        <v>179</v>
      </c>
      <c r="I2970" t="s">
        <v>537</v>
      </c>
      <c r="J2970" s="33"/>
      <c r="K2970" s="33">
        <f>표1[[#This Row],[날짜]]</f>
        <v>45520</v>
      </c>
      <c r="L2970" t="str" cm="1">
        <f t="array" ref="L29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70" t="str">
        <f t="shared" si="46"/>
        <v>주거/통신</v>
      </c>
      <c r="N2970" t="str">
        <f>IF(COUNTIF(저축성자산, I2970) &gt; 0, 표1[[#This Row],[결제수단]], E2970)</f>
        <v>휴대폰</v>
      </c>
      <c r="O2970">
        <f>IF(OR(표1[[#This Row],[pv_대분류]]="수입", 표1[[#This Row],[pv_대분류]]="저축/투자"), 표1[[#This Row],[금액]], -표1[[#This Row],[금액]])</f>
        <v>36420</v>
      </c>
    </row>
    <row r="2971" spans="1:15">
      <c r="A2971" s="33">
        <v>45520</v>
      </c>
      <c r="B2971" s="34">
        <v>0.74381944444444448</v>
      </c>
      <c r="C2971" t="s">
        <v>165</v>
      </c>
      <c r="D2971" t="s">
        <v>514</v>
      </c>
      <c r="E2971" t="s">
        <v>3</v>
      </c>
      <c r="F2971" t="s">
        <v>386</v>
      </c>
      <c r="G2971" s="82">
        <v>-40000</v>
      </c>
      <c r="H2971" t="s">
        <v>179</v>
      </c>
      <c r="I2971" t="s">
        <v>222</v>
      </c>
      <c r="J2971" s="33"/>
      <c r="K2971" s="33">
        <f>표1[[#This Row],[날짜]]</f>
        <v>45520</v>
      </c>
      <c r="L2971" t="str" cm="1">
        <f t="array" ref="L29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71" t="str">
        <f t="shared" si="46"/>
        <v>뷰티/미용</v>
      </c>
      <c r="N2971" t="str">
        <f>IF(COUNTIF(저축성자산, I2971) &gt; 0, 표1[[#This Row],[결제수단]], E2971)</f>
        <v>헤어샵</v>
      </c>
      <c r="O2971">
        <f>IF(OR(표1[[#This Row],[pv_대분류]]="수입", 표1[[#This Row],[pv_대분류]]="저축/투자"), 표1[[#This Row],[금액]], -표1[[#This Row],[금액]])</f>
        <v>40000</v>
      </c>
    </row>
    <row r="2972" spans="1:15" hidden="1">
      <c r="A2972" s="33">
        <v>45520</v>
      </c>
      <c r="B2972" s="34">
        <v>0.96849537037037037</v>
      </c>
      <c r="C2972" t="s">
        <v>163</v>
      </c>
      <c r="D2972" t="s">
        <v>161</v>
      </c>
      <c r="E2972" t="s">
        <v>149</v>
      </c>
      <c r="F2972" t="s">
        <v>775</v>
      </c>
      <c r="G2972" s="82">
        <v>3</v>
      </c>
      <c r="H2972" t="s">
        <v>179</v>
      </c>
      <c r="I2972" t="s">
        <v>537</v>
      </c>
      <c r="J2972" s="33"/>
      <c r="K2972" s="33">
        <f>표1[[#This Row],[날짜]]</f>
        <v>45520</v>
      </c>
      <c r="L2972" t="str" cm="1">
        <f t="array" ref="L29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72" t="str">
        <f t="shared" si="46"/>
        <v>앱테크</v>
      </c>
      <c r="N2972" t="str">
        <f>IF(COUNTIF(저축성자산, I2972) &gt; 0, 표1[[#This Row],[결제수단]], E2972)</f>
        <v>미분류</v>
      </c>
      <c r="O2972">
        <f>IF(OR(표1[[#This Row],[pv_대분류]]="수입", 표1[[#This Row],[pv_대분류]]="저축/투자"), 표1[[#This Row],[금액]], -표1[[#This Row],[금액]])</f>
        <v>3</v>
      </c>
    </row>
    <row r="2973" spans="1:15" hidden="1">
      <c r="A2973" s="33">
        <v>45520</v>
      </c>
      <c r="B2973" s="34">
        <v>0.36439814814814808</v>
      </c>
      <c r="C2973" t="s">
        <v>167</v>
      </c>
      <c r="D2973" t="s">
        <v>609</v>
      </c>
      <c r="E2973" t="s">
        <v>149</v>
      </c>
      <c r="F2973" t="s">
        <v>593</v>
      </c>
      <c r="G2973" s="82">
        <v>-450000</v>
      </c>
      <c r="H2973" t="s">
        <v>179</v>
      </c>
      <c r="I2973" t="s">
        <v>211</v>
      </c>
      <c r="J2973" s="33"/>
      <c r="K2973" s="33">
        <f>표1[[#This Row],[날짜]]</f>
        <v>45520</v>
      </c>
      <c r="L2973" t="str" cm="1">
        <f t="array" ref="L29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73" t="str">
        <f t="shared" si="46"/>
        <v>내계좌이체</v>
      </c>
      <c r="N2973" t="str">
        <f>IF(COUNTIF(저축성자산, I2973) &gt; 0, 표1[[#This Row],[결제수단]], E2973)</f>
        <v>미분류</v>
      </c>
      <c r="O2973">
        <f>IF(OR(표1[[#This Row],[pv_대분류]]="수입", 표1[[#This Row],[pv_대분류]]="저축/투자"), 표1[[#This Row],[금액]], -표1[[#This Row],[금액]])</f>
        <v>450000</v>
      </c>
    </row>
    <row r="2974" spans="1:15" hidden="1">
      <c r="A2974" s="33">
        <v>45520</v>
      </c>
      <c r="B2974" s="34">
        <v>0.36439814814814808</v>
      </c>
      <c r="C2974" t="s">
        <v>167</v>
      </c>
      <c r="D2974" t="s">
        <v>609</v>
      </c>
      <c r="E2974" t="s">
        <v>149</v>
      </c>
      <c r="F2974" t="s">
        <v>152</v>
      </c>
      <c r="G2974" s="82">
        <v>450000</v>
      </c>
      <c r="H2974" t="s">
        <v>179</v>
      </c>
      <c r="I2974" t="s">
        <v>537</v>
      </c>
      <c r="J2974" s="33"/>
      <c r="K2974" s="33">
        <f>표1[[#This Row],[날짜]]</f>
        <v>45520</v>
      </c>
      <c r="L2974" t="str" cm="1">
        <f t="array" ref="L29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74" t="str">
        <f t="shared" si="46"/>
        <v>내계좌이체</v>
      </c>
      <c r="N2974" t="str">
        <f>IF(COUNTIF(저축성자산, I2974) &gt; 0, 표1[[#This Row],[결제수단]], E2974)</f>
        <v>미분류</v>
      </c>
      <c r="O2974">
        <f>IF(OR(표1[[#This Row],[pv_대분류]]="수입", 표1[[#This Row],[pv_대분류]]="저축/투자"), 표1[[#This Row],[금액]], -표1[[#This Row],[금액]])</f>
        <v>-450000</v>
      </c>
    </row>
    <row r="2975" spans="1:15" hidden="1">
      <c r="A2975" s="33">
        <v>45520</v>
      </c>
      <c r="B2975" s="34">
        <v>0.3646875</v>
      </c>
      <c r="C2975" t="s">
        <v>167</v>
      </c>
      <c r="D2975" t="s">
        <v>609</v>
      </c>
      <c r="E2975" t="s">
        <v>149</v>
      </c>
      <c r="F2975" t="s">
        <v>593</v>
      </c>
      <c r="G2975" s="82">
        <v>-250000</v>
      </c>
      <c r="H2975" t="s">
        <v>179</v>
      </c>
      <c r="I2975" t="s">
        <v>211</v>
      </c>
      <c r="J2975" s="33"/>
      <c r="K2975" s="33">
        <f>표1[[#This Row],[날짜]]</f>
        <v>45520</v>
      </c>
      <c r="L2975" t="str" cm="1">
        <f t="array" ref="L29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75" t="str">
        <f t="shared" si="46"/>
        <v>내계좌이체</v>
      </c>
      <c r="N2975" t="str">
        <f>IF(COUNTIF(저축성자산, I2975) &gt; 0, 표1[[#This Row],[결제수단]], E2975)</f>
        <v>미분류</v>
      </c>
      <c r="O2975">
        <f>IF(OR(표1[[#This Row],[pv_대분류]]="수입", 표1[[#This Row],[pv_대분류]]="저축/투자"), 표1[[#This Row],[금액]], -표1[[#This Row],[금액]])</f>
        <v>250000</v>
      </c>
    </row>
    <row r="2976" spans="1:15" hidden="1">
      <c r="A2976" s="33">
        <v>45520</v>
      </c>
      <c r="B2976" s="34">
        <v>0.36488425925925932</v>
      </c>
      <c r="C2976" t="s">
        <v>167</v>
      </c>
      <c r="D2976" t="s">
        <v>609</v>
      </c>
      <c r="E2976" t="s">
        <v>149</v>
      </c>
      <c r="F2976" t="s">
        <v>593</v>
      </c>
      <c r="G2976" s="82">
        <v>-250000</v>
      </c>
      <c r="H2976" t="s">
        <v>179</v>
      </c>
      <c r="I2976" t="s">
        <v>211</v>
      </c>
      <c r="J2976" s="33"/>
      <c r="K2976" s="33">
        <f>표1[[#This Row],[날짜]]</f>
        <v>45520</v>
      </c>
      <c r="L2976" t="str" cm="1">
        <f t="array" ref="L29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76" t="str">
        <f t="shared" si="46"/>
        <v>내계좌이체</v>
      </c>
      <c r="N2976" t="str">
        <f>IF(COUNTIF(저축성자산, I2976) &gt; 0, 표1[[#This Row],[결제수단]], E2976)</f>
        <v>미분류</v>
      </c>
      <c r="O2976">
        <f>IF(OR(표1[[#This Row],[pv_대분류]]="수입", 표1[[#This Row],[pv_대분류]]="저축/투자"), 표1[[#This Row],[금액]], -표1[[#This Row],[금액]])</f>
        <v>250000</v>
      </c>
    </row>
    <row r="2977" spans="1:15" hidden="1">
      <c r="A2977" s="33">
        <v>45520</v>
      </c>
      <c r="B2977" s="34">
        <v>0.4010185185185185</v>
      </c>
      <c r="C2977" t="s">
        <v>167</v>
      </c>
      <c r="D2977" t="s">
        <v>167</v>
      </c>
      <c r="E2977" t="s">
        <v>149</v>
      </c>
      <c r="F2977" t="s">
        <v>389</v>
      </c>
      <c r="G2977" s="82">
        <v>3000</v>
      </c>
      <c r="H2977" t="s">
        <v>179</v>
      </c>
      <c r="I2977" t="s">
        <v>537</v>
      </c>
      <c r="J2977" s="33"/>
      <c r="K2977" s="33">
        <f>표1[[#This Row],[날짜]]</f>
        <v>45520</v>
      </c>
      <c r="L2977" t="str" cm="1">
        <f t="array" ref="L29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2977" t="str">
        <f t="shared" si="46"/>
        <v>이체</v>
      </c>
      <c r="N2977" t="str">
        <f>IF(COUNTIF(저축성자산, I2977) &gt; 0, 표1[[#This Row],[결제수단]], E2977)</f>
        <v>미분류</v>
      </c>
      <c r="O2977">
        <f>IF(OR(표1[[#This Row],[pv_대분류]]="수입", 표1[[#This Row],[pv_대분류]]="저축/투자"), 표1[[#This Row],[금액]], -표1[[#This Row],[금액]])</f>
        <v>-3000</v>
      </c>
    </row>
    <row r="2978" spans="1:15" hidden="1">
      <c r="A2978" s="33">
        <v>45520</v>
      </c>
      <c r="B2978" s="34">
        <v>0.74728009259259254</v>
      </c>
      <c r="C2978" t="s">
        <v>167</v>
      </c>
      <c r="D2978" t="s">
        <v>609</v>
      </c>
      <c r="E2978" t="s">
        <v>149</v>
      </c>
      <c r="F2978" t="s">
        <v>593</v>
      </c>
      <c r="G2978" s="82">
        <v>-8150</v>
      </c>
      <c r="H2978" t="s">
        <v>179</v>
      </c>
      <c r="I2978" t="s">
        <v>211</v>
      </c>
      <c r="J2978" s="33"/>
      <c r="K2978" s="33">
        <f>표1[[#This Row],[날짜]]</f>
        <v>45520</v>
      </c>
      <c r="L2978" t="str" cm="1">
        <f t="array" ref="L29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78" t="str">
        <f t="shared" si="46"/>
        <v>내계좌이체</v>
      </c>
      <c r="N2978" t="str">
        <f>IF(COUNTIF(저축성자산, I2978) &gt; 0, 표1[[#This Row],[결제수단]], E2978)</f>
        <v>미분류</v>
      </c>
      <c r="O2978">
        <f>IF(OR(표1[[#This Row],[pv_대분류]]="수입", 표1[[#This Row],[pv_대분류]]="저축/투자"), 표1[[#This Row],[금액]], -표1[[#This Row],[금액]])</f>
        <v>8150</v>
      </c>
    </row>
    <row r="2979" spans="1:15" hidden="1">
      <c r="A2979" s="33">
        <v>45520</v>
      </c>
      <c r="B2979" s="34">
        <v>0.74729166666666669</v>
      </c>
      <c r="C2979" t="s">
        <v>167</v>
      </c>
      <c r="D2979" t="s">
        <v>609</v>
      </c>
      <c r="E2979" t="s">
        <v>149</v>
      </c>
      <c r="F2979" t="s">
        <v>152</v>
      </c>
      <c r="G2979" s="82">
        <v>8150</v>
      </c>
      <c r="H2979" t="s">
        <v>179</v>
      </c>
      <c r="I2979" t="s">
        <v>537</v>
      </c>
      <c r="J2979" s="33"/>
      <c r="K2979" s="33">
        <f>표1[[#This Row],[날짜]]</f>
        <v>45520</v>
      </c>
      <c r="L2979" t="str" cm="1">
        <f t="array" ref="L29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79" t="str">
        <f t="shared" si="46"/>
        <v>내계좌이체</v>
      </c>
      <c r="N2979" t="str">
        <f>IF(COUNTIF(저축성자산, I2979) &gt; 0, 표1[[#This Row],[결제수단]], E2979)</f>
        <v>미분류</v>
      </c>
      <c r="O2979">
        <f>IF(OR(표1[[#This Row],[pv_대분류]]="수입", 표1[[#This Row],[pv_대분류]]="저축/투자"), 표1[[#This Row],[금액]], -표1[[#This Row],[금액]])</f>
        <v>-8150</v>
      </c>
    </row>
    <row r="2980" spans="1:15">
      <c r="A2980" s="33">
        <v>45519</v>
      </c>
      <c r="B2980" s="34">
        <v>0</v>
      </c>
      <c r="C2980" t="s">
        <v>165</v>
      </c>
      <c r="D2980" t="s">
        <v>146</v>
      </c>
      <c r="E2980" t="s">
        <v>595</v>
      </c>
      <c r="F2980" t="s">
        <v>613</v>
      </c>
      <c r="G2980" s="82">
        <v>-6800</v>
      </c>
      <c r="H2980" t="s">
        <v>179</v>
      </c>
      <c r="I2980" t="s">
        <v>224</v>
      </c>
      <c r="J2980" s="33"/>
      <c r="K2980" s="33">
        <f>표1[[#This Row],[날짜]]</f>
        <v>45519</v>
      </c>
      <c r="L2980" t="str" cm="1">
        <f t="array" ref="L29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80" t="str">
        <f t="shared" si="46"/>
        <v>교통</v>
      </c>
      <c r="N2980" t="str">
        <f>IF(COUNTIF(저축성자산, I2980) &gt; 0, 표1[[#This Row],[결제수단]], E2980)</f>
        <v>대중교통</v>
      </c>
      <c r="O2980">
        <f>IF(OR(표1[[#This Row],[pv_대분류]]="수입", 표1[[#This Row],[pv_대분류]]="저축/투자"), 표1[[#This Row],[금액]], -표1[[#This Row],[금액]])</f>
        <v>6800</v>
      </c>
    </row>
    <row r="2981" spans="1:15">
      <c r="A2981" s="33">
        <v>45519</v>
      </c>
      <c r="B2981" s="34">
        <v>0</v>
      </c>
      <c r="C2981" t="s">
        <v>165</v>
      </c>
      <c r="D2981" t="s">
        <v>146</v>
      </c>
      <c r="E2981" t="s">
        <v>595</v>
      </c>
      <c r="F2981" t="s">
        <v>613</v>
      </c>
      <c r="G2981" s="82">
        <v>-46600</v>
      </c>
      <c r="H2981" t="s">
        <v>179</v>
      </c>
      <c r="I2981" t="s">
        <v>224</v>
      </c>
      <c r="J2981" s="33"/>
      <c r="K2981" s="33">
        <f>표1[[#This Row],[날짜]]</f>
        <v>45519</v>
      </c>
      <c r="L2981" t="str" cm="1">
        <f t="array" ref="L29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81" t="str">
        <f t="shared" si="46"/>
        <v>교통</v>
      </c>
      <c r="N2981" t="str">
        <f>IF(COUNTIF(저축성자산, I2981) &gt; 0, 표1[[#This Row],[결제수단]], E2981)</f>
        <v>대중교통</v>
      </c>
      <c r="O2981">
        <f>IF(OR(표1[[#This Row],[pv_대분류]]="수입", 표1[[#This Row],[pv_대분류]]="저축/투자"), 표1[[#This Row],[금액]], -표1[[#This Row],[금액]])</f>
        <v>46600</v>
      </c>
    </row>
    <row r="2982" spans="1:15" hidden="1">
      <c r="A2982" s="33">
        <v>45519</v>
      </c>
      <c r="B2982" s="34">
        <v>0.50449074074074074</v>
      </c>
      <c r="C2982" t="s">
        <v>163</v>
      </c>
      <c r="D2982" t="s">
        <v>510</v>
      </c>
      <c r="E2982" t="s">
        <v>149</v>
      </c>
      <c r="F2982" t="s">
        <v>608</v>
      </c>
      <c r="G2982" s="82">
        <v>306</v>
      </c>
      <c r="H2982" t="s">
        <v>179</v>
      </c>
      <c r="I2982" t="s">
        <v>527</v>
      </c>
      <c r="J2982" s="33"/>
      <c r="K2982" s="33">
        <f>표1[[#This Row],[날짜]]</f>
        <v>45519</v>
      </c>
      <c r="L2982" t="str" cm="1">
        <f t="array" ref="L29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82" t="str">
        <f t="shared" si="46"/>
        <v>금융수입</v>
      </c>
      <c r="N2982" t="str">
        <f>IF(COUNTIF(저축성자산, I2982) &gt; 0, 표1[[#This Row],[결제수단]], E2982)</f>
        <v>미분류</v>
      </c>
      <c r="O2982">
        <f>IF(OR(표1[[#This Row],[pv_대분류]]="수입", 표1[[#This Row],[pv_대분류]]="저축/투자"), 표1[[#This Row],[금액]], -표1[[#This Row],[금액]])</f>
        <v>306</v>
      </c>
    </row>
    <row r="2983" spans="1:15">
      <c r="A2983" s="33">
        <v>45519</v>
      </c>
      <c r="B2983" s="34">
        <v>0.89178240740740744</v>
      </c>
      <c r="C2983" t="s">
        <v>165</v>
      </c>
      <c r="D2983" t="s">
        <v>542</v>
      </c>
      <c r="E2983" t="s">
        <v>56</v>
      </c>
      <c r="F2983" t="s">
        <v>102</v>
      </c>
      <c r="G2983" s="82">
        <v>-60000</v>
      </c>
      <c r="H2983" t="s">
        <v>179</v>
      </c>
      <c r="I2983" t="s">
        <v>222</v>
      </c>
      <c r="J2983" s="33"/>
      <c r="K2983" s="33">
        <f>표1[[#This Row],[날짜]]</f>
        <v>45519</v>
      </c>
      <c r="L2983" t="str" cm="1">
        <f t="array" ref="L29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83" t="str">
        <f t="shared" si="46"/>
        <v>의료/건강</v>
      </c>
      <c r="N2983" t="str">
        <f>IF(COUNTIF(저축성자산, I2983) &gt; 0, 표1[[#This Row],[결제수단]], E2983)</f>
        <v>운동</v>
      </c>
      <c r="O2983">
        <f>IF(OR(표1[[#This Row],[pv_대분류]]="수입", 표1[[#This Row],[pv_대분류]]="저축/투자"), 표1[[#This Row],[금액]], -표1[[#This Row],[금액]])</f>
        <v>60000</v>
      </c>
    </row>
    <row r="2984" spans="1:15">
      <c r="A2984" s="33">
        <v>45519</v>
      </c>
      <c r="B2984" s="34">
        <v>0.93555555555555558</v>
      </c>
      <c r="C2984" t="s">
        <v>165</v>
      </c>
      <c r="D2984" t="s">
        <v>553</v>
      </c>
      <c r="E2984" t="s">
        <v>612</v>
      </c>
      <c r="F2984" t="s">
        <v>249</v>
      </c>
      <c r="G2984" s="82">
        <v>-13500</v>
      </c>
      <c r="H2984" t="s">
        <v>179</v>
      </c>
      <c r="I2984" t="s">
        <v>221</v>
      </c>
      <c r="J2984" s="33"/>
      <c r="K2984" s="33">
        <f>표1[[#This Row],[날짜]]</f>
        <v>45519</v>
      </c>
      <c r="L2984" t="str" cm="1">
        <f t="array" ref="L29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84" t="str">
        <f t="shared" si="46"/>
        <v>온라인쇼핑</v>
      </c>
      <c r="N2984" t="str">
        <f>IF(COUNTIF(저축성자산, I2984) &gt; 0, 표1[[#This Row],[결제수단]], E2984)</f>
        <v>인터넷쇼핑</v>
      </c>
      <c r="O2984">
        <f>IF(OR(표1[[#This Row],[pv_대분류]]="수입", 표1[[#This Row],[pv_대분류]]="저축/투자"), 표1[[#This Row],[금액]], -표1[[#This Row],[금액]])</f>
        <v>13500</v>
      </c>
    </row>
    <row r="2985" spans="1:15" hidden="1">
      <c r="A2985" s="33">
        <v>45519</v>
      </c>
      <c r="B2985" s="34">
        <v>0.9488078703703704</v>
      </c>
      <c r="C2985" t="s">
        <v>163</v>
      </c>
      <c r="D2985" t="s">
        <v>161</v>
      </c>
      <c r="E2985" t="s">
        <v>149</v>
      </c>
      <c r="F2985" t="s">
        <v>775</v>
      </c>
      <c r="G2985" s="82">
        <v>2</v>
      </c>
      <c r="H2985" t="s">
        <v>179</v>
      </c>
      <c r="I2985" t="s">
        <v>537</v>
      </c>
      <c r="J2985" s="33"/>
      <c r="K2985" s="33">
        <f>표1[[#This Row],[날짜]]</f>
        <v>45519</v>
      </c>
      <c r="L2985" t="str" cm="1">
        <f t="array" ref="L29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85" t="str">
        <f t="shared" si="46"/>
        <v>앱테크</v>
      </c>
      <c r="N2985" t="str">
        <f>IF(COUNTIF(저축성자산, I2985) &gt; 0, 표1[[#This Row],[결제수단]], E2985)</f>
        <v>미분류</v>
      </c>
      <c r="O2985">
        <f>IF(OR(표1[[#This Row],[pv_대분류]]="수입", 표1[[#This Row],[pv_대분류]]="저축/투자"), 표1[[#This Row],[금액]], -표1[[#This Row],[금액]])</f>
        <v>2</v>
      </c>
    </row>
    <row r="2986" spans="1:15" hidden="1">
      <c r="A2986" s="33">
        <v>45519</v>
      </c>
      <c r="B2986" s="34">
        <v>0.50496527777777778</v>
      </c>
      <c r="C2986" t="s">
        <v>167</v>
      </c>
      <c r="D2986" t="s">
        <v>609</v>
      </c>
      <c r="E2986" t="s">
        <v>149</v>
      </c>
      <c r="F2986" t="s">
        <v>192</v>
      </c>
      <c r="G2986" s="82">
        <v>306</v>
      </c>
      <c r="H2986" t="s">
        <v>179</v>
      </c>
      <c r="I2986" t="s">
        <v>537</v>
      </c>
      <c r="J2986" s="33"/>
      <c r="K2986" s="33">
        <f>표1[[#This Row],[날짜]]</f>
        <v>45519</v>
      </c>
      <c r="L2986" t="str" cm="1">
        <f t="array" ref="L29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86" t="str">
        <f t="shared" si="46"/>
        <v>내계좌이체</v>
      </c>
      <c r="N2986" t="str">
        <f>IF(COUNTIF(저축성자산, I2986) &gt; 0, 표1[[#This Row],[결제수단]], E2986)</f>
        <v>미분류</v>
      </c>
      <c r="O2986">
        <f>IF(OR(표1[[#This Row],[pv_대분류]]="수입", 표1[[#This Row],[pv_대분류]]="저축/투자"), 표1[[#This Row],[금액]], -표1[[#This Row],[금액]])</f>
        <v>-306</v>
      </c>
    </row>
    <row r="2987" spans="1:15" hidden="1">
      <c r="A2987" s="33">
        <v>45519</v>
      </c>
      <c r="B2987" s="34">
        <v>0.50496527777777778</v>
      </c>
      <c r="C2987" t="s">
        <v>167</v>
      </c>
      <c r="D2987" t="s">
        <v>609</v>
      </c>
      <c r="E2987" t="s">
        <v>149</v>
      </c>
      <c r="F2987" t="s">
        <v>234</v>
      </c>
      <c r="G2987" s="82">
        <v>-306</v>
      </c>
      <c r="H2987" t="s">
        <v>179</v>
      </c>
      <c r="I2987" t="s">
        <v>527</v>
      </c>
      <c r="J2987" s="33"/>
      <c r="K2987" s="33">
        <f>표1[[#This Row],[날짜]]</f>
        <v>45519</v>
      </c>
      <c r="L2987" t="str" cm="1">
        <f t="array" ref="L29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87" t="str">
        <f t="shared" si="46"/>
        <v>내계좌이체</v>
      </c>
      <c r="N2987" t="str">
        <f>IF(COUNTIF(저축성자산, I2987) &gt; 0, 표1[[#This Row],[결제수단]], E2987)</f>
        <v>미분류</v>
      </c>
      <c r="O2987">
        <f>IF(OR(표1[[#This Row],[pv_대분류]]="수입", 표1[[#This Row],[pv_대분류]]="저축/투자"), 표1[[#This Row],[금액]], -표1[[#This Row],[금액]])</f>
        <v>306</v>
      </c>
    </row>
    <row r="2988" spans="1:15" hidden="1">
      <c r="A2988" s="33">
        <v>45519</v>
      </c>
      <c r="B2988" s="34">
        <v>0.93517361111111108</v>
      </c>
      <c r="C2988" t="s">
        <v>167</v>
      </c>
      <c r="D2988" t="s">
        <v>609</v>
      </c>
      <c r="E2988" t="s">
        <v>149</v>
      </c>
      <c r="F2988" t="s">
        <v>192</v>
      </c>
      <c r="G2988" s="82">
        <v>750000</v>
      </c>
      <c r="H2988" t="s">
        <v>179</v>
      </c>
      <c r="I2988" t="s">
        <v>537</v>
      </c>
      <c r="J2988" s="33"/>
      <c r="K2988" s="33">
        <f>표1[[#This Row],[날짜]]</f>
        <v>45519</v>
      </c>
      <c r="L2988" t="str" cm="1">
        <f t="array" ref="L29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88" t="str">
        <f t="shared" si="46"/>
        <v>내계좌이체</v>
      </c>
      <c r="N2988" t="str">
        <f>IF(COUNTIF(저축성자산, I2988) &gt; 0, 표1[[#This Row],[결제수단]], E2988)</f>
        <v>미분류</v>
      </c>
      <c r="O2988">
        <f>IF(OR(표1[[#This Row],[pv_대분류]]="수입", 표1[[#This Row],[pv_대분류]]="저축/투자"), 표1[[#This Row],[금액]], -표1[[#This Row],[금액]])</f>
        <v>-750000</v>
      </c>
    </row>
    <row r="2989" spans="1:15" hidden="1">
      <c r="A2989" s="33">
        <v>45519</v>
      </c>
      <c r="B2989" s="34">
        <v>0.93517361111111108</v>
      </c>
      <c r="C2989" t="s">
        <v>167</v>
      </c>
      <c r="D2989" t="s">
        <v>609</v>
      </c>
      <c r="E2989" t="s">
        <v>149</v>
      </c>
      <c r="F2989" t="s">
        <v>234</v>
      </c>
      <c r="G2989" s="82">
        <v>-750000</v>
      </c>
      <c r="H2989" t="s">
        <v>179</v>
      </c>
      <c r="I2989" t="s">
        <v>527</v>
      </c>
      <c r="J2989" s="33"/>
      <c r="K2989" s="33">
        <f>표1[[#This Row],[날짜]]</f>
        <v>45519</v>
      </c>
      <c r="L2989" t="str" cm="1">
        <f t="array" ref="L29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89" t="str">
        <f t="shared" si="46"/>
        <v>내계좌이체</v>
      </c>
      <c r="N2989" t="str">
        <f>IF(COUNTIF(저축성자산, I2989) &gt; 0, 표1[[#This Row],[결제수단]], E2989)</f>
        <v>미분류</v>
      </c>
      <c r="O2989">
        <f>IF(OR(표1[[#This Row],[pv_대분류]]="수입", 표1[[#This Row],[pv_대분류]]="저축/투자"), 표1[[#This Row],[금액]], -표1[[#This Row],[금액]])</f>
        <v>750000</v>
      </c>
    </row>
    <row r="2990" spans="1:15" hidden="1">
      <c r="A2990" s="33">
        <v>45519</v>
      </c>
      <c r="B2990" s="34">
        <v>0.93692129629629628</v>
      </c>
      <c r="C2990" t="s">
        <v>167</v>
      </c>
      <c r="D2990" t="s">
        <v>635</v>
      </c>
      <c r="E2990" t="s">
        <v>149</v>
      </c>
      <c r="F2990" t="s">
        <v>632</v>
      </c>
      <c r="G2990" s="82">
        <v>-469954</v>
      </c>
      <c r="H2990" t="s">
        <v>179</v>
      </c>
      <c r="I2990" t="s">
        <v>537</v>
      </c>
      <c r="J2990" s="33"/>
      <c r="K2990" s="33">
        <f>표1[[#This Row],[날짜]]</f>
        <v>45519</v>
      </c>
      <c r="L2990" t="str" cm="1">
        <f t="array" ref="L29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90" t="str">
        <f t="shared" si="46"/>
        <v>카드대금</v>
      </c>
      <c r="N2990" t="str">
        <f>IF(COUNTIF(저축성자산, I2990) &gt; 0, 표1[[#This Row],[결제수단]], E2990)</f>
        <v>미분류</v>
      </c>
      <c r="O2990">
        <f>IF(OR(표1[[#This Row],[pv_대분류]]="수입", 표1[[#This Row],[pv_대분류]]="저축/투자"), 표1[[#This Row],[금액]], -표1[[#This Row],[금액]])</f>
        <v>469954</v>
      </c>
    </row>
    <row r="2991" spans="1:15" hidden="1">
      <c r="A2991" s="33">
        <v>45519</v>
      </c>
      <c r="B2991" s="34">
        <v>0.93865740740740744</v>
      </c>
      <c r="C2991" t="s">
        <v>167</v>
      </c>
      <c r="D2991" t="s">
        <v>635</v>
      </c>
      <c r="E2991" t="s">
        <v>149</v>
      </c>
      <c r="F2991" t="s">
        <v>632</v>
      </c>
      <c r="G2991" s="82">
        <v>-253800</v>
      </c>
      <c r="H2991" t="s">
        <v>179</v>
      </c>
      <c r="I2991" t="s">
        <v>537</v>
      </c>
      <c r="J2991" s="33"/>
      <c r="K2991" s="33">
        <f>표1[[#This Row],[날짜]]</f>
        <v>45519</v>
      </c>
      <c r="L2991" t="str" cm="1">
        <f t="array" ref="L29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91" t="str">
        <f t="shared" si="46"/>
        <v>카드대금</v>
      </c>
      <c r="N2991" t="str">
        <f>IF(COUNTIF(저축성자산, I2991) &gt; 0, 표1[[#This Row],[결제수단]], E2991)</f>
        <v>미분류</v>
      </c>
      <c r="O2991">
        <f>IF(OR(표1[[#This Row],[pv_대분류]]="수입", 표1[[#This Row],[pv_대분류]]="저축/투자"), 표1[[#This Row],[금액]], -표1[[#This Row],[금액]])</f>
        <v>253800</v>
      </c>
    </row>
    <row r="2992" spans="1:15">
      <c r="A2992" s="33">
        <v>45518</v>
      </c>
      <c r="B2992" s="34">
        <v>0.76787037037037043</v>
      </c>
      <c r="C2992" t="s">
        <v>165</v>
      </c>
      <c r="D2992" t="s">
        <v>553</v>
      </c>
      <c r="E2992" t="s">
        <v>622</v>
      </c>
      <c r="F2992" t="s">
        <v>455</v>
      </c>
      <c r="G2992" s="82">
        <v>-1500</v>
      </c>
      <c r="H2992" t="s">
        <v>179</v>
      </c>
      <c r="I2992" t="s">
        <v>726</v>
      </c>
      <c r="J2992" s="33"/>
      <c r="K2992" s="33">
        <f>표1[[#This Row],[날짜]]</f>
        <v>45518</v>
      </c>
      <c r="L2992" t="str" cm="1">
        <f t="array" ref="L29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92" t="str">
        <f t="shared" si="46"/>
        <v>온라인쇼핑</v>
      </c>
      <c r="N2992" t="str">
        <f>IF(COUNTIF(저축성자산, I2992) &gt; 0, 표1[[#This Row],[결제수단]], E2992)</f>
        <v>서비스구독</v>
      </c>
      <c r="O2992">
        <f>IF(OR(표1[[#This Row],[pv_대분류]]="수입", 표1[[#This Row],[pv_대분류]]="저축/투자"), 표1[[#This Row],[금액]], -표1[[#This Row],[금액]])</f>
        <v>1500</v>
      </c>
    </row>
    <row r="2993" spans="1:15" hidden="1">
      <c r="A2993" s="33">
        <v>45518</v>
      </c>
      <c r="B2993" s="34">
        <v>0.7675925925925926</v>
      </c>
      <c r="C2993" t="s">
        <v>167</v>
      </c>
      <c r="D2993" t="s">
        <v>609</v>
      </c>
      <c r="E2993" t="s">
        <v>149</v>
      </c>
      <c r="F2993" t="s">
        <v>152</v>
      </c>
      <c r="G2993" s="82">
        <v>1500</v>
      </c>
      <c r="H2993" t="s">
        <v>179</v>
      </c>
      <c r="I2993" t="s">
        <v>532</v>
      </c>
      <c r="J2993" s="33"/>
      <c r="K2993" s="33">
        <f>표1[[#This Row],[날짜]]</f>
        <v>45518</v>
      </c>
      <c r="L2993" t="str" cm="1">
        <f t="array" ref="L29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93" t="str">
        <f t="shared" si="46"/>
        <v>내계좌이체</v>
      </c>
      <c r="N2993" t="str">
        <f>IF(COUNTIF(저축성자산, I2993) &gt; 0, 표1[[#This Row],[결제수단]], E2993)</f>
        <v>미분류</v>
      </c>
      <c r="O2993">
        <f>IF(OR(표1[[#This Row],[pv_대분류]]="수입", 표1[[#This Row],[pv_대분류]]="저축/투자"), 표1[[#This Row],[금액]], -표1[[#This Row],[금액]])</f>
        <v>-1500</v>
      </c>
    </row>
    <row r="2994" spans="1:15" hidden="1">
      <c r="A2994" s="33">
        <v>45518</v>
      </c>
      <c r="B2994" s="34">
        <v>0.76785879629629628</v>
      </c>
      <c r="C2994" t="s">
        <v>167</v>
      </c>
      <c r="D2994" t="s">
        <v>167</v>
      </c>
      <c r="E2994" t="s">
        <v>149</v>
      </c>
      <c r="F2994" t="s">
        <v>757</v>
      </c>
      <c r="G2994" s="82">
        <v>-1500</v>
      </c>
      <c r="H2994" t="s">
        <v>179</v>
      </c>
      <c r="I2994" t="s">
        <v>532</v>
      </c>
      <c r="J2994" s="33"/>
      <c r="K2994" s="33">
        <f>표1[[#This Row],[날짜]]</f>
        <v>45518</v>
      </c>
      <c r="L2994" t="str" cm="1">
        <f t="array" ref="L29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94" t="str">
        <f t="shared" si="46"/>
        <v>이체</v>
      </c>
      <c r="N2994" t="str">
        <f>IF(COUNTIF(저축성자산, I2994) &gt; 0, 표1[[#This Row],[결제수단]], E2994)</f>
        <v>미분류</v>
      </c>
      <c r="O2994">
        <f>IF(OR(표1[[#This Row],[pv_대분류]]="수입", 표1[[#This Row],[pv_대분류]]="저축/투자"), 표1[[#This Row],[금액]], -표1[[#This Row],[금액]])</f>
        <v>1500</v>
      </c>
    </row>
    <row r="2995" spans="1:15" hidden="1">
      <c r="A2995" s="33">
        <v>45517</v>
      </c>
      <c r="B2995" s="34">
        <v>0.47767361111111112</v>
      </c>
      <c r="C2995" t="s">
        <v>163</v>
      </c>
      <c r="D2995" t="s">
        <v>510</v>
      </c>
      <c r="E2995" t="s">
        <v>149</v>
      </c>
      <c r="F2995" t="s">
        <v>608</v>
      </c>
      <c r="G2995" s="82">
        <v>886</v>
      </c>
      <c r="H2995" t="s">
        <v>179</v>
      </c>
      <c r="I2995" t="s">
        <v>527</v>
      </c>
      <c r="J2995" s="33"/>
      <c r="K2995" s="33">
        <f>표1[[#This Row],[날짜]]</f>
        <v>45517</v>
      </c>
      <c r="L2995" t="str" cm="1">
        <f t="array" ref="L29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95" t="str">
        <f t="shared" si="46"/>
        <v>금융수입</v>
      </c>
      <c r="N2995" t="str">
        <f>IF(COUNTIF(저축성자산, I2995) &gt; 0, 표1[[#This Row],[결제수단]], E2995)</f>
        <v>미분류</v>
      </c>
      <c r="O2995">
        <f>IF(OR(표1[[#This Row],[pv_대분류]]="수입", 표1[[#This Row],[pv_대분류]]="저축/투자"), 표1[[#This Row],[금액]], -표1[[#This Row],[금액]])</f>
        <v>886</v>
      </c>
    </row>
    <row r="2996" spans="1:15">
      <c r="A2996" s="33">
        <v>45517</v>
      </c>
      <c r="B2996" s="34">
        <v>0.54015046296296299</v>
      </c>
      <c r="C2996" t="s">
        <v>165</v>
      </c>
      <c r="D2996" t="s">
        <v>146</v>
      </c>
      <c r="E2996" t="s">
        <v>595</v>
      </c>
      <c r="F2996" t="s">
        <v>292</v>
      </c>
      <c r="G2996" s="82">
        <v>-18900</v>
      </c>
      <c r="H2996" t="s">
        <v>179</v>
      </c>
      <c r="I2996" t="s">
        <v>224</v>
      </c>
      <c r="J2996" s="33"/>
      <c r="K2996" s="33">
        <f>표1[[#This Row],[날짜]]</f>
        <v>45517</v>
      </c>
      <c r="L2996" t="str" cm="1">
        <f t="array" ref="L29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96" t="str">
        <f t="shared" si="46"/>
        <v>교통</v>
      </c>
      <c r="N2996" t="str">
        <f>IF(COUNTIF(저축성자산, I2996) &gt; 0, 표1[[#This Row],[결제수단]], E2996)</f>
        <v>대중교통</v>
      </c>
      <c r="O2996">
        <f>IF(OR(표1[[#This Row],[pv_대분류]]="수입", 표1[[#This Row],[pv_대분류]]="저축/투자"), 표1[[#This Row],[금액]], -표1[[#This Row],[금액]])</f>
        <v>18900</v>
      </c>
    </row>
    <row r="2997" spans="1:15">
      <c r="A2997" s="33">
        <v>45517</v>
      </c>
      <c r="B2997" s="34">
        <v>0.62493055555555554</v>
      </c>
      <c r="C2997" t="s">
        <v>165</v>
      </c>
      <c r="D2997" t="s">
        <v>525</v>
      </c>
      <c r="E2997" t="s">
        <v>591</v>
      </c>
      <c r="F2997" t="s">
        <v>491</v>
      </c>
      <c r="G2997" s="82">
        <v>-9700</v>
      </c>
      <c r="H2997" t="s">
        <v>179</v>
      </c>
      <c r="I2997" t="s">
        <v>222</v>
      </c>
      <c r="J2997" s="33"/>
      <c r="K2997" s="33">
        <f>표1[[#This Row],[날짜]]</f>
        <v>45517</v>
      </c>
      <c r="L2997" t="str" cm="1">
        <f t="array" ref="L29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2997" t="str">
        <f t="shared" si="46"/>
        <v>카페/간식</v>
      </c>
      <c r="N2997" t="str">
        <f>IF(COUNTIF(저축성자산, I2997) &gt; 0, 표1[[#This Row],[결제수단]], E2997)</f>
        <v>커피/음료</v>
      </c>
      <c r="O2997">
        <f>IF(OR(표1[[#This Row],[pv_대분류]]="수입", 표1[[#This Row],[pv_대분류]]="저축/투자"), 표1[[#This Row],[금액]], -표1[[#This Row],[금액]])</f>
        <v>9700</v>
      </c>
    </row>
    <row r="2998" spans="1:15" hidden="1">
      <c r="A2998" s="33">
        <v>45517</v>
      </c>
      <c r="B2998" s="34">
        <v>0.99153935185185182</v>
      </c>
      <c r="C2998" t="s">
        <v>163</v>
      </c>
      <c r="D2998" t="s">
        <v>161</v>
      </c>
      <c r="E2998" t="s">
        <v>149</v>
      </c>
      <c r="F2998" t="s">
        <v>775</v>
      </c>
      <c r="G2998" s="82">
        <v>3</v>
      </c>
      <c r="H2998" t="s">
        <v>179</v>
      </c>
      <c r="I2998" t="s">
        <v>537</v>
      </c>
      <c r="J2998" s="33"/>
      <c r="K2998" s="33">
        <f>표1[[#This Row],[날짜]]</f>
        <v>45517</v>
      </c>
      <c r="L2998" t="str" cm="1">
        <f t="array" ref="L29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2998" t="str">
        <f t="shared" si="46"/>
        <v>앱테크</v>
      </c>
      <c r="N2998" t="str">
        <f>IF(COUNTIF(저축성자산, I2998) &gt; 0, 표1[[#This Row],[결제수단]], E2998)</f>
        <v>미분류</v>
      </c>
      <c r="O2998">
        <f>IF(OR(표1[[#This Row],[pv_대분류]]="수입", 표1[[#This Row],[pv_대분류]]="저축/투자"), 표1[[#This Row],[금액]], -표1[[#This Row],[금액]])</f>
        <v>3</v>
      </c>
    </row>
    <row r="2999" spans="1:15" hidden="1">
      <c r="A2999" s="33">
        <v>45517</v>
      </c>
      <c r="B2999" s="34">
        <v>0.47791666666666671</v>
      </c>
      <c r="C2999" t="s">
        <v>167</v>
      </c>
      <c r="D2999" t="s">
        <v>609</v>
      </c>
      <c r="E2999" t="s">
        <v>149</v>
      </c>
      <c r="F2999" t="s">
        <v>192</v>
      </c>
      <c r="G2999" s="82">
        <v>886</v>
      </c>
      <c r="H2999" t="s">
        <v>179</v>
      </c>
      <c r="I2999" t="s">
        <v>537</v>
      </c>
      <c r="J2999" s="33"/>
      <c r="K2999" s="33">
        <f>표1[[#This Row],[날짜]]</f>
        <v>45517</v>
      </c>
      <c r="L2999" t="str" cm="1">
        <f t="array" ref="L29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2999" t="str">
        <f t="shared" si="46"/>
        <v>내계좌이체</v>
      </c>
      <c r="N2999" t="str">
        <f>IF(COUNTIF(저축성자산, I2999) &gt; 0, 표1[[#This Row],[결제수단]], E2999)</f>
        <v>미분류</v>
      </c>
      <c r="O2999">
        <f>IF(OR(표1[[#This Row],[pv_대분류]]="수입", 표1[[#This Row],[pv_대분류]]="저축/투자"), 표1[[#This Row],[금액]], -표1[[#This Row],[금액]])</f>
        <v>-886</v>
      </c>
    </row>
    <row r="3000" spans="1:15" hidden="1">
      <c r="A3000" s="33">
        <v>45517</v>
      </c>
      <c r="B3000" s="34">
        <v>0.47791666666666671</v>
      </c>
      <c r="C3000" t="s">
        <v>167</v>
      </c>
      <c r="D3000" t="s">
        <v>609</v>
      </c>
      <c r="E3000" t="s">
        <v>149</v>
      </c>
      <c r="F3000" t="s">
        <v>234</v>
      </c>
      <c r="G3000" s="82">
        <v>-886</v>
      </c>
      <c r="H3000" t="s">
        <v>179</v>
      </c>
      <c r="I3000" t="s">
        <v>527</v>
      </c>
      <c r="J3000" s="33"/>
      <c r="K3000" s="33">
        <f>표1[[#This Row],[날짜]]</f>
        <v>45517</v>
      </c>
      <c r="L3000" t="str" cm="1">
        <f t="array" ref="L30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00" t="str">
        <f t="shared" si="46"/>
        <v>내계좌이체</v>
      </c>
      <c r="N3000" t="str">
        <f>IF(COUNTIF(저축성자산, I3000) &gt; 0, 표1[[#This Row],[결제수단]], E3000)</f>
        <v>미분류</v>
      </c>
      <c r="O3000">
        <f>IF(OR(표1[[#This Row],[pv_대분류]]="수입", 표1[[#This Row],[pv_대분류]]="저축/투자"), 표1[[#This Row],[금액]], -표1[[#This Row],[금액]])</f>
        <v>886</v>
      </c>
    </row>
    <row r="3001" spans="1:15" hidden="1">
      <c r="A3001" s="33">
        <v>45517</v>
      </c>
      <c r="B3001" s="34">
        <v>0.49464120370370368</v>
      </c>
      <c r="C3001" t="s">
        <v>167</v>
      </c>
      <c r="D3001" t="s">
        <v>609</v>
      </c>
      <c r="E3001" t="s">
        <v>149</v>
      </c>
      <c r="F3001" t="s">
        <v>192</v>
      </c>
      <c r="G3001" s="82">
        <v>500000</v>
      </c>
      <c r="H3001" t="s">
        <v>179</v>
      </c>
      <c r="I3001" t="s">
        <v>537</v>
      </c>
      <c r="J3001" s="33"/>
      <c r="K3001" s="33">
        <f>표1[[#This Row],[날짜]]</f>
        <v>45517</v>
      </c>
      <c r="L3001" t="str" cm="1">
        <f t="array" ref="L30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01" t="str">
        <f t="shared" si="46"/>
        <v>내계좌이체</v>
      </c>
      <c r="N3001" t="str">
        <f>IF(COUNTIF(저축성자산, I3001) &gt; 0, 표1[[#This Row],[결제수단]], E3001)</f>
        <v>미분류</v>
      </c>
      <c r="O3001">
        <f>IF(OR(표1[[#This Row],[pv_대분류]]="수입", 표1[[#This Row],[pv_대분류]]="저축/투자"), 표1[[#This Row],[금액]], -표1[[#This Row],[금액]])</f>
        <v>-500000</v>
      </c>
    </row>
    <row r="3002" spans="1:15" hidden="1">
      <c r="A3002" s="33">
        <v>45517</v>
      </c>
      <c r="B3002" s="34">
        <v>0.49464120370370368</v>
      </c>
      <c r="C3002" t="s">
        <v>167</v>
      </c>
      <c r="D3002" t="s">
        <v>609</v>
      </c>
      <c r="E3002" t="s">
        <v>149</v>
      </c>
      <c r="F3002" t="s">
        <v>234</v>
      </c>
      <c r="G3002" s="82">
        <v>-500000</v>
      </c>
      <c r="H3002" t="s">
        <v>179</v>
      </c>
      <c r="I3002" t="s">
        <v>527</v>
      </c>
      <c r="J3002" s="33"/>
      <c r="K3002" s="33">
        <f>표1[[#This Row],[날짜]]</f>
        <v>45517</v>
      </c>
      <c r="L3002" t="str" cm="1">
        <f t="array" ref="L30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02" t="str">
        <f t="shared" si="46"/>
        <v>내계좌이체</v>
      </c>
      <c r="N3002" t="str">
        <f>IF(COUNTIF(저축성자산, I3002) &gt; 0, 표1[[#This Row],[결제수단]], E3002)</f>
        <v>미분류</v>
      </c>
      <c r="O3002">
        <f>IF(OR(표1[[#This Row],[pv_대분류]]="수입", 표1[[#This Row],[pv_대분류]]="저축/투자"), 표1[[#This Row],[금액]], -표1[[#This Row],[금액]])</f>
        <v>500000</v>
      </c>
    </row>
    <row r="3003" spans="1:15" hidden="1">
      <c r="A3003" s="33">
        <v>45517</v>
      </c>
      <c r="B3003" s="34">
        <v>0.53638888888888892</v>
      </c>
      <c r="C3003" t="s">
        <v>167</v>
      </c>
      <c r="D3003" t="s">
        <v>167</v>
      </c>
      <c r="E3003" t="s">
        <v>149</v>
      </c>
      <c r="F3003" t="s">
        <v>760</v>
      </c>
      <c r="G3003" s="82">
        <v>-500000</v>
      </c>
      <c r="H3003" t="s">
        <v>179</v>
      </c>
      <c r="I3003" t="s">
        <v>537</v>
      </c>
      <c r="J3003" s="33"/>
      <c r="K3003" s="33">
        <f>표1[[#This Row],[날짜]]</f>
        <v>45517</v>
      </c>
      <c r="L3003" t="str" cm="1">
        <f t="array" ref="L30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03" t="str">
        <f t="shared" si="46"/>
        <v>이체</v>
      </c>
      <c r="N3003" t="str">
        <f>IF(COUNTIF(저축성자산, I3003) &gt; 0, 표1[[#This Row],[결제수단]], E3003)</f>
        <v>미분류</v>
      </c>
      <c r="O3003">
        <f>IF(OR(표1[[#This Row],[pv_대분류]]="수입", 표1[[#This Row],[pv_대분류]]="저축/투자"), 표1[[#This Row],[금액]], -표1[[#This Row],[금액]])</f>
        <v>500000</v>
      </c>
    </row>
    <row r="3004" spans="1:15" hidden="1">
      <c r="A3004" s="33">
        <v>45516</v>
      </c>
      <c r="B3004" s="34">
        <v>0.39682870370370371</v>
      </c>
      <c r="C3004" t="s">
        <v>163</v>
      </c>
      <c r="D3004" t="s">
        <v>510</v>
      </c>
      <c r="E3004" t="s">
        <v>149</v>
      </c>
      <c r="F3004" t="s">
        <v>240</v>
      </c>
      <c r="G3004" s="82">
        <v>500</v>
      </c>
      <c r="H3004" t="s">
        <v>179</v>
      </c>
      <c r="I3004" t="s">
        <v>537</v>
      </c>
      <c r="J3004" s="33"/>
      <c r="K3004" s="33">
        <f>표1[[#This Row],[날짜]]</f>
        <v>45516</v>
      </c>
      <c r="L3004" t="str" cm="1">
        <f t="array" ref="L30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04" t="str">
        <f t="shared" si="46"/>
        <v>금융수입</v>
      </c>
      <c r="N3004" t="str">
        <f>IF(COUNTIF(저축성자산, I3004) &gt; 0, 표1[[#This Row],[결제수단]], E3004)</f>
        <v>미분류</v>
      </c>
      <c r="O3004">
        <f>IF(OR(표1[[#This Row],[pv_대분류]]="수입", 표1[[#This Row],[pv_대분류]]="저축/투자"), 표1[[#This Row],[금액]], -표1[[#This Row],[금액]])</f>
        <v>500</v>
      </c>
    </row>
    <row r="3005" spans="1:15">
      <c r="A3005" s="33">
        <v>45516</v>
      </c>
      <c r="B3005" s="34">
        <v>0.51481481481481484</v>
      </c>
      <c r="C3005" t="s">
        <v>165</v>
      </c>
      <c r="D3005" t="s">
        <v>514</v>
      </c>
      <c r="E3005" t="s">
        <v>711</v>
      </c>
      <c r="F3005" t="s">
        <v>204</v>
      </c>
      <c r="G3005" s="82">
        <v>-9500</v>
      </c>
      <c r="H3005" t="s">
        <v>179</v>
      </c>
      <c r="I3005" t="s">
        <v>222</v>
      </c>
      <c r="J3005" s="33"/>
      <c r="K3005" s="33">
        <f>표1[[#This Row],[날짜]]</f>
        <v>45516</v>
      </c>
      <c r="L3005" t="str" cm="1">
        <f t="array" ref="L30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05" t="str">
        <f t="shared" si="46"/>
        <v>뷰티/미용</v>
      </c>
      <c r="N3005" t="str">
        <f>IF(COUNTIF(저축성자산, I3005) &gt; 0, 표1[[#This Row],[결제수단]], E3005)</f>
        <v>미용용품</v>
      </c>
      <c r="O3005">
        <f>IF(OR(표1[[#This Row],[pv_대분류]]="수입", 표1[[#This Row],[pv_대분류]]="저축/투자"), 표1[[#This Row],[금액]], -표1[[#This Row],[금액]])</f>
        <v>9500</v>
      </c>
    </row>
    <row r="3006" spans="1:15">
      <c r="A3006" s="33">
        <v>45516</v>
      </c>
      <c r="B3006" s="34">
        <v>0.59304398148148152</v>
      </c>
      <c r="C3006" t="s">
        <v>165</v>
      </c>
      <c r="D3006" t="s">
        <v>148</v>
      </c>
      <c r="E3006" t="s">
        <v>598</v>
      </c>
      <c r="F3006" t="s">
        <v>384</v>
      </c>
      <c r="G3006" s="82">
        <v>-17900</v>
      </c>
      <c r="H3006" t="s">
        <v>179</v>
      </c>
      <c r="I3006" t="s">
        <v>222</v>
      </c>
      <c r="J3006" s="33"/>
      <c r="K3006" s="33">
        <f>표1[[#This Row],[날짜]]</f>
        <v>45516</v>
      </c>
      <c r="L3006" t="str" cm="1">
        <f t="array" ref="L30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06" t="str">
        <f t="shared" si="46"/>
        <v>식비</v>
      </c>
      <c r="N3006" t="str">
        <f>IF(COUNTIF(저축성자산, I3006) &gt; 0, 표1[[#This Row],[결제수단]], E3006)</f>
        <v>패스트푸드</v>
      </c>
      <c r="O3006">
        <f>IF(OR(표1[[#This Row],[pv_대분류]]="수입", 표1[[#This Row],[pv_대분류]]="저축/투자"), 표1[[#This Row],[금액]], -표1[[#This Row],[금액]])</f>
        <v>17900</v>
      </c>
    </row>
    <row r="3007" spans="1:15">
      <c r="A3007" s="33">
        <v>45516</v>
      </c>
      <c r="B3007" s="34">
        <v>0.61434027777777778</v>
      </c>
      <c r="C3007" t="s">
        <v>165</v>
      </c>
      <c r="D3007" t="s">
        <v>508</v>
      </c>
      <c r="E3007" t="s">
        <v>649</v>
      </c>
      <c r="F3007" t="s">
        <v>482</v>
      </c>
      <c r="G3007" s="82">
        <v>-8000</v>
      </c>
      <c r="H3007" t="s">
        <v>179</v>
      </c>
      <c r="I3007" t="s">
        <v>222</v>
      </c>
      <c r="J3007" s="33"/>
      <c r="K3007" s="33">
        <f>표1[[#This Row],[날짜]]</f>
        <v>45516</v>
      </c>
      <c r="L3007" t="str" cm="1">
        <f t="array" ref="L30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07" t="str">
        <f t="shared" si="46"/>
        <v>문화/여가</v>
      </c>
      <c r="N3007" t="str">
        <f>IF(COUNTIF(저축성자산, I3007) &gt; 0, 표1[[#This Row],[결제수단]], E3007)</f>
        <v>취미/체험</v>
      </c>
      <c r="O3007">
        <f>IF(OR(표1[[#This Row],[pv_대분류]]="수입", 표1[[#This Row],[pv_대분류]]="저축/투자"), 표1[[#This Row],[금액]], -표1[[#This Row],[금액]])</f>
        <v>8000</v>
      </c>
    </row>
    <row r="3008" spans="1:15">
      <c r="A3008" s="33">
        <v>45516</v>
      </c>
      <c r="B3008" s="34">
        <v>0.68336805555555558</v>
      </c>
      <c r="C3008" t="s">
        <v>165</v>
      </c>
      <c r="D3008" t="s">
        <v>508</v>
      </c>
      <c r="E3008" t="s">
        <v>140</v>
      </c>
      <c r="F3008" t="s">
        <v>230</v>
      </c>
      <c r="G3008" s="82">
        <v>-3000</v>
      </c>
      <c r="H3008" t="s">
        <v>179</v>
      </c>
      <c r="I3008" t="s">
        <v>222</v>
      </c>
      <c r="J3008" s="33"/>
      <c r="K3008" s="33">
        <f>표1[[#This Row],[날짜]]</f>
        <v>45516</v>
      </c>
      <c r="L3008" t="str" cm="1">
        <f t="array" ref="L30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08" t="str">
        <f t="shared" si="46"/>
        <v>문화/여가</v>
      </c>
      <c r="N3008" t="str">
        <f>IF(COUNTIF(저축성자산, I3008) &gt; 0, 표1[[#This Row],[결제수단]], E3008)</f>
        <v>게임</v>
      </c>
      <c r="O3008">
        <f>IF(OR(표1[[#This Row],[pv_대분류]]="수입", 표1[[#This Row],[pv_대분류]]="저축/투자"), 표1[[#This Row],[금액]], -표1[[#This Row],[금액]])</f>
        <v>3000</v>
      </c>
    </row>
    <row r="3009" spans="1:15" hidden="1">
      <c r="A3009" s="33">
        <v>45516</v>
      </c>
      <c r="B3009" s="34">
        <v>0.91920138888888892</v>
      </c>
      <c r="C3009" t="s">
        <v>163</v>
      </c>
      <c r="D3009" t="s">
        <v>161</v>
      </c>
      <c r="E3009" t="s">
        <v>149</v>
      </c>
      <c r="F3009" t="s">
        <v>775</v>
      </c>
      <c r="G3009" s="82">
        <v>3</v>
      </c>
      <c r="H3009" t="s">
        <v>179</v>
      </c>
      <c r="I3009" t="s">
        <v>537</v>
      </c>
      <c r="J3009" s="33"/>
      <c r="K3009" s="33">
        <f>표1[[#This Row],[날짜]]</f>
        <v>45516</v>
      </c>
      <c r="L3009" t="str" cm="1">
        <f t="array" ref="L30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09" t="str">
        <f t="shared" si="46"/>
        <v>앱테크</v>
      </c>
      <c r="N3009" t="str">
        <f>IF(COUNTIF(저축성자산, I3009) &gt; 0, 표1[[#This Row],[결제수단]], E3009)</f>
        <v>미분류</v>
      </c>
      <c r="O3009">
        <f>IF(OR(표1[[#This Row],[pv_대분류]]="수입", 표1[[#This Row],[pv_대분류]]="저축/투자"), 표1[[#This Row],[금액]], -표1[[#This Row],[금액]])</f>
        <v>3</v>
      </c>
    </row>
    <row r="3010" spans="1:15" hidden="1">
      <c r="A3010" s="33">
        <v>45516</v>
      </c>
      <c r="B3010" s="34">
        <v>0.91957175925925927</v>
      </c>
      <c r="C3010" t="s">
        <v>163</v>
      </c>
      <c r="D3010" t="s">
        <v>161</v>
      </c>
      <c r="E3010" t="s">
        <v>149</v>
      </c>
      <c r="F3010" t="s">
        <v>391</v>
      </c>
      <c r="G3010" s="82">
        <v>1</v>
      </c>
      <c r="H3010" t="s">
        <v>179</v>
      </c>
      <c r="I3010" t="s">
        <v>537</v>
      </c>
      <c r="J3010" s="33"/>
      <c r="K3010" s="33">
        <f>표1[[#This Row],[날짜]]</f>
        <v>45516</v>
      </c>
      <c r="L3010" t="str" cm="1">
        <f t="array" ref="L30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10" t="str">
        <f t="shared" ref="M3010:M3073" si="47">IF(COUNTIF(저축성자산, I3010) &gt; 0, "저축성자산", D3010)</f>
        <v>앱테크</v>
      </c>
      <c r="N3010" t="str">
        <f>IF(COUNTIF(저축성자산, I3010) &gt; 0, 표1[[#This Row],[결제수단]], E3010)</f>
        <v>미분류</v>
      </c>
      <c r="O3010">
        <f>IF(OR(표1[[#This Row],[pv_대분류]]="수입", 표1[[#This Row],[pv_대분류]]="저축/투자"), 표1[[#This Row],[금액]], -표1[[#This Row],[금액]])</f>
        <v>1</v>
      </c>
    </row>
    <row r="3011" spans="1:15">
      <c r="A3011" s="33">
        <v>45515</v>
      </c>
      <c r="B3011" s="34">
        <v>0.33666666666666673</v>
      </c>
      <c r="C3011" t="s">
        <v>165</v>
      </c>
      <c r="D3011" t="s">
        <v>146</v>
      </c>
      <c r="E3011" t="s">
        <v>19</v>
      </c>
      <c r="F3011" t="s">
        <v>596</v>
      </c>
      <c r="G3011" s="82">
        <v>-1400</v>
      </c>
      <c r="H3011" t="s">
        <v>179</v>
      </c>
      <c r="I3011" t="s">
        <v>224</v>
      </c>
      <c r="J3011" s="33"/>
      <c r="K3011" s="33">
        <f>표1[[#This Row],[날짜]]</f>
        <v>45515</v>
      </c>
      <c r="L3011" t="str" cm="1">
        <f t="array" ref="L30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11" t="str">
        <f t="shared" si="47"/>
        <v>교통</v>
      </c>
      <c r="N3011" t="str">
        <f>IF(COUNTIF(저축성자산, I3011) &gt; 0, 표1[[#This Row],[결제수단]], E3011)</f>
        <v>철도</v>
      </c>
      <c r="O3011">
        <f>IF(OR(표1[[#This Row],[pv_대분류]]="수입", 표1[[#This Row],[pv_대분류]]="저축/투자"), 표1[[#This Row],[금액]], -표1[[#This Row],[금액]])</f>
        <v>1400</v>
      </c>
    </row>
    <row r="3012" spans="1:15">
      <c r="A3012" s="33">
        <v>45515</v>
      </c>
      <c r="B3012" s="34">
        <v>0.39569444444444452</v>
      </c>
      <c r="C3012" t="s">
        <v>165</v>
      </c>
      <c r="D3012" t="s">
        <v>146</v>
      </c>
      <c r="E3012" t="s">
        <v>19</v>
      </c>
      <c r="F3012" t="s">
        <v>596</v>
      </c>
      <c r="G3012" s="82">
        <v>-1400</v>
      </c>
      <c r="H3012" t="s">
        <v>179</v>
      </c>
      <c r="I3012" t="s">
        <v>537</v>
      </c>
      <c r="J3012" s="33"/>
      <c r="K3012" s="33">
        <f>표1[[#This Row],[날짜]]</f>
        <v>45515</v>
      </c>
      <c r="L3012" t="str" cm="1">
        <f t="array" ref="L30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12" t="str">
        <f t="shared" si="47"/>
        <v>교통</v>
      </c>
      <c r="N3012" t="str">
        <f>IF(COUNTIF(저축성자산, I3012) &gt; 0, 표1[[#This Row],[결제수단]], E3012)</f>
        <v>철도</v>
      </c>
      <c r="O3012">
        <f>IF(OR(표1[[#This Row],[pv_대분류]]="수입", 표1[[#This Row],[pv_대분류]]="저축/투자"), 표1[[#This Row],[금액]], -표1[[#This Row],[금액]])</f>
        <v>1400</v>
      </c>
    </row>
    <row r="3013" spans="1:15" hidden="1">
      <c r="A3013" s="33">
        <v>45515</v>
      </c>
      <c r="B3013" s="34">
        <v>0.89712962962962961</v>
      </c>
      <c r="C3013" t="s">
        <v>163</v>
      </c>
      <c r="D3013" t="s">
        <v>161</v>
      </c>
      <c r="E3013" t="s">
        <v>149</v>
      </c>
      <c r="F3013" t="s">
        <v>385</v>
      </c>
      <c r="G3013" s="82">
        <v>10</v>
      </c>
      <c r="H3013" t="s">
        <v>179</v>
      </c>
      <c r="I3013" t="s">
        <v>537</v>
      </c>
      <c r="J3013" s="33"/>
      <c r="K3013" s="33">
        <f>표1[[#This Row],[날짜]]</f>
        <v>45515</v>
      </c>
      <c r="L3013" t="str" cm="1">
        <f t="array" ref="L30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13" t="str">
        <f t="shared" si="47"/>
        <v>앱테크</v>
      </c>
      <c r="N3013" t="str">
        <f>IF(COUNTIF(저축성자산, I3013) &gt; 0, 표1[[#This Row],[결제수단]], E3013)</f>
        <v>미분류</v>
      </c>
      <c r="O3013">
        <f>IF(OR(표1[[#This Row],[pv_대분류]]="수입", 표1[[#This Row],[pv_대분류]]="저축/투자"), 표1[[#This Row],[금액]], -표1[[#This Row],[금액]])</f>
        <v>10</v>
      </c>
    </row>
    <row r="3014" spans="1:15">
      <c r="A3014" s="33">
        <v>45514</v>
      </c>
      <c r="B3014" s="34">
        <v>0.65787037037037033</v>
      </c>
      <c r="C3014" t="s">
        <v>165</v>
      </c>
      <c r="D3014" t="s">
        <v>525</v>
      </c>
      <c r="E3014" t="s">
        <v>591</v>
      </c>
      <c r="F3014" t="s">
        <v>436</v>
      </c>
      <c r="G3014" s="82">
        <v>-12200</v>
      </c>
      <c r="H3014" t="s">
        <v>179</v>
      </c>
      <c r="I3014" t="s">
        <v>222</v>
      </c>
      <c r="J3014" s="33"/>
      <c r="K3014" s="33">
        <f>표1[[#This Row],[날짜]]</f>
        <v>45514</v>
      </c>
      <c r="L3014" t="str" cm="1">
        <f t="array" ref="L30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14" t="str">
        <f t="shared" si="47"/>
        <v>카페/간식</v>
      </c>
      <c r="N3014" t="str">
        <f>IF(COUNTIF(저축성자산, I3014) &gt; 0, 표1[[#This Row],[결제수단]], E3014)</f>
        <v>커피/음료</v>
      </c>
      <c r="O3014">
        <f>IF(OR(표1[[#This Row],[pv_대분류]]="수입", 표1[[#This Row],[pv_대분류]]="저축/투자"), 표1[[#This Row],[금액]], -표1[[#This Row],[금액]])</f>
        <v>12200</v>
      </c>
    </row>
    <row r="3015" spans="1:15" hidden="1">
      <c r="A3015" s="33">
        <v>45514</v>
      </c>
      <c r="B3015" s="34">
        <v>0.66332175925925929</v>
      </c>
      <c r="C3015" t="s">
        <v>163</v>
      </c>
      <c r="D3015" t="s">
        <v>161</v>
      </c>
      <c r="E3015" t="s">
        <v>149</v>
      </c>
      <c r="F3015" t="s">
        <v>385</v>
      </c>
      <c r="G3015" s="82">
        <v>10</v>
      </c>
      <c r="H3015" t="s">
        <v>179</v>
      </c>
      <c r="I3015" t="s">
        <v>537</v>
      </c>
      <c r="J3015" s="33"/>
      <c r="K3015" s="33">
        <f>표1[[#This Row],[날짜]]</f>
        <v>45514</v>
      </c>
      <c r="L3015" t="str" cm="1">
        <f t="array" ref="L30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15" t="str">
        <f t="shared" si="47"/>
        <v>앱테크</v>
      </c>
      <c r="N3015" t="str">
        <f>IF(COUNTIF(저축성자산, I3015) &gt; 0, 표1[[#This Row],[결제수단]], E3015)</f>
        <v>미분류</v>
      </c>
      <c r="O3015">
        <f>IF(OR(표1[[#This Row],[pv_대분류]]="수입", 표1[[#This Row],[pv_대분류]]="저축/투자"), 표1[[#This Row],[금액]], -표1[[#This Row],[금액]])</f>
        <v>10</v>
      </c>
    </row>
    <row r="3016" spans="1:15" hidden="1">
      <c r="A3016" s="33">
        <v>45514</v>
      </c>
      <c r="B3016" s="34">
        <v>0.6635416666666667</v>
      </c>
      <c r="C3016" t="s">
        <v>163</v>
      </c>
      <c r="D3016" t="s">
        <v>161</v>
      </c>
      <c r="E3016" t="s">
        <v>149</v>
      </c>
      <c r="F3016" t="s">
        <v>391</v>
      </c>
      <c r="G3016" s="82">
        <v>1</v>
      </c>
      <c r="H3016" t="s">
        <v>179</v>
      </c>
      <c r="I3016" t="s">
        <v>537</v>
      </c>
      <c r="J3016" s="33"/>
      <c r="K3016" s="33">
        <f>표1[[#This Row],[날짜]]</f>
        <v>45514</v>
      </c>
      <c r="L3016" t="str" cm="1">
        <f t="array" ref="L30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16" t="str">
        <f t="shared" si="47"/>
        <v>앱테크</v>
      </c>
      <c r="N3016" t="str">
        <f>IF(COUNTIF(저축성자산, I3016) &gt; 0, 표1[[#This Row],[결제수단]], E3016)</f>
        <v>미분류</v>
      </c>
      <c r="O3016">
        <f>IF(OR(표1[[#This Row],[pv_대분류]]="수입", 표1[[#This Row],[pv_대분류]]="저축/투자"), 표1[[#This Row],[금액]], -표1[[#This Row],[금액]])</f>
        <v>1</v>
      </c>
    </row>
    <row r="3017" spans="1:15" hidden="1">
      <c r="A3017" s="33">
        <v>45514</v>
      </c>
      <c r="B3017" s="34">
        <v>0.66383101851851856</v>
      </c>
      <c r="C3017" t="s">
        <v>163</v>
      </c>
      <c r="D3017" t="s">
        <v>161</v>
      </c>
      <c r="E3017" t="s">
        <v>149</v>
      </c>
      <c r="F3017" t="s">
        <v>391</v>
      </c>
      <c r="G3017" s="82">
        <v>10</v>
      </c>
      <c r="H3017" t="s">
        <v>179</v>
      </c>
      <c r="I3017" t="s">
        <v>537</v>
      </c>
      <c r="J3017" s="33"/>
      <c r="K3017" s="33">
        <f>표1[[#This Row],[날짜]]</f>
        <v>45514</v>
      </c>
      <c r="L3017" t="str" cm="1">
        <f t="array" ref="L30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17" t="str">
        <f t="shared" si="47"/>
        <v>앱테크</v>
      </c>
      <c r="N3017" t="str">
        <f>IF(COUNTIF(저축성자산, I3017) &gt; 0, 표1[[#This Row],[결제수단]], E3017)</f>
        <v>미분류</v>
      </c>
      <c r="O3017">
        <f>IF(OR(표1[[#This Row],[pv_대분류]]="수입", 표1[[#This Row],[pv_대분류]]="저축/투자"), 표1[[#This Row],[금액]], -표1[[#This Row],[금액]])</f>
        <v>10</v>
      </c>
    </row>
    <row r="3018" spans="1:15">
      <c r="A3018" s="33">
        <v>45514</v>
      </c>
      <c r="B3018" s="34">
        <v>0.66444444444444439</v>
      </c>
      <c r="C3018" t="s">
        <v>165</v>
      </c>
      <c r="D3018" t="s">
        <v>553</v>
      </c>
      <c r="E3018" t="s">
        <v>612</v>
      </c>
      <c r="F3018" t="s">
        <v>249</v>
      </c>
      <c r="G3018" s="82">
        <v>-23800</v>
      </c>
      <c r="H3018" t="s">
        <v>179</v>
      </c>
      <c r="I3018" t="s">
        <v>221</v>
      </c>
      <c r="J3018" s="33"/>
      <c r="K3018" s="33">
        <f>표1[[#This Row],[날짜]]</f>
        <v>45514</v>
      </c>
      <c r="L3018" t="str" cm="1">
        <f t="array" ref="L30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18" t="str">
        <f t="shared" si="47"/>
        <v>온라인쇼핑</v>
      </c>
      <c r="N3018" t="str">
        <f>IF(COUNTIF(저축성자산, I3018) &gt; 0, 표1[[#This Row],[결제수단]], E3018)</f>
        <v>인터넷쇼핑</v>
      </c>
      <c r="O3018">
        <f>IF(OR(표1[[#This Row],[pv_대분류]]="수입", 표1[[#This Row],[pv_대분류]]="저축/투자"), 표1[[#This Row],[금액]], -표1[[#This Row],[금액]])</f>
        <v>23800</v>
      </c>
    </row>
    <row r="3019" spans="1:15">
      <c r="A3019" s="33">
        <v>45514</v>
      </c>
      <c r="B3019" s="34">
        <v>0.84731481481481485</v>
      </c>
      <c r="C3019" t="s">
        <v>165</v>
      </c>
      <c r="D3019" t="s">
        <v>148</v>
      </c>
      <c r="E3019" t="s">
        <v>85</v>
      </c>
      <c r="F3019" t="s">
        <v>302</v>
      </c>
      <c r="G3019" s="82">
        <v>-26533</v>
      </c>
      <c r="H3019" t="s">
        <v>179</v>
      </c>
      <c r="I3019" t="s">
        <v>222</v>
      </c>
      <c r="J3019" s="33"/>
      <c r="K3019" s="33">
        <f>표1[[#This Row],[날짜]]</f>
        <v>45514</v>
      </c>
      <c r="L3019" t="str" cm="1">
        <f t="array" ref="L30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19" t="str">
        <f t="shared" si="47"/>
        <v>식비</v>
      </c>
      <c r="N3019" t="str">
        <f>IF(COUNTIF(저축성자산, I3019) &gt; 0, 표1[[#This Row],[결제수단]], E3019)</f>
        <v>고기</v>
      </c>
      <c r="O3019">
        <f>IF(OR(표1[[#This Row],[pv_대분류]]="수입", 표1[[#This Row],[pv_대분류]]="저축/투자"), 표1[[#This Row],[금액]], -표1[[#This Row],[금액]])</f>
        <v>26533</v>
      </c>
    </row>
    <row r="3020" spans="1:15">
      <c r="A3020" s="33">
        <v>45514</v>
      </c>
      <c r="B3020" s="34">
        <v>0.93526620370370372</v>
      </c>
      <c r="C3020" t="s">
        <v>165</v>
      </c>
      <c r="D3020" t="s">
        <v>542</v>
      </c>
      <c r="E3020" t="s">
        <v>56</v>
      </c>
      <c r="F3020" t="s">
        <v>698</v>
      </c>
      <c r="G3020" s="82">
        <v>-56666</v>
      </c>
      <c r="H3020" t="s">
        <v>179</v>
      </c>
      <c r="I3020" t="s">
        <v>222</v>
      </c>
      <c r="J3020" s="33"/>
      <c r="K3020" s="33">
        <f>표1[[#This Row],[날짜]]</f>
        <v>45514</v>
      </c>
      <c r="L3020" t="str" cm="1">
        <f t="array" ref="L30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0" t="str">
        <f t="shared" si="47"/>
        <v>의료/건강</v>
      </c>
      <c r="N3020" t="str">
        <f>IF(COUNTIF(저축성자산, I3020) &gt; 0, 표1[[#This Row],[결제수단]], E3020)</f>
        <v>운동</v>
      </c>
      <c r="O3020">
        <f>IF(OR(표1[[#This Row],[pv_대분류]]="수입", 표1[[#This Row],[pv_대분류]]="저축/투자"), 표1[[#This Row],[금액]], -표1[[#This Row],[금액]])</f>
        <v>56666</v>
      </c>
    </row>
    <row r="3021" spans="1:15" hidden="1">
      <c r="A3021" s="33">
        <v>45514</v>
      </c>
      <c r="B3021" s="34">
        <v>0.66410879629629627</v>
      </c>
      <c r="C3021" t="s">
        <v>167</v>
      </c>
      <c r="D3021" t="s">
        <v>609</v>
      </c>
      <c r="E3021" t="s">
        <v>149</v>
      </c>
      <c r="F3021" t="s">
        <v>192</v>
      </c>
      <c r="G3021" s="82">
        <v>50000</v>
      </c>
      <c r="H3021" t="s">
        <v>179</v>
      </c>
      <c r="I3021" t="s">
        <v>537</v>
      </c>
      <c r="J3021" s="33"/>
      <c r="K3021" s="33">
        <f>표1[[#This Row],[날짜]]</f>
        <v>45514</v>
      </c>
      <c r="L3021" t="str" cm="1">
        <f t="array" ref="L30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21" t="str">
        <f t="shared" si="47"/>
        <v>내계좌이체</v>
      </c>
      <c r="N3021" t="str">
        <f>IF(COUNTIF(저축성자산, I3021) &gt; 0, 표1[[#This Row],[결제수단]], E3021)</f>
        <v>미분류</v>
      </c>
      <c r="O3021">
        <f>IF(OR(표1[[#This Row],[pv_대분류]]="수입", 표1[[#This Row],[pv_대분류]]="저축/투자"), 표1[[#This Row],[금액]], -표1[[#This Row],[금액]])</f>
        <v>-50000</v>
      </c>
    </row>
    <row r="3022" spans="1:15" hidden="1">
      <c r="A3022" s="33">
        <v>45514</v>
      </c>
      <c r="B3022" s="34">
        <v>0.66410879629629627</v>
      </c>
      <c r="C3022" t="s">
        <v>167</v>
      </c>
      <c r="D3022" t="s">
        <v>609</v>
      </c>
      <c r="E3022" t="s">
        <v>149</v>
      </c>
      <c r="F3022" t="s">
        <v>234</v>
      </c>
      <c r="G3022" s="82">
        <v>-50000</v>
      </c>
      <c r="H3022" t="s">
        <v>179</v>
      </c>
      <c r="I3022" t="s">
        <v>527</v>
      </c>
      <c r="J3022" s="33"/>
      <c r="K3022" s="33">
        <f>표1[[#This Row],[날짜]]</f>
        <v>45514</v>
      </c>
      <c r="L3022" t="str" cm="1">
        <f t="array" ref="L30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22" t="str">
        <f t="shared" si="47"/>
        <v>내계좌이체</v>
      </c>
      <c r="N3022" t="str">
        <f>IF(COUNTIF(저축성자산, I3022) &gt; 0, 표1[[#This Row],[결제수단]], E3022)</f>
        <v>미분류</v>
      </c>
      <c r="O3022">
        <f>IF(OR(표1[[#This Row],[pv_대분류]]="수입", 표1[[#This Row],[pv_대분류]]="저축/투자"), 표1[[#This Row],[금액]], -표1[[#This Row],[금액]])</f>
        <v>50000</v>
      </c>
    </row>
    <row r="3023" spans="1:15">
      <c r="A3023" s="33">
        <v>45513</v>
      </c>
      <c r="B3023" s="34">
        <v>0.38025462962962958</v>
      </c>
      <c r="C3023" t="s">
        <v>165</v>
      </c>
      <c r="D3023" t="s">
        <v>506</v>
      </c>
      <c r="E3023" t="s">
        <v>17</v>
      </c>
      <c r="F3023" t="s">
        <v>399</v>
      </c>
      <c r="G3023" s="82">
        <v>-3500</v>
      </c>
      <c r="H3023" t="s">
        <v>179</v>
      </c>
      <c r="I3023" t="s">
        <v>224</v>
      </c>
      <c r="J3023" s="33"/>
      <c r="K3023" s="33">
        <f>표1[[#This Row],[날짜]]</f>
        <v>45513</v>
      </c>
      <c r="L3023" t="str" cm="1">
        <f t="array" ref="L30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3" t="str">
        <f t="shared" si="47"/>
        <v>교육/학습</v>
      </c>
      <c r="N3023" t="str">
        <f>IF(COUNTIF(저축성자산, I3023) &gt; 0, 표1[[#This Row],[결제수단]], E3023)</f>
        <v>학교</v>
      </c>
      <c r="O3023">
        <f>IF(OR(표1[[#This Row],[pv_대분류]]="수입", 표1[[#This Row],[pv_대분류]]="저축/투자"), 표1[[#This Row],[금액]], -표1[[#This Row],[금액]])</f>
        <v>3500</v>
      </c>
    </row>
    <row r="3024" spans="1:15">
      <c r="A3024" s="33">
        <v>45513</v>
      </c>
      <c r="B3024" s="34">
        <v>0.47361111111111109</v>
      </c>
      <c r="C3024" t="s">
        <v>165</v>
      </c>
      <c r="D3024" t="s">
        <v>146</v>
      </c>
      <c r="E3024" t="s">
        <v>595</v>
      </c>
      <c r="F3024" t="s">
        <v>292</v>
      </c>
      <c r="G3024" s="82">
        <v>-13700</v>
      </c>
      <c r="H3024" t="s">
        <v>179</v>
      </c>
      <c r="I3024" t="s">
        <v>224</v>
      </c>
      <c r="J3024" s="33"/>
      <c r="K3024" s="33">
        <f>표1[[#This Row],[날짜]]</f>
        <v>45513</v>
      </c>
      <c r="L3024" t="str" cm="1">
        <f t="array" ref="L30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4" t="str">
        <f t="shared" si="47"/>
        <v>교통</v>
      </c>
      <c r="N3024" t="str">
        <f>IF(COUNTIF(저축성자산, I3024) &gt; 0, 표1[[#This Row],[결제수단]], E3024)</f>
        <v>대중교통</v>
      </c>
      <c r="O3024">
        <f>IF(OR(표1[[#This Row],[pv_대분류]]="수입", 표1[[#This Row],[pv_대분류]]="저축/투자"), 표1[[#This Row],[금액]], -표1[[#This Row],[금액]])</f>
        <v>13700</v>
      </c>
    </row>
    <row r="3025" spans="1:15">
      <c r="A3025" s="33">
        <v>45513</v>
      </c>
      <c r="B3025" s="34">
        <v>0.47793981481481479</v>
      </c>
      <c r="C3025" t="s">
        <v>165</v>
      </c>
      <c r="D3025" t="s">
        <v>553</v>
      </c>
      <c r="E3025" t="s">
        <v>612</v>
      </c>
      <c r="F3025" t="s">
        <v>5</v>
      </c>
      <c r="G3025" s="82">
        <v>-38016</v>
      </c>
      <c r="H3025" t="s">
        <v>179</v>
      </c>
      <c r="I3025" t="s">
        <v>222</v>
      </c>
      <c r="J3025" s="33"/>
      <c r="K3025" s="33">
        <f>표1[[#This Row],[날짜]]</f>
        <v>45513</v>
      </c>
      <c r="L3025" t="str" cm="1">
        <f t="array" ref="L30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5" t="str">
        <f t="shared" si="47"/>
        <v>온라인쇼핑</v>
      </c>
      <c r="N3025" t="str">
        <f>IF(COUNTIF(저축성자산, I3025) &gt; 0, 표1[[#This Row],[결제수단]], E3025)</f>
        <v>인터넷쇼핑</v>
      </c>
      <c r="O3025">
        <f>IF(OR(표1[[#This Row],[pv_대분류]]="수입", 표1[[#This Row],[pv_대분류]]="저축/투자"), 표1[[#This Row],[금액]], -표1[[#This Row],[금액]])</f>
        <v>38016</v>
      </c>
    </row>
    <row r="3026" spans="1:15">
      <c r="A3026" s="33">
        <v>45513</v>
      </c>
      <c r="B3026" s="34">
        <v>0.4788425925925926</v>
      </c>
      <c r="C3026" t="s">
        <v>165</v>
      </c>
      <c r="D3026" t="s">
        <v>525</v>
      </c>
      <c r="E3026" t="s">
        <v>591</v>
      </c>
      <c r="F3026" t="s">
        <v>800</v>
      </c>
      <c r="G3026" s="82">
        <v>-5500</v>
      </c>
      <c r="H3026" t="s">
        <v>179</v>
      </c>
      <c r="I3026" t="s">
        <v>224</v>
      </c>
      <c r="J3026" s="33"/>
      <c r="K3026" s="33">
        <f>표1[[#This Row],[날짜]]</f>
        <v>45513</v>
      </c>
      <c r="L3026" t="str" cm="1">
        <f t="array" ref="L30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6" t="str">
        <f t="shared" si="47"/>
        <v>카페/간식</v>
      </c>
      <c r="N3026" t="str">
        <f>IF(COUNTIF(저축성자산, I3026) &gt; 0, 표1[[#This Row],[결제수단]], E3026)</f>
        <v>커피/음료</v>
      </c>
      <c r="O3026">
        <f>IF(OR(표1[[#This Row],[pv_대분류]]="수입", 표1[[#This Row],[pv_대분류]]="저축/투자"), 표1[[#This Row],[금액]], -표1[[#This Row],[금액]])</f>
        <v>5500</v>
      </c>
    </row>
    <row r="3027" spans="1:15">
      <c r="A3027" s="33">
        <v>45513</v>
      </c>
      <c r="B3027" s="34">
        <v>0.52520833333333339</v>
      </c>
      <c r="C3027" t="s">
        <v>165</v>
      </c>
      <c r="D3027" t="s">
        <v>148</v>
      </c>
      <c r="E3027" t="s">
        <v>92</v>
      </c>
      <c r="F3027" t="s">
        <v>480</v>
      </c>
      <c r="G3027" s="82">
        <v>-20000</v>
      </c>
      <c r="H3027" t="s">
        <v>179</v>
      </c>
      <c r="I3027" t="s">
        <v>222</v>
      </c>
      <c r="J3027" s="33"/>
      <c r="K3027" s="33">
        <f>표1[[#This Row],[날짜]]</f>
        <v>45513</v>
      </c>
      <c r="L3027" t="str" cm="1">
        <f t="array" ref="L30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7" t="str">
        <f t="shared" si="47"/>
        <v>식비</v>
      </c>
      <c r="N3027" t="str">
        <f>IF(COUNTIF(저축성자산, I3027) &gt; 0, 표1[[#This Row],[결제수단]], E3027)</f>
        <v>식재료</v>
      </c>
      <c r="O3027">
        <f>IF(OR(표1[[#This Row],[pv_대분류]]="수입", 표1[[#This Row],[pv_대분류]]="저축/투자"), 표1[[#This Row],[금액]], -표1[[#This Row],[금액]])</f>
        <v>20000</v>
      </c>
    </row>
    <row r="3028" spans="1:15">
      <c r="A3028" s="33">
        <v>45513</v>
      </c>
      <c r="B3028" s="34">
        <v>0.65565972222222224</v>
      </c>
      <c r="C3028" t="s">
        <v>165</v>
      </c>
      <c r="D3028" t="s">
        <v>542</v>
      </c>
      <c r="E3028" t="s">
        <v>40</v>
      </c>
      <c r="F3028" t="s">
        <v>382</v>
      </c>
      <c r="G3028" s="82">
        <v>-3700</v>
      </c>
      <c r="H3028" t="s">
        <v>179</v>
      </c>
      <c r="I3028" t="s">
        <v>224</v>
      </c>
      <c r="J3028" s="33"/>
      <c r="K3028" s="33">
        <f>표1[[#This Row],[날짜]]</f>
        <v>45513</v>
      </c>
      <c r="L3028" t="str" cm="1">
        <f t="array" ref="L30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8" t="str">
        <f t="shared" si="47"/>
        <v>의료/건강</v>
      </c>
      <c r="N3028" t="str">
        <f>IF(COUNTIF(저축성자산, I3028) &gt; 0, 표1[[#This Row],[결제수단]], E3028)</f>
        <v>피부과</v>
      </c>
      <c r="O3028">
        <f>IF(OR(표1[[#This Row],[pv_대분류]]="수입", 표1[[#This Row],[pv_대분류]]="저축/투자"), 표1[[#This Row],[금액]], -표1[[#This Row],[금액]])</f>
        <v>3700</v>
      </c>
    </row>
    <row r="3029" spans="1:15">
      <c r="A3029" s="33">
        <v>45513</v>
      </c>
      <c r="B3029" s="34">
        <v>0.66174768518518523</v>
      </c>
      <c r="C3029" t="s">
        <v>165</v>
      </c>
      <c r="D3029" t="s">
        <v>542</v>
      </c>
      <c r="E3029" t="s">
        <v>50</v>
      </c>
      <c r="F3029" t="s">
        <v>803</v>
      </c>
      <c r="G3029" s="82">
        <v>-9100</v>
      </c>
      <c r="H3029" t="s">
        <v>179</v>
      </c>
      <c r="I3029" t="s">
        <v>224</v>
      </c>
      <c r="J3029" s="33"/>
      <c r="K3029" s="33">
        <f>표1[[#This Row],[날짜]]</f>
        <v>45513</v>
      </c>
      <c r="L3029" t="str" cm="1">
        <f t="array" ref="L30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29" t="str">
        <f t="shared" si="47"/>
        <v>의료/건강</v>
      </c>
      <c r="N3029" t="str">
        <f>IF(COUNTIF(저축성자산, I3029) &gt; 0, 표1[[#This Row],[결제수단]], E3029)</f>
        <v>약국</v>
      </c>
      <c r="O3029">
        <f>IF(OR(표1[[#This Row],[pv_대분류]]="수입", 표1[[#This Row],[pv_대분류]]="저축/투자"), 표1[[#This Row],[금액]], -표1[[#This Row],[금액]])</f>
        <v>9100</v>
      </c>
    </row>
    <row r="3030" spans="1:15">
      <c r="A3030" s="33">
        <v>45513</v>
      </c>
      <c r="B3030" s="34">
        <v>0.67079861111111116</v>
      </c>
      <c r="C3030" t="s">
        <v>165</v>
      </c>
      <c r="D3030" t="s">
        <v>146</v>
      </c>
      <c r="E3030" t="s">
        <v>19</v>
      </c>
      <c r="F3030" t="s">
        <v>596</v>
      </c>
      <c r="G3030" s="82">
        <v>-14300</v>
      </c>
      <c r="H3030" t="s">
        <v>179</v>
      </c>
      <c r="I3030" t="s">
        <v>224</v>
      </c>
      <c r="J3030" s="33"/>
      <c r="K3030" s="33">
        <f>표1[[#This Row],[날짜]]</f>
        <v>45513</v>
      </c>
      <c r="L3030" t="str" cm="1">
        <f t="array" ref="L30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0" t="str">
        <f t="shared" si="47"/>
        <v>교통</v>
      </c>
      <c r="N3030" t="str">
        <f>IF(COUNTIF(저축성자산, I3030) &gt; 0, 표1[[#This Row],[결제수단]], E3030)</f>
        <v>철도</v>
      </c>
      <c r="O3030">
        <f>IF(OR(표1[[#This Row],[pv_대분류]]="수입", 표1[[#This Row],[pv_대분류]]="저축/투자"), 표1[[#This Row],[금액]], -표1[[#This Row],[금액]])</f>
        <v>14300</v>
      </c>
    </row>
    <row r="3031" spans="1:15">
      <c r="A3031" s="33">
        <v>45513</v>
      </c>
      <c r="B3031" s="34">
        <v>0.67758101851851849</v>
      </c>
      <c r="C3031" t="s">
        <v>165</v>
      </c>
      <c r="D3031" t="s">
        <v>146</v>
      </c>
      <c r="E3031" t="s">
        <v>19</v>
      </c>
      <c r="F3031" t="s">
        <v>596</v>
      </c>
      <c r="G3031" s="82">
        <v>-8200</v>
      </c>
      <c r="H3031" t="s">
        <v>179</v>
      </c>
      <c r="I3031" t="s">
        <v>222</v>
      </c>
      <c r="J3031" s="33"/>
      <c r="K3031" s="33">
        <f>표1[[#This Row],[날짜]]</f>
        <v>45513</v>
      </c>
      <c r="L3031" t="str" cm="1">
        <f t="array" ref="L30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1" t="str">
        <f t="shared" si="47"/>
        <v>교통</v>
      </c>
      <c r="N3031" t="str">
        <f>IF(COUNTIF(저축성자산, I3031) &gt; 0, 표1[[#This Row],[결제수단]], E3031)</f>
        <v>철도</v>
      </c>
      <c r="O3031">
        <f>IF(OR(표1[[#This Row],[pv_대분류]]="수입", 표1[[#This Row],[pv_대분류]]="저축/투자"), 표1[[#This Row],[금액]], -표1[[#This Row],[금액]])</f>
        <v>8200</v>
      </c>
    </row>
    <row r="3032" spans="1:15">
      <c r="A3032" s="33">
        <v>45513</v>
      </c>
      <c r="B3032" s="34">
        <v>0.67887731481481484</v>
      </c>
      <c r="C3032" t="s">
        <v>165</v>
      </c>
      <c r="D3032" t="s">
        <v>146</v>
      </c>
      <c r="E3032" t="s">
        <v>19</v>
      </c>
      <c r="F3032" t="s">
        <v>596</v>
      </c>
      <c r="G3032" s="82">
        <v>14300</v>
      </c>
      <c r="H3032" t="s">
        <v>179</v>
      </c>
      <c r="I3032" t="s">
        <v>224</v>
      </c>
      <c r="J3032" s="33"/>
      <c r="K3032" s="33">
        <f>표1[[#This Row],[날짜]]</f>
        <v>45513</v>
      </c>
      <c r="L3032" t="str" cm="1">
        <f t="array" ref="L30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2" t="str">
        <f t="shared" si="47"/>
        <v>교통</v>
      </c>
      <c r="N3032" t="str">
        <f>IF(COUNTIF(저축성자산, I3032) &gt; 0, 표1[[#This Row],[결제수단]], E3032)</f>
        <v>철도</v>
      </c>
      <c r="O3032">
        <f>IF(OR(표1[[#This Row],[pv_대분류]]="수입", 표1[[#This Row],[pv_대분류]]="저축/투자"), 표1[[#This Row],[금액]], -표1[[#This Row],[금액]])</f>
        <v>-14300</v>
      </c>
    </row>
    <row r="3033" spans="1:15">
      <c r="A3033" s="33">
        <v>45513</v>
      </c>
      <c r="B3033" s="34">
        <v>0.7432523148148148</v>
      </c>
      <c r="C3033" t="s">
        <v>165</v>
      </c>
      <c r="D3033" t="s">
        <v>146</v>
      </c>
      <c r="E3033" t="s">
        <v>661</v>
      </c>
      <c r="F3033" t="s">
        <v>390</v>
      </c>
      <c r="G3033" s="82">
        <v>-16400</v>
      </c>
      <c r="H3033" t="s">
        <v>179</v>
      </c>
      <c r="I3033" t="s">
        <v>224</v>
      </c>
      <c r="J3033" s="33"/>
      <c r="K3033" s="33">
        <f>표1[[#This Row],[날짜]]</f>
        <v>45513</v>
      </c>
      <c r="L3033" t="str" cm="1">
        <f t="array" ref="L30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3" t="str">
        <f t="shared" si="47"/>
        <v>교통</v>
      </c>
      <c r="N3033" t="str">
        <f>IF(COUNTIF(저축성자산, I3033) &gt; 0, 표1[[#This Row],[결제수단]], E3033)</f>
        <v>시외버스</v>
      </c>
      <c r="O3033">
        <f>IF(OR(표1[[#This Row],[pv_대분류]]="수입", 표1[[#This Row],[pv_대분류]]="저축/투자"), 표1[[#This Row],[금액]], -표1[[#This Row],[금액]])</f>
        <v>16400</v>
      </c>
    </row>
    <row r="3034" spans="1:15">
      <c r="A3034" s="33">
        <v>45513</v>
      </c>
      <c r="B3034" s="34">
        <v>0.79622685185185182</v>
      </c>
      <c r="C3034" t="s">
        <v>165</v>
      </c>
      <c r="D3034" t="s">
        <v>160</v>
      </c>
      <c r="E3034" t="s">
        <v>668</v>
      </c>
      <c r="F3034" t="s">
        <v>675</v>
      </c>
      <c r="G3034" s="82">
        <v>-50000</v>
      </c>
      <c r="H3034" t="s">
        <v>179</v>
      </c>
      <c r="I3034" t="s">
        <v>537</v>
      </c>
      <c r="J3034" s="33"/>
      <c r="K3034" s="33">
        <f>표1[[#This Row],[날짜]]</f>
        <v>45513</v>
      </c>
      <c r="L3034" t="str" cm="1">
        <f t="array" ref="L30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4" t="str">
        <f t="shared" si="47"/>
        <v>생활</v>
      </c>
      <c r="N3034" t="str">
        <f>IF(COUNTIF(저축성자산, I3034) &gt; 0, 표1[[#This Row],[결제수단]], E3034)</f>
        <v>생활서비스</v>
      </c>
      <c r="O3034">
        <f>IF(OR(표1[[#This Row],[pv_대분류]]="수입", 표1[[#This Row],[pv_대분류]]="저축/투자"), 표1[[#This Row],[금액]], -표1[[#This Row],[금액]])</f>
        <v>50000</v>
      </c>
    </row>
    <row r="3035" spans="1:15">
      <c r="A3035" s="33">
        <v>45513</v>
      </c>
      <c r="B3035" s="34">
        <v>0.84428240740740745</v>
      </c>
      <c r="C3035" t="s">
        <v>165</v>
      </c>
      <c r="D3035" t="s">
        <v>160</v>
      </c>
      <c r="E3035" t="s">
        <v>15</v>
      </c>
      <c r="F3035" t="s">
        <v>235</v>
      </c>
      <c r="G3035" s="82">
        <v>-10000</v>
      </c>
      <c r="H3035" t="s">
        <v>179</v>
      </c>
      <c r="I3035" t="s">
        <v>222</v>
      </c>
      <c r="J3035" s="33"/>
      <c r="K3035" s="33">
        <f>표1[[#This Row],[날짜]]</f>
        <v>45513</v>
      </c>
      <c r="L3035" t="str" cm="1">
        <f t="array" ref="L30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5" t="str">
        <f t="shared" si="47"/>
        <v>생활</v>
      </c>
      <c r="N3035" t="str">
        <f>IF(COUNTIF(저축성자산, I3035) &gt; 0, 표1[[#This Row],[결제수단]], E3035)</f>
        <v>생필품</v>
      </c>
      <c r="O3035">
        <f>IF(OR(표1[[#This Row],[pv_대분류]]="수입", 표1[[#This Row],[pv_대분류]]="저축/투자"), 표1[[#This Row],[금액]], -표1[[#This Row],[금액]])</f>
        <v>10000</v>
      </c>
    </row>
    <row r="3036" spans="1:15">
      <c r="A3036" s="33">
        <v>45513</v>
      </c>
      <c r="B3036" s="34">
        <v>0.96832175925925923</v>
      </c>
      <c r="C3036" t="s">
        <v>165</v>
      </c>
      <c r="D3036" t="s">
        <v>160</v>
      </c>
      <c r="E3036" t="s">
        <v>4</v>
      </c>
      <c r="F3036" t="s">
        <v>387</v>
      </c>
      <c r="G3036" s="82">
        <v>-7800</v>
      </c>
      <c r="H3036" t="s">
        <v>179</v>
      </c>
      <c r="I3036" t="s">
        <v>224</v>
      </c>
      <c r="J3036" s="33"/>
      <c r="K3036" s="33">
        <f>표1[[#This Row],[날짜]]</f>
        <v>45513</v>
      </c>
      <c r="L3036" t="str" cm="1">
        <f t="array" ref="L30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36" t="str">
        <f t="shared" si="47"/>
        <v>생활</v>
      </c>
      <c r="N3036" t="str">
        <f>IF(COUNTIF(저축성자산, I3036) &gt; 0, 표1[[#This Row],[결제수단]], E3036)</f>
        <v>편의점</v>
      </c>
      <c r="O3036">
        <f>IF(OR(표1[[#This Row],[pv_대분류]]="수입", 표1[[#This Row],[pv_대분류]]="저축/투자"), 표1[[#This Row],[금액]], -표1[[#This Row],[금액]])</f>
        <v>7800</v>
      </c>
    </row>
    <row r="3037" spans="1:15" hidden="1">
      <c r="A3037" s="33">
        <v>45513</v>
      </c>
      <c r="B3037" s="34">
        <v>0.47318287037037038</v>
      </c>
      <c r="C3037" t="s">
        <v>167</v>
      </c>
      <c r="D3037" t="s">
        <v>609</v>
      </c>
      <c r="E3037" t="s">
        <v>149</v>
      </c>
      <c r="F3037" t="s">
        <v>192</v>
      </c>
      <c r="G3037" s="82">
        <v>50000</v>
      </c>
      <c r="H3037" t="s">
        <v>179</v>
      </c>
      <c r="I3037" t="s">
        <v>537</v>
      </c>
      <c r="J3037" s="33"/>
      <c r="K3037" s="33">
        <f>표1[[#This Row],[날짜]]</f>
        <v>45513</v>
      </c>
      <c r="L3037" t="str" cm="1">
        <f t="array" ref="L30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37" t="str">
        <f t="shared" si="47"/>
        <v>내계좌이체</v>
      </c>
      <c r="N3037" t="str">
        <f>IF(COUNTIF(저축성자산, I3037) &gt; 0, 표1[[#This Row],[결제수단]], E3037)</f>
        <v>미분류</v>
      </c>
      <c r="O3037">
        <f>IF(OR(표1[[#This Row],[pv_대분류]]="수입", 표1[[#This Row],[pv_대분류]]="저축/투자"), 표1[[#This Row],[금액]], -표1[[#This Row],[금액]])</f>
        <v>-50000</v>
      </c>
    </row>
    <row r="3038" spans="1:15" hidden="1">
      <c r="A3038" s="33">
        <v>45513</v>
      </c>
      <c r="B3038" s="34">
        <v>0.47318287037037038</v>
      </c>
      <c r="C3038" t="s">
        <v>167</v>
      </c>
      <c r="D3038" t="s">
        <v>609</v>
      </c>
      <c r="E3038" t="s">
        <v>149</v>
      </c>
      <c r="F3038" t="s">
        <v>234</v>
      </c>
      <c r="G3038" s="82">
        <v>-50000</v>
      </c>
      <c r="H3038" t="s">
        <v>179</v>
      </c>
      <c r="I3038" t="s">
        <v>527</v>
      </c>
      <c r="J3038" s="33"/>
      <c r="K3038" s="33">
        <f>표1[[#This Row],[날짜]]</f>
        <v>45513</v>
      </c>
      <c r="L3038" t="str" cm="1">
        <f t="array" ref="L30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38" t="str">
        <f t="shared" si="47"/>
        <v>내계좌이체</v>
      </c>
      <c r="N3038" t="str">
        <f>IF(COUNTIF(저축성자산, I3038) &gt; 0, 표1[[#This Row],[결제수단]], E3038)</f>
        <v>미분류</v>
      </c>
      <c r="O3038">
        <f>IF(OR(표1[[#This Row],[pv_대분류]]="수입", 표1[[#This Row],[pv_대분류]]="저축/투자"), 표1[[#This Row],[금액]], -표1[[#This Row],[금액]])</f>
        <v>50000</v>
      </c>
    </row>
    <row r="3039" spans="1:15" hidden="1">
      <c r="A3039" s="33">
        <v>45513</v>
      </c>
      <c r="B3039" s="34">
        <v>0.79479166666666667</v>
      </c>
      <c r="C3039" t="s">
        <v>167</v>
      </c>
      <c r="D3039" t="s">
        <v>609</v>
      </c>
      <c r="E3039" t="s">
        <v>149</v>
      </c>
      <c r="F3039" t="s">
        <v>192</v>
      </c>
      <c r="G3039" s="82">
        <v>50000</v>
      </c>
      <c r="H3039" t="s">
        <v>179</v>
      </c>
      <c r="I3039" t="s">
        <v>537</v>
      </c>
      <c r="J3039" s="33"/>
      <c r="K3039" s="33">
        <f>표1[[#This Row],[날짜]]</f>
        <v>45513</v>
      </c>
      <c r="L3039" t="str" cm="1">
        <f t="array" ref="L30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39" t="str">
        <f t="shared" si="47"/>
        <v>내계좌이체</v>
      </c>
      <c r="N3039" t="str">
        <f>IF(COUNTIF(저축성자산, I3039) &gt; 0, 표1[[#This Row],[결제수단]], E3039)</f>
        <v>미분류</v>
      </c>
      <c r="O3039">
        <f>IF(OR(표1[[#This Row],[pv_대분류]]="수입", 표1[[#This Row],[pv_대분류]]="저축/투자"), 표1[[#This Row],[금액]], -표1[[#This Row],[금액]])</f>
        <v>-50000</v>
      </c>
    </row>
    <row r="3040" spans="1:15" hidden="1">
      <c r="A3040" s="33">
        <v>45513</v>
      </c>
      <c r="B3040" s="34">
        <v>0.79479166666666667</v>
      </c>
      <c r="C3040" t="s">
        <v>167</v>
      </c>
      <c r="D3040" t="s">
        <v>609</v>
      </c>
      <c r="E3040" t="s">
        <v>149</v>
      </c>
      <c r="F3040" t="s">
        <v>234</v>
      </c>
      <c r="G3040" s="82">
        <v>-50000</v>
      </c>
      <c r="H3040" t="s">
        <v>179</v>
      </c>
      <c r="I3040" t="s">
        <v>527</v>
      </c>
      <c r="J3040" s="33"/>
      <c r="K3040" s="33">
        <f>표1[[#This Row],[날짜]]</f>
        <v>45513</v>
      </c>
      <c r="L3040" t="str" cm="1">
        <f t="array" ref="L30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40" t="str">
        <f t="shared" si="47"/>
        <v>내계좌이체</v>
      </c>
      <c r="N3040" t="str">
        <f>IF(COUNTIF(저축성자산, I3040) &gt; 0, 표1[[#This Row],[결제수단]], E3040)</f>
        <v>미분류</v>
      </c>
      <c r="O3040">
        <f>IF(OR(표1[[#This Row],[pv_대분류]]="수입", 표1[[#This Row],[pv_대분류]]="저축/투자"), 표1[[#This Row],[금액]], -표1[[#This Row],[금액]])</f>
        <v>50000</v>
      </c>
    </row>
    <row r="3041" spans="1:15">
      <c r="A3041" s="33">
        <v>45512</v>
      </c>
      <c r="B3041" s="34">
        <v>0.38418981481481479</v>
      </c>
      <c r="C3041" t="s">
        <v>165</v>
      </c>
      <c r="D3041" t="s">
        <v>506</v>
      </c>
      <c r="E3041" t="s">
        <v>17</v>
      </c>
      <c r="F3041" t="s">
        <v>399</v>
      </c>
      <c r="G3041" s="82">
        <v>-3800</v>
      </c>
      <c r="H3041" t="s">
        <v>179</v>
      </c>
      <c r="I3041" t="s">
        <v>222</v>
      </c>
      <c r="J3041" s="33"/>
      <c r="K3041" s="33">
        <f>표1[[#This Row],[날짜]]</f>
        <v>45512</v>
      </c>
      <c r="L3041" t="str" cm="1">
        <f t="array" ref="L30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41" t="str">
        <f t="shared" si="47"/>
        <v>교육/학습</v>
      </c>
      <c r="N3041" t="str">
        <f>IF(COUNTIF(저축성자산, I3041) &gt; 0, 표1[[#This Row],[결제수단]], E3041)</f>
        <v>학교</v>
      </c>
      <c r="O3041">
        <f>IF(OR(표1[[#This Row],[pv_대분류]]="수입", 표1[[#This Row],[pv_대분류]]="저축/투자"), 표1[[#This Row],[금액]], -표1[[#This Row],[금액]])</f>
        <v>3800</v>
      </c>
    </row>
    <row r="3042" spans="1:15" hidden="1">
      <c r="A3042" s="33">
        <v>45512</v>
      </c>
      <c r="B3042" s="34">
        <v>0.42489583333333331</v>
      </c>
      <c r="C3042" t="s">
        <v>163</v>
      </c>
      <c r="D3042" t="s">
        <v>505</v>
      </c>
      <c r="E3042" t="s">
        <v>149</v>
      </c>
      <c r="F3042" t="s">
        <v>653</v>
      </c>
      <c r="G3042" s="82">
        <v>1200000</v>
      </c>
      <c r="H3042" t="s">
        <v>179</v>
      </c>
      <c r="I3042" t="s">
        <v>211</v>
      </c>
      <c r="J3042" s="33"/>
      <c r="K3042" s="33">
        <f>표1[[#This Row],[날짜]]</f>
        <v>45512</v>
      </c>
      <c r="L3042" t="str" cm="1">
        <f t="array" ref="L30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42" t="str">
        <f t="shared" si="47"/>
        <v>기타수입</v>
      </c>
      <c r="N3042" t="str">
        <f>IF(COUNTIF(저축성자산, I3042) &gt; 0, 표1[[#This Row],[결제수단]], E3042)</f>
        <v>미분류</v>
      </c>
      <c r="O3042">
        <f>IF(OR(표1[[#This Row],[pv_대분류]]="수입", 표1[[#This Row],[pv_대분류]]="저축/투자"), 표1[[#This Row],[금액]], -표1[[#This Row],[금액]])</f>
        <v>1200000</v>
      </c>
    </row>
    <row r="3043" spans="1:15" hidden="1">
      <c r="A3043" s="33">
        <v>45512</v>
      </c>
      <c r="B3043" s="34">
        <v>0.57704861111111116</v>
      </c>
      <c r="C3043" t="s">
        <v>163</v>
      </c>
      <c r="D3043" t="s">
        <v>161</v>
      </c>
      <c r="E3043" t="s">
        <v>149</v>
      </c>
      <c r="F3043" t="s">
        <v>391</v>
      </c>
      <c r="G3043" s="82">
        <v>1</v>
      </c>
      <c r="H3043" t="s">
        <v>179</v>
      </c>
      <c r="I3043" t="s">
        <v>537</v>
      </c>
      <c r="J3043" s="33"/>
      <c r="K3043" s="33">
        <f>표1[[#This Row],[날짜]]</f>
        <v>45512</v>
      </c>
      <c r="L3043" t="str" cm="1">
        <f t="array" ref="L30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43" t="str">
        <f t="shared" si="47"/>
        <v>앱테크</v>
      </c>
      <c r="N3043" t="str">
        <f>IF(COUNTIF(저축성자산, I3043) &gt; 0, 표1[[#This Row],[결제수단]], E3043)</f>
        <v>미분류</v>
      </c>
      <c r="O3043">
        <f>IF(OR(표1[[#This Row],[pv_대분류]]="수입", 표1[[#This Row],[pv_대분류]]="저축/투자"), 표1[[#This Row],[금액]], -표1[[#This Row],[금액]])</f>
        <v>1</v>
      </c>
    </row>
    <row r="3044" spans="1:15" hidden="1">
      <c r="A3044" s="33">
        <v>45512</v>
      </c>
      <c r="B3044" s="34">
        <v>0.57728009259259261</v>
      </c>
      <c r="C3044" t="s">
        <v>163</v>
      </c>
      <c r="D3044" t="s">
        <v>161</v>
      </c>
      <c r="E3044" t="s">
        <v>149</v>
      </c>
      <c r="F3044" t="s">
        <v>391</v>
      </c>
      <c r="G3044" s="82">
        <v>100</v>
      </c>
      <c r="H3044" t="s">
        <v>179</v>
      </c>
      <c r="I3044" t="s">
        <v>537</v>
      </c>
      <c r="J3044" s="33"/>
      <c r="K3044" s="33">
        <f>표1[[#This Row],[날짜]]</f>
        <v>45512</v>
      </c>
      <c r="L3044" t="str" cm="1">
        <f t="array" ref="L30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44" t="str">
        <f t="shared" si="47"/>
        <v>앱테크</v>
      </c>
      <c r="N3044" t="str">
        <f>IF(COUNTIF(저축성자산, I3044) &gt; 0, 표1[[#This Row],[결제수단]], E3044)</f>
        <v>미분류</v>
      </c>
      <c r="O3044">
        <f>IF(OR(표1[[#This Row],[pv_대분류]]="수입", 표1[[#This Row],[pv_대분류]]="저축/투자"), 표1[[#This Row],[금액]], -표1[[#This Row],[금액]])</f>
        <v>100</v>
      </c>
    </row>
    <row r="3045" spans="1:15">
      <c r="A3045" s="33">
        <v>45512</v>
      </c>
      <c r="B3045" s="34">
        <v>0.66017361111111106</v>
      </c>
      <c r="C3045" t="s">
        <v>165</v>
      </c>
      <c r="D3045" t="s">
        <v>506</v>
      </c>
      <c r="E3045" t="s">
        <v>17</v>
      </c>
      <c r="F3045" t="s">
        <v>399</v>
      </c>
      <c r="G3045" s="82">
        <v>-3300</v>
      </c>
      <c r="H3045" t="s">
        <v>179</v>
      </c>
      <c r="I3045" t="s">
        <v>222</v>
      </c>
      <c r="J3045" s="33"/>
      <c r="K3045" s="33">
        <f>표1[[#This Row],[날짜]]</f>
        <v>45512</v>
      </c>
      <c r="L3045" t="str" cm="1">
        <f t="array" ref="L30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45" t="str">
        <f t="shared" si="47"/>
        <v>교육/학습</v>
      </c>
      <c r="N3045" t="str">
        <f>IF(COUNTIF(저축성자산, I3045) &gt; 0, 표1[[#This Row],[결제수단]], E3045)</f>
        <v>학교</v>
      </c>
      <c r="O3045">
        <f>IF(OR(표1[[#This Row],[pv_대분류]]="수입", 표1[[#This Row],[pv_대분류]]="저축/투자"), 표1[[#This Row],[금액]], -표1[[#This Row],[금액]])</f>
        <v>3300</v>
      </c>
    </row>
    <row r="3046" spans="1:15">
      <c r="A3046" s="33">
        <v>45512</v>
      </c>
      <c r="B3046" s="34">
        <v>0.77425925925925931</v>
      </c>
      <c r="C3046" t="s">
        <v>165</v>
      </c>
      <c r="D3046" t="s">
        <v>506</v>
      </c>
      <c r="E3046" t="s">
        <v>17</v>
      </c>
      <c r="F3046" t="s">
        <v>399</v>
      </c>
      <c r="G3046" s="82">
        <v>-6300</v>
      </c>
      <c r="H3046" t="s">
        <v>179</v>
      </c>
      <c r="I3046" t="s">
        <v>224</v>
      </c>
      <c r="J3046" s="33"/>
      <c r="K3046" s="33">
        <f>표1[[#This Row],[날짜]]</f>
        <v>45512</v>
      </c>
      <c r="L3046" t="str" cm="1">
        <f t="array" ref="L30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46" t="str">
        <f t="shared" si="47"/>
        <v>교육/학습</v>
      </c>
      <c r="N3046" t="str">
        <f>IF(COUNTIF(저축성자산, I3046) &gt; 0, 표1[[#This Row],[결제수단]], E3046)</f>
        <v>학교</v>
      </c>
      <c r="O3046">
        <f>IF(OR(표1[[#This Row],[pv_대분류]]="수입", 표1[[#This Row],[pv_대분류]]="저축/투자"), 표1[[#This Row],[금액]], -표1[[#This Row],[금액]])</f>
        <v>6300</v>
      </c>
    </row>
    <row r="3047" spans="1:15">
      <c r="A3047" s="33">
        <v>45512</v>
      </c>
      <c r="B3047" s="34">
        <v>0.88108796296296299</v>
      </c>
      <c r="C3047" t="s">
        <v>165</v>
      </c>
      <c r="D3047" t="s">
        <v>508</v>
      </c>
      <c r="E3047" t="s">
        <v>135</v>
      </c>
      <c r="F3047" t="s">
        <v>785</v>
      </c>
      <c r="G3047" s="82">
        <v>-500</v>
      </c>
      <c r="H3047" t="s">
        <v>179</v>
      </c>
      <c r="I3047" t="s">
        <v>224</v>
      </c>
      <c r="J3047" s="33"/>
      <c r="K3047" s="33">
        <f>표1[[#This Row],[날짜]]</f>
        <v>45512</v>
      </c>
      <c r="L3047" t="str" cm="1">
        <f t="array" ref="L30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47" t="str">
        <f t="shared" si="47"/>
        <v>문화/여가</v>
      </c>
      <c r="N3047" t="str">
        <f>IF(COUNTIF(저축성자산, I3047) &gt; 0, 표1[[#This Row],[결제수단]], E3047)</f>
        <v>도서</v>
      </c>
      <c r="O3047">
        <f>IF(OR(표1[[#This Row],[pv_대분류]]="수입", 표1[[#This Row],[pv_대분류]]="저축/투자"), 표1[[#This Row],[금액]], -표1[[#This Row],[금액]])</f>
        <v>500</v>
      </c>
    </row>
    <row r="3048" spans="1:15">
      <c r="A3048" s="33">
        <v>45512</v>
      </c>
      <c r="B3048" s="34">
        <v>0.88591435185185186</v>
      </c>
      <c r="C3048" t="s">
        <v>165</v>
      </c>
      <c r="D3048" t="s">
        <v>146</v>
      </c>
      <c r="E3048" t="s">
        <v>661</v>
      </c>
      <c r="F3048" t="s">
        <v>437</v>
      </c>
      <c r="G3048" s="82">
        <v>-15000</v>
      </c>
      <c r="H3048" t="s">
        <v>179</v>
      </c>
      <c r="I3048" t="s">
        <v>222</v>
      </c>
      <c r="J3048" s="33"/>
      <c r="K3048" s="33">
        <f>표1[[#This Row],[날짜]]</f>
        <v>45512</v>
      </c>
      <c r="L3048" t="str" cm="1">
        <f t="array" ref="L30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48" t="str">
        <f t="shared" si="47"/>
        <v>교통</v>
      </c>
      <c r="N3048" t="str">
        <f>IF(COUNTIF(저축성자산, I3048) &gt; 0, 표1[[#This Row],[결제수단]], E3048)</f>
        <v>시외버스</v>
      </c>
      <c r="O3048">
        <f>IF(OR(표1[[#This Row],[pv_대분류]]="수입", 표1[[#This Row],[pv_대분류]]="저축/투자"), 표1[[#This Row],[금액]], -표1[[#This Row],[금액]])</f>
        <v>15000</v>
      </c>
    </row>
    <row r="3049" spans="1:15" hidden="1">
      <c r="A3049" s="33">
        <v>45512</v>
      </c>
      <c r="B3049" s="34">
        <v>0.89688657407407413</v>
      </c>
      <c r="C3049" t="s">
        <v>163</v>
      </c>
      <c r="D3049" t="s">
        <v>161</v>
      </c>
      <c r="E3049" t="s">
        <v>149</v>
      </c>
      <c r="F3049" t="s">
        <v>775</v>
      </c>
      <c r="G3049" s="82">
        <v>2</v>
      </c>
      <c r="H3049" t="s">
        <v>179</v>
      </c>
      <c r="I3049" t="s">
        <v>537</v>
      </c>
      <c r="J3049" s="33"/>
      <c r="K3049" s="33">
        <f>표1[[#This Row],[날짜]]</f>
        <v>45512</v>
      </c>
      <c r="L3049" t="str" cm="1">
        <f t="array" ref="L30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49" t="str">
        <f t="shared" si="47"/>
        <v>앱테크</v>
      </c>
      <c r="N3049" t="str">
        <f>IF(COUNTIF(저축성자산, I3049) &gt; 0, 표1[[#This Row],[결제수단]], E3049)</f>
        <v>미분류</v>
      </c>
      <c r="O3049">
        <f>IF(OR(표1[[#This Row],[pv_대분류]]="수입", 표1[[#This Row],[pv_대분류]]="저축/투자"), 표1[[#This Row],[금액]], -표1[[#This Row],[금액]])</f>
        <v>2</v>
      </c>
    </row>
    <row r="3050" spans="1:15" hidden="1">
      <c r="A3050" s="33">
        <v>45512</v>
      </c>
      <c r="B3050" s="34">
        <v>0.42744212962962957</v>
      </c>
      <c r="C3050" t="s">
        <v>167</v>
      </c>
      <c r="D3050" t="s">
        <v>609</v>
      </c>
      <c r="E3050" t="s">
        <v>149</v>
      </c>
      <c r="F3050" t="s">
        <v>593</v>
      </c>
      <c r="G3050" s="82">
        <v>-1200000</v>
      </c>
      <c r="H3050" t="s">
        <v>179</v>
      </c>
      <c r="I3050" t="s">
        <v>211</v>
      </c>
      <c r="J3050" s="33"/>
      <c r="K3050" s="33">
        <f>표1[[#This Row],[날짜]]</f>
        <v>45512</v>
      </c>
      <c r="L3050" t="str" cm="1">
        <f t="array" ref="L30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50" t="str">
        <f t="shared" si="47"/>
        <v>내계좌이체</v>
      </c>
      <c r="N3050" t="str">
        <f>IF(COUNTIF(저축성자산, I3050) &gt; 0, 표1[[#This Row],[결제수단]], E3050)</f>
        <v>미분류</v>
      </c>
      <c r="O3050">
        <f>IF(OR(표1[[#This Row],[pv_대분류]]="수입", 표1[[#This Row],[pv_대분류]]="저축/투자"), 표1[[#This Row],[금액]], -표1[[#This Row],[금액]])</f>
        <v>1200000</v>
      </c>
    </row>
    <row r="3051" spans="1:15" hidden="1">
      <c r="A3051" s="33">
        <v>45512</v>
      </c>
      <c r="B3051" s="34">
        <v>0.42744212962962957</v>
      </c>
      <c r="C3051" t="s">
        <v>167</v>
      </c>
      <c r="D3051" t="s">
        <v>609</v>
      </c>
      <c r="E3051" t="s">
        <v>149</v>
      </c>
      <c r="F3051" t="s">
        <v>152</v>
      </c>
      <c r="G3051" s="82">
        <v>1200000</v>
      </c>
      <c r="H3051" t="s">
        <v>179</v>
      </c>
      <c r="I3051" t="s">
        <v>537</v>
      </c>
      <c r="J3051" s="33"/>
      <c r="K3051" s="33">
        <f>표1[[#This Row],[날짜]]</f>
        <v>45512</v>
      </c>
      <c r="L3051" t="str" cm="1">
        <f t="array" ref="L30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51" t="str">
        <f t="shared" si="47"/>
        <v>내계좌이체</v>
      </c>
      <c r="N3051" t="str">
        <f>IF(COUNTIF(저축성자산, I3051) &gt; 0, 표1[[#This Row],[결제수단]], E3051)</f>
        <v>미분류</v>
      </c>
      <c r="O3051">
        <f>IF(OR(표1[[#This Row],[pv_대분류]]="수입", 표1[[#This Row],[pv_대분류]]="저축/투자"), 표1[[#This Row],[금액]], -표1[[#This Row],[금액]])</f>
        <v>-1200000</v>
      </c>
    </row>
    <row r="3052" spans="1:15" hidden="1">
      <c r="A3052" s="33">
        <v>45512</v>
      </c>
      <c r="B3052" s="34">
        <v>0.42790509259259257</v>
      </c>
      <c r="C3052" t="s">
        <v>167</v>
      </c>
      <c r="D3052" t="s">
        <v>609</v>
      </c>
      <c r="E3052" t="s">
        <v>149</v>
      </c>
      <c r="F3052" t="s">
        <v>192</v>
      </c>
      <c r="G3052" s="82">
        <v>-1200000</v>
      </c>
      <c r="H3052" t="s">
        <v>179</v>
      </c>
      <c r="I3052" t="s">
        <v>537</v>
      </c>
      <c r="J3052" s="33"/>
      <c r="K3052" s="33">
        <f>표1[[#This Row],[날짜]]</f>
        <v>45512</v>
      </c>
      <c r="L3052" t="str" cm="1">
        <f t="array" ref="L30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52" t="str">
        <f t="shared" si="47"/>
        <v>내계좌이체</v>
      </c>
      <c r="N3052" t="str">
        <f>IF(COUNTIF(저축성자산, I3052) &gt; 0, 표1[[#This Row],[결제수단]], E3052)</f>
        <v>미분류</v>
      </c>
      <c r="O3052">
        <f>IF(OR(표1[[#This Row],[pv_대분류]]="수입", 표1[[#This Row],[pv_대분류]]="저축/투자"), 표1[[#This Row],[금액]], -표1[[#This Row],[금액]])</f>
        <v>1200000</v>
      </c>
    </row>
    <row r="3053" spans="1:15" hidden="1">
      <c r="A3053" s="33">
        <v>45512</v>
      </c>
      <c r="B3053" s="34">
        <v>0.42790509259259257</v>
      </c>
      <c r="C3053" t="s">
        <v>167</v>
      </c>
      <c r="D3053" t="s">
        <v>609</v>
      </c>
      <c r="E3053" t="s">
        <v>149</v>
      </c>
      <c r="F3053" t="s">
        <v>237</v>
      </c>
      <c r="G3053" s="82">
        <v>1200000</v>
      </c>
      <c r="H3053" t="s">
        <v>179</v>
      </c>
      <c r="I3053" t="s">
        <v>527</v>
      </c>
      <c r="J3053" s="33"/>
      <c r="K3053" s="33">
        <f>표1[[#This Row],[날짜]]</f>
        <v>45512</v>
      </c>
      <c r="L3053" t="str" cm="1">
        <f t="array" ref="L30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53" t="str">
        <f t="shared" si="47"/>
        <v>내계좌이체</v>
      </c>
      <c r="N3053" t="str">
        <f>IF(COUNTIF(저축성자산, I3053) &gt; 0, 표1[[#This Row],[결제수단]], E3053)</f>
        <v>미분류</v>
      </c>
      <c r="O3053">
        <f>IF(OR(표1[[#This Row],[pv_대분류]]="수입", 표1[[#This Row],[pv_대분류]]="저축/투자"), 표1[[#This Row],[금액]], -표1[[#This Row],[금액]])</f>
        <v>-1200000</v>
      </c>
    </row>
    <row r="3054" spans="1:15" hidden="1">
      <c r="A3054" s="33">
        <v>45512</v>
      </c>
      <c r="B3054" s="34">
        <v>0.57687500000000003</v>
      </c>
      <c r="C3054" t="s">
        <v>167</v>
      </c>
      <c r="D3054" t="s">
        <v>23</v>
      </c>
      <c r="E3054" t="s">
        <v>149</v>
      </c>
      <c r="F3054" t="s">
        <v>192</v>
      </c>
      <c r="G3054" s="82">
        <v>622</v>
      </c>
      <c r="H3054" t="s">
        <v>179</v>
      </c>
      <c r="I3054" t="s">
        <v>537</v>
      </c>
      <c r="J3054" s="33"/>
      <c r="K3054" s="33">
        <f>표1[[#This Row],[날짜]]</f>
        <v>45512</v>
      </c>
      <c r="L3054" t="str" cm="1">
        <f t="array" ref="L30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54" t="str">
        <f t="shared" si="47"/>
        <v>투자</v>
      </c>
      <c r="N3054" t="str">
        <f>IF(COUNTIF(저축성자산, I3054) &gt; 0, 표1[[#This Row],[결제수단]], E3054)</f>
        <v>미분류</v>
      </c>
      <c r="O3054">
        <f>IF(OR(표1[[#This Row],[pv_대분류]]="수입", 표1[[#This Row],[pv_대분류]]="저축/투자"), 표1[[#This Row],[금액]], -표1[[#This Row],[금액]])</f>
        <v>-622</v>
      </c>
    </row>
    <row r="3055" spans="1:15">
      <c r="A3055" s="33">
        <v>45511</v>
      </c>
      <c r="B3055" s="34">
        <v>0.85697916666666663</v>
      </c>
      <c r="C3055" t="s">
        <v>165</v>
      </c>
      <c r="D3055" t="s">
        <v>146</v>
      </c>
      <c r="E3055" t="s">
        <v>595</v>
      </c>
      <c r="F3055" t="s">
        <v>292</v>
      </c>
      <c r="G3055" s="82">
        <v>-15000</v>
      </c>
      <c r="H3055" t="s">
        <v>179</v>
      </c>
      <c r="I3055" t="s">
        <v>224</v>
      </c>
      <c r="J3055" s="33"/>
      <c r="K3055" s="33">
        <f>표1[[#This Row],[날짜]]</f>
        <v>45511</v>
      </c>
      <c r="L3055" t="str" cm="1">
        <f t="array" ref="L30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55" t="str">
        <f t="shared" si="47"/>
        <v>교통</v>
      </c>
      <c r="N3055" t="str">
        <f>IF(COUNTIF(저축성자산, I3055) &gt; 0, 표1[[#This Row],[결제수단]], E3055)</f>
        <v>대중교통</v>
      </c>
      <c r="O3055">
        <f>IF(OR(표1[[#This Row],[pv_대분류]]="수입", 표1[[#This Row],[pv_대분류]]="저축/투자"), 표1[[#This Row],[금액]], -표1[[#This Row],[금액]])</f>
        <v>15000</v>
      </c>
    </row>
    <row r="3056" spans="1:15" hidden="1">
      <c r="A3056" s="33">
        <v>45511</v>
      </c>
      <c r="B3056" s="34">
        <v>0.91049768518518515</v>
      </c>
      <c r="C3056" t="s">
        <v>163</v>
      </c>
      <c r="D3056" t="s">
        <v>161</v>
      </c>
      <c r="E3056" t="s">
        <v>149</v>
      </c>
      <c r="F3056" t="s">
        <v>775</v>
      </c>
      <c r="G3056" s="82">
        <v>1</v>
      </c>
      <c r="H3056" t="s">
        <v>179</v>
      </c>
      <c r="I3056" t="s">
        <v>537</v>
      </c>
      <c r="J3056" s="33"/>
      <c r="K3056" s="33">
        <f>표1[[#This Row],[날짜]]</f>
        <v>45511</v>
      </c>
      <c r="L3056" t="str" cm="1">
        <f t="array" ref="L30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56" t="str">
        <f t="shared" si="47"/>
        <v>앱테크</v>
      </c>
      <c r="N3056" t="str">
        <f>IF(COUNTIF(저축성자산, I3056) &gt; 0, 표1[[#This Row],[결제수단]], E3056)</f>
        <v>미분류</v>
      </c>
      <c r="O3056">
        <f>IF(OR(표1[[#This Row],[pv_대분류]]="수입", 표1[[#This Row],[pv_대분류]]="저축/투자"), 표1[[#This Row],[금액]], -표1[[#This Row],[금액]])</f>
        <v>1</v>
      </c>
    </row>
    <row r="3057" spans="1:15" hidden="1">
      <c r="A3057" s="33">
        <v>45511</v>
      </c>
      <c r="B3057" s="34">
        <v>0.90509259259259256</v>
      </c>
      <c r="C3057" t="s">
        <v>167</v>
      </c>
      <c r="D3057" t="s">
        <v>167</v>
      </c>
      <c r="E3057" t="s">
        <v>149</v>
      </c>
      <c r="F3057" t="s">
        <v>611</v>
      </c>
      <c r="G3057" s="82">
        <v>-40350</v>
      </c>
      <c r="H3057" t="s">
        <v>179</v>
      </c>
      <c r="I3057" t="s">
        <v>537</v>
      </c>
      <c r="J3057" s="33"/>
      <c r="K3057" s="33">
        <f>표1[[#This Row],[날짜]]</f>
        <v>45511</v>
      </c>
      <c r="L3057" t="str" cm="1">
        <f t="array" ref="L30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57" t="str">
        <f t="shared" si="47"/>
        <v>이체</v>
      </c>
      <c r="N3057" t="str">
        <f>IF(COUNTIF(저축성자산, I3057) &gt; 0, 표1[[#This Row],[결제수단]], E3057)</f>
        <v>미분류</v>
      </c>
      <c r="O3057">
        <f>IF(OR(표1[[#This Row],[pv_대분류]]="수입", 표1[[#This Row],[pv_대분류]]="저축/투자"), 표1[[#This Row],[금액]], -표1[[#This Row],[금액]])</f>
        <v>40350</v>
      </c>
    </row>
    <row r="3058" spans="1:15">
      <c r="A3058" s="33">
        <v>45510</v>
      </c>
      <c r="B3058" s="34">
        <v>0.37506944444444451</v>
      </c>
      <c r="C3058" t="s">
        <v>165</v>
      </c>
      <c r="D3058" t="s">
        <v>506</v>
      </c>
      <c r="E3058" t="s">
        <v>17</v>
      </c>
      <c r="F3058" t="s">
        <v>399</v>
      </c>
      <c r="G3058" s="82">
        <v>-6800</v>
      </c>
      <c r="H3058" t="s">
        <v>179</v>
      </c>
      <c r="I3058" t="s">
        <v>222</v>
      </c>
      <c r="J3058" s="33"/>
      <c r="K3058" s="33">
        <f>표1[[#This Row],[날짜]]</f>
        <v>45510</v>
      </c>
      <c r="L3058" t="str" cm="1">
        <f t="array" ref="L30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58" t="str">
        <f t="shared" si="47"/>
        <v>교육/학습</v>
      </c>
      <c r="N3058" t="str">
        <f>IF(COUNTIF(저축성자산, I3058) &gt; 0, 표1[[#This Row],[결제수단]], E3058)</f>
        <v>학교</v>
      </c>
      <c r="O3058">
        <f>IF(OR(표1[[#This Row],[pv_대분류]]="수입", 표1[[#This Row],[pv_대분류]]="저축/투자"), 표1[[#This Row],[금액]], -표1[[#This Row],[금액]])</f>
        <v>6800</v>
      </c>
    </row>
    <row r="3059" spans="1:15">
      <c r="A3059" s="33">
        <v>45510</v>
      </c>
      <c r="B3059" s="34">
        <v>0.73253472222222227</v>
      </c>
      <c r="C3059" t="s">
        <v>165</v>
      </c>
      <c r="D3059" t="s">
        <v>146</v>
      </c>
      <c r="E3059" t="s">
        <v>595</v>
      </c>
      <c r="F3059" t="s">
        <v>292</v>
      </c>
      <c r="G3059" s="82">
        <v>-16600</v>
      </c>
      <c r="H3059" t="s">
        <v>179</v>
      </c>
      <c r="I3059" t="s">
        <v>224</v>
      </c>
      <c r="J3059" s="33"/>
      <c r="K3059" s="33">
        <f>표1[[#This Row],[날짜]]</f>
        <v>45510</v>
      </c>
      <c r="L3059" t="str" cm="1">
        <f t="array" ref="L30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59" t="str">
        <f t="shared" si="47"/>
        <v>교통</v>
      </c>
      <c r="N3059" t="str">
        <f>IF(COUNTIF(저축성자산, I3059) &gt; 0, 표1[[#This Row],[결제수단]], E3059)</f>
        <v>대중교통</v>
      </c>
      <c r="O3059">
        <f>IF(OR(표1[[#This Row],[pv_대분류]]="수입", 표1[[#This Row],[pv_대분류]]="저축/투자"), 표1[[#This Row],[금액]], -표1[[#This Row],[금액]])</f>
        <v>16600</v>
      </c>
    </row>
    <row r="3060" spans="1:15" hidden="1">
      <c r="A3060" s="33">
        <v>45510</v>
      </c>
      <c r="B3060" s="34">
        <v>0.63383101851851853</v>
      </c>
      <c r="C3060" t="s">
        <v>167</v>
      </c>
      <c r="D3060" t="s">
        <v>609</v>
      </c>
      <c r="E3060" t="s">
        <v>149</v>
      </c>
      <c r="F3060" t="s">
        <v>192</v>
      </c>
      <c r="G3060" s="82">
        <v>100000</v>
      </c>
      <c r="H3060" t="s">
        <v>179</v>
      </c>
      <c r="I3060" t="s">
        <v>537</v>
      </c>
      <c r="J3060" s="33"/>
      <c r="K3060" s="33">
        <f>표1[[#This Row],[날짜]]</f>
        <v>45510</v>
      </c>
      <c r="L3060" t="str" cm="1">
        <f t="array" ref="L30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60" t="str">
        <f t="shared" si="47"/>
        <v>내계좌이체</v>
      </c>
      <c r="N3060" t="str">
        <f>IF(COUNTIF(저축성자산, I3060) &gt; 0, 표1[[#This Row],[결제수단]], E3060)</f>
        <v>미분류</v>
      </c>
      <c r="O3060">
        <f>IF(OR(표1[[#This Row],[pv_대분류]]="수입", 표1[[#This Row],[pv_대분류]]="저축/투자"), 표1[[#This Row],[금액]], -표1[[#This Row],[금액]])</f>
        <v>-100000</v>
      </c>
    </row>
    <row r="3061" spans="1:15" hidden="1">
      <c r="A3061" s="33">
        <v>45510</v>
      </c>
      <c r="B3061" s="34">
        <v>0.63383101851851853</v>
      </c>
      <c r="C3061" t="s">
        <v>167</v>
      </c>
      <c r="D3061" t="s">
        <v>609</v>
      </c>
      <c r="E3061" t="s">
        <v>149</v>
      </c>
      <c r="F3061" t="s">
        <v>234</v>
      </c>
      <c r="G3061" s="82">
        <v>-100000</v>
      </c>
      <c r="H3061" t="s">
        <v>179</v>
      </c>
      <c r="I3061" t="s">
        <v>527</v>
      </c>
      <c r="J3061" s="33"/>
      <c r="K3061" s="33">
        <f>표1[[#This Row],[날짜]]</f>
        <v>45510</v>
      </c>
      <c r="L3061" t="str" cm="1">
        <f t="array" ref="L30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61" t="str">
        <f t="shared" si="47"/>
        <v>내계좌이체</v>
      </c>
      <c r="N3061" t="str">
        <f>IF(COUNTIF(저축성자산, I3061) &gt; 0, 표1[[#This Row],[결제수단]], E3061)</f>
        <v>미분류</v>
      </c>
      <c r="O3061">
        <f>IF(OR(표1[[#This Row],[pv_대분류]]="수입", 표1[[#This Row],[pv_대분류]]="저축/투자"), 표1[[#This Row],[금액]], -표1[[#This Row],[금액]])</f>
        <v>100000</v>
      </c>
    </row>
    <row r="3062" spans="1:15" hidden="1">
      <c r="A3062" s="33">
        <v>45510</v>
      </c>
      <c r="B3062" s="34">
        <v>0.63429398148148153</v>
      </c>
      <c r="C3062" t="s">
        <v>167</v>
      </c>
      <c r="D3062" t="s">
        <v>167</v>
      </c>
      <c r="E3062" t="s">
        <v>149</v>
      </c>
      <c r="F3062" t="s">
        <v>611</v>
      </c>
      <c r="G3062" s="82">
        <v>-36000</v>
      </c>
      <c r="H3062" t="s">
        <v>179</v>
      </c>
      <c r="I3062" t="s">
        <v>537</v>
      </c>
      <c r="J3062" s="33"/>
      <c r="K3062" s="33">
        <f>표1[[#This Row],[날짜]]</f>
        <v>45510</v>
      </c>
      <c r="L3062" t="str" cm="1">
        <f t="array" ref="L30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62" t="str">
        <f t="shared" si="47"/>
        <v>이체</v>
      </c>
      <c r="N3062" t="str">
        <f>IF(COUNTIF(저축성자산, I3062) &gt; 0, 표1[[#This Row],[결제수단]], E3062)</f>
        <v>미분류</v>
      </c>
      <c r="O3062">
        <f>IF(OR(표1[[#This Row],[pv_대분류]]="수입", 표1[[#This Row],[pv_대분류]]="저축/투자"), 표1[[#This Row],[금액]], -표1[[#This Row],[금액]])</f>
        <v>36000</v>
      </c>
    </row>
    <row r="3063" spans="1:15">
      <c r="A3063" s="33">
        <v>45509</v>
      </c>
      <c r="B3063" s="34">
        <v>0.53471064814814817</v>
      </c>
      <c r="C3063" t="s">
        <v>165</v>
      </c>
      <c r="D3063" t="s">
        <v>148</v>
      </c>
      <c r="E3063" t="s">
        <v>69</v>
      </c>
      <c r="F3063" t="s">
        <v>400</v>
      </c>
      <c r="G3063" s="82">
        <v>-20000</v>
      </c>
      <c r="H3063" t="s">
        <v>179</v>
      </c>
      <c r="I3063" t="s">
        <v>222</v>
      </c>
      <c r="J3063" s="33"/>
      <c r="K3063" s="33">
        <f>표1[[#This Row],[날짜]]</f>
        <v>45509</v>
      </c>
      <c r="L3063" t="str" cm="1">
        <f t="array" ref="L30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63" t="str">
        <f t="shared" si="47"/>
        <v>식비</v>
      </c>
      <c r="N3063" t="str">
        <f>IF(COUNTIF(저축성자산, I3063) &gt; 0, 표1[[#This Row],[결제수단]], E3063)</f>
        <v>중식</v>
      </c>
      <c r="O3063">
        <f>IF(OR(표1[[#This Row],[pv_대분류]]="수입", 표1[[#This Row],[pv_대분류]]="저축/투자"), 표1[[#This Row],[금액]], -표1[[#This Row],[금액]])</f>
        <v>20000</v>
      </c>
    </row>
    <row r="3064" spans="1:15">
      <c r="A3064" s="33">
        <v>45509</v>
      </c>
      <c r="B3064" s="34">
        <v>0.8432291666666667</v>
      </c>
      <c r="C3064" t="s">
        <v>165</v>
      </c>
      <c r="D3064" t="s">
        <v>146</v>
      </c>
      <c r="E3064" t="s">
        <v>595</v>
      </c>
      <c r="F3064" t="s">
        <v>292</v>
      </c>
      <c r="G3064" s="82">
        <v>-15000</v>
      </c>
      <c r="H3064" t="s">
        <v>179</v>
      </c>
      <c r="I3064" t="s">
        <v>224</v>
      </c>
      <c r="J3064" s="33"/>
      <c r="K3064" s="33">
        <f>표1[[#This Row],[날짜]]</f>
        <v>45509</v>
      </c>
      <c r="L3064" t="str" cm="1">
        <f t="array" ref="L30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64" t="str">
        <f t="shared" si="47"/>
        <v>교통</v>
      </c>
      <c r="N3064" t="str">
        <f>IF(COUNTIF(저축성자산, I3064) &gt; 0, 표1[[#This Row],[결제수단]], E3064)</f>
        <v>대중교통</v>
      </c>
      <c r="O3064">
        <f>IF(OR(표1[[#This Row],[pv_대분류]]="수입", 표1[[#This Row],[pv_대분류]]="저축/투자"), 표1[[#This Row],[금액]], -표1[[#This Row],[금액]])</f>
        <v>15000</v>
      </c>
    </row>
    <row r="3065" spans="1:15" hidden="1">
      <c r="A3065" s="33">
        <v>45509</v>
      </c>
      <c r="B3065" s="34">
        <v>0.8911458333333333</v>
      </c>
      <c r="C3065" t="s">
        <v>163</v>
      </c>
      <c r="D3065" t="s">
        <v>161</v>
      </c>
      <c r="E3065" t="s">
        <v>149</v>
      </c>
      <c r="F3065" t="s">
        <v>775</v>
      </c>
      <c r="G3065" s="82">
        <v>4</v>
      </c>
      <c r="H3065" t="s">
        <v>179</v>
      </c>
      <c r="I3065" t="s">
        <v>537</v>
      </c>
      <c r="J3065" s="33"/>
      <c r="K3065" s="33">
        <f>표1[[#This Row],[날짜]]</f>
        <v>45509</v>
      </c>
      <c r="L3065" t="str" cm="1">
        <f t="array" ref="L30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65" t="str">
        <f t="shared" si="47"/>
        <v>앱테크</v>
      </c>
      <c r="N3065" t="str">
        <f>IF(COUNTIF(저축성자산, I3065) &gt; 0, 표1[[#This Row],[결제수단]], E3065)</f>
        <v>미분류</v>
      </c>
      <c r="O3065">
        <f>IF(OR(표1[[#This Row],[pv_대분류]]="수입", 표1[[#This Row],[pv_대분류]]="저축/투자"), 표1[[#This Row],[금액]], -표1[[#This Row],[금액]])</f>
        <v>4</v>
      </c>
    </row>
    <row r="3066" spans="1:15" hidden="1">
      <c r="A3066" s="33">
        <v>45509</v>
      </c>
      <c r="B3066" s="34">
        <v>0.58075231481481482</v>
      </c>
      <c r="C3066" t="s">
        <v>167</v>
      </c>
      <c r="D3066" t="s">
        <v>167</v>
      </c>
      <c r="E3066" t="s">
        <v>149</v>
      </c>
      <c r="F3066" t="s">
        <v>788</v>
      </c>
      <c r="G3066" s="82">
        <v>-8000</v>
      </c>
      <c r="H3066" t="s">
        <v>179</v>
      </c>
      <c r="I3066" t="s">
        <v>537</v>
      </c>
      <c r="J3066" s="33"/>
      <c r="K3066" s="33">
        <f>표1[[#This Row],[날짜]]</f>
        <v>45509</v>
      </c>
      <c r="L3066" t="str" cm="1">
        <f t="array" ref="L30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66" t="str">
        <f t="shared" si="47"/>
        <v>이체</v>
      </c>
      <c r="N3066" t="str">
        <f>IF(COUNTIF(저축성자산, I3066) &gt; 0, 표1[[#This Row],[결제수단]], E3066)</f>
        <v>미분류</v>
      </c>
      <c r="O3066">
        <f>IF(OR(표1[[#This Row],[pv_대분류]]="수입", 표1[[#This Row],[pv_대분류]]="저축/투자"), 표1[[#This Row],[금액]], -표1[[#This Row],[금액]])</f>
        <v>8000</v>
      </c>
    </row>
    <row r="3067" spans="1:15">
      <c r="A3067" s="33">
        <v>45508</v>
      </c>
      <c r="B3067" s="34">
        <v>0.63269675925925928</v>
      </c>
      <c r="C3067" t="s">
        <v>165</v>
      </c>
      <c r="D3067" t="s">
        <v>553</v>
      </c>
      <c r="E3067" t="s">
        <v>612</v>
      </c>
      <c r="F3067" t="s">
        <v>249</v>
      </c>
      <c r="G3067" s="82">
        <v>-19900</v>
      </c>
      <c r="H3067" t="s">
        <v>179</v>
      </c>
      <c r="I3067" t="s">
        <v>221</v>
      </c>
      <c r="J3067" s="33"/>
      <c r="K3067" s="33">
        <f>표1[[#This Row],[날짜]]</f>
        <v>45508</v>
      </c>
      <c r="L3067" t="str" cm="1">
        <f t="array" ref="L30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67" t="str">
        <f t="shared" si="47"/>
        <v>온라인쇼핑</v>
      </c>
      <c r="N3067" t="str">
        <f>IF(COUNTIF(저축성자산, I3067) &gt; 0, 표1[[#This Row],[결제수단]], E3067)</f>
        <v>인터넷쇼핑</v>
      </c>
      <c r="O3067">
        <f>IF(OR(표1[[#This Row],[pv_대분류]]="수입", 표1[[#This Row],[pv_대분류]]="저축/투자"), 표1[[#This Row],[금액]], -표1[[#This Row],[금액]])</f>
        <v>19900</v>
      </c>
    </row>
    <row r="3068" spans="1:15">
      <c r="A3068" s="33">
        <v>45508</v>
      </c>
      <c r="B3068" s="34">
        <v>0.67791666666666661</v>
      </c>
      <c r="C3068" t="s">
        <v>165</v>
      </c>
      <c r="D3068" t="s">
        <v>525</v>
      </c>
      <c r="E3068" t="s">
        <v>591</v>
      </c>
      <c r="F3068" t="s">
        <v>436</v>
      </c>
      <c r="G3068" s="82">
        <v>-21700</v>
      </c>
      <c r="H3068" t="s">
        <v>179</v>
      </c>
      <c r="I3068" t="s">
        <v>222</v>
      </c>
      <c r="J3068" s="33"/>
      <c r="K3068" s="33">
        <f>표1[[#This Row],[날짜]]</f>
        <v>45508</v>
      </c>
      <c r="L3068" t="str" cm="1">
        <f t="array" ref="L30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68" t="str">
        <f t="shared" si="47"/>
        <v>카페/간식</v>
      </c>
      <c r="N3068" t="str">
        <f>IF(COUNTIF(저축성자산, I3068) &gt; 0, 표1[[#This Row],[결제수단]], E3068)</f>
        <v>커피/음료</v>
      </c>
      <c r="O3068">
        <f>IF(OR(표1[[#This Row],[pv_대분류]]="수입", 표1[[#This Row],[pv_대분류]]="저축/투자"), 표1[[#This Row],[금액]], -표1[[#This Row],[금액]])</f>
        <v>21700</v>
      </c>
    </row>
    <row r="3069" spans="1:15" hidden="1">
      <c r="A3069" s="33">
        <v>45508</v>
      </c>
      <c r="B3069" s="34">
        <v>0.96734953703703708</v>
      </c>
      <c r="C3069" t="s">
        <v>163</v>
      </c>
      <c r="D3069" t="s">
        <v>161</v>
      </c>
      <c r="E3069" t="s">
        <v>149</v>
      </c>
      <c r="F3069" t="s">
        <v>775</v>
      </c>
      <c r="G3069" s="82">
        <v>1</v>
      </c>
      <c r="H3069" t="s">
        <v>179</v>
      </c>
      <c r="I3069" t="s">
        <v>537</v>
      </c>
      <c r="J3069" s="33"/>
      <c r="K3069" s="33">
        <f>표1[[#This Row],[날짜]]</f>
        <v>45508</v>
      </c>
      <c r="L3069" t="str" cm="1">
        <f t="array" ref="L30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69" t="str">
        <f t="shared" si="47"/>
        <v>앱테크</v>
      </c>
      <c r="N3069" t="str">
        <f>IF(COUNTIF(저축성자산, I3069) &gt; 0, 표1[[#This Row],[결제수단]], E3069)</f>
        <v>미분류</v>
      </c>
      <c r="O3069">
        <f>IF(OR(표1[[#This Row],[pv_대분류]]="수입", 표1[[#This Row],[pv_대분류]]="저축/투자"), 표1[[#This Row],[금액]], -표1[[#This Row],[금액]])</f>
        <v>1</v>
      </c>
    </row>
    <row r="3070" spans="1:15" hidden="1">
      <c r="A3070" s="33">
        <v>45508</v>
      </c>
      <c r="B3070" s="34">
        <v>0.96769675925925924</v>
      </c>
      <c r="C3070" t="s">
        <v>167</v>
      </c>
      <c r="D3070" t="s">
        <v>609</v>
      </c>
      <c r="E3070" t="s">
        <v>149</v>
      </c>
      <c r="F3070" t="s">
        <v>152</v>
      </c>
      <c r="G3070" s="82">
        <v>-25000</v>
      </c>
      <c r="H3070" t="s">
        <v>179</v>
      </c>
      <c r="I3070" t="s">
        <v>195</v>
      </c>
      <c r="J3070" s="33"/>
      <c r="K3070" s="33">
        <f>표1[[#This Row],[날짜]]</f>
        <v>45508</v>
      </c>
      <c r="L3070" t="str" cm="1">
        <f t="array" ref="L30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70" t="str">
        <f t="shared" si="47"/>
        <v>내계좌이체</v>
      </c>
      <c r="N3070" t="str">
        <f>IF(COUNTIF(저축성자산, I3070) &gt; 0, 표1[[#This Row],[결제수단]], E3070)</f>
        <v>미분류</v>
      </c>
      <c r="O3070">
        <f>IF(OR(표1[[#This Row],[pv_대분류]]="수입", 표1[[#This Row],[pv_대분류]]="저축/투자"), 표1[[#This Row],[금액]], -표1[[#This Row],[금액]])</f>
        <v>25000</v>
      </c>
    </row>
    <row r="3071" spans="1:15" hidden="1">
      <c r="A3071" s="33">
        <v>45508</v>
      </c>
      <c r="B3071" s="34">
        <v>0.96769675925925924</v>
      </c>
      <c r="C3071" t="s">
        <v>167</v>
      </c>
      <c r="D3071" t="s">
        <v>609</v>
      </c>
      <c r="E3071" t="s">
        <v>149</v>
      </c>
      <c r="F3071" t="s">
        <v>152</v>
      </c>
      <c r="G3071" s="82">
        <v>25000</v>
      </c>
      <c r="H3071" t="s">
        <v>179</v>
      </c>
      <c r="I3071" t="s">
        <v>537</v>
      </c>
      <c r="J3071" s="33"/>
      <c r="K3071" s="33">
        <f>표1[[#This Row],[날짜]]</f>
        <v>45508</v>
      </c>
      <c r="L3071" t="str" cm="1">
        <f t="array" ref="L30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71" t="str">
        <f t="shared" si="47"/>
        <v>내계좌이체</v>
      </c>
      <c r="N3071" t="str">
        <f>IF(COUNTIF(저축성자산, I3071) &gt; 0, 표1[[#This Row],[결제수단]], E3071)</f>
        <v>미분류</v>
      </c>
      <c r="O3071">
        <f>IF(OR(표1[[#This Row],[pv_대분류]]="수입", 표1[[#This Row],[pv_대분류]]="저축/투자"), 표1[[#This Row],[금액]], -표1[[#This Row],[금액]])</f>
        <v>-25000</v>
      </c>
    </row>
    <row r="3072" spans="1:15" hidden="1">
      <c r="A3072" s="33">
        <v>45507</v>
      </c>
      <c r="B3072" s="34">
        <v>0.48219907407407409</v>
      </c>
      <c r="C3072" t="s">
        <v>163</v>
      </c>
      <c r="D3072" t="s">
        <v>510</v>
      </c>
      <c r="E3072" t="s">
        <v>149</v>
      </c>
      <c r="F3072" t="s">
        <v>608</v>
      </c>
      <c r="G3072" s="82">
        <v>253</v>
      </c>
      <c r="H3072" t="s">
        <v>179</v>
      </c>
      <c r="I3072" t="s">
        <v>527</v>
      </c>
      <c r="J3072" s="33"/>
      <c r="K3072" s="33">
        <f>표1[[#This Row],[날짜]]</f>
        <v>45507</v>
      </c>
      <c r="L3072" t="str" cm="1">
        <f t="array" ref="L30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72" t="str">
        <f t="shared" si="47"/>
        <v>금융수입</v>
      </c>
      <c r="N3072" t="str">
        <f>IF(COUNTIF(저축성자산, I3072) &gt; 0, 표1[[#This Row],[결제수단]], E3072)</f>
        <v>미분류</v>
      </c>
      <c r="O3072">
        <f>IF(OR(표1[[#This Row],[pv_대분류]]="수입", 표1[[#This Row],[pv_대분류]]="저축/투자"), 표1[[#This Row],[금액]], -표1[[#This Row],[금액]])</f>
        <v>253</v>
      </c>
    </row>
    <row r="3073" spans="1:15" hidden="1">
      <c r="A3073" s="33">
        <v>45507</v>
      </c>
      <c r="B3073" s="34">
        <v>0.48233796296296289</v>
      </c>
      <c r="C3073" t="s">
        <v>167</v>
      </c>
      <c r="D3073" t="s">
        <v>609</v>
      </c>
      <c r="E3073" t="s">
        <v>149</v>
      </c>
      <c r="F3073" t="s">
        <v>192</v>
      </c>
      <c r="G3073" s="82">
        <v>253</v>
      </c>
      <c r="H3073" t="s">
        <v>179</v>
      </c>
      <c r="I3073" t="s">
        <v>537</v>
      </c>
      <c r="J3073" s="33"/>
      <c r="K3073" s="33">
        <f>표1[[#This Row],[날짜]]</f>
        <v>45507</v>
      </c>
      <c r="L3073" t="str" cm="1">
        <f t="array" ref="L30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73" t="str">
        <f t="shared" si="47"/>
        <v>내계좌이체</v>
      </c>
      <c r="N3073" t="str">
        <f>IF(COUNTIF(저축성자산, I3073) &gt; 0, 표1[[#This Row],[결제수단]], E3073)</f>
        <v>미분류</v>
      </c>
      <c r="O3073">
        <f>IF(OR(표1[[#This Row],[pv_대분류]]="수입", 표1[[#This Row],[pv_대분류]]="저축/투자"), 표1[[#This Row],[금액]], -표1[[#This Row],[금액]])</f>
        <v>-253</v>
      </c>
    </row>
    <row r="3074" spans="1:15" hidden="1">
      <c r="A3074" s="33">
        <v>45507</v>
      </c>
      <c r="B3074" s="34">
        <v>0.48233796296296289</v>
      </c>
      <c r="C3074" t="s">
        <v>167</v>
      </c>
      <c r="D3074" t="s">
        <v>609</v>
      </c>
      <c r="E3074" t="s">
        <v>149</v>
      </c>
      <c r="F3074" t="s">
        <v>234</v>
      </c>
      <c r="G3074" s="82">
        <v>-253</v>
      </c>
      <c r="H3074" t="s">
        <v>179</v>
      </c>
      <c r="I3074" t="s">
        <v>527</v>
      </c>
      <c r="J3074" s="33"/>
      <c r="K3074" s="33">
        <f>표1[[#This Row],[날짜]]</f>
        <v>45507</v>
      </c>
      <c r="L3074" t="str" cm="1">
        <f t="array" ref="L30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74" t="str">
        <f t="shared" ref="M3074:M3137" si="48">IF(COUNTIF(저축성자산, I3074) &gt; 0, "저축성자산", D3074)</f>
        <v>내계좌이체</v>
      </c>
      <c r="N3074" t="str">
        <f>IF(COUNTIF(저축성자산, I3074) &gt; 0, 표1[[#This Row],[결제수단]], E3074)</f>
        <v>미분류</v>
      </c>
      <c r="O3074">
        <f>IF(OR(표1[[#This Row],[pv_대분류]]="수입", 표1[[#This Row],[pv_대분류]]="저축/투자"), 표1[[#This Row],[금액]], -표1[[#This Row],[금액]])</f>
        <v>253</v>
      </c>
    </row>
    <row r="3075" spans="1:15" hidden="1">
      <c r="A3075" s="33">
        <v>45507</v>
      </c>
      <c r="B3075" s="34">
        <v>0.83954861111111112</v>
      </c>
      <c r="C3075" t="s">
        <v>167</v>
      </c>
      <c r="D3075" t="s">
        <v>167</v>
      </c>
      <c r="E3075" t="s">
        <v>149</v>
      </c>
      <c r="F3075" t="s">
        <v>61</v>
      </c>
      <c r="G3075" s="82">
        <v>25000</v>
      </c>
      <c r="H3075" t="s">
        <v>179</v>
      </c>
      <c r="I3075" t="s">
        <v>195</v>
      </c>
      <c r="J3075" s="33"/>
      <c r="K3075" s="33">
        <f>표1[[#This Row],[날짜]]</f>
        <v>45507</v>
      </c>
      <c r="L3075" t="str" cm="1">
        <f t="array" ref="L30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75" t="str">
        <f t="shared" si="48"/>
        <v>이체</v>
      </c>
      <c r="N3075" t="str">
        <f>IF(COUNTIF(저축성자산, I3075) &gt; 0, 표1[[#This Row],[결제수단]], E3075)</f>
        <v>미분류</v>
      </c>
      <c r="O3075">
        <f>IF(OR(표1[[#This Row],[pv_대분류]]="수입", 표1[[#This Row],[pv_대분류]]="저축/투자"), 표1[[#This Row],[금액]], -표1[[#This Row],[금액]])</f>
        <v>-25000</v>
      </c>
    </row>
    <row r="3076" spans="1:15">
      <c r="A3076" s="33">
        <v>45506</v>
      </c>
      <c r="B3076" s="34">
        <v>0.57863425925925926</v>
      </c>
      <c r="C3076" t="s">
        <v>165</v>
      </c>
      <c r="D3076" t="s">
        <v>506</v>
      </c>
      <c r="E3076" t="s">
        <v>17</v>
      </c>
      <c r="F3076" t="s">
        <v>399</v>
      </c>
      <c r="G3076" s="82">
        <v>-6800</v>
      </c>
      <c r="H3076" t="s">
        <v>179</v>
      </c>
      <c r="I3076" t="s">
        <v>222</v>
      </c>
      <c r="J3076" s="33"/>
      <c r="K3076" s="33">
        <f>표1[[#This Row],[날짜]]</f>
        <v>45506</v>
      </c>
      <c r="L3076" t="str" cm="1">
        <f t="array" ref="L30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76" t="str">
        <f t="shared" si="48"/>
        <v>교육/학습</v>
      </c>
      <c r="N3076" t="str">
        <f>IF(COUNTIF(저축성자산, I3076) &gt; 0, 표1[[#This Row],[결제수단]], E3076)</f>
        <v>학교</v>
      </c>
      <c r="O3076">
        <f>IF(OR(표1[[#This Row],[pv_대분류]]="수입", 표1[[#This Row],[pv_대분류]]="저축/투자"), 표1[[#This Row],[금액]], -표1[[#This Row],[금액]])</f>
        <v>6800</v>
      </c>
    </row>
    <row r="3077" spans="1:15">
      <c r="A3077" s="33">
        <v>45506</v>
      </c>
      <c r="B3077" s="34">
        <v>0.5915393518518518</v>
      </c>
      <c r="C3077" t="s">
        <v>165</v>
      </c>
      <c r="D3077" t="s">
        <v>146</v>
      </c>
      <c r="E3077" t="s">
        <v>595</v>
      </c>
      <c r="F3077" t="s">
        <v>613</v>
      </c>
      <c r="G3077" s="82">
        <v>-46600</v>
      </c>
      <c r="H3077" t="s">
        <v>179</v>
      </c>
      <c r="I3077" t="s">
        <v>419</v>
      </c>
      <c r="J3077" s="33"/>
      <c r="K3077" s="33">
        <f>표1[[#This Row],[날짜]]</f>
        <v>45506</v>
      </c>
      <c r="L3077" t="str" cm="1">
        <f t="array" ref="L30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77" t="str">
        <f t="shared" si="48"/>
        <v>교통</v>
      </c>
      <c r="N3077" t="str">
        <f>IF(COUNTIF(저축성자산, I3077) &gt; 0, 표1[[#This Row],[결제수단]], E3077)</f>
        <v>대중교통</v>
      </c>
      <c r="O3077">
        <f>IF(OR(표1[[#This Row],[pv_대분류]]="수입", 표1[[#This Row],[pv_대분류]]="저축/투자"), 표1[[#This Row],[금액]], -표1[[#This Row],[금액]])</f>
        <v>46600</v>
      </c>
    </row>
    <row r="3078" spans="1:15">
      <c r="A3078" s="33">
        <v>45506</v>
      </c>
      <c r="B3078" s="34">
        <v>0.5915393518518518</v>
      </c>
      <c r="C3078" t="s">
        <v>165</v>
      </c>
      <c r="D3078" t="s">
        <v>146</v>
      </c>
      <c r="E3078" t="s">
        <v>595</v>
      </c>
      <c r="F3078" t="s">
        <v>613</v>
      </c>
      <c r="G3078" s="82">
        <v>-6800</v>
      </c>
      <c r="H3078" t="s">
        <v>179</v>
      </c>
      <c r="I3078" t="s">
        <v>419</v>
      </c>
      <c r="J3078" s="33"/>
      <c r="K3078" s="33">
        <f>표1[[#This Row],[날짜]]</f>
        <v>45506</v>
      </c>
      <c r="L3078" t="str" cm="1">
        <f t="array" ref="L30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78" t="str">
        <f t="shared" si="48"/>
        <v>교통</v>
      </c>
      <c r="N3078" t="str">
        <f>IF(COUNTIF(저축성자산, I3078) &gt; 0, 표1[[#This Row],[결제수단]], E3078)</f>
        <v>대중교통</v>
      </c>
      <c r="O3078">
        <f>IF(OR(표1[[#This Row],[pv_대분류]]="수입", 표1[[#This Row],[pv_대분류]]="저축/투자"), 표1[[#This Row],[금액]], -표1[[#This Row],[금액]])</f>
        <v>6800</v>
      </c>
    </row>
    <row r="3079" spans="1:15">
      <c r="A3079" s="33">
        <v>45506</v>
      </c>
      <c r="B3079" s="34">
        <v>0.6973611111111111</v>
      </c>
      <c r="C3079" t="s">
        <v>165</v>
      </c>
      <c r="D3079" t="s">
        <v>146</v>
      </c>
      <c r="E3079" t="s">
        <v>595</v>
      </c>
      <c r="F3079" t="s">
        <v>292</v>
      </c>
      <c r="G3079" s="82">
        <v>-13700</v>
      </c>
      <c r="H3079" t="s">
        <v>179</v>
      </c>
      <c r="I3079" t="s">
        <v>224</v>
      </c>
      <c r="J3079" s="33"/>
      <c r="K3079" s="33">
        <f>표1[[#This Row],[날짜]]</f>
        <v>45506</v>
      </c>
      <c r="L3079" t="str" cm="1">
        <f t="array" ref="L30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79" t="str">
        <f t="shared" si="48"/>
        <v>교통</v>
      </c>
      <c r="N3079" t="str">
        <f>IF(COUNTIF(저축성자산, I3079) &gt; 0, 표1[[#This Row],[결제수단]], E3079)</f>
        <v>대중교통</v>
      </c>
      <c r="O3079">
        <f>IF(OR(표1[[#This Row],[pv_대분류]]="수입", 표1[[#This Row],[pv_대분류]]="저축/투자"), 표1[[#This Row],[금액]], -표1[[#This Row],[금액]])</f>
        <v>13700</v>
      </c>
    </row>
    <row r="3080" spans="1:15">
      <c r="A3080" s="33">
        <v>45506</v>
      </c>
      <c r="B3080" s="34">
        <v>0.97655092592592596</v>
      </c>
      <c r="C3080" t="s">
        <v>165</v>
      </c>
      <c r="D3080" t="s">
        <v>148</v>
      </c>
      <c r="E3080" t="s">
        <v>0</v>
      </c>
      <c r="F3080" t="s">
        <v>394</v>
      </c>
      <c r="G3080" s="82">
        <v>-22900</v>
      </c>
      <c r="H3080" t="s">
        <v>179</v>
      </c>
      <c r="I3080" t="s">
        <v>222</v>
      </c>
      <c r="J3080" s="33"/>
      <c r="K3080" s="33">
        <f>표1[[#This Row],[날짜]]</f>
        <v>45506</v>
      </c>
      <c r="L3080" t="str" cm="1">
        <f t="array" ref="L30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80" t="str">
        <f t="shared" si="48"/>
        <v>식비</v>
      </c>
      <c r="N3080" t="str">
        <f>IF(COUNTIF(저축성자산, I3080) &gt; 0, 표1[[#This Row],[결제수단]], E3080)</f>
        <v>치킨</v>
      </c>
      <c r="O3080">
        <f>IF(OR(표1[[#This Row],[pv_대분류]]="수입", 표1[[#This Row],[pv_대분류]]="저축/투자"), 표1[[#This Row],[금액]], -표1[[#This Row],[금액]])</f>
        <v>22900</v>
      </c>
    </row>
    <row r="3081" spans="1:15" hidden="1">
      <c r="A3081" s="33">
        <v>45506</v>
      </c>
      <c r="B3081" s="34">
        <v>0.69719907407407411</v>
      </c>
      <c r="C3081" t="s">
        <v>167</v>
      </c>
      <c r="D3081" t="s">
        <v>609</v>
      </c>
      <c r="E3081" t="s">
        <v>149</v>
      </c>
      <c r="F3081" t="s">
        <v>192</v>
      </c>
      <c r="G3081" s="82">
        <v>50000</v>
      </c>
      <c r="H3081" t="s">
        <v>179</v>
      </c>
      <c r="I3081" t="s">
        <v>537</v>
      </c>
      <c r="J3081" s="33"/>
      <c r="K3081" s="33">
        <f>표1[[#This Row],[날짜]]</f>
        <v>45506</v>
      </c>
      <c r="L3081" t="str" cm="1">
        <f t="array" ref="L30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81" t="str">
        <f t="shared" si="48"/>
        <v>내계좌이체</v>
      </c>
      <c r="N3081" t="str">
        <f>IF(COUNTIF(저축성자산, I3081) &gt; 0, 표1[[#This Row],[결제수단]], E3081)</f>
        <v>미분류</v>
      </c>
      <c r="O3081">
        <f>IF(OR(표1[[#This Row],[pv_대분류]]="수입", 표1[[#This Row],[pv_대분류]]="저축/투자"), 표1[[#This Row],[금액]], -표1[[#This Row],[금액]])</f>
        <v>-50000</v>
      </c>
    </row>
    <row r="3082" spans="1:15" hidden="1">
      <c r="A3082" s="33">
        <v>45506</v>
      </c>
      <c r="B3082" s="34">
        <v>0.69719907407407411</v>
      </c>
      <c r="C3082" t="s">
        <v>167</v>
      </c>
      <c r="D3082" t="s">
        <v>609</v>
      </c>
      <c r="E3082" t="s">
        <v>149</v>
      </c>
      <c r="F3082" t="s">
        <v>234</v>
      </c>
      <c r="G3082" s="82">
        <v>-50000</v>
      </c>
      <c r="H3082" t="s">
        <v>179</v>
      </c>
      <c r="I3082" t="s">
        <v>527</v>
      </c>
      <c r="J3082" s="33"/>
      <c r="K3082" s="33">
        <f>표1[[#This Row],[날짜]]</f>
        <v>45506</v>
      </c>
      <c r="L3082" t="str" cm="1">
        <f t="array" ref="L30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82" t="str">
        <f t="shared" si="48"/>
        <v>내계좌이체</v>
      </c>
      <c r="N3082" t="str">
        <f>IF(COUNTIF(저축성자산, I3082) &gt; 0, 표1[[#This Row],[결제수단]], E3082)</f>
        <v>미분류</v>
      </c>
      <c r="O3082">
        <f>IF(OR(표1[[#This Row],[pv_대분류]]="수입", 표1[[#This Row],[pv_대분류]]="저축/투자"), 표1[[#This Row],[금액]], -표1[[#This Row],[금액]])</f>
        <v>50000</v>
      </c>
    </row>
    <row r="3083" spans="1:15" hidden="1">
      <c r="A3083" s="33">
        <v>45505</v>
      </c>
      <c r="B3083" s="34">
        <v>6.1701388888888889E-2</v>
      </c>
      <c r="C3083" t="s">
        <v>163</v>
      </c>
      <c r="D3083" t="s">
        <v>510</v>
      </c>
      <c r="E3083" t="s">
        <v>149</v>
      </c>
      <c r="F3083" t="s">
        <v>7</v>
      </c>
      <c r="G3083" s="82">
        <v>79</v>
      </c>
      <c r="H3083" t="s">
        <v>179</v>
      </c>
      <c r="I3083" t="s">
        <v>537</v>
      </c>
      <c r="J3083" s="33"/>
      <c r="K3083" s="33">
        <f>표1[[#This Row],[날짜]]</f>
        <v>45505</v>
      </c>
      <c r="L3083" t="str" cm="1">
        <f t="array" ref="L30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83" t="str">
        <f t="shared" si="48"/>
        <v>금융수입</v>
      </c>
      <c r="N3083" t="str">
        <f>IF(COUNTIF(저축성자산, I3083) &gt; 0, 표1[[#This Row],[결제수단]], E3083)</f>
        <v>미분류</v>
      </c>
      <c r="O3083">
        <f>IF(OR(표1[[#This Row],[pv_대분류]]="수입", 표1[[#This Row],[pv_대분류]]="저축/투자"), 표1[[#This Row],[금액]], -표1[[#This Row],[금액]])</f>
        <v>79</v>
      </c>
    </row>
    <row r="3084" spans="1:15">
      <c r="A3084" s="33">
        <v>45505</v>
      </c>
      <c r="B3084" s="34">
        <v>0.38395833333333329</v>
      </c>
      <c r="C3084" t="s">
        <v>165</v>
      </c>
      <c r="D3084" t="s">
        <v>506</v>
      </c>
      <c r="E3084" t="s">
        <v>17</v>
      </c>
      <c r="F3084" t="s">
        <v>399</v>
      </c>
      <c r="G3084" s="82">
        <v>-6000</v>
      </c>
      <c r="H3084" t="s">
        <v>179</v>
      </c>
      <c r="I3084" t="s">
        <v>222</v>
      </c>
      <c r="J3084" s="33"/>
      <c r="K3084" s="33">
        <f>표1[[#This Row],[날짜]]</f>
        <v>45505</v>
      </c>
      <c r="L3084" t="str" cm="1">
        <f t="array" ref="L30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84" t="str">
        <f t="shared" si="48"/>
        <v>교육/학습</v>
      </c>
      <c r="N3084" t="str">
        <f>IF(COUNTIF(저축성자산, I3084) &gt; 0, 표1[[#This Row],[결제수단]], E3084)</f>
        <v>학교</v>
      </c>
      <c r="O3084">
        <f>IF(OR(표1[[#This Row],[pv_대분류]]="수입", 표1[[#This Row],[pv_대분류]]="저축/투자"), 표1[[#This Row],[금액]], -표1[[#This Row],[금액]])</f>
        <v>6000</v>
      </c>
    </row>
    <row r="3085" spans="1:15">
      <c r="A3085" s="33">
        <v>45505</v>
      </c>
      <c r="B3085" s="34">
        <v>0.59271990740740743</v>
      </c>
      <c r="C3085" t="s">
        <v>165</v>
      </c>
      <c r="D3085" t="s">
        <v>146</v>
      </c>
      <c r="E3085" t="s">
        <v>595</v>
      </c>
      <c r="F3085" t="s">
        <v>292</v>
      </c>
      <c r="G3085" s="82">
        <v>-9300</v>
      </c>
      <c r="H3085" t="s">
        <v>179</v>
      </c>
      <c r="I3085" t="s">
        <v>224</v>
      </c>
      <c r="J3085" s="33"/>
      <c r="K3085" s="33">
        <f>표1[[#This Row],[날짜]]</f>
        <v>45505</v>
      </c>
      <c r="L3085" t="str" cm="1">
        <f t="array" ref="L30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85" t="str">
        <f t="shared" si="48"/>
        <v>교통</v>
      </c>
      <c r="N3085" t="str">
        <f>IF(COUNTIF(저축성자산, I3085) &gt; 0, 표1[[#This Row],[결제수단]], E3085)</f>
        <v>대중교통</v>
      </c>
      <c r="O3085">
        <f>IF(OR(표1[[#This Row],[pv_대분류]]="수입", 표1[[#This Row],[pv_대분류]]="저축/투자"), 표1[[#This Row],[금액]], -표1[[#This Row],[금액]])</f>
        <v>9300</v>
      </c>
    </row>
    <row r="3086" spans="1:15" hidden="1">
      <c r="A3086" s="33">
        <v>45505</v>
      </c>
      <c r="B3086" s="34">
        <v>0.89315972222222217</v>
      </c>
      <c r="C3086" t="s">
        <v>163</v>
      </c>
      <c r="D3086" t="s">
        <v>161</v>
      </c>
      <c r="E3086" t="s">
        <v>149</v>
      </c>
      <c r="F3086" t="s">
        <v>775</v>
      </c>
      <c r="G3086" s="82">
        <v>2</v>
      </c>
      <c r="H3086" t="s">
        <v>179</v>
      </c>
      <c r="I3086" t="s">
        <v>537</v>
      </c>
      <c r="J3086" s="33"/>
      <c r="K3086" s="33">
        <f>표1[[#This Row],[날짜]]</f>
        <v>45505</v>
      </c>
      <c r="L3086" t="str" cm="1">
        <f t="array" ref="L30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086" t="str">
        <f t="shared" si="48"/>
        <v>앱테크</v>
      </c>
      <c r="N3086" t="str">
        <f>IF(COUNTIF(저축성자산, I3086) &gt; 0, 표1[[#This Row],[결제수단]], E3086)</f>
        <v>미분류</v>
      </c>
      <c r="O3086">
        <f>IF(OR(표1[[#This Row],[pv_대분류]]="수입", 표1[[#This Row],[pv_대분류]]="저축/투자"), 표1[[#This Row],[금액]], -표1[[#This Row],[금액]])</f>
        <v>2</v>
      </c>
    </row>
    <row r="3087" spans="1:15" hidden="1">
      <c r="A3087" s="33">
        <v>45505</v>
      </c>
      <c r="B3087" s="34">
        <v>0.54292824074074075</v>
      </c>
      <c r="C3087" t="s">
        <v>167</v>
      </c>
      <c r="D3087" t="s">
        <v>167</v>
      </c>
      <c r="E3087" t="s">
        <v>149</v>
      </c>
      <c r="F3087" t="s">
        <v>788</v>
      </c>
      <c r="G3087" s="82">
        <v>-13000</v>
      </c>
      <c r="H3087" t="s">
        <v>179</v>
      </c>
      <c r="I3087" t="s">
        <v>537</v>
      </c>
      <c r="J3087" s="33"/>
      <c r="K3087" s="33">
        <f>표1[[#This Row],[날짜]]</f>
        <v>45505</v>
      </c>
      <c r="L3087" t="str" cm="1">
        <f t="array" ref="L30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87" t="str">
        <f t="shared" si="48"/>
        <v>이체</v>
      </c>
      <c r="N3087" t="str">
        <f>IF(COUNTIF(저축성자산, I3087) &gt; 0, 표1[[#This Row],[결제수단]], E3087)</f>
        <v>미분류</v>
      </c>
      <c r="O3087">
        <f>IF(OR(표1[[#This Row],[pv_대분류]]="수입", 표1[[#This Row],[pv_대분류]]="저축/투자"), 표1[[#This Row],[금액]], -표1[[#This Row],[금액]])</f>
        <v>13000</v>
      </c>
    </row>
    <row r="3088" spans="1:15" hidden="1">
      <c r="A3088" s="33">
        <v>45505</v>
      </c>
      <c r="B3088" s="34">
        <v>0.6055787037037037</v>
      </c>
      <c r="C3088" t="s">
        <v>167</v>
      </c>
      <c r="D3088" t="s">
        <v>23</v>
      </c>
      <c r="E3088" t="s">
        <v>149</v>
      </c>
      <c r="F3088" t="s">
        <v>192</v>
      </c>
      <c r="G3088" s="82">
        <v>453</v>
      </c>
      <c r="H3088" t="s">
        <v>179</v>
      </c>
      <c r="I3088" t="s">
        <v>537</v>
      </c>
      <c r="J3088" s="33"/>
      <c r="K3088" s="33">
        <f>표1[[#This Row],[날짜]]</f>
        <v>45505</v>
      </c>
      <c r="L3088" t="str" cm="1">
        <f t="array" ref="L30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88" t="str">
        <f t="shared" si="48"/>
        <v>투자</v>
      </c>
      <c r="N3088" t="str">
        <f>IF(COUNTIF(저축성자산, I3088) &gt; 0, 표1[[#This Row],[결제수단]], E3088)</f>
        <v>미분류</v>
      </c>
      <c r="O3088">
        <f>IF(OR(표1[[#This Row],[pv_대분류]]="수입", 표1[[#This Row],[pv_대분류]]="저축/투자"), 표1[[#This Row],[금액]], -표1[[#This Row],[금액]])</f>
        <v>-453</v>
      </c>
    </row>
    <row r="3089" spans="1:15" hidden="1">
      <c r="A3089" s="33">
        <v>45505</v>
      </c>
      <c r="B3089" s="34">
        <v>0.61394675925925923</v>
      </c>
      <c r="C3089" t="s">
        <v>167</v>
      </c>
      <c r="D3089" t="s">
        <v>167</v>
      </c>
      <c r="E3089" t="s">
        <v>149</v>
      </c>
      <c r="F3089" t="s">
        <v>788</v>
      </c>
      <c r="G3089" s="82">
        <v>-12750</v>
      </c>
      <c r="H3089" t="s">
        <v>179</v>
      </c>
      <c r="I3089" t="s">
        <v>537</v>
      </c>
      <c r="J3089" s="33"/>
      <c r="K3089" s="33">
        <f>표1[[#This Row],[날짜]]</f>
        <v>45505</v>
      </c>
      <c r="L3089" t="str" cm="1">
        <f t="array" ref="L30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89" t="str">
        <f t="shared" si="48"/>
        <v>이체</v>
      </c>
      <c r="N3089" t="str">
        <f>IF(COUNTIF(저축성자산, I3089) &gt; 0, 표1[[#This Row],[결제수단]], E3089)</f>
        <v>미분류</v>
      </c>
      <c r="O3089">
        <f>IF(OR(표1[[#This Row],[pv_대분류]]="수입", 표1[[#This Row],[pv_대분류]]="저축/투자"), 표1[[#This Row],[금액]], -표1[[#This Row],[금액]])</f>
        <v>12750</v>
      </c>
    </row>
    <row r="3090" spans="1:15" hidden="1">
      <c r="A3090" s="33">
        <v>45505</v>
      </c>
      <c r="B3090" s="34">
        <v>0.90038194444444442</v>
      </c>
      <c r="C3090" t="s">
        <v>167</v>
      </c>
      <c r="D3090" t="s">
        <v>609</v>
      </c>
      <c r="E3090" t="s">
        <v>149</v>
      </c>
      <c r="F3090" t="s">
        <v>192</v>
      </c>
      <c r="G3090" s="82">
        <v>50000</v>
      </c>
      <c r="H3090" t="s">
        <v>179</v>
      </c>
      <c r="I3090" t="s">
        <v>537</v>
      </c>
      <c r="J3090" s="33"/>
      <c r="K3090" s="33">
        <f>표1[[#This Row],[날짜]]</f>
        <v>45505</v>
      </c>
      <c r="L3090" t="str" cm="1">
        <f t="array" ref="L30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90" t="str">
        <f t="shared" si="48"/>
        <v>내계좌이체</v>
      </c>
      <c r="N3090" t="str">
        <f>IF(COUNTIF(저축성자산, I3090) &gt; 0, 표1[[#This Row],[결제수단]], E3090)</f>
        <v>미분류</v>
      </c>
      <c r="O3090">
        <f>IF(OR(표1[[#This Row],[pv_대분류]]="수입", 표1[[#This Row],[pv_대분류]]="저축/투자"), 표1[[#This Row],[금액]], -표1[[#This Row],[금액]])</f>
        <v>-50000</v>
      </c>
    </row>
    <row r="3091" spans="1:15" hidden="1">
      <c r="A3091" s="33">
        <v>45505</v>
      </c>
      <c r="B3091" s="34">
        <v>0.90038194444444442</v>
      </c>
      <c r="C3091" t="s">
        <v>167</v>
      </c>
      <c r="D3091" t="s">
        <v>609</v>
      </c>
      <c r="E3091" t="s">
        <v>149</v>
      </c>
      <c r="F3091" t="s">
        <v>234</v>
      </c>
      <c r="G3091" s="82">
        <v>-50000</v>
      </c>
      <c r="H3091" t="s">
        <v>179</v>
      </c>
      <c r="I3091" t="s">
        <v>527</v>
      </c>
      <c r="J3091" s="33"/>
      <c r="K3091" s="33">
        <f>표1[[#This Row],[날짜]]</f>
        <v>45505</v>
      </c>
      <c r="L3091" t="str" cm="1">
        <f t="array" ref="L30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91" t="str">
        <f t="shared" si="48"/>
        <v>내계좌이체</v>
      </c>
      <c r="N3091" t="str">
        <f>IF(COUNTIF(저축성자산, I3091) &gt; 0, 표1[[#This Row],[결제수단]], E3091)</f>
        <v>미분류</v>
      </c>
      <c r="O3091">
        <f>IF(OR(표1[[#This Row],[pv_대분류]]="수입", 표1[[#This Row],[pv_대분류]]="저축/투자"), 표1[[#This Row],[금액]], -표1[[#This Row],[금액]])</f>
        <v>50000</v>
      </c>
    </row>
    <row r="3092" spans="1:15" hidden="1">
      <c r="A3092" s="33">
        <v>45505</v>
      </c>
      <c r="B3092" s="34">
        <v>0.90113425925925927</v>
      </c>
      <c r="C3092" t="s">
        <v>167</v>
      </c>
      <c r="D3092" t="s">
        <v>167</v>
      </c>
      <c r="E3092" t="s">
        <v>149</v>
      </c>
      <c r="F3092" t="s">
        <v>611</v>
      </c>
      <c r="G3092" s="82">
        <v>-45000</v>
      </c>
      <c r="H3092" t="s">
        <v>179</v>
      </c>
      <c r="I3092" t="s">
        <v>537</v>
      </c>
      <c r="J3092" s="33"/>
      <c r="K3092" s="33">
        <f>표1[[#This Row],[날짜]]</f>
        <v>45505</v>
      </c>
      <c r="L3092" t="str" cm="1">
        <f t="array" ref="L30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092" t="str">
        <f t="shared" si="48"/>
        <v>이체</v>
      </c>
      <c r="N3092" t="str">
        <f>IF(COUNTIF(저축성자산, I3092) &gt; 0, 표1[[#This Row],[결제수단]], E3092)</f>
        <v>미분류</v>
      </c>
      <c r="O3092">
        <f>IF(OR(표1[[#This Row],[pv_대분류]]="수입", 표1[[#This Row],[pv_대분류]]="저축/투자"), 표1[[#This Row],[금액]], -표1[[#This Row],[금액]])</f>
        <v>45000</v>
      </c>
    </row>
    <row r="3093" spans="1:15">
      <c r="A3093" s="33">
        <v>45504</v>
      </c>
      <c r="B3093" s="34">
        <v>0</v>
      </c>
      <c r="C3093" t="s">
        <v>165</v>
      </c>
      <c r="D3093" t="s">
        <v>156</v>
      </c>
      <c r="E3093" t="s">
        <v>39</v>
      </c>
      <c r="F3093" t="s">
        <v>484</v>
      </c>
      <c r="G3093" s="82">
        <v>0</v>
      </c>
      <c r="H3093" t="s">
        <v>179</v>
      </c>
      <c r="I3093" t="s">
        <v>222</v>
      </c>
      <c r="J3093" s="33"/>
      <c r="K3093" s="33">
        <f>표1[[#This Row],[날짜]]</f>
        <v>45504</v>
      </c>
      <c r="L3093" t="str" cm="1">
        <f t="array" ref="L30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93" t="str">
        <f t="shared" si="48"/>
        <v>금융</v>
      </c>
      <c r="N3093" t="str">
        <f>IF(COUNTIF(저축성자산, I3093) &gt; 0, 표1[[#This Row],[결제수단]], E3093)</f>
        <v>카드</v>
      </c>
      <c r="O3093">
        <f>IF(OR(표1[[#This Row],[pv_대분류]]="수입", 표1[[#This Row],[pv_대분류]]="저축/투자"), 표1[[#This Row],[금액]], -표1[[#This Row],[금액]])</f>
        <v>0</v>
      </c>
    </row>
    <row r="3094" spans="1:15">
      <c r="A3094" s="33">
        <v>45504</v>
      </c>
      <c r="B3094" s="34">
        <v>0.52328703703703705</v>
      </c>
      <c r="C3094" t="s">
        <v>165</v>
      </c>
      <c r="D3094" t="s">
        <v>506</v>
      </c>
      <c r="E3094" t="s">
        <v>17</v>
      </c>
      <c r="F3094" t="s">
        <v>399</v>
      </c>
      <c r="G3094" s="82">
        <v>-6300</v>
      </c>
      <c r="H3094" t="s">
        <v>179</v>
      </c>
      <c r="I3094" t="s">
        <v>222</v>
      </c>
      <c r="J3094" s="33"/>
      <c r="K3094" s="33">
        <f>표1[[#This Row],[날짜]]</f>
        <v>45504</v>
      </c>
      <c r="L3094" t="str" cm="1">
        <f t="array" ref="L30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94" t="str">
        <f t="shared" si="48"/>
        <v>교육/학습</v>
      </c>
      <c r="N3094" t="str">
        <f>IF(COUNTIF(저축성자산, I3094) &gt; 0, 표1[[#This Row],[결제수단]], E3094)</f>
        <v>학교</v>
      </c>
      <c r="O3094">
        <f>IF(OR(표1[[#This Row],[pv_대분류]]="수입", 표1[[#This Row],[pv_대분류]]="저축/투자"), 표1[[#This Row],[금액]], -표1[[#This Row],[금액]])</f>
        <v>6300</v>
      </c>
    </row>
    <row r="3095" spans="1:15">
      <c r="A3095" s="33">
        <v>45504</v>
      </c>
      <c r="B3095" s="34">
        <v>0.85496527777777775</v>
      </c>
      <c r="C3095" t="s">
        <v>165</v>
      </c>
      <c r="D3095" t="s">
        <v>146</v>
      </c>
      <c r="E3095" t="s">
        <v>595</v>
      </c>
      <c r="F3095" t="s">
        <v>292</v>
      </c>
      <c r="G3095" s="82">
        <v>-15000</v>
      </c>
      <c r="H3095" t="s">
        <v>179</v>
      </c>
      <c r="I3095" t="s">
        <v>224</v>
      </c>
      <c r="J3095" s="33"/>
      <c r="K3095" s="33">
        <f>표1[[#This Row],[날짜]]</f>
        <v>45504</v>
      </c>
      <c r="L3095" t="str" cm="1">
        <f t="array" ref="L30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95" t="str">
        <f t="shared" si="48"/>
        <v>교통</v>
      </c>
      <c r="N3095" t="str">
        <f>IF(COUNTIF(저축성자산, I3095) &gt; 0, 표1[[#This Row],[결제수단]], E3095)</f>
        <v>대중교통</v>
      </c>
      <c r="O3095">
        <f>IF(OR(표1[[#This Row],[pv_대분류]]="수입", 표1[[#This Row],[pv_대분류]]="저축/투자"), 표1[[#This Row],[금액]], -표1[[#This Row],[금액]])</f>
        <v>15000</v>
      </c>
    </row>
    <row r="3096" spans="1:15" hidden="1">
      <c r="A3096" s="33">
        <v>45504</v>
      </c>
      <c r="B3096" s="34">
        <v>0.85469907407407408</v>
      </c>
      <c r="C3096" t="s">
        <v>167</v>
      </c>
      <c r="D3096" t="s">
        <v>609</v>
      </c>
      <c r="E3096" t="s">
        <v>149</v>
      </c>
      <c r="F3096" t="s">
        <v>192</v>
      </c>
      <c r="G3096" s="82">
        <v>50000</v>
      </c>
      <c r="H3096" t="s">
        <v>179</v>
      </c>
      <c r="I3096" t="s">
        <v>537</v>
      </c>
      <c r="J3096" s="33"/>
      <c r="K3096" s="33">
        <f>표1[[#This Row],[날짜]]</f>
        <v>45504</v>
      </c>
      <c r="L3096" t="str" cm="1">
        <f t="array" ref="L30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96" t="str">
        <f t="shared" si="48"/>
        <v>내계좌이체</v>
      </c>
      <c r="N3096" t="str">
        <f>IF(COUNTIF(저축성자산, I3096) &gt; 0, 표1[[#This Row],[결제수단]], E3096)</f>
        <v>미분류</v>
      </c>
      <c r="O3096">
        <f>IF(OR(표1[[#This Row],[pv_대분류]]="수입", 표1[[#This Row],[pv_대분류]]="저축/투자"), 표1[[#This Row],[금액]], -표1[[#This Row],[금액]])</f>
        <v>-50000</v>
      </c>
    </row>
    <row r="3097" spans="1:15" hidden="1">
      <c r="A3097" s="33">
        <v>45504</v>
      </c>
      <c r="B3097" s="34">
        <v>0.85469907407407408</v>
      </c>
      <c r="C3097" t="s">
        <v>167</v>
      </c>
      <c r="D3097" t="s">
        <v>609</v>
      </c>
      <c r="E3097" t="s">
        <v>149</v>
      </c>
      <c r="F3097" t="s">
        <v>234</v>
      </c>
      <c r="G3097" s="82">
        <v>-50000</v>
      </c>
      <c r="H3097" t="s">
        <v>179</v>
      </c>
      <c r="I3097" t="s">
        <v>527</v>
      </c>
      <c r="J3097" s="33"/>
      <c r="K3097" s="33">
        <f>표1[[#This Row],[날짜]]</f>
        <v>45504</v>
      </c>
      <c r="L3097" t="str" cm="1">
        <f t="array" ref="L30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097" t="str">
        <f t="shared" si="48"/>
        <v>내계좌이체</v>
      </c>
      <c r="N3097" t="str">
        <f>IF(COUNTIF(저축성자산, I3097) &gt; 0, 표1[[#This Row],[결제수단]], E3097)</f>
        <v>미분류</v>
      </c>
      <c r="O3097">
        <f>IF(OR(표1[[#This Row],[pv_대분류]]="수입", 표1[[#This Row],[pv_대분류]]="저축/투자"), 표1[[#This Row],[금액]], -표1[[#This Row],[금액]])</f>
        <v>50000</v>
      </c>
    </row>
    <row r="3098" spans="1:15">
      <c r="A3098" s="33">
        <v>45503</v>
      </c>
      <c r="B3098" s="34">
        <v>0.48972222222222223</v>
      </c>
      <c r="C3098" t="s">
        <v>165</v>
      </c>
      <c r="D3098" t="s">
        <v>506</v>
      </c>
      <c r="E3098" t="s">
        <v>17</v>
      </c>
      <c r="F3098" t="s">
        <v>399</v>
      </c>
      <c r="G3098" s="82">
        <v>-2800</v>
      </c>
      <c r="H3098" t="s">
        <v>179</v>
      </c>
      <c r="I3098" t="s">
        <v>224</v>
      </c>
      <c r="J3098" s="33"/>
      <c r="K3098" s="33">
        <f>표1[[#This Row],[날짜]]</f>
        <v>45503</v>
      </c>
      <c r="L3098" t="str" cm="1">
        <f t="array" ref="L30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98" t="str">
        <f t="shared" si="48"/>
        <v>교육/학습</v>
      </c>
      <c r="N3098" t="str">
        <f>IF(COUNTIF(저축성자산, I3098) &gt; 0, 표1[[#This Row],[결제수단]], E3098)</f>
        <v>학교</v>
      </c>
      <c r="O3098">
        <f>IF(OR(표1[[#This Row],[pv_대분류]]="수입", 표1[[#This Row],[pv_대분류]]="저축/투자"), 표1[[#This Row],[금액]], -표1[[#This Row],[금액]])</f>
        <v>2800</v>
      </c>
    </row>
    <row r="3099" spans="1:15">
      <c r="A3099" s="33">
        <v>45503</v>
      </c>
      <c r="B3099" s="34">
        <v>0.54454861111111108</v>
      </c>
      <c r="C3099" t="s">
        <v>165</v>
      </c>
      <c r="D3099" t="s">
        <v>525</v>
      </c>
      <c r="E3099" t="s">
        <v>591</v>
      </c>
      <c r="F3099" t="s">
        <v>309</v>
      </c>
      <c r="G3099" s="82">
        <v>-1900</v>
      </c>
      <c r="H3099" t="s">
        <v>179</v>
      </c>
      <c r="I3099" t="s">
        <v>224</v>
      </c>
      <c r="J3099" s="33"/>
      <c r="K3099" s="33">
        <f>표1[[#This Row],[날짜]]</f>
        <v>45503</v>
      </c>
      <c r="L3099" t="str" cm="1">
        <f t="array" ref="L30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099" t="str">
        <f t="shared" si="48"/>
        <v>카페/간식</v>
      </c>
      <c r="N3099" t="str">
        <f>IF(COUNTIF(저축성자산, I3099) &gt; 0, 표1[[#This Row],[결제수단]], E3099)</f>
        <v>커피/음료</v>
      </c>
      <c r="O3099">
        <f>IF(OR(표1[[#This Row],[pv_대분류]]="수입", 표1[[#This Row],[pv_대분류]]="저축/투자"), 표1[[#This Row],[금액]], -표1[[#This Row],[금액]])</f>
        <v>1900</v>
      </c>
    </row>
    <row r="3100" spans="1:15">
      <c r="A3100" s="33">
        <v>45503</v>
      </c>
      <c r="B3100" s="34">
        <v>0.7358217592592593</v>
      </c>
      <c r="C3100" t="s">
        <v>165</v>
      </c>
      <c r="D3100" t="s">
        <v>146</v>
      </c>
      <c r="E3100" t="s">
        <v>661</v>
      </c>
      <c r="F3100" t="s">
        <v>437</v>
      </c>
      <c r="G3100" s="82">
        <v>-16600</v>
      </c>
      <c r="H3100" t="s">
        <v>179</v>
      </c>
      <c r="I3100" t="s">
        <v>222</v>
      </c>
      <c r="J3100" s="33"/>
      <c r="K3100" s="33">
        <f>표1[[#This Row],[날짜]]</f>
        <v>45503</v>
      </c>
      <c r="L3100" t="str" cm="1">
        <f t="array" ref="L31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00" t="str">
        <f t="shared" si="48"/>
        <v>교통</v>
      </c>
      <c r="N3100" t="str">
        <f>IF(COUNTIF(저축성자산, I3100) &gt; 0, 표1[[#This Row],[결제수단]], E3100)</f>
        <v>시외버스</v>
      </c>
      <c r="O3100">
        <f>IF(OR(표1[[#This Row],[pv_대분류]]="수입", 표1[[#This Row],[pv_대분류]]="저축/투자"), 표1[[#This Row],[금액]], -표1[[#This Row],[금액]])</f>
        <v>16600</v>
      </c>
    </row>
    <row r="3101" spans="1:15">
      <c r="A3101" s="33">
        <v>45503</v>
      </c>
      <c r="B3101" s="34">
        <v>0.73873842592592598</v>
      </c>
      <c r="C3101" t="s">
        <v>165</v>
      </c>
      <c r="D3101" t="s">
        <v>160</v>
      </c>
      <c r="E3101" t="s">
        <v>4</v>
      </c>
      <c r="F3101" t="s">
        <v>269</v>
      </c>
      <c r="G3101" s="82">
        <v>-2300</v>
      </c>
      <c r="H3101" t="s">
        <v>179</v>
      </c>
      <c r="I3101" t="s">
        <v>222</v>
      </c>
      <c r="J3101" s="33"/>
      <c r="K3101" s="33">
        <f>표1[[#This Row],[날짜]]</f>
        <v>45503</v>
      </c>
      <c r="L3101" t="str" cm="1">
        <f t="array" ref="L31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01" t="str">
        <f t="shared" si="48"/>
        <v>생활</v>
      </c>
      <c r="N3101" t="str">
        <f>IF(COUNTIF(저축성자산, I3101) &gt; 0, 표1[[#This Row],[결제수단]], E3101)</f>
        <v>편의점</v>
      </c>
      <c r="O3101">
        <f>IF(OR(표1[[#This Row],[pv_대분류]]="수입", 표1[[#This Row],[pv_대분류]]="저축/투자"), 표1[[#This Row],[금액]], -표1[[#This Row],[금액]])</f>
        <v>2300</v>
      </c>
    </row>
    <row r="3102" spans="1:15" hidden="1">
      <c r="A3102" s="33">
        <v>45503</v>
      </c>
      <c r="B3102" s="34">
        <v>0.67437499999999995</v>
      </c>
      <c r="C3102" t="s">
        <v>167</v>
      </c>
      <c r="D3102" t="s">
        <v>609</v>
      </c>
      <c r="E3102" t="s">
        <v>149</v>
      </c>
      <c r="F3102" t="s">
        <v>192</v>
      </c>
      <c r="G3102" s="82">
        <v>1000000</v>
      </c>
      <c r="H3102" t="s">
        <v>179</v>
      </c>
      <c r="I3102" t="s">
        <v>537</v>
      </c>
      <c r="J3102" s="33"/>
      <c r="K3102" s="33">
        <f>표1[[#This Row],[날짜]]</f>
        <v>45503</v>
      </c>
      <c r="L3102" t="str" cm="1">
        <f t="array" ref="L31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02" t="str">
        <f t="shared" si="48"/>
        <v>내계좌이체</v>
      </c>
      <c r="N3102" t="str">
        <f>IF(COUNTIF(저축성자산, I3102) &gt; 0, 표1[[#This Row],[결제수단]], E3102)</f>
        <v>미분류</v>
      </c>
      <c r="O3102">
        <f>IF(OR(표1[[#This Row],[pv_대분류]]="수입", 표1[[#This Row],[pv_대분류]]="저축/투자"), 표1[[#This Row],[금액]], -표1[[#This Row],[금액]])</f>
        <v>-1000000</v>
      </c>
    </row>
    <row r="3103" spans="1:15" hidden="1">
      <c r="A3103" s="33">
        <v>45503</v>
      </c>
      <c r="B3103" s="34">
        <v>0.67437499999999995</v>
      </c>
      <c r="C3103" t="s">
        <v>167</v>
      </c>
      <c r="D3103" t="s">
        <v>609</v>
      </c>
      <c r="E3103" t="s">
        <v>149</v>
      </c>
      <c r="F3103" t="s">
        <v>234</v>
      </c>
      <c r="G3103" s="82">
        <v>-1000000</v>
      </c>
      <c r="H3103" t="s">
        <v>179</v>
      </c>
      <c r="I3103" t="s">
        <v>527</v>
      </c>
      <c r="J3103" s="33"/>
      <c r="K3103" s="33">
        <f>표1[[#This Row],[날짜]]</f>
        <v>45503</v>
      </c>
      <c r="L3103" t="str" cm="1">
        <f t="array" ref="L31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03" t="str">
        <f t="shared" si="48"/>
        <v>내계좌이체</v>
      </c>
      <c r="N3103" t="str">
        <f>IF(COUNTIF(저축성자산, I3103) &gt; 0, 표1[[#This Row],[결제수단]], E3103)</f>
        <v>미분류</v>
      </c>
      <c r="O3103">
        <f>IF(OR(표1[[#This Row],[pv_대분류]]="수입", 표1[[#This Row],[pv_대분류]]="저축/투자"), 표1[[#This Row],[금액]], -표1[[#This Row],[금액]])</f>
        <v>1000000</v>
      </c>
    </row>
    <row r="3104" spans="1:15" hidden="1">
      <c r="A3104" s="33">
        <v>45503</v>
      </c>
      <c r="B3104" s="34">
        <v>0.67545138888888889</v>
      </c>
      <c r="C3104" t="s">
        <v>167</v>
      </c>
      <c r="D3104" t="s">
        <v>609</v>
      </c>
      <c r="E3104" t="s">
        <v>149</v>
      </c>
      <c r="F3104" t="s">
        <v>593</v>
      </c>
      <c r="G3104" s="82">
        <v>-1000000</v>
      </c>
      <c r="H3104" t="s">
        <v>179</v>
      </c>
      <c r="I3104" t="s">
        <v>537</v>
      </c>
      <c r="J3104" s="33"/>
      <c r="K3104" s="33">
        <f>표1[[#This Row],[날짜]]</f>
        <v>45503</v>
      </c>
      <c r="L3104" t="str" cm="1">
        <f t="array" ref="L31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04" t="str">
        <f t="shared" si="48"/>
        <v>내계좌이체</v>
      </c>
      <c r="N3104" t="str">
        <f>IF(COUNTIF(저축성자산, I3104) &gt; 0, 표1[[#This Row],[결제수단]], E3104)</f>
        <v>미분류</v>
      </c>
      <c r="O3104">
        <f>IF(OR(표1[[#This Row],[pv_대분류]]="수입", 표1[[#This Row],[pv_대분류]]="저축/투자"), 표1[[#This Row],[금액]], -표1[[#This Row],[금액]])</f>
        <v>1000000</v>
      </c>
    </row>
    <row r="3105" spans="1:15" hidden="1">
      <c r="A3105" s="33">
        <v>45502</v>
      </c>
      <c r="B3105" s="34">
        <v>0.39671296296296299</v>
      </c>
      <c r="C3105" t="s">
        <v>163</v>
      </c>
      <c r="D3105" t="s">
        <v>510</v>
      </c>
      <c r="E3105" t="s">
        <v>149</v>
      </c>
      <c r="F3105" t="s">
        <v>240</v>
      </c>
      <c r="G3105" s="82">
        <v>500</v>
      </c>
      <c r="H3105" t="s">
        <v>179</v>
      </c>
      <c r="I3105" t="s">
        <v>537</v>
      </c>
      <c r="J3105" s="33"/>
      <c r="K3105" s="33">
        <f>표1[[#This Row],[날짜]]</f>
        <v>45502</v>
      </c>
      <c r="L3105" t="str" cm="1">
        <f t="array" ref="L31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05" t="str">
        <f t="shared" si="48"/>
        <v>금융수입</v>
      </c>
      <c r="N3105" t="str">
        <f>IF(COUNTIF(저축성자산, I3105) &gt; 0, 표1[[#This Row],[결제수단]], E3105)</f>
        <v>미분류</v>
      </c>
      <c r="O3105">
        <f>IF(OR(표1[[#This Row],[pv_대분류]]="수입", 표1[[#This Row],[pv_대분류]]="저축/투자"), 표1[[#This Row],[금액]], -표1[[#This Row],[금액]])</f>
        <v>500</v>
      </c>
    </row>
    <row r="3106" spans="1:15">
      <c r="A3106" s="33">
        <v>45502</v>
      </c>
      <c r="B3106" s="34">
        <v>0.51806712962962964</v>
      </c>
      <c r="C3106" t="s">
        <v>165</v>
      </c>
      <c r="D3106" t="s">
        <v>514</v>
      </c>
      <c r="E3106" t="s">
        <v>40</v>
      </c>
      <c r="F3106" t="s">
        <v>382</v>
      </c>
      <c r="G3106" s="82">
        <v>-13800</v>
      </c>
      <c r="H3106" t="s">
        <v>179</v>
      </c>
      <c r="I3106" t="s">
        <v>222</v>
      </c>
      <c r="J3106" s="33"/>
      <c r="K3106" s="33">
        <f>표1[[#This Row],[날짜]]</f>
        <v>45502</v>
      </c>
      <c r="L3106" t="str" cm="1">
        <f t="array" ref="L31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06" t="str">
        <f t="shared" si="48"/>
        <v>뷰티/미용</v>
      </c>
      <c r="N3106" t="str">
        <f>IF(COUNTIF(저축성자산, I3106) &gt; 0, 표1[[#This Row],[결제수단]], E3106)</f>
        <v>피부과</v>
      </c>
      <c r="O3106">
        <f>IF(OR(표1[[#This Row],[pv_대분류]]="수입", 표1[[#This Row],[pv_대분류]]="저축/투자"), 표1[[#This Row],[금액]], -표1[[#This Row],[금액]])</f>
        <v>13800</v>
      </c>
    </row>
    <row r="3107" spans="1:15">
      <c r="A3107" s="33">
        <v>45502</v>
      </c>
      <c r="B3107" s="34">
        <v>0.51986111111111111</v>
      </c>
      <c r="C3107" t="s">
        <v>165</v>
      </c>
      <c r="D3107" t="s">
        <v>542</v>
      </c>
      <c r="E3107" t="s">
        <v>50</v>
      </c>
      <c r="F3107" t="s">
        <v>803</v>
      </c>
      <c r="G3107" s="82">
        <v>-5800</v>
      </c>
      <c r="H3107" t="s">
        <v>179</v>
      </c>
      <c r="I3107" t="s">
        <v>222</v>
      </c>
      <c r="J3107" s="33"/>
      <c r="K3107" s="33">
        <f>표1[[#This Row],[날짜]]</f>
        <v>45502</v>
      </c>
      <c r="L3107" t="str" cm="1">
        <f t="array" ref="L31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07" t="str">
        <f t="shared" si="48"/>
        <v>의료/건강</v>
      </c>
      <c r="N3107" t="str">
        <f>IF(COUNTIF(저축성자산, I3107) &gt; 0, 표1[[#This Row],[결제수단]], E3107)</f>
        <v>약국</v>
      </c>
      <c r="O3107">
        <f>IF(OR(표1[[#This Row],[pv_대분류]]="수입", 표1[[#This Row],[pv_대분류]]="저축/투자"), 표1[[#This Row],[금액]], -표1[[#This Row],[금액]])</f>
        <v>5800</v>
      </c>
    </row>
    <row r="3108" spans="1:15">
      <c r="A3108" s="33">
        <v>45502</v>
      </c>
      <c r="B3108" s="34">
        <v>0.92259259259259263</v>
      </c>
      <c r="C3108" t="s">
        <v>165</v>
      </c>
      <c r="D3108" t="s">
        <v>553</v>
      </c>
      <c r="E3108" t="s">
        <v>612</v>
      </c>
      <c r="F3108" t="s">
        <v>5</v>
      </c>
      <c r="G3108" s="82">
        <v>-22766</v>
      </c>
      <c r="H3108" t="s">
        <v>179</v>
      </c>
      <c r="I3108" t="s">
        <v>222</v>
      </c>
      <c r="J3108" s="33"/>
      <c r="K3108" s="33">
        <f>표1[[#This Row],[날짜]]</f>
        <v>45502</v>
      </c>
      <c r="L3108" t="str" cm="1">
        <f t="array" ref="L31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08" t="str">
        <f t="shared" si="48"/>
        <v>온라인쇼핑</v>
      </c>
      <c r="N3108" t="str">
        <f>IF(COUNTIF(저축성자산, I3108) &gt; 0, 표1[[#This Row],[결제수단]], E3108)</f>
        <v>인터넷쇼핑</v>
      </c>
      <c r="O3108">
        <f>IF(OR(표1[[#This Row],[pv_대분류]]="수입", 표1[[#This Row],[pv_대분류]]="저축/투자"), 표1[[#This Row],[금액]], -표1[[#This Row],[금액]])</f>
        <v>22766</v>
      </c>
    </row>
    <row r="3109" spans="1:15" hidden="1">
      <c r="A3109" s="33">
        <v>45502</v>
      </c>
      <c r="B3109" s="34">
        <v>0.49815972222222221</v>
      </c>
      <c r="C3109" t="s">
        <v>167</v>
      </c>
      <c r="D3109" t="s">
        <v>609</v>
      </c>
      <c r="E3109" t="s">
        <v>149</v>
      </c>
      <c r="F3109" t="s">
        <v>192</v>
      </c>
      <c r="G3109" s="82">
        <v>187</v>
      </c>
      <c r="H3109" t="s">
        <v>179</v>
      </c>
      <c r="I3109" t="s">
        <v>537</v>
      </c>
      <c r="J3109" s="33"/>
      <c r="K3109" s="33">
        <f>표1[[#This Row],[날짜]]</f>
        <v>45502</v>
      </c>
      <c r="L3109" t="str" cm="1">
        <f t="array" ref="L31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09" t="str">
        <f t="shared" si="48"/>
        <v>내계좌이체</v>
      </c>
      <c r="N3109" t="str">
        <f>IF(COUNTIF(저축성자산, I3109) &gt; 0, 표1[[#This Row],[결제수단]], E3109)</f>
        <v>미분류</v>
      </c>
      <c r="O3109">
        <f>IF(OR(표1[[#This Row],[pv_대분류]]="수입", 표1[[#This Row],[pv_대분류]]="저축/투자"), 표1[[#This Row],[금액]], -표1[[#This Row],[금액]])</f>
        <v>-187</v>
      </c>
    </row>
    <row r="3110" spans="1:15" hidden="1">
      <c r="A3110" s="33">
        <v>45502</v>
      </c>
      <c r="B3110" s="34">
        <v>0.49815972222222221</v>
      </c>
      <c r="C3110" t="s">
        <v>167</v>
      </c>
      <c r="D3110" t="s">
        <v>609</v>
      </c>
      <c r="E3110" t="s">
        <v>149</v>
      </c>
      <c r="F3110" t="s">
        <v>234</v>
      </c>
      <c r="G3110" s="82">
        <v>-187</v>
      </c>
      <c r="H3110" t="s">
        <v>179</v>
      </c>
      <c r="I3110" t="s">
        <v>527</v>
      </c>
      <c r="J3110" s="33"/>
      <c r="K3110" s="33">
        <f>표1[[#This Row],[날짜]]</f>
        <v>45502</v>
      </c>
      <c r="L3110" t="str" cm="1">
        <f t="array" ref="L31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10" t="str">
        <f t="shared" si="48"/>
        <v>내계좌이체</v>
      </c>
      <c r="N3110" t="str">
        <f>IF(COUNTIF(저축성자산, I3110) &gt; 0, 표1[[#This Row],[결제수단]], E3110)</f>
        <v>미분류</v>
      </c>
      <c r="O3110">
        <f>IF(OR(표1[[#This Row],[pv_대분류]]="수입", 표1[[#This Row],[pv_대분류]]="저축/투자"), 표1[[#This Row],[금액]], -표1[[#This Row],[금액]])</f>
        <v>187</v>
      </c>
    </row>
    <row r="3111" spans="1:15" hidden="1">
      <c r="A3111" s="33">
        <v>45502</v>
      </c>
      <c r="B3111" s="34">
        <v>0.49832175925925931</v>
      </c>
      <c r="C3111" t="s">
        <v>167</v>
      </c>
      <c r="D3111" t="s">
        <v>23</v>
      </c>
      <c r="E3111" t="s">
        <v>149</v>
      </c>
      <c r="F3111" t="s">
        <v>192</v>
      </c>
      <c r="G3111" s="82">
        <v>374</v>
      </c>
      <c r="H3111" t="s">
        <v>179</v>
      </c>
      <c r="I3111" t="s">
        <v>537</v>
      </c>
      <c r="J3111" s="33"/>
      <c r="K3111" s="33">
        <f>표1[[#This Row],[날짜]]</f>
        <v>45502</v>
      </c>
      <c r="L3111" t="str" cm="1">
        <f t="array" ref="L31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111" t="str">
        <f t="shared" si="48"/>
        <v>투자</v>
      </c>
      <c r="N3111" t="str">
        <f>IF(COUNTIF(저축성자산, I3111) &gt; 0, 표1[[#This Row],[결제수단]], E3111)</f>
        <v>미분류</v>
      </c>
      <c r="O3111">
        <f>IF(OR(표1[[#This Row],[pv_대분류]]="수입", 표1[[#This Row],[pv_대분류]]="저축/투자"), 표1[[#This Row],[금액]], -표1[[#This Row],[금액]])</f>
        <v>-374</v>
      </c>
    </row>
    <row r="3112" spans="1:15" hidden="1">
      <c r="A3112" s="33">
        <v>45502</v>
      </c>
      <c r="B3112" s="34">
        <v>0.49861111111111112</v>
      </c>
      <c r="C3112" t="s">
        <v>167</v>
      </c>
      <c r="D3112" t="s">
        <v>609</v>
      </c>
      <c r="E3112" t="s">
        <v>149</v>
      </c>
      <c r="F3112" t="s">
        <v>152</v>
      </c>
      <c r="G3112" s="82">
        <v>40000</v>
      </c>
      <c r="H3112" t="s">
        <v>179</v>
      </c>
      <c r="I3112" t="s">
        <v>537</v>
      </c>
      <c r="J3112" s="33"/>
      <c r="K3112" s="33">
        <f>표1[[#This Row],[날짜]]</f>
        <v>45502</v>
      </c>
      <c r="L3112" t="str" cm="1">
        <f t="array" ref="L31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12" t="str">
        <f t="shared" si="48"/>
        <v>내계좌이체</v>
      </c>
      <c r="N3112" t="str">
        <f>IF(COUNTIF(저축성자산, I3112) &gt; 0, 표1[[#This Row],[결제수단]], E3112)</f>
        <v>미분류</v>
      </c>
      <c r="O3112">
        <f>IF(OR(표1[[#This Row],[pv_대분류]]="수입", 표1[[#This Row],[pv_대분류]]="저축/투자"), 표1[[#This Row],[금액]], -표1[[#This Row],[금액]])</f>
        <v>-40000</v>
      </c>
    </row>
    <row r="3113" spans="1:15" hidden="1">
      <c r="A3113" s="33">
        <v>45502</v>
      </c>
      <c r="B3113" s="34">
        <v>0.49862268518518521</v>
      </c>
      <c r="C3113" t="s">
        <v>167</v>
      </c>
      <c r="D3113" t="s">
        <v>609</v>
      </c>
      <c r="E3113" t="s">
        <v>149</v>
      </c>
      <c r="F3113" t="s">
        <v>152</v>
      </c>
      <c r="G3113" s="82">
        <v>-40000</v>
      </c>
      <c r="H3113" t="s">
        <v>179</v>
      </c>
      <c r="I3113" t="s">
        <v>195</v>
      </c>
      <c r="J3113" s="33"/>
      <c r="K3113" s="33">
        <f>표1[[#This Row],[날짜]]</f>
        <v>45502</v>
      </c>
      <c r="L3113" t="str" cm="1">
        <f t="array" ref="L31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13" t="str">
        <f t="shared" si="48"/>
        <v>내계좌이체</v>
      </c>
      <c r="N3113" t="str">
        <f>IF(COUNTIF(저축성자산, I3113) &gt; 0, 표1[[#This Row],[결제수단]], E3113)</f>
        <v>미분류</v>
      </c>
      <c r="O3113">
        <f>IF(OR(표1[[#This Row],[pv_대분류]]="수입", 표1[[#This Row],[pv_대분류]]="저축/투자"), 표1[[#This Row],[금액]], -표1[[#This Row],[금액]])</f>
        <v>40000</v>
      </c>
    </row>
    <row r="3114" spans="1:15" hidden="1">
      <c r="A3114" s="33">
        <v>45502</v>
      </c>
      <c r="B3114" s="34">
        <v>0.49973379629629627</v>
      </c>
      <c r="C3114" t="s">
        <v>167</v>
      </c>
      <c r="D3114" t="s">
        <v>635</v>
      </c>
      <c r="E3114" t="s">
        <v>149</v>
      </c>
      <c r="F3114" t="s">
        <v>632</v>
      </c>
      <c r="G3114" s="82">
        <v>-40000</v>
      </c>
      <c r="H3114" t="s">
        <v>179</v>
      </c>
      <c r="I3114" t="s">
        <v>537</v>
      </c>
      <c r="J3114" s="33"/>
      <c r="K3114" s="33">
        <f>표1[[#This Row],[날짜]]</f>
        <v>45502</v>
      </c>
      <c r="L3114" t="str" cm="1">
        <f t="array" ref="L31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14" t="str">
        <f t="shared" si="48"/>
        <v>카드대금</v>
      </c>
      <c r="N3114" t="str">
        <f>IF(COUNTIF(저축성자산, I3114) &gt; 0, 표1[[#This Row],[결제수단]], E3114)</f>
        <v>미분류</v>
      </c>
      <c r="O3114">
        <f>IF(OR(표1[[#This Row],[pv_대분류]]="수입", 표1[[#This Row],[pv_대분류]]="저축/투자"), 표1[[#This Row],[금액]], -표1[[#This Row],[금액]])</f>
        <v>40000</v>
      </c>
    </row>
    <row r="3115" spans="1:15">
      <c r="A3115" s="33">
        <v>45501</v>
      </c>
      <c r="B3115" s="34">
        <v>0.63126157407407413</v>
      </c>
      <c r="C3115" t="s">
        <v>165</v>
      </c>
      <c r="D3115" t="s">
        <v>553</v>
      </c>
      <c r="E3115" t="s">
        <v>612</v>
      </c>
      <c r="F3115" t="s">
        <v>5</v>
      </c>
      <c r="G3115" s="82">
        <v>-47686</v>
      </c>
      <c r="H3115" t="s">
        <v>179</v>
      </c>
      <c r="I3115" t="s">
        <v>222</v>
      </c>
      <c r="J3115" s="33"/>
      <c r="K3115" s="33">
        <f>표1[[#This Row],[날짜]]</f>
        <v>45501</v>
      </c>
      <c r="L3115" t="str" cm="1">
        <f t="array" ref="L31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15" t="str">
        <f t="shared" si="48"/>
        <v>온라인쇼핑</v>
      </c>
      <c r="N3115" t="str">
        <f>IF(COUNTIF(저축성자산, I3115) &gt; 0, 표1[[#This Row],[결제수단]], E3115)</f>
        <v>인터넷쇼핑</v>
      </c>
      <c r="O3115">
        <f>IF(OR(표1[[#This Row],[pv_대분류]]="수입", 표1[[#This Row],[pv_대분류]]="저축/투자"), 표1[[#This Row],[금액]], -표1[[#This Row],[금액]])</f>
        <v>47686</v>
      </c>
    </row>
    <row r="3116" spans="1:15" hidden="1">
      <c r="A3116" s="33">
        <v>45500</v>
      </c>
      <c r="B3116" s="34">
        <v>9.4606481481481486E-2</v>
      </c>
      <c r="C3116" t="s">
        <v>163</v>
      </c>
      <c r="D3116" t="s">
        <v>510</v>
      </c>
      <c r="E3116" t="s">
        <v>149</v>
      </c>
      <c r="F3116" t="s">
        <v>690</v>
      </c>
      <c r="G3116" s="82">
        <v>0</v>
      </c>
      <c r="H3116" t="s">
        <v>179</v>
      </c>
      <c r="I3116" t="s">
        <v>168</v>
      </c>
      <c r="J3116" s="33"/>
      <c r="K3116" s="33">
        <f>표1[[#This Row],[날짜]]</f>
        <v>45500</v>
      </c>
      <c r="L3116" t="str" cm="1">
        <f t="array" ref="L31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16" t="str">
        <f t="shared" si="48"/>
        <v>금융수입</v>
      </c>
      <c r="N3116" t="str">
        <f>IF(COUNTIF(저축성자산, I3116) &gt; 0, 표1[[#This Row],[결제수단]], E3116)</f>
        <v>미분류</v>
      </c>
      <c r="O3116">
        <f>IF(OR(표1[[#This Row],[pv_대분류]]="수입", 표1[[#This Row],[pv_대분류]]="저축/투자"), 표1[[#This Row],[금액]], -표1[[#This Row],[금액]])</f>
        <v>0</v>
      </c>
    </row>
    <row r="3117" spans="1:15" hidden="1">
      <c r="A3117" s="33">
        <v>45500</v>
      </c>
      <c r="B3117" s="34">
        <v>0.10421296296296299</v>
      </c>
      <c r="C3117" t="s">
        <v>163</v>
      </c>
      <c r="D3117" t="s">
        <v>510</v>
      </c>
      <c r="E3117" t="s">
        <v>149</v>
      </c>
      <c r="F3117" t="s">
        <v>608</v>
      </c>
      <c r="G3117" s="82">
        <v>187</v>
      </c>
      <c r="H3117" t="s">
        <v>179</v>
      </c>
      <c r="I3117" t="s">
        <v>527</v>
      </c>
      <c r="J3117" s="33"/>
      <c r="K3117" s="33">
        <f>표1[[#This Row],[날짜]]</f>
        <v>45500</v>
      </c>
      <c r="L3117" t="str" cm="1">
        <f t="array" ref="L31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17" t="str">
        <f t="shared" si="48"/>
        <v>금융수입</v>
      </c>
      <c r="N3117" t="str">
        <f>IF(COUNTIF(저축성자산, I3117) &gt; 0, 표1[[#This Row],[결제수단]], E3117)</f>
        <v>미분류</v>
      </c>
      <c r="O3117">
        <f>IF(OR(표1[[#This Row],[pv_대분류]]="수입", 표1[[#This Row],[pv_대분류]]="저축/투자"), 표1[[#This Row],[금액]], -표1[[#This Row],[금액]])</f>
        <v>187</v>
      </c>
    </row>
    <row r="3118" spans="1:15" hidden="1">
      <c r="A3118" s="33">
        <v>45500</v>
      </c>
      <c r="B3118" s="34">
        <v>0.14929398148148151</v>
      </c>
      <c r="C3118" t="s">
        <v>163</v>
      </c>
      <c r="D3118" t="s">
        <v>510</v>
      </c>
      <c r="E3118" t="s">
        <v>149</v>
      </c>
      <c r="F3118" t="s">
        <v>243</v>
      </c>
      <c r="G3118" s="82">
        <v>0</v>
      </c>
      <c r="H3118" t="s">
        <v>179</v>
      </c>
      <c r="I3118" t="s">
        <v>554</v>
      </c>
      <c r="J3118" s="33"/>
      <c r="K3118" s="33">
        <f>표1[[#This Row],[날짜]]</f>
        <v>45500</v>
      </c>
      <c r="L3118" t="str" cm="1">
        <f t="array" ref="L31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18" t="str">
        <f t="shared" si="48"/>
        <v>금융수입</v>
      </c>
      <c r="N3118" t="str">
        <f>IF(COUNTIF(저축성자산, I3118) &gt; 0, 표1[[#This Row],[결제수단]], E3118)</f>
        <v>미분류</v>
      </c>
      <c r="O3118">
        <f>IF(OR(표1[[#This Row],[pv_대분류]]="수입", 표1[[#This Row],[pv_대분류]]="저축/투자"), 표1[[#This Row],[금액]], -표1[[#This Row],[금액]])</f>
        <v>0</v>
      </c>
    </row>
    <row r="3119" spans="1:15" hidden="1">
      <c r="A3119" s="33">
        <v>45500</v>
      </c>
      <c r="B3119" s="34">
        <v>0.2121875</v>
      </c>
      <c r="C3119" t="s">
        <v>163</v>
      </c>
      <c r="D3119" t="s">
        <v>510</v>
      </c>
      <c r="E3119" t="s">
        <v>149</v>
      </c>
      <c r="F3119" t="s">
        <v>243</v>
      </c>
      <c r="G3119" s="82">
        <v>0</v>
      </c>
      <c r="H3119" t="s">
        <v>179</v>
      </c>
      <c r="I3119" t="s">
        <v>554</v>
      </c>
      <c r="J3119" s="33"/>
      <c r="K3119" s="33">
        <f>표1[[#This Row],[날짜]]</f>
        <v>45500</v>
      </c>
      <c r="L3119" t="str" cm="1">
        <f t="array" ref="L31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19" t="str">
        <f t="shared" si="48"/>
        <v>금융수입</v>
      </c>
      <c r="N3119" t="str">
        <f>IF(COUNTIF(저축성자산, I3119) &gt; 0, 표1[[#This Row],[결제수단]], E3119)</f>
        <v>미분류</v>
      </c>
      <c r="O3119">
        <f>IF(OR(표1[[#This Row],[pv_대분류]]="수입", 표1[[#This Row],[pv_대분류]]="저축/투자"), 표1[[#This Row],[금액]], -표1[[#This Row],[금액]])</f>
        <v>0</v>
      </c>
    </row>
    <row r="3120" spans="1:15" hidden="1">
      <c r="A3120" s="33">
        <v>45500</v>
      </c>
      <c r="B3120" s="34">
        <v>0.22494212962962959</v>
      </c>
      <c r="C3120" t="s">
        <v>163</v>
      </c>
      <c r="D3120" t="s">
        <v>510</v>
      </c>
      <c r="E3120" t="s">
        <v>149</v>
      </c>
      <c r="F3120" t="s">
        <v>243</v>
      </c>
      <c r="G3120" s="82">
        <v>36</v>
      </c>
      <c r="H3120" t="s">
        <v>179</v>
      </c>
      <c r="I3120" t="s">
        <v>554</v>
      </c>
      <c r="J3120" s="33"/>
      <c r="K3120" s="33">
        <f>표1[[#This Row],[날짜]]</f>
        <v>45500</v>
      </c>
      <c r="L3120" t="str" cm="1">
        <f t="array" ref="L31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20" t="str">
        <f t="shared" si="48"/>
        <v>금융수입</v>
      </c>
      <c r="N3120" t="str">
        <f>IF(COUNTIF(저축성자산, I3120) &gt; 0, 표1[[#This Row],[결제수단]], E3120)</f>
        <v>미분류</v>
      </c>
      <c r="O3120">
        <f>IF(OR(표1[[#This Row],[pv_대분류]]="수입", 표1[[#This Row],[pv_대분류]]="저축/투자"), 표1[[#This Row],[금액]], -표1[[#This Row],[금액]])</f>
        <v>36</v>
      </c>
    </row>
    <row r="3121" spans="1:15">
      <c r="A3121" s="33">
        <v>45500</v>
      </c>
      <c r="B3121" s="34">
        <v>0.689849537037037</v>
      </c>
      <c r="C3121" t="s">
        <v>165</v>
      </c>
      <c r="D3121" t="s">
        <v>553</v>
      </c>
      <c r="E3121" t="s">
        <v>622</v>
      </c>
      <c r="F3121" t="s">
        <v>797</v>
      </c>
      <c r="G3121" s="82">
        <v>-29900</v>
      </c>
      <c r="H3121" t="s">
        <v>179</v>
      </c>
      <c r="I3121" t="s">
        <v>222</v>
      </c>
      <c r="J3121" s="33"/>
      <c r="K3121" s="33">
        <f>표1[[#This Row],[날짜]]</f>
        <v>45500</v>
      </c>
      <c r="L3121" t="str" cm="1">
        <f t="array" ref="L31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1" t="str">
        <f t="shared" si="48"/>
        <v>온라인쇼핑</v>
      </c>
      <c r="N3121" t="str">
        <f>IF(COUNTIF(저축성자산, I3121) &gt; 0, 표1[[#This Row],[결제수단]], E3121)</f>
        <v>서비스구독</v>
      </c>
      <c r="O3121">
        <f>IF(OR(표1[[#This Row],[pv_대분류]]="수입", 표1[[#This Row],[pv_대분류]]="저축/투자"), 표1[[#This Row],[금액]], -표1[[#This Row],[금액]])</f>
        <v>29900</v>
      </c>
    </row>
    <row r="3122" spans="1:15">
      <c r="A3122" s="33">
        <v>45500</v>
      </c>
      <c r="B3122" s="34">
        <v>0.80782407407407408</v>
      </c>
      <c r="C3122" t="s">
        <v>165</v>
      </c>
      <c r="D3122" t="s">
        <v>148</v>
      </c>
      <c r="E3122" t="s">
        <v>85</v>
      </c>
      <c r="F3122" t="s">
        <v>780</v>
      </c>
      <c r="G3122" s="82">
        <v>-39800</v>
      </c>
      <c r="H3122" t="s">
        <v>179</v>
      </c>
      <c r="I3122" t="s">
        <v>222</v>
      </c>
      <c r="J3122" s="33"/>
      <c r="K3122" s="33">
        <f>표1[[#This Row],[날짜]]</f>
        <v>45500</v>
      </c>
      <c r="L3122" t="str" cm="1">
        <f t="array" ref="L31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2" t="str">
        <f t="shared" si="48"/>
        <v>식비</v>
      </c>
      <c r="N3122" t="str">
        <f>IF(COUNTIF(저축성자산, I3122) &gt; 0, 표1[[#This Row],[결제수단]], E3122)</f>
        <v>고기</v>
      </c>
      <c r="O3122">
        <f>IF(OR(표1[[#This Row],[pv_대분류]]="수입", 표1[[#This Row],[pv_대분류]]="저축/투자"), 표1[[#This Row],[금액]], -표1[[#This Row],[금액]])</f>
        <v>39800</v>
      </c>
    </row>
    <row r="3123" spans="1:15" hidden="1">
      <c r="A3123" s="33">
        <v>45500</v>
      </c>
      <c r="B3123" s="34">
        <v>9.7777777777777783E-2</v>
      </c>
      <c r="C3123" t="s">
        <v>167</v>
      </c>
      <c r="D3123" t="s">
        <v>2</v>
      </c>
      <c r="E3123" t="s">
        <v>149</v>
      </c>
      <c r="F3123" t="s">
        <v>644</v>
      </c>
      <c r="G3123" s="82">
        <v>0</v>
      </c>
      <c r="H3123" t="s">
        <v>179</v>
      </c>
      <c r="I3123" t="s">
        <v>550</v>
      </c>
      <c r="J3123" s="33"/>
      <c r="K3123" s="33">
        <f>표1[[#This Row],[날짜]]</f>
        <v>45500</v>
      </c>
      <c r="L3123" t="str" cm="1">
        <f t="array" ref="L31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23" t="str">
        <f t="shared" si="48"/>
        <v>저축</v>
      </c>
      <c r="N3123" t="str">
        <f>IF(COUNTIF(저축성자산, I3123) &gt; 0, 표1[[#This Row],[결제수단]], E3123)</f>
        <v>미분류</v>
      </c>
      <c r="O3123">
        <f>IF(OR(표1[[#This Row],[pv_대분류]]="수입", 표1[[#This Row],[pv_대분류]]="저축/투자"), 표1[[#This Row],[금액]], -표1[[#This Row],[금액]])</f>
        <v>0</v>
      </c>
    </row>
    <row r="3124" spans="1:15" hidden="1">
      <c r="A3124" s="33">
        <v>45500</v>
      </c>
      <c r="B3124" s="34">
        <v>0.82313657407407403</v>
      </c>
      <c r="C3124" t="s">
        <v>167</v>
      </c>
      <c r="D3124" t="s">
        <v>167</v>
      </c>
      <c r="E3124" t="s">
        <v>149</v>
      </c>
      <c r="F3124" t="s">
        <v>61</v>
      </c>
      <c r="G3124" s="82">
        <v>40000</v>
      </c>
      <c r="H3124" t="s">
        <v>179</v>
      </c>
      <c r="I3124" t="s">
        <v>195</v>
      </c>
      <c r="J3124" s="33"/>
      <c r="K3124" s="33">
        <f>표1[[#This Row],[날짜]]</f>
        <v>45500</v>
      </c>
      <c r="L3124" t="str" cm="1">
        <f t="array" ref="L31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124" t="str">
        <f t="shared" si="48"/>
        <v>이체</v>
      </c>
      <c r="N3124" t="str">
        <f>IF(COUNTIF(저축성자산, I3124) &gt; 0, 표1[[#This Row],[결제수단]], E3124)</f>
        <v>미분류</v>
      </c>
      <c r="O3124">
        <f>IF(OR(표1[[#This Row],[pv_대분류]]="수입", 표1[[#This Row],[pv_대분류]]="저축/투자"), 표1[[#This Row],[금액]], -표1[[#This Row],[금액]])</f>
        <v>-40000</v>
      </c>
    </row>
    <row r="3125" spans="1:15" hidden="1">
      <c r="A3125" s="33">
        <v>45499</v>
      </c>
      <c r="B3125" s="34">
        <v>0.48005787037037029</v>
      </c>
      <c r="C3125" t="s">
        <v>163</v>
      </c>
      <c r="D3125" t="s">
        <v>510</v>
      </c>
      <c r="E3125" t="s">
        <v>149</v>
      </c>
      <c r="F3125" t="s">
        <v>608</v>
      </c>
      <c r="G3125" s="82">
        <v>187</v>
      </c>
      <c r="H3125" t="s">
        <v>179</v>
      </c>
      <c r="I3125" t="s">
        <v>527</v>
      </c>
      <c r="J3125" s="33"/>
      <c r="K3125" s="33">
        <f>표1[[#This Row],[날짜]]</f>
        <v>45499</v>
      </c>
      <c r="L3125" t="str" cm="1">
        <f t="array" ref="L31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25" t="str">
        <f t="shared" si="48"/>
        <v>금융수입</v>
      </c>
      <c r="N3125" t="str">
        <f>IF(COUNTIF(저축성자산, I3125) &gt; 0, 표1[[#This Row],[결제수단]], E3125)</f>
        <v>미분류</v>
      </c>
      <c r="O3125">
        <f>IF(OR(표1[[#This Row],[pv_대분류]]="수입", 표1[[#This Row],[pv_대분류]]="저축/투자"), 표1[[#This Row],[금액]], -표1[[#This Row],[금액]])</f>
        <v>187</v>
      </c>
    </row>
    <row r="3126" spans="1:15">
      <c r="A3126" s="33">
        <v>45499</v>
      </c>
      <c r="B3126" s="34">
        <v>0.64210648148148153</v>
      </c>
      <c r="C3126" t="s">
        <v>165</v>
      </c>
      <c r="D3126" t="s">
        <v>547</v>
      </c>
      <c r="E3126" t="s">
        <v>113</v>
      </c>
      <c r="F3126" t="s">
        <v>745</v>
      </c>
      <c r="G3126" s="82">
        <v>-32000</v>
      </c>
      <c r="H3126" t="s">
        <v>179</v>
      </c>
      <c r="I3126" t="s">
        <v>222</v>
      </c>
      <c r="J3126" s="33"/>
      <c r="K3126" s="33">
        <f>표1[[#This Row],[날짜]]</f>
        <v>45499</v>
      </c>
      <c r="L3126" t="str" cm="1">
        <f t="array" ref="L31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6" t="str">
        <f t="shared" si="48"/>
        <v>패션/쇼핑</v>
      </c>
      <c r="N3126" t="str">
        <f>IF(COUNTIF(저축성자산, I3126) &gt; 0, 표1[[#This Row],[결제수단]], E3126)</f>
        <v>패션</v>
      </c>
      <c r="O3126">
        <f>IF(OR(표1[[#This Row],[pv_대분류]]="수입", 표1[[#This Row],[pv_대분류]]="저축/투자"), 표1[[#This Row],[금액]], -표1[[#This Row],[금액]])</f>
        <v>32000</v>
      </c>
    </row>
    <row r="3127" spans="1:15">
      <c r="A3127" s="33">
        <v>45499</v>
      </c>
      <c r="B3127" s="34">
        <v>0.68964120370370374</v>
      </c>
      <c r="C3127" t="s">
        <v>165</v>
      </c>
      <c r="D3127" t="s">
        <v>525</v>
      </c>
      <c r="E3127" t="s">
        <v>591</v>
      </c>
      <c r="F3127" t="s">
        <v>309</v>
      </c>
      <c r="G3127" s="82">
        <v>-11100</v>
      </c>
      <c r="H3127" t="s">
        <v>179</v>
      </c>
      <c r="I3127" t="s">
        <v>224</v>
      </c>
      <c r="J3127" s="33"/>
      <c r="K3127" s="33">
        <f>표1[[#This Row],[날짜]]</f>
        <v>45499</v>
      </c>
      <c r="L3127" t="str" cm="1">
        <f t="array" ref="L31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7" t="str">
        <f t="shared" si="48"/>
        <v>카페/간식</v>
      </c>
      <c r="N3127" t="str">
        <f>IF(COUNTIF(저축성자산, I3127) &gt; 0, 표1[[#This Row],[결제수단]], E3127)</f>
        <v>커피/음료</v>
      </c>
      <c r="O3127">
        <f>IF(OR(표1[[#This Row],[pv_대분류]]="수입", 표1[[#This Row],[pv_대분류]]="저축/투자"), 표1[[#This Row],[금액]], -표1[[#This Row],[금액]])</f>
        <v>11100</v>
      </c>
    </row>
    <row r="3128" spans="1:15">
      <c r="A3128" s="33">
        <v>45499</v>
      </c>
      <c r="B3128" s="34">
        <v>0.82844907407407409</v>
      </c>
      <c r="C3128" t="s">
        <v>165</v>
      </c>
      <c r="D3128" t="s">
        <v>148</v>
      </c>
      <c r="E3128" t="s">
        <v>598</v>
      </c>
      <c r="F3128" t="s">
        <v>199</v>
      </c>
      <c r="G3128" s="82">
        <v>-11100</v>
      </c>
      <c r="H3128" t="s">
        <v>179</v>
      </c>
      <c r="I3128" t="s">
        <v>222</v>
      </c>
      <c r="J3128" s="33"/>
      <c r="K3128" s="33">
        <f>표1[[#This Row],[날짜]]</f>
        <v>45499</v>
      </c>
      <c r="L3128" t="str" cm="1">
        <f t="array" ref="L31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8" t="str">
        <f t="shared" si="48"/>
        <v>식비</v>
      </c>
      <c r="N3128" t="str">
        <f>IF(COUNTIF(저축성자산, I3128) &gt; 0, 표1[[#This Row],[결제수단]], E3128)</f>
        <v>패스트푸드</v>
      </c>
      <c r="O3128">
        <f>IF(OR(표1[[#This Row],[pv_대분류]]="수입", 표1[[#This Row],[pv_대분류]]="저축/투자"), 표1[[#This Row],[금액]], -표1[[#This Row],[금액]])</f>
        <v>11100</v>
      </c>
    </row>
    <row r="3129" spans="1:15">
      <c r="A3129" s="33">
        <v>45499</v>
      </c>
      <c r="B3129" s="34">
        <v>0.85584490740740737</v>
      </c>
      <c r="C3129" t="s">
        <v>165</v>
      </c>
      <c r="D3129" t="s">
        <v>146</v>
      </c>
      <c r="E3129" t="s">
        <v>595</v>
      </c>
      <c r="F3129" t="s">
        <v>292</v>
      </c>
      <c r="G3129" s="82">
        <v>-13300</v>
      </c>
      <c r="H3129" t="s">
        <v>179</v>
      </c>
      <c r="I3129" t="s">
        <v>224</v>
      </c>
      <c r="J3129" s="33"/>
      <c r="K3129" s="33">
        <f>표1[[#This Row],[날짜]]</f>
        <v>45499</v>
      </c>
      <c r="L3129" t="str" cm="1">
        <f t="array" ref="L31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29" t="str">
        <f t="shared" si="48"/>
        <v>교통</v>
      </c>
      <c r="N3129" t="str">
        <f>IF(COUNTIF(저축성자산, I3129) &gt; 0, 표1[[#This Row],[결제수단]], E3129)</f>
        <v>대중교통</v>
      </c>
      <c r="O3129">
        <f>IF(OR(표1[[#This Row],[pv_대분류]]="수입", 표1[[#This Row],[pv_대분류]]="저축/투자"), 표1[[#This Row],[금액]], -표1[[#This Row],[금액]])</f>
        <v>13300</v>
      </c>
    </row>
    <row r="3130" spans="1:15" hidden="1">
      <c r="A3130" s="33">
        <v>45499</v>
      </c>
      <c r="B3130" s="34">
        <v>0.48020833333333329</v>
      </c>
      <c r="C3130" t="s">
        <v>167</v>
      </c>
      <c r="D3130" t="s">
        <v>609</v>
      </c>
      <c r="E3130" t="s">
        <v>149</v>
      </c>
      <c r="F3130" t="s">
        <v>192</v>
      </c>
      <c r="G3130" s="82">
        <v>187</v>
      </c>
      <c r="H3130" t="s">
        <v>179</v>
      </c>
      <c r="I3130" t="s">
        <v>537</v>
      </c>
      <c r="J3130" s="33"/>
      <c r="K3130" s="33">
        <f>표1[[#This Row],[날짜]]</f>
        <v>45499</v>
      </c>
      <c r="L3130" t="str" cm="1">
        <f t="array" ref="L31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30" t="str">
        <f t="shared" si="48"/>
        <v>내계좌이체</v>
      </c>
      <c r="N3130" t="str">
        <f>IF(COUNTIF(저축성자산, I3130) &gt; 0, 표1[[#This Row],[결제수단]], E3130)</f>
        <v>미분류</v>
      </c>
      <c r="O3130">
        <f>IF(OR(표1[[#This Row],[pv_대분류]]="수입", 표1[[#This Row],[pv_대분류]]="저축/투자"), 표1[[#This Row],[금액]], -표1[[#This Row],[금액]])</f>
        <v>-187</v>
      </c>
    </row>
    <row r="3131" spans="1:15" hidden="1">
      <c r="A3131" s="33">
        <v>45499</v>
      </c>
      <c r="B3131" s="34">
        <v>0.48020833333333329</v>
      </c>
      <c r="C3131" t="s">
        <v>167</v>
      </c>
      <c r="D3131" t="s">
        <v>609</v>
      </c>
      <c r="E3131" t="s">
        <v>149</v>
      </c>
      <c r="F3131" t="s">
        <v>234</v>
      </c>
      <c r="G3131" s="82">
        <v>-187</v>
      </c>
      <c r="H3131" t="s">
        <v>179</v>
      </c>
      <c r="I3131" t="s">
        <v>527</v>
      </c>
      <c r="J3131" s="33"/>
      <c r="K3131" s="33">
        <f>표1[[#This Row],[날짜]]</f>
        <v>45499</v>
      </c>
      <c r="L3131" t="str" cm="1">
        <f t="array" ref="L31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31" t="str">
        <f t="shared" si="48"/>
        <v>내계좌이체</v>
      </c>
      <c r="N3131" t="str">
        <f>IF(COUNTIF(저축성자산, I3131) &gt; 0, 표1[[#This Row],[결제수단]], E3131)</f>
        <v>미분류</v>
      </c>
      <c r="O3131">
        <f>IF(OR(표1[[#This Row],[pv_대분류]]="수입", 표1[[#This Row],[pv_대분류]]="저축/투자"), 표1[[#This Row],[금액]], -표1[[#This Row],[금액]])</f>
        <v>187</v>
      </c>
    </row>
    <row r="3132" spans="1:15" hidden="1">
      <c r="A3132" s="33">
        <v>45498</v>
      </c>
      <c r="B3132" s="34">
        <v>0.58094907407407403</v>
      </c>
      <c r="C3132" t="s">
        <v>163</v>
      </c>
      <c r="D3132" t="s">
        <v>161</v>
      </c>
      <c r="E3132" t="s">
        <v>149</v>
      </c>
      <c r="F3132" t="s">
        <v>391</v>
      </c>
      <c r="G3132" s="82">
        <v>1</v>
      </c>
      <c r="H3132" t="s">
        <v>179</v>
      </c>
      <c r="I3132" t="s">
        <v>537</v>
      </c>
      <c r="J3132" s="33"/>
      <c r="K3132" s="33">
        <f>표1[[#This Row],[날짜]]</f>
        <v>45498</v>
      </c>
      <c r="L3132" t="str" cm="1">
        <f t="array" ref="L31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32" t="str">
        <f t="shared" si="48"/>
        <v>앱테크</v>
      </c>
      <c r="N3132" t="str">
        <f>IF(COUNTIF(저축성자산, I3132) &gt; 0, 표1[[#This Row],[결제수단]], E3132)</f>
        <v>미분류</v>
      </c>
      <c r="O3132">
        <f>IF(OR(표1[[#This Row],[pv_대분류]]="수입", 표1[[#This Row],[pv_대분류]]="저축/투자"), 표1[[#This Row],[금액]], -표1[[#This Row],[금액]])</f>
        <v>1</v>
      </c>
    </row>
    <row r="3133" spans="1:15">
      <c r="A3133" s="33">
        <v>45498</v>
      </c>
      <c r="B3133" s="34">
        <v>0.58501157407407411</v>
      </c>
      <c r="C3133" t="s">
        <v>165</v>
      </c>
      <c r="D3133" t="s">
        <v>549</v>
      </c>
      <c r="E3133" t="s">
        <v>8</v>
      </c>
      <c r="F3133" t="s">
        <v>248</v>
      </c>
      <c r="G3133" s="82">
        <v>-6120</v>
      </c>
      <c r="H3133" t="s">
        <v>179</v>
      </c>
      <c r="I3133" t="s">
        <v>224</v>
      </c>
      <c r="J3133" s="33"/>
      <c r="K3133" s="33">
        <f>표1[[#This Row],[날짜]]</f>
        <v>45498</v>
      </c>
      <c r="L3133" t="str" cm="1">
        <f t="array" ref="L31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33" t="str">
        <f t="shared" si="48"/>
        <v>주거/통신</v>
      </c>
      <c r="N3133" t="str">
        <f>IF(COUNTIF(저축성자산, I3133) &gt; 0, 표1[[#This Row],[결제수단]], E3133)</f>
        <v>가스비</v>
      </c>
      <c r="O3133">
        <f>IF(OR(표1[[#This Row],[pv_대분류]]="수입", 표1[[#This Row],[pv_대분류]]="저축/투자"), 표1[[#This Row],[금액]], -표1[[#This Row],[금액]])</f>
        <v>6120</v>
      </c>
    </row>
    <row r="3134" spans="1:15">
      <c r="A3134" s="33">
        <v>45498</v>
      </c>
      <c r="B3134" s="34">
        <v>0.5913194444444444</v>
      </c>
      <c r="C3134" t="s">
        <v>165</v>
      </c>
      <c r="D3134" t="s">
        <v>156</v>
      </c>
      <c r="E3134" t="s">
        <v>713</v>
      </c>
      <c r="F3134" t="s">
        <v>315</v>
      </c>
      <c r="G3134" s="82">
        <v>-23320</v>
      </c>
      <c r="H3134" t="s">
        <v>179</v>
      </c>
      <c r="I3134" t="s">
        <v>554</v>
      </c>
      <c r="J3134" s="33"/>
      <c r="K3134" s="33">
        <f>표1[[#This Row],[날짜]]</f>
        <v>45498</v>
      </c>
      <c r="L3134" t="str" cm="1">
        <f t="array" ref="L31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34" t="str">
        <f t="shared" si="48"/>
        <v>금융</v>
      </c>
      <c r="N3134" t="str">
        <f>IF(COUNTIF(저축성자산, I3134) &gt; 0, 표1[[#This Row],[결제수단]], E3134)</f>
        <v>이자/대출</v>
      </c>
      <c r="O3134">
        <f>IF(OR(표1[[#This Row],[pv_대분류]]="수입", 표1[[#This Row],[pv_대분류]]="저축/투자"), 표1[[#This Row],[금액]], -표1[[#This Row],[금액]])</f>
        <v>23320</v>
      </c>
    </row>
    <row r="3135" spans="1:15">
      <c r="A3135" s="33">
        <v>45498</v>
      </c>
      <c r="B3135" s="34">
        <v>0.88981481481481484</v>
      </c>
      <c r="C3135" t="s">
        <v>165</v>
      </c>
      <c r="D3135" t="s">
        <v>146</v>
      </c>
      <c r="E3135" t="s">
        <v>595</v>
      </c>
      <c r="F3135" t="s">
        <v>292</v>
      </c>
      <c r="G3135" s="82">
        <v>-9100</v>
      </c>
      <c r="H3135" t="s">
        <v>179</v>
      </c>
      <c r="I3135" t="s">
        <v>224</v>
      </c>
      <c r="J3135" s="33"/>
      <c r="K3135" s="33">
        <f>표1[[#This Row],[날짜]]</f>
        <v>45498</v>
      </c>
      <c r="L3135" t="str" cm="1">
        <f t="array" ref="L31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35" t="str">
        <f t="shared" si="48"/>
        <v>교통</v>
      </c>
      <c r="N3135" t="str">
        <f>IF(COUNTIF(저축성자산, I3135) &gt; 0, 표1[[#This Row],[결제수단]], E3135)</f>
        <v>대중교통</v>
      </c>
      <c r="O3135">
        <f>IF(OR(표1[[#This Row],[pv_대분류]]="수입", 표1[[#This Row],[pv_대분류]]="저축/투자"), 표1[[#This Row],[금액]], -표1[[#This Row],[금액]])</f>
        <v>9100</v>
      </c>
    </row>
    <row r="3136" spans="1:15" hidden="1">
      <c r="A3136" s="33">
        <v>45498</v>
      </c>
      <c r="B3136" s="34">
        <v>0.37361111111111112</v>
      </c>
      <c r="C3136" t="s">
        <v>167</v>
      </c>
      <c r="D3136" t="s">
        <v>609</v>
      </c>
      <c r="E3136" t="s">
        <v>149</v>
      </c>
      <c r="F3136" t="s">
        <v>606</v>
      </c>
      <c r="G3136" s="82">
        <v>-100000</v>
      </c>
      <c r="H3136" t="s">
        <v>179</v>
      </c>
      <c r="I3136" t="s">
        <v>195</v>
      </c>
      <c r="J3136" s="33"/>
      <c r="K3136" s="33">
        <f>표1[[#This Row],[날짜]]</f>
        <v>45498</v>
      </c>
      <c r="L3136" t="str" cm="1">
        <f t="array" ref="L31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36" t="str">
        <f t="shared" si="48"/>
        <v>내계좌이체</v>
      </c>
      <c r="N3136" t="str">
        <f>IF(COUNTIF(저축성자산, I3136) &gt; 0, 표1[[#This Row],[결제수단]], E3136)</f>
        <v>미분류</v>
      </c>
      <c r="O3136">
        <f>IF(OR(표1[[#This Row],[pv_대분류]]="수입", 표1[[#This Row],[pv_대분류]]="저축/투자"), 표1[[#This Row],[금액]], -표1[[#This Row],[금액]])</f>
        <v>100000</v>
      </c>
    </row>
    <row r="3137" spans="1:15" hidden="1">
      <c r="A3137" s="33">
        <v>45498</v>
      </c>
      <c r="B3137" s="34">
        <v>0.37361111111111112</v>
      </c>
      <c r="C3137" t="s">
        <v>167</v>
      </c>
      <c r="D3137" t="s">
        <v>609</v>
      </c>
      <c r="E3137" t="s">
        <v>149</v>
      </c>
      <c r="F3137" t="s">
        <v>152</v>
      </c>
      <c r="G3137" s="82">
        <v>100000</v>
      </c>
      <c r="H3137" t="s">
        <v>179</v>
      </c>
      <c r="I3137" t="s">
        <v>427</v>
      </c>
      <c r="J3137" s="33"/>
      <c r="K3137" s="33">
        <f>표1[[#This Row],[날짜]]</f>
        <v>45498</v>
      </c>
      <c r="L3137" t="str" cm="1">
        <f t="array" ref="L31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3137" t="str">
        <f t="shared" si="48"/>
        <v>저축성자산</v>
      </c>
      <c r="N3137" t="str">
        <f>IF(COUNTIF(저축성자산, I3137) &gt; 0, 표1[[#This Row],[결제수단]], E3137)</f>
        <v>청년 주택드림 청약통장</v>
      </c>
      <c r="O3137">
        <f>IF(OR(표1[[#This Row],[pv_대분류]]="수입", 표1[[#This Row],[pv_대분류]]="저축/투자"), 표1[[#This Row],[금액]], -표1[[#This Row],[금액]])</f>
        <v>100000</v>
      </c>
    </row>
    <row r="3138" spans="1:15" hidden="1">
      <c r="A3138" s="33">
        <v>45498</v>
      </c>
      <c r="B3138" s="34">
        <v>0.43263888888888891</v>
      </c>
      <c r="C3138" t="s">
        <v>167</v>
      </c>
      <c r="D3138" t="s">
        <v>23</v>
      </c>
      <c r="E3138" t="s">
        <v>149</v>
      </c>
      <c r="F3138" t="s">
        <v>192</v>
      </c>
      <c r="G3138" s="82">
        <v>190</v>
      </c>
      <c r="H3138" t="s">
        <v>179</v>
      </c>
      <c r="I3138" t="s">
        <v>537</v>
      </c>
      <c r="J3138" s="33"/>
      <c r="K3138" s="33">
        <f>표1[[#This Row],[날짜]]</f>
        <v>45498</v>
      </c>
      <c r="L3138" t="str" cm="1">
        <f t="array" ref="L31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138" t="str">
        <f t="shared" ref="M3138:M3201" si="49">IF(COUNTIF(저축성자산, I3138) &gt; 0, "저축성자산", D3138)</f>
        <v>투자</v>
      </c>
      <c r="N3138" t="str">
        <f>IF(COUNTIF(저축성자산, I3138) &gt; 0, 표1[[#This Row],[결제수단]], E3138)</f>
        <v>미분류</v>
      </c>
      <c r="O3138">
        <f>IF(OR(표1[[#This Row],[pv_대분류]]="수입", 표1[[#This Row],[pv_대분류]]="저축/투자"), 표1[[#This Row],[금액]], -표1[[#This Row],[금액]])</f>
        <v>-190</v>
      </c>
    </row>
    <row r="3139" spans="1:15" hidden="1">
      <c r="A3139" s="33">
        <v>45498</v>
      </c>
      <c r="B3139" s="34">
        <v>0.58703703703703702</v>
      </c>
      <c r="C3139" t="s">
        <v>167</v>
      </c>
      <c r="D3139" t="s">
        <v>609</v>
      </c>
      <c r="E3139" t="s">
        <v>149</v>
      </c>
      <c r="F3139" t="s">
        <v>192</v>
      </c>
      <c r="G3139" s="82">
        <v>50000</v>
      </c>
      <c r="H3139" t="s">
        <v>179</v>
      </c>
      <c r="I3139" t="s">
        <v>537</v>
      </c>
      <c r="J3139" s="33"/>
      <c r="K3139" s="33">
        <f>표1[[#This Row],[날짜]]</f>
        <v>45498</v>
      </c>
      <c r="L3139" t="str" cm="1">
        <f t="array" ref="L31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39" t="str">
        <f t="shared" si="49"/>
        <v>내계좌이체</v>
      </c>
      <c r="N3139" t="str">
        <f>IF(COUNTIF(저축성자산, I3139) &gt; 0, 표1[[#This Row],[결제수단]], E3139)</f>
        <v>미분류</v>
      </c>
      <c r="O3139">
        <f>IF(OR(표1[[#This Row],[pv_대분류]]="수입", 표1[[#This Row],[pv_대분류]]="저축/투자"), 표1[[#This Row],[금액]], -표1[[#This Row],[금액]])</f>
        <v>-50000</v>
      </c>
    </row>
    <row r="3140" spans="1:15" hidden="1">
      <c r="A3140" s="33">
        <v>45498</v>
      </c>
      <c r="B3140" s="34">
        <v>0.58703703703703702</v>
      </c>
      <c r="C3140" t="s">
        <v>167</v>
      </c>
      <c r="D3140" t="s">
        <v>609</v>
      </c>
      <c r="E3140" t="s">
        <v>149</v>
      </c>
      <c r="F3140" t="s">
        <v>234</v>
      </c>
      <c r="G3140" s="82">
        <v>-50000</v>
      </c>
      <c r="H3140" t="s">
        <v>179</v>
      </c>
      <c r="I3140" t="s">
        <v>527</v>
      </c>
      <c r="J3140" s="33"/>
      <c r="K3140" s="33">
        <f>표1[[#This Row],[날짜]]</f>
        <v>45498</v>
      </c>
      <c r="L3140" t="str" cm="1">
        <f t="array" ref="L31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0" t="str">
        <f t="shared" si="49"/>
        <v>내계좌이체</v>
      </c>
      <c r="N3140" t="str">
        <f>IF(COUNTIF(저축성자산, I3140) &gt; 0, 표1[[#This Row],[결제수단]], E3140)</f>
        <v>미분류</v>
      </c>
      <c r="O3140">
        <f>IF(OR(표1[[#This Row],[pv_대분류]]="수입", 표1[[#This Row],[pv_대분류]]="저축/투자"), 표1[[#This Row],[금액]], -표1[[#This Row],[금액]])</f>
        <v>50000</v>
      </c>
    </row>
    <row r="3141" spans="1:15" hidden="1">
      <c r="A3141" s="33">
        <v>45498</v>
      </c>
      <c r="B3141" s="34">
        <v>0.59087962962962959</v>
      </c>
      <c r="C3141" t="s">
        <v>167</v>
      </c>
      <c r="D3141" t="s">
        <v>609</v>
      </c>
      <c r="E3141" t="s">
        <v>149</v>
      </c>
      <c r="F3141" t="s">
        <v>593</v>
      </c>
      <c r="G3141" s="82">
        <v>-23320</v>
      </c>
      <c r="H3141" t="s">
        <v>179</v>
      </c>
      <c r="I3141" t="s">
        <v>537</v>
      </c>
      <c r="J3141" s="33"/>
      <c r="K3141" s="33">
        <f>표1[[#This Row],[날짜]]</f>
        <v>45498</v>
      </c>
      <c r="L3141" t="str" cm="1">
        <f t="array" ref="L31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1" t="str">
        <f t="shared" si="49"/>
        <v>내계좌이체</v>
      </c>
      <c r="N3141" t="str">
        <f>IF(COUNTIF(저축성자산, I3141) &gt; 0, 표1[[#This Row],[결제수단]], E3141)</f>
        <v>미분류</v>
      </c>
      <c r="O3141">
        <f>IF(OR(표1[[#This Row],[pv_대분류]]="수입", 표1[[#This Row],[pv_대분류]]="저축/투자"), 표1[[#This Row],[금액]], -표1[[#This Row],[금액]])</f>
        <v>23320</v>
      </c>
    </row>
    <row r="3142" spans="1:15" hidden="1">
      <c r="A3142" s="33">
        <v>45498</v>
      </c>
      <c r="B3142" s="34">
        <v>0.59089120370370374</v>
      </c>
      <c r="C3142" t="s">
        <v>167</v>
      </c>
      <c r="D3142" t="s">
        <v>609</v>
      </c>
      <c r="E3142" t="s">
        <v>149</v>
      </c>
      <c r="F3142" t="s">
        <v>152</v>
      </c>
      <c r="G3142" s="82">
        <v>23320</v>
      </c>
      <c r="H3142" t="s">
        <v>179</v>
      </c>
      <c r="I3142" t="s">
        <v>554</v>
      </c>
      <c r="J3142" s="33"/>
      <c r="K3142" s="33">
        <f>표1[[#This Row],[날짜]]</f>
        <v>45498</v>
      </c>
      <c r="L3142" t="str" cm="1">
        <f t="array" ref="L31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2" t="str">
        <f t="shared" si="49"/>
        <v>내계좌이체</v>
      </c>
      <c r="N3142" t="str">
        <f>IF(COUNTIF(저축성자산, I3142) &gt; 0, 표1[[#This Row],[결제수단]], E3142)</f>
        <v>미분류</v>
      </c>
      <c r="O3142">
        <f>IF(OR(표1[[#This Row],[pv_대분류]]="수입", 표1[[#This Row],[pv_대분류]]="저축/투자"), 표1[[#This Row],[금액]], -표1[[#This Row],[금액]])</f>
        <v>-23320</v>
      </c>
    </row>
    <row r="3143" spans="1:15" hidden="1">
      <c r="A3143" s="33">
        <v>45497</v>
      </c>
      <c r="B3143" s="34">
        <v>8.6226851851851846E-3</v>
      </c>
      <c r="C3143" t="s">
        <v>163</v>
      </c>
      <c r="D3143" t="s">
        <v>510</v>
      </c>
      <c r="E3143" t="s">
        <v>149</v>
      </c>
      <c r="F3143" t="s">
        <v>608</v>
      </c>
      <c r="G3143" s="82">
        <v>400</v>
      </c>
      <c r="H3143" t="s">
        <v>179</v>
      </c>
      <c r="I3143" t="s">
        <v>527</v>
      </c>
      <c r="J3143" s="33"/>
      <c r="K3143" s="33">
        <f>표1[[#This Row],[날짜]]</f>
        <v>45497</v>
      </c>
      <c r="L3143" t="str" cm="1">
        <f t="array" ref="L31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43" t="str">
        <f t="shared" si="49"/>
        <v>금융수입</v>
      </c>
      <c r="N3143" t="str">
        <f>IF(COUNTIF(저축성자산, I3143) &gt; 0, 표1[[#This Row],[결제수단]], E3143)</f>
        <v>미분류</v>
      </c>
      <c r="O3143">
        <f>IF(OR(표1[[#This Row],[pv_대분류]]="수입", 표1[[#This Row],[pv_대분류]]="저축/투자"), 표1[[#This Row],[금액]], -표1[[#This Row],[금액]])</f>
        <v>400</v>
      </c>
    </row>
    <row r="3144" spans="1:15">
      <c r="A3144" s="33">
        <v>45497</v>
      </c>
      <c r="B3144" s="34">
        <v>0.40504629629629629</v>
      </c>
      <c r="C3144" t="s">
        <v>165</v>
      </c>
      <c r="D3144" t="s">
        <v>542</v>
      </c>
      <c r="E3144" t="s">
        <v>618</v>
      </c>
      <c r="F3144" t="s">
        <v>794</v>
      </c>
      <c r="G3144" s="82">
        <v>-8300</v>
      </c>
      <c r="H3144" t="s">
        <v>179</v>
      </c>
      <c r="I3144" t="s">
        <v>224</v>
      </c>
      <c r="J3144" s="33"/>
      <c r="K3144" s="33">
        <f>표1[[#This Row],[날짜]]</f>
        <v>45497</v>
      </c>
      <c r="L3144" t="str" cm="1">
        <f t="array" ref="L31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44" t="str">
        <f t="shared" si="49"/>
        <v>의료/건강</v>
      </c>
      <c r="N3144" t="str">
        <f>IF(COUNTIF(저축성자산, I3144) &gt; 0, 표1[[#This Row],[결제수단]], E3144)</f>
        <v>종합병원</v>
      </c>
      <c r="O3144">
        <f>IF(OR(표1[[#This Row],[pv_대분류]]="수입", 표1[[#This Row],[pv_대분류]]="저축/투자"), 표1[[#This Row],[금액]], -표1[[#This Row],[금액]])</f>
        <v>8300</v>
      </c>
    </row>
    <row r="3145" spans="1:15" hidden="1">
      <c r="A3145" s="33">
        <v>45497</v>
      </c>
      <c r="B3145" s="34">
        <v>0.50160879629629629</v>
      </c>
      <c r="C3145" t="s">
        <v>163</v>
      </c>
      <c r="D3145" t="s">
        <v>521</v>
      </c>
      <c r="E3145" t="s">
        <v>149</v>
      </c>
      <c r="F3145" t="s">
        <v>786</v>
      </c>
      <c r="G3145" s="82">
        <v>19800</v>
      </c>
      <c r="H3145" t="s">
        <v>179</v>
      </c>
      <c r="I3145" t="s">
        <v>195</v>
      </c>
      <c r="J3145" s="33"/>
      <c r="K3145" s="33">
        <f>표1[[#This Row],[날짜]]</f>
        <v>45497</v>
      </c>
      <c r="L3145" t="str" cm="1">
        <f t="array" ref="L31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45" t="str">
        <f t="shared" si="49"/>
        <v>사업수입</v>
      </c>
      <c r="N3145" t="str">
        <f>IF(COUNTIF(저축성자산, I3145) &gt; 0, 표1[[#This Row],[결제수단]], E3145)</f>
        <v>미분류</v>
      </c>
      <c r="O3145">
        <f>IF(OR(표1[[#This Row],[pv_대분류]]="수입", 표1[[#This Row],[pv_대분류]]="저축/투자"), 표1[[#This Row],[금액]], -표1[[#This Row],[금액]])</f>
        <v>19800</v>
      </c>
    </row>
    <row r="3146" spans="1:15" hidden="1">
      <c r="A3146" s="33">
        <v>45497</v>
      </c>
      <c r="B3146" s="34">
        <v>8.7500000000000008E-3</v>
      </c>
      <c r="C3146" t="s">
        <v>167</v>
      </c>
      <c r="D3146" t="s">
        <v>609</v>
      </c>
      <c r="E3146" t="s">
        <v>149</v>
      </c>
      <c r="F3146" t="s">
        <v>192</v>
      </c>
      <c r="G3146" s="82">
        <v>400</v>
      </c>
      <c r="H3146" t="s">
        <v>179</v>
      </c>
      <c r="I3146" t="s">
        <v>537</v>
      </c>
      <c r="J3146" s="33"/>
      <c r="K3146" s="33">
        <f>표1[[#This Row],[날짜]]</f>
        <v>45497</v>
      </c>
      <c r="L3146" t="str" cm="1">
        <f t="array" ref="L31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6" t="str">
        <f t="shared" si="49"/>
        <v>내계좌이체</v>
      </c>
      <c r="N3146" t="str">
        <f>IF(COUNTIF(저축성자산, I3146) &gt; 0, 표1[[#This Row],[결제수단]], E3146)</f>
        <v>미분류</v>
      </c>
      <c r="O3146">
        <f>IF(OR(표1[[#This Row],[pv_대분류]]="수입", 표1[[#This Row],[pv_대분류]]="저축/투자"), 표1[[#This Row],[금액]], -표1[[#This Row],[금액]])</f>
        <v>-400</v>
      </c>
    </row>
    <row r="3147" spans="1:15" hidden="1">
      <c r="A3147" s="33">
        <v>45497</v>
      </c>
      <c r="B3147" s="34">
        <v>8.7500000000000008E-3</v>
      </c>
      <c r="C3147" t="s">
        <v>167</v>
      </c>
      <c r="D3147" t="s">
        <v>609</v>
      </c>
      <c r="E3147" t="s">
        <v>149</v>
      </c>
      <c r="F3147" t="s">
        <v>234</v>
      </c>
      <c r="G3147" s="82">
        <v>-400</v>
      </c>
      <c r="H3147" t="s">
        <v>179</v>
      </c>
      <c r="I3147" t="s">
        <v>527</v>
      </c>
      <c r="J3147" s="33"/>
      <c r="K3147" s="33">
        <f>표1[[#This Row],[날짜]]</f>
        <v>45497</v>
      </c>
      <c r="L3147" t="str" cm="1">
        <f t="array" ref="L31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7" t="str">
        <f t="shared" si="49"/>
        <v>내계좌이체</v>
      </c>
      <c r="N3147" t="str">
        <f>IF(COUNTIF(저축성자산, I3147) &gt; 0, 표1[[#This Row],[결제수단]], E3147)</f>
        <v>미분류</v>
      </c>
      <c r="O3147">
        <f>IF(OR(표1[[#This Row],[pv_대분류]]="수입", 표1[[#This Row],[pv_대분류]]="저축/투자"), 표1[[#This Row],[금액]], -표1[[#This Row],[금액]])</f>
        <v>400</v>
      </c>
    </row>
    <row r="3148" spans="1:15" hidden="1">
      <c r="A3148" s="33">
        <v>45497</v>
      </c>
      <c r="B3148" s="34">
        <v>2.4085648148148151E-2</v>
      </c>
      <c r="C3148" t="s">
        <v>167</v>
      </c>
      <c r="D3148" t="s">
        <v>609</v>
      </c>
      <c r="E3148" t="s">
        <v>149</v>
      </c>
      <c r="F3148" t="s">
        <v>593</v>
      </c>
      <c r="G3148" s="82">
        <v>-70100</v>
      </c>
      <c r="H3148" t="s">
        <v>179</v>
      </c>
      <c r="I3148" t="s">
        <v>211</v>
      </c>
      <c r="J3148" s="33"/>
      <c r="K3148" s="33">
        <f>표1[[#This Row],[날짜]]</f>
        <v>45497</v>
      </c>
      <c r="L3148" t="str" cm="1">
        <f t="array" ref="L31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8" t="str">
        <f t="shared" si="49"/>
        <v>내계좌이체</v>
      </c>
      <c r="N3148" t="str">
        <f>IF(COUNTIF(저축성자산, I3148) &gt; 0, 표1[[#This Row],[결제수단]], E3148)</f>
        <v>미분류</v>
      </c>
      <c r="O3148">
        <f>IF(OR(표1[[#This Row],[pv_대분류]]="수입", 표1[[#This Row],[pv_대분류]]="저축/투자"), 표1[[#This Row],[금액]], -표1[[#This Row],[금액]])</f>
        <v>70100</v>
      </c>
    </row>
    <row r="3149" spans="1:15" hidden="1">
      <c r="A3149" s="33">
        <v>45497</v>
      </c>
      <c r="B3149" s="34">
        <v>2.4097222222222221E-2</v>
      </c>
      <c r="C3149" t="s">
        <v>167</v>
      </c>
      <c r="D3149" t="s">
        <v>609</v>
      </c>
      <c r="E3149" t="s">
        <v>149</v>
      </c>
      <c r="F3149" t="s">
        <v>152</v>
      </c>
      <c r="G3149" s="82">
        <v>70100</v>
      </c>
      <c r="H3149" t="s">
        <v>179</v>
      </c>
      <c r="I3149" t="s">
        <v>537</v>
      </c>
      <c r="J3149" s="33"/>
      <c r="K3149" s="33">
        <f>표1[[#This Row],[날짜]]</f>
        <v>45497</v>
      </c>
      <c r="L3149" t="str" cm="1">
        <f t="array" ref="L31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49" t="str">
        <f t="shared" si="49"/>
        <v>내계좌이체</v>
      </c>
      <c r="N3149" t="str">
        <f>IF(COUNTIF(저축성자산, I3149) &gt; 0, 표1[[#This Row],[결제수단]], E3149)</f>
        <v>미분류</v>
      </c>
      <c r="O3149">
        <f>IF(OR(표1[[#This Row],[pv_대분류]]="수입", 표1[[#This Row],[pv_대분류]]="저축/투자"), 표1[[#This Row],[금액]], -표1[[#This Row],[금액]])</f>
        <v>-70100</v>
      </c>
    </row>
    <row r="3150" spans="1:15" hidden="1">
      <c r="A3150" s="33">
        <v>45497</v>
      </c>
      <c r="B3150" s="34">
        <v>2.613425925925926E-2</v>
      </c>
      <c r="C3150" t="s">
        <v>167</v>
      </c>
      <c r="D3150" t="s">
        <v>609</v>
      </c>
      <c r="E3150" t="s">
        <v>149</v>
      </c>
      <c r="F3150" t="s">
        <v>152</v>
      </c>
      <c r="G3150" s="82">
        <v>26437</v>
      </c>
      <c r="H3150" t="s">
        <v>179</v>
      </c>
      <c r="I3150" t="s">
        <v>537</v>
      </c>
      <c r="J3150" s="33"/>
      <c r="K3150" s="33">
        <f>표1[[#This Row],[날짜]]</f>
        <v>45497</v>
      </c>
      <c r="L3150" t="str" cm="1">
        <f t="array" ref="L31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0" t="str">
        <f t="shared" si="49"/>
        <v>내계좌이체</v>
      </c>
      <c r="N3150" t="str">
        <f>IF(COUNTIF(저축성자산, I3150) &gt; 0, 표1[[#This Row],[결제수단]], E3150)</f>
        <v>미분류</v>
      </c>
      <c r="O3150">
        <f>IF(OR(표1[[#This Row],[pv_대분류]]="수입", 표1[[#This Row],[pv_대분류]]="저축/투자"), 표1[[#This Row],[금액]], -표1[[#This Row],[금액]])</f>
        <v>-26437</v>
      </c>
    </row>
    <row r="3151" spans="1:15" hidden="1">
      <c r="A3151" s="33">
        <v>45497</v>
      </c>
      <c r="B3151" s="34">
        <v>0.50466435185185188</v>
      </c>
      <c r="C3151" t="s">
        <v>167</v>
      </c>
      <c r="D3151" t="s">
        <v>609</v>
      </c>
      <c r="E3151" t="s">
        <v>149</v>
      </c>
      <c r="F3151" t="s">
        <v>593</v>
      </c>
      <c r="G3151" s="82">
        <v>-19800</v>
      </c>
      <c r="H3151" t="s">
        <v>179</v>
      </c>
      <c r="I3151" t="s">
        <v>195</v>
      </c>
      <c r="J3151" s="33"/>
      <c r="K3151" s="33">
        <f>표1[[#This Row],[날짜]]</f>
        <v>45497</v>
      </c>
      <c r="L3151" t="str" cm="1">
        <f t="array" ref="L31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1" t="str">
        <f t="shared" si="49"/>
        <v>내계좌이체</v>
      </c>
      <c r="N3151" t="str">
        <f>IF(COUNTIF(저축성자산, I3151) &gt; 0, 표1[[#This Row],[결제수단]], E3151)</f>
        <v>미분류</v>
      </c>
      <c r="O3151">
        <f>IF(OR(표1[[#This Row],[pv_대분류]]="수입", 표1[[#This Row],[pv_대분류]]="저축/투자"), 표1[[#This Row],[금액]], -표1[[#This Row],[금액]])</f>
        <v>19800</v>
      </c>
    </row>
    <row r="3152" spans="1:15" hidden="1">
      <c r="A3152" s="33">
        <v>45497</v>
      </c>
      <c r="B3152" s="34">
        <v>0.50466435185185188</v>
      </c>
      <c r="C3152" t="s">
        <v>167</v>
      </c>
      <c r="D3152" t="s">
        <v>609</v>
      </c>
      <c r="E3152" t="s">
        <v>149</v>
      </c>
      <c r="F3152" t="s">
        <v>152</v>
      </c>
      <c r="G3152" s="82">
        <v>19800</v>
      </c>
      <c r="H3152" t="s">
        <v>179</v>
      </c>
      <c r="I3152" t="s">
        <v>537</v>
      </c>
      <c r="J3152" s="33"/>
      <c r="K3152" s="33">
        <f>표1[[#This Row],[날짜]]</f>
        <v>45497</v>
      </c>
      <c r="L3152" t="str" cm="1">
        <f t="array" ref="L31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2" t="str">
        <f t="shared" si="49"/>
        <v>내계좌이체</v>
      </c>
      <c r="N3152" t="str">
        <f>IF(COUNTIF(저축성자산, I3152) &gt; 0, 표1[[#This Row],[결제수단]], E3152)</f>
        <v>미분류</v>
      </c>
      <c r="O3152">
        <f>IF(OR(표1[[#This Row],[pv_대분류]]="수입", 표1[[#This Row],[pv_대분류]]="저축/투자"), 표1[[#This Row],[금액]], -표1[[#This Row],[금액]])</f>
        <v>-19800</v>
      </c>
    </row>
    <row r="3153" spans="1:15" hidden="1">
      <c r="A3153" s="33">
        <v>45497</v>
      </c>
      <c r="B3153" s="34">
        <v>0.6227314814814815</v>
      </c>
      <c r="C3153" t="s">
        <v>167</v>
      </c>
      <c r="D3153" t="s">
        <v>609</v>
      </c>
      <c r="E3153" t="s">
        <v>149</v>
      </c>
      <c r="F3153" t="s">
        <v>192</v>
      </c>
      <c r="G3153" s="82">
        <v>-100000</v>
      </c>
      <c r="H3153" t="s">
        <v>179</v>
      </c>
      <c r="I3153" t="s">
        <v>537</v>
      </c>
      <c r="J3153" s="33"/>
      <c r="K3153" s="33">
        <f>표1[[#This Row],[날짜]]</f>
        <v>45497</v>
      </c>
      <c r="L3153" t="str" cm="1">
        <f t="array" ref="L31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3" t="str">
        <f t="shared" si="49"/>
        <v>내계좌이체</v>
      </c>
      <c r="N3153" t="str">
        <f>IF(COUNTIF(저축성자산, I3153) &gt; 0, 표1[[#This Row],[결제수단]], E3153)</f>
        <v>미분류</v>
      </c>
      <c r="O3153">
        <f>IF(OR(표1[[#This Row],[pv_대분류]]="수입", 표1[[#This Row],[pv_대분류]]="저축/투자"), 표1[[#This Row],[금액]], -표1[[#This Row],[금액]])</f>
        <v>100000</v>
      </c>
    </row>
    <row r="3154" spans="1:15" hidden="1">
      <c r="A3154" s="33">
        <v>45497</v>
      </c>
      <c r="B3154" s="34">
        <v>0.6227314814814815</v>
      </c>
      <c r="C3154" t="s">
        <v>167</v>
      </c>
      <c r="D3154" t="s">
        <v>609</v>
      </c>
      <c r="E3154" t="s">
        <v>149</v>
      </c>
      <c r="F3154" t="s">
        <v>237</v>
      </c>
      <c r="G3154" s="82">
        <v>100000</v>
      </c>
      <c r="H3154" t="s">
        <v>179</v>
      </c>
      <c r="I3154" t="s">
        <v>527</v>
      </c>
      <c r="J3154" s="33"/>
      <c r="K3154" s="33">
        <f>표1[[#This Row],[날짜]]</f>
        <v>45497</v>
      </c>
      <c r="L3154" t="str" cm="1">
        <f t="array" ref="L31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4" t="str">
        <f t="shared" si="49"/>
        <v>내계좌이체</v>
      </c>
      <c r="N3154" t="str">
        <f>IF(COUNTIF(저축성자산, I3154) &gt; 0, 표1[[#This Row],[결제수단]], E3154)</f>
        <v>미분류</v>
      </c>
      <c r="O3154">
        <f>IF(OR(표1[[#This Row],[pv_대분류]]="수입", 표1[[#This Row],[pv_대분류]]="저축/투자"), 표1[[#This Row],[금액]], -표1[[#This Row],[금액]])</f>
        <v>-100000</v>
      </c>
    </row>
    <row r="3155" spans="1:15" hidden="1">
      <c r="A3155" s="33">
        <v>45496</v>
      </c>
      <c r="B3155" s="34">
        <v>0.66803240740740744</v>
      </c>
      <c r="C3155" t="s">
        <v>163</v>
      </c>
      <c r="D3155" t="s">
        <v>161</v>
      </c>
      <c r="E3155" t="s">
        <v>149</v>
      </c>
      <c r="F3155" t="s">
        <v>391</v>
      </c>
      <c r="G3155" s="82">
        <v>1</v>
      </c>
      <c r="H3155" t="s">
        <v>179</v>
      </c>
      <c r="I3155" t="s">
        <v>537</v>
      </c>
      <c r="J3155" s="33"/>
      <c r="K3155" s="33">
        <f>표1[[#This Row],[날짜]]</f>
        <v>45496</v>
      </c>
      <c r="L3155" t="str" cm="1">
        <f t="array" ref="L31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55" t="str">
        <f t="shared" si="49"/>
        <v>앱테크</v>
      </c>
      <c r="N3155" t="str">
        <f>IF(COUNTIF(저축성자산, I3155) &gt; 0, 표1[[#This Row],[결제수단]], E3155)</f>
        <v>미분류</v>
      </c>
      <c r="O3155">
        <f>IF(OR(표1[[#This Row],[pv_대분류]]="수입", 표1[[#This Row],[pv_대분류]]="저축/투자"), 표1[[#This Row],[금액]], -표1[[#This Row],[금액]])</f>
        <v>1</v>
      </c>
    </row>
    <row r="3156" spans="1:15" hidden="1">
      <c r="A3156" s="33">
        <v>45496</v>
      </c>
      <c r="B3156" s="34">
        <v>0.66803240740740744</v>
      </c>
      <c r="C3156" t="s">
        <v>163</v>
      </c>
      <c r="D3156" t="s">
        <v>161</v>
      </c>
      <c r="E3156" t="s">
        <v>149</v>
      </c>
      <c r="F3156" t="s">
        <v>391</v>
      </c>
      <c r="G3156" s="82">
        <v>40</v>
      </c>
      <c r="H3156" t="s">
        <v>179</v>
      </c>
      <c r="I3156" t="s">
        <v>537</v>
      </c>
      <c r="J3156" s="33"/>
      <c r="K3156" s="33">
        <f>표1[[#This Row],[날짜]]</f>
        <v>45496</v>
      </c>
      <c r="L3156" t="str" cm="1">
        <f t="array" ref="L31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56" t="str">
        <f t="shared" si="49"/>
        <v>앱테크</v>
      </c>
      <c r="N3156" t="str">
        <f>IF(COUNTIF(저축성자산, I3156) &gt; 0, 표1[[#This Row],[결제수단]], E3156)</f>
        <v>미분류</v>
      </c>
      <c r="O3156">
        <f>IF(OR(표1[[#This Row],[pv_대분류]]="수입", 표1[[#This Row],[pv_대분류]]="저축/투자"), 표1[[#This Row],[금액]], -표1[[#This Row],[금액]])</f>
        <v>40</v>
      </c>
    </row>
    <row r="3157" spans="1:15" hidden="1">
      <c r="A3157" s="33">
        <v>45496</v>
      </c>
      <c r="B3157" s="34">
        <v>0.67047453703703708</v>
      </c>
      <c r="C3157" t="s">
        <v>163</v>
      </c>
      <c r="D3157" t="s">
        <v>505</v>
      </c>
      <c r="E3157" t="s">
        <v>149</v>
      </c>
      <c r="F3157" t="s">
        <v>703</v>
      </c>
      <c r="G3157" s="82">
        <v>10000</v>
      </c>
      <c r="H3157" t="s">
        <v>179</v>
      </c>
      <c r="I3157" t="s">
        <v>211</v>
      </c>
      <c r="J3157" s="33"/>
      <c r="K3157" s="33">
        <f>표1[[#This Row],[날짜]]</f>
        <v>45496</v>
      </c>
      <c r="L3157" t="str" cm="1">
        <f t="array" ref="L31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57" t="str">
        <f t="shared" si="49"/>
        <v>기타수입</v>
      </c>
      <c r="N3157" t="str">
        <f>IF(COUNTIF(저축성자산, I3157) &gt; 0, 표1[[#This Row],[결제수단]], E3157)</f>
        <v>미분류</v>
      </c>
      <c r="O3157">
        <f>IF(OR(표1[[#This Row],[pv_대분류]]="수입", 표1[[#This Row],[pv_대분류]]="저축/투자"), 표1[[#This Row],[금액]], -표1[[#This Row],[금액]])</f>
        <v>10000</v>
      </c>
    </row>
    <row r="3158" spans="1:15" hidden="1">
      <c r="A3158" s="33">
        <v>45496</v>
      </c>
      <c r="B3158" s="34">
        <v>0.67049768518518515</v>
      </c>
      <c r="C3158" t="s">
        <v>163</v>
      </c>
      <c r="D3158" t="s">
        <v>505</v>
      </c>
      <c r="E3158" t="s">
        <v>149</v>
      </c>
      <c r="F3158" t="s">
        <v>703</v>
      </c>
      <c r="G3158" s="82">
        <v>60100</v>
      </c>
      <c r="H3158" t="s">
        <v>179</v>
      </c>
      <c r="I3158" t="s">
        <v>211</v>
      </c>
      <c r="J3158" s="33"/>
      <c r="K3158" s="33">
        <f>표1[[#This Row],[날짜]]</f>
        <v>45496</v>
      </c>
      <c r="L3158" t="str" cm="1">
        <f t="array" ref="L31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58" t="str">
        <f t="shared" si="49"/>
        <v>기타수입</v>
      </c>
      <c r="N3158" t="str">
        <f>IF(COUNTIF(저축성자산, I3158) &gt; 0, 표1[[#This Row],[결제수단]], E3158)</f>
        <v>미분류</v>
      </c>
      <c r="O3158">
        <f>IF(OR(표1[[#This Row],[pv_대분류]]="수입", 표1[[#This Row],[pv_대분류]]="저축/투자"), 표1[[#This Row],[금액]], -표1[[#This Row],[금액]])</f>
        <v>60100</v>
      </c>
    </row>
    <row r="3159" spans="1:15" hidden="1">
      <c r="A3159" s="33">
        <v>45496</v>
      </c>
      <c r="B3159" s="34">
        <v>0.51068287037037041</v>
      </c>
      <c r="C3159" t="s">
        <v>167</v>
      </c>
      <c r="D3159" t="s">
        <v>609</v>
      </c>
      <c r="E3159" t="s">
        <v>149</v>
      </c>
      <c r="F3159" t="s">
        <v>192</v>
      </c>
      <c r="G3159" s="82">
        <v>500000</v>
      </c>
      <c r="H3159" t="s">
        <v>179</v>
      </c>
      <c r="I3159" t="s">
        <v>537</v>
      </c>
      <c r="J3159" s="33"/>
      <c r="K3159" s="33">
        <f>표1[[#This Row],[날짜]]</f>
        <v>45496</v>
      </c>
      <c r="L3159" t="str" cm="1">
        <f t="array" ref="L31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59" t="str">
        <f t="shared" si="49"/>
        <v>내계좌이체</v>
      </c>
      <c r="N3159" t="str">
        <f>IF(COUNTIF(저축성자산, I3159) &gt; 0, 표1[[#This Row],[결제수단]], E3159)</f>
        <v>미분류</v>
      </c>
      <c r="O3159">
        <f>IF(OR(표1[[#This Row],[pv_대분류]]="수입", 표1[[#This Row],[pv_대분류]]="저축/투자"), 표1[[#This Row],[금액]], -표1[[#This Row],[금액]])</f>
        <v>-500000</v>
      </c>
    </row>
    <row r="3160" spans="1:15" hidden="1">
      <c r="A3160" s="33">
        <v>45496</v>
      </c>
      <c r="B3160" s="34">
        <v>0.51068287037037041</v>
      </c>
      <c r="C3160" t="s">
        <v>167</v>
      </c>
      <c r="D3160" t="s">
        <v>609</v>
      </c>
      <c r="E3160" t="s">
        <v>149</v>
      </c>
      <c r="F3160" t="s">
        <v>234</v>
      </c>
      <c r="G3160" s="82">
        <v>-500000</v>
      </c>
      <c r="H3160" t="s">
        <v>179</v>
      </c>
      <c r="I3160" t="s">
        <v>527</v>
      </c>
      <c r="J3160" s="33"/>
      <c r="K3160" s="33">
        <f>표1[[#This Row],[날짜]]</f>
        <v>45496</v>
      </c>
      <c r="L3160" t="str" cm="1">
        <f t="array" ref="L31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60" t="str">
        <f t="shared" si="49"/>
        <v>내계좌이체</v>
      </c>
      <c r="N3160" t="str">
        <f>IF(COUNTIF(저축성자산, I3160) &gt; 0, 표1[[#This Row],[결제수단]], E3160)</f>
        <v>미분류</v>
      </c>
      <c r="O3160">
        <f>IF(OR(표1[[#This Row],[pv_대분류]]="수입", 표1[[#This Row],[pv_대분류]]="저축/투자"), 표1[[#This Row],[금액]], -표1[[#This Row],[금액]])</f>
        <v>500000</v>
      </c>
    </row>
    <row r="3161" spans="1:15" hidden="1">
      <c r="A3161" s="33">
        <v>45496</v>
      </c>
      <c r="B3161" s="34">
        <v>0.51108796296296299</v>
      </c>
      <c r="C3161" t="s">
        <v>167</v>
      </c>
      <c r="D3161" t="s">
        <v>609</v>
      </c>
      <c r="E3161" t="s">
        <v>149</v>
      </c>
      <c r="F3161" t="s">
        <v>593</v>
      </c>
      <c r="G3161" s="82">
        <v>-500000</v>
      </c>
      <c r="H3161" t="s">
        <v>179</v>
      </c>
      <c r="I3161" t="s">
        <v>537</v>
      </c>
      <c r="J3161" s="33"/>
      <c r="K3161" s="33">
        <f>표1[[#This Row],[날짜]]</f>
        <v>45496</v>
      </c>
      <c r="L3161" t="str" cm="1">
        <f t="array" ref="L31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61" t="str">
        <f t="shared" si="49"/>
        <v>내계좌이체</v>
      </c>
      <c r="N3161" t="str">
        <f>IF(COUNTIF(저축성자산, I3161) &gt; 0, 표1[[#This Row],[결제수단]], E3161)</f>
        <v>미분류</v>
      </c>
      <c r="O3161">
        <f>IF(OR(표1[[#This Row],[pv_대분류]]="수입", 표1[[#This Row],[pv_대분류]]="저축/투자"), 표1[[#This Row],[금액]], -표1[[#This Row],[금액]])</f>
        <v>500000</v>
      </c>
    </row>
    <row r="3162" spans="1:15">
      <c r="A3162" s="33">
        <v>45495</v>
      </c>
      <c r="B3162" s="34">
        <v>0.77059027777777778</v>
      </c>
      <c r="C3162" t="s">
        <v>165</v>
      </c>
      <c r="D3162" t="s">
        <v>160</v>
      </c>
      <c r="E3162" t="s">
        <v>15</v>
      </c>
      <c r="F3162" t="s">
        <v>223</v>
      </c>
      <c r="G3162" s="82">
        <v>-80000</v>
      </c>
      <c r="H3162" t="s">
        <v>179</v>
      </c>
      <c r="I3162" t="s">
        <v>222</v>
      </c>
      <c r="J3162" s="33"/>
      <c r="K3162" s="33">
        <f>표1[[#This Row],[날짜]]</f>
        <v>45495</v>
      </c>
      <c r="L3162" t="str" cm="1">
        <f t="array" ref="L31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62" t="str">
        <f t="shared" si="49"/>
        <v>생활</v>
      </c>
      <c r="N3162" t="str">
        <f>IF(COUNTIF(저축성자산, I3162) &gt; 0, 표1[[#This Row],[결제수단]], E3162)</f>
        <v>생필품</v>
      </c>
      <c r="O3162">
        <f>IF(OR(표1[[#This Row],[pv_대분류]]="수입", 표1[[#This Row],[pv_대분류]]="저축/투자"), 표1[[#This Row],[금액]], -표1[[#This Row],[금액]])</f>
        <v>80000</v>
      </c>
    </row>
    <row r="3163" spans="1:15">
      <c r="A3163" s="33">
        <v>45495</v>
      </c>
      <c r="B3163" s="34">
        <v>0.78684027777777776</v>
      </c>
      <c r="C3163" t="s">
        <v>165</v>
      </c>
      <c r="D3163" t="s">
        <v>156</v>
      </c>
      <c r="E3163" t="s">
        <v>26</v>
      </c>
      <c r="F3163" t="s">
        <v>395</v>
      </c>
      <c r="G3163" s="82">
        <v>-3770</v>
      </c>
      <c r="H3163" t="s">
        <v>179</v>
      </c>
      <c r="I3163" t="s">
        <v>195</v>
      </c>
      <c r="J3163" s="33"/>
      <c r="K3163" s="33">
        <f>표1[[#This Row],[날짜]]</f>
        <v>45495</v>
      </c>
      <c r="L3163" t="str" cm="1">
        <f t="array" ref="L31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63" t="str">
        <f t="shared" si="49"/>
        <v>금융</v>
      </c>
      <c r="N3163" t="str">
        <f>IF(COUNTIF(저축성자산, I3163) &gt; 0, 표1[[#This Row],[결제수단]], E3163)</f>
        <v>보험</v>
      </c>
      <c r="O3163">
        <f>IF(OR(표1[[#This Row],[pv_대분류]]="수입", 표1[[#This Row],[pv_대분류]]="저축/투자"), 표1[[#This Row],[금액]], -표1[[#This Row],[금액]])</f>
        <v>3770</v>
      </c>
    </row>
    <row r="3164" spans="1:15">
      <c r="A3164" s="33">
        <v>45495</v>
      </c>
      <c r="B3164" s="34">
        <v>0.78684027777777776</v>
      </c>
      <c r="C3164" t="s">
        <v>165</v>
      </c>
      <c r="D3164" t="s">
        <v>156</v>
      </c>
      <c r="E3164" t="s">
        <v>26</v>
      </c>
      <c r="F3164" t="s">
        <v>395</v>
      </c>
      <c r="G3164" s="82">
        <v>-100590</v>
      </c>
      <c r="H3164" t="s">
        <v>179</v>
      </c>
      <c r="I3164" t="s">
        <v>195</v>
      </c>
      <c r="J3164" s="33"/>
      <c r="K3164" s="33">
        <f>표1[[#This Row],[날짜]]</f>
        <v>45495</v>
      </c>
      <c r="L3164" t="str" cm="1">
        <f t="array" ref="L31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64" t="str">
        <f t="shared" si="49"/>
        <v>금융</v>
      </c>
      <c r="N3164" t="str">
        <f>IF(COUNTIF(저축성자산, I3164) &gt; 0, 표1[[#This Row],[결제수단]], E3164)</f>
        <v>보험</v>
      </c>
      <c r="O3164">
        <f>IF(OR(표1[[#This Row],[pv_대분류]]="수입", 표1[[#This Row],[pv_대분류]]="저축/투자"), 표1[[#This Row],[금액]], -표1[[#This Row],[금액]])</f>
        <v>100590</v>
      </c>
    </row>
    <row r="3165" spans="1:15">
      <c r="A3165" s="33">
        <v>45495</v>
      </c>
      <c r="B3165" s="34">
        <v>0.80297453703703703</v>
      </c>
      <c r="C3165" t="s">
        <v>165</v>
      </c>
      <c r="D3165" t="s">
        <v>156</v>
      </c>
      <c r="E3165" t="s">
        <v>26</v>
      </c>
      <c r="F3165" t="s">
        <v>393</v>
      </c>
      <c r="G3165" s="82">
        <v>-204400</v>
      </c>
      <c r="H3165" t="s">
        <v>179</v>
      </c>
      <c r="I3165" t="s">
        <v>211</v>
      </c>
      <c r="J3165" s="33"/>
      <c r="K3165" s="33">
        <f>표1[[#This Row],[날짜]]</f>
        <v>45495</v>
      </c>
      <c r="L3165" t="str" cm="1">
        <f t="array" ref="L31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65" t="str">
        <f t="shared" si="49"/>
        <v>금융</v>
      </c>
      <c r="N3165" t="str">
        <f>IF(COUNTIF(저축성자산, I3165) &gt; 0, 표1[[#This Row],[결제수단]], E3165)</f>
        <v>보험</v>
      </c>
      <c r="O3165">
        <f>IF(OR(표1[[#This Row],[pv_대분류]]="수입", 표1[[#This Row],[pv_대분류]]="저축/투자"), 표1[[#This Row],[금액]], -표1[[#This Row],[금액]])</f>
        <v>204400</v>
      </c>
    </row>
    <row r="3166" spans="1:15" hidden="1">
      <c r="A3166" s="33">
        <v>45495</v>
      </c>
      <c r="B3166" s="34">
        <v>0.87766203703703705</v>
      </c>
      <c r="C3166" t="s">
        <v>163</v>
      </c>
      <c r="D3166" t="s">
        <v>510</v>
      </c>
      <c r="E3166" t="s">
        <v>149</v>
      </c>
      <c r="F3166" t="s">
        <v>608</v>
      </c>
      <c r="G3166" s="82">
        <v>116</v>
      </c>
      <c r="H3166" t="s">
        <v>179</v>
      </c>
      <c r="I3166" t="s">
        <v>527</v>
      </c>
      <c r="J3166" s="33"/>
      <c r="K3166" s="33">
        <f>표1[[#This Row],[날짜]]</f>
        <v>45495</v>
      </c>
      <c r="L3166" t="str" cm="1">
        <f t="array" ref="L31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66" t="str">
        <f t="shared" si="49"/>
        <v>금융수입</v>
      </c>
      <c r="N3166" t="str">
        <f>IF(COUNTIF(저축성자산, I3166) &gt; 0, 표1[[#This Row],[결제수단]], E3166)</f>
        <v>미분류</v>
      </c>
      <c r="O3166">
        <f>IF(OR(표1[[#This Row],[pv_대분류]]="수입", 표1[[#This Row],[pv_대분류]]="저축/투자"), 표1[[#This Row],[금액]], -표1[[#This Row],[금액]])</f>
        <v>116</v>
      </c>
    </row>
    <row r="3167" spans="1:15" hidden="1">
      <c r="A3167" s="33">
        <v>45495</v>
      </c>
      <c r="B3167" s="34">
        <v>0.40199074074074082</v>
      </c>
      <c r="C3167" t="s">
        <v>167</v>
      </c>
      <c r="D3167" t="s">
        <v>609</v>
      </c>
      <c r="E3167" t="s">
        <v>149</v>
      </c>
      <c r="F3167" t="s">
        <v>152</v>
      </c>
      <c r="G3167" s="82">
        <v>18712</v>
      </c>
      <c r="H3167" t="s">
        <v>179</v>
      </c>
      <c r="I3167" t="s">
        <v>537</v>
      </c>
      <c r="J3167" s="33"/>
      <c r="K3167" s="33">
        <f>표1[[#This Row],[날짜]]</f>
        <v>45495</v>
      </c>
      <c r="L3167" t="str" cm="1">
        <f t="array" ref="L31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67" t="str">
        <f t="shared" si="49"/>
        <v>내계좌이체</v>
      </c>
      <c r="N3167" t="str">
        <f>IF(COUNTIF(저축성자산, I3167) &gt; 0, 표1[[#This Row],[결제수단]], E3167)</f>
        <v>미분류</v>
      </c>
      <c r="O3167">
        <f>IF(OR(표1[[#This Row],[pv_대분류]]="수입", 표1[[#This Row],[pv_대분류]]="저축/투자"), 표1[[#This Row],[금액]], -표1[[#This Row],[금액]])</f>
        <v>-18712</v>
      </c>
    </row>
    <row r="3168" spans="1:15" hidden="1">
      <c r="A3168" s="33">
        <v>45495</v>
      </c>
      <c r="B3168" s="34">
        <v>0.59792824074074069</v>
      </c>
      <c r="C3168" t="s">
        <v>167</v>
      </c>
      <c r="D3168" t="s">
        <v>23</v>
      </c>
      <c r="E3168" t="s">
        <v>149</v>
      </c>
      <c r="F3168" t="s">
        <v>707</v>
      </c>
      <c r="G3168" s="82">
        <v>89840</v>
      </c>
      <c r="H3168" t="s">
        <v>179</v>
      </c>
      <c r="I3168" t="s">
        <v>195</v>
      </c>
      <c r="J3168" s="33"/>
      <c r="K3168" s="33">
        <f>표1[[#This Row],[날짜]]</f>
        <v>45495</v>
      </c>
      <c r="L3168" t="str" cm="1">
        <f t="array" ref="L31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168" t="str">
        <f t="shared" si="49"/>
        <v>투자</v>
      </c>
      <c r="N3168" t="str">
        <f>IF(COUNTIF(저축성자산, I3168) &gt; 0, 표1[[#This Row],[결제수단]], E3168)</f>
        <v>미분류</v>
      </c>
      <c r="O3168">
        <f>IF(OR(표1[[#This Row],[pv_대분류]]="수입", 표1[[#This Row],[pv_대분류]]="저축/투자"), 표1[[#This Row],[금액]], -표1[[#This Row],[금액]])</f>
        <v>-89840</v>
      </c>
    </row>
    <row r="3169" spans="1:15" hidden="1">
      <c r="A3169" s="33">
        <v>45495</v>
      </c>
      <c r="B3169" s="34">
        <v>0.59793981481481484</v>
      </c>
      <c r="C3169" t="s">
        <v>167</v>
      </c>
      <c r="D3169" t="s">
        <v>23</v>
      </c>
      <c r="E3169" t="s">
        <v>149</v>
      </c>
      <c r="F3169" t="s">
        <v>707</v>
      </c>
      <c r="G3169" s="82">
        <v>2550000</v>
      </c>
      <c r="H3169" t="s">
        <v>179</v>
      </c>
      <c r="I3169" t="s">
        <v>195</v>
      </c>
      <c r="J3169" s="33"/>
      <c r="K3169" s="33">
        <f>표1[[#This Row],[날짜]]</f>
        <v>45495</v>
      </c>
      <c r="L3169" t="str" cm="1">
        <f t="array" ref="L31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169" t="str">
        <f t="shared" si="49"/>
        <v>투자</v>
      </c>
      <c r="N3169" t="str">
        <f>IF(COUNTIF(저축성자산, I3169) &gt; 0, 표1[[#This Row],[결제수단]], E3169)</f>
        <v>미분류</v>
      </c>
      <c r="O3169">
        <f>IF(OR(표1[[#This Row],[pv_대분류]]="수입", 표1[[#This Row],[pv_대분류]]="저축/투자"), 표1[[#This Row],[금액]], -표1[[#This Row],[금액]])</f>
        <v>-2550000</v>
      </c>
    </row>
    <row r="3170" spans="1:15" hidden="1">
      <c r="A3170" s="33">
        <v>45495</v>
      </c>
      <c r="B3170" s="34">
        <v>0.87370370370370365</v>
      </c>
      <c r="C3170" t="s">
        <v>167</v>
      </c>
      <c r="D3170" t="s">
        <v>609</v>
      </c>
      <c r="E3170" t="s">
        <v>149</v>
      </c>
      <c r="F3170" t="s">
        <v>593</v>
      </c>
      <c r="G3170" s="82">
        <v>-389930</v>
      </c>
      <c r="H3170" t="s">
        <v>179</v>
      </c>
      <c r="I3170" t="s">
        <v>211</v>
      </c>
      <c r="J3170" s="33"/>
      <c r="K3170" s="33">
        <f>표1[[#This Row],[날짜]]</f>
        <v>45495</v>
      </c>
      <c r="L3170" t="str" cm="1">
        <f t="array" ref="L31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0" t="str">
        <f t="shared" si="49"/>
        <v>내계좌이체</v>
      </c>
      <c r="N3170" t="str">
        <f>IF(COUNTIF(저축성자산, I3170) &gt; 0, 표1[[#This Row],[결제수단]], E3170)</f>
        <v>미분류</v>
      </c>
      <c r="O3170">
        <f>IF(OR(표1[[#This Row],[pv_대분류]]="수입", 표1[[#This Row],[pv_대분류]]="저축/투자"), 표1[[#This Row],[금액]], -표1[[#This Row],[금액]])</f>
        <v>389930</v>
      </c>
    </row>
    <row r="3171" spans="1:15" hidden="1">
      <c r="A3171" s="33">
        <v>45495</v>
      </c>
      <c r="B3171" s="34">
        <v>0.8737152777777778</v>
      </c>
      <c r="C3171" t="s">
        <v>167</v>
      </c>
      <c r="D3171" t="s">
        <v>609</v>
      </c>
      <c r="E3171" t="s">
        <v>149</v>
      </c>
      <c r="F3171" t="s">
        <v>152</v>
      </c>
      <c r="G3171" s="82">
        <v>389930</v>
      </c>
      <c r="H3171" t="s">
        <v>179</v>
      </c>
      <c r="I3171" t="s">
        <v>537</v>
      </c>
      <c r="J3171" s="33"/>
      <c r="K3171" s="33">
        <f>표1[[#This Row],[날짜]]</f>
        <v>45495</v>
      </c>
      <c r="L3171" t="str" cm="1">
        <f t="array" ref="L31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1" t="str">
        <f t="shared" si="49"/>
        <v>내계좌이체</v>
      </c>
      <c r="N3171" t="str">
        <f>IF(COUNTIF(저축성자산, I3171) &gt; 0, 표1[[#This Row],[결제수단]], E3171)</f>
        <v>미분류</v>
      </c>
      <c r="O3171">
        <f>IF(OR(표1[[#This Row],[pv_대분류]]="수입", 표1[[#This Row],[pv_대분류]]="저축/투자"), 표1[[#This Row],[금액]], -표1[[#This Row],[금액]])</f>
        <v>-389930</v>
      </c>
    </row>
    <row r="3172" spans="1:15" hidden="1">
      <c r="A3172" s="33">
        <v>45495</v>
      </c>
      <c r="B3172" s="34">
        <v>0.87407407407407411</v>
      </c>
      <c r="C3172" t="s">
        <v>167</v>
      </c>
      <c r="D3172" t="s">
        <v>609</v>
      </c>
      <c r="E3172" t="s">
        <v>149</v>
      </c>
      <c r="F3172" t="s">
        <v>593</v>
      </c>
      <c r="G3172" s="82">
        <v>-2435480</v>
      </c>
      <c r="H3172" t="s">
        <v>179</v>
      </c>
      <c r="I3172" t="s">
        <v>195</v>
      </c>
      <c r="J3172" s="33"/>
      <c r="K3172" s="33">
        <f>표1[[#This Row],[날짜]]</f>
        <v>45495</v>
      </c>
      <c r="L3172" t="str" cm="1">
        <f t="array" ref="L31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2" t="str">
        <f t="shared" si="49"/>
        <v>내계좌이체</v>
      </c>
      <c r="N3172" t="str">
        <f>IF(COUNTIF(저축성자산, I3172) &gt; 0, 표1[[#This Row],[결제수단]], E3172)</f>
        <v>미분류</v>
      </c>
      <c r="O3172">
        <f>IF(OR(표1[[#This Row],[pv_대분류]]="수입", 표1[[#This Row],[pv_대분류]]="저축/투자"), 표1[[#This Row],[금액]], -표1[[#This Row],[금액]])</f>
        <v>2435480</v>
      </c>
    </row>
    <row r="3173" spans="1:15" hidden="1">
      <c r="A3173" s="33">
        <v>45495</v>
      </c>
      <c r="B3173" s="34">
        <v>0.87407407407407411</v>
      </c>
      <c r="C3173" t="s">
        <v>167</v>
      </c>
      <c r="D3173" t="s">
        <v>609</v>
      </c>
      <c r="E3173" t="s">
        <v>149</v>
      </c>
      <c r="F3173" t="s">
        <v>152</v>
      </c>
      <c r="G3173" s="82">
        <v>2435480</v>
      </c>
      <c r="H3173" t="s">
        <v>179</v>
      </c>
      <c r="I3173" t="s">
        <v>537</v>
      </c>
      <c r="J3173" s="33"/>
      <c r="K3173" s="33">
        <f>표1[[#This Row],[날짜]]</f>
        <v>45495</v>
      </c>
      <c r="L3173" t="str" cm="1">
        <f t="array" ref="L31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3" t="str">
        <f t="shared" si="49"/>
        <v>내계좌이체</v>
      </c>
      <c r="N3173" t="str">
        <f>IF(COUNTIF(저축성자산, I3173) &gt; 0, 표1[[#This Row],[결제수단]], E3173)</f>
        <v>미분류</v>
      </c>
      <c r="O3173">
        <f>IF(OR(표1[[#This Row],[pv_대분류]]="수입", 표1[[#This Row],[pv_대분류]]="저축/투자"), 표1[[#This Row],[금액]], -표1[[#This Row],[금액]])</f>
        <v>-2435480</v>
      </c>
    </row>
    <row r="3174" spans="1:15" hidden="1">
      <c r="A3174" s="33">
        <v>45495</v>
      </c>
      <c r="B3174" s="34">
        <v>0.87700231481481483</v>
      </c>
      <c r="C3174" t="s">
        <v>167</v>
      </c>
      <c r="D3174" t="s">
        <v>609</v>
      </c>
      <c r="E3174" t="s">
        <v>149</v>
      </c>
      <c r="F3174" t="s">
        <v>192</v>
      </c>
      <c r="G3174" s="82">
        <v>-2900000</v>
      </c>
      <c r="H3174" t="s">
        <v>179</v>
      </c>
      <c r="I3174" t="s">
        <v>537</v>
      </c>
      <c r="J3174" s="33"/>
      <c r="K3174" s="33">
        <f>표1[[#This Row],[날짜]]</f>
        <v>45495</v>
      </c>
      <c r="L3174" t="str" cm="1">
        <f t="array" ref="L31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4" t="str">
        <f t="shared" si="49"/>
        <v>내계좌이체</v>
      </c>
      <c r="N3174" t="str">
        <f>IF(COUNTIF(저축성자산, I3174) &gt; 0, 표1[[#This Row],[결제수단]], E3174)</f>
        <v>미분류</v>
      </c>
      <c r="O3174">
        <f>IF(OR(표1[[#This Row],[pv_대분류]]="수입", 표1[[#This Row],[pv_대분류]]="저축/투자"), 표1[[#This Row],[금액]], -표1[[#This Row],[금액]])</f>
        <v>2900000</v>
      </c>
    </row>
    <row r="3175" spans="1:15" hidden="1">
      <c r="A3175" s="33">
        <v>45495</v>
      </c>
      <c r="B3175" s="34">
        <v>0.87700231481481483</v>
      </c>
      <c r="C3175" t="s">
        <v>167</v>
      </c>
      <c r="D3175" t="s">
        <v>609</v>
      </c>
      <c r="E3175" t="s">
        <v>149</v>
      </c>
      <c r="F3175" t="s">
        <v>237</v>
      </c>
      <c r="G3175" s="82">
        <v>2900000</v>
      </c>
      <c r="H3175" t="s">
        <v>179</v>
      </c>
      <c r="I3175" t="s">
        <v>527</v>
      </c>
      <c r="J3175" s="33"/>
      <c r="K3175" s="33">
        <f>표1[[#This Row],[날짜]]</f>
        <v>45495</v>
      </c>
      <c r="L3175" t="str" cm="1">
        <f t="array" ref="L31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5" t="str">
        <f t="shared" si="49"/>
        <v>내계좌이체</v>
      </c>
      <c r="N3175" t="str">
        <f>IF(COUNTIF(저축성자산, I3175) &gt; 0, 표1[[#This Row],[결제수단]], E3175)</f>
        <v>미분류</v>
      </c>
      <c r="O3175">
        <f>IF(OR(표1[[#This Row],[pv_대분류]]="수입", 표1[[#This Row],[pv_대분류]]="저축/투자"), 표1[[#This Row],[금액]], -표1[[#This Row],[금액]])</f>
        <v>-2900000</v>
      </c>
    </row>
    <row r="3176" spans="1:15" hidden="1">
      <c r="A3176" s="33">
        <v>45495</v>
      </c>
      <c r="B3176" s="34">
        <v>0.8778125</v>
      </c>
      <c r="C3176" t="s">
        <v>167</v>
      </c>
      <c r="D3176" t="s">
        <v>609</v>
      </c>
      <c r="E3176" t="s">
        <v>149</v>
      </c>
      <c r="F3176" t="s">
        <v>192</v>
      </c>
      <c r="G3176" s="82">
        <v>116</v>
      </c>
      <c r="H3176" t="s">
        <v>179</v>
      </c>
      <c r="I3176" t="s">
        <v>537</v>
      </c>
      <c r="J3176" s="33"/>
      <c r="K3176" s="33">
        <f>표1[[#This Row],[날짜]]</f>
        <v>45495</v>
      </c>
      <c r="L3176" t="str" cm="1">
        <f t="array" ref="L31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6" t="str">
        <f t="shared" si="49"/>
        <v>내계좌이체</v>
      </c>
      <c r="N3176" t="str">
        <f>IF(COUNTIF(저축성자산, I3176) &gt; 0, 표1[[#This Row],[결제수단]], E3176)</f>
        <v>미분류</v>
      </c>
      <c r="O3176">
        <f>IF(OR(표1[[#This Row],[pv_대분류]]="수입", 표1[[#This Row],[pv_대분류]]="저축/투자"), 표1[[#This Row],[금액]], -표1[[#This Row],[금액]])</f>
        <v>-116</v>
      </c>
    </row>
    <row r="3177" spans="1:15" hidden="1">
      <c r="A3177" s="33">
        <v>45495</v>
      </c>
      <c r="B3177" s="34">
        <v>0.8778125</v>
      </c>
      <c r="C3177" t="s">
        <v>167</v>
      </c>
      <c r="D3177" t="s">
        <v>609</v>
      </c>
      <c r="E3177" t="s">
        <v>149</v>
      </c>
      <c r="F3177" t="s">
        <v>234</v>
      </c>
      <c r="G3177" s="82">
        <v>-116</v>
      </c>
      <c r="H3177" t="s">
        <v>179</v>
      </c>
      <c r="I3177" t="s">
        <v>527</v>
      </c>
      <c r="J3177" s="33"/>
      <c r="K3177" s="33">
        <f>표1[[#This Row],[날짜]]</f>
        <v>45495</v>
      </c>
      <c r="L3177" t="str" cm="1">
        <f t="array" ref="L31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7" t="str">
        <f t="shared" si="49"/>
        <v>내계좌이체</v>
      </c>
      <c r="N3177" t="str">
        <f>IF(COUNTIF(저축성자산, I3177) &gt; 0, 표1[[#This Row],[결제수단]], E3177)</f>
        <v>미분류</v>
      </c>
      <c r="O3177">
        <f>IF(OR(표1[[#This Row],[pv_대분류]]="수입", 표1[[#This Row],[pv_대분류]]="저축/투자"), 표1[[#This Row],[금액]], -표1[[#This Row],[금액]])</f>
        <v>116</v>
      </c>
    </row>
    <row r="3178" spans="1:15" hidden="1">
      <c r="A3178" s="33">
        <v>45494</v>
      </c>
      <c r="B3178" s="34">
        <v>0.56900462962962961</v>
      </c>
      <c r="C3178" t="s">
        <v>163</v>
      </c>
      <c r="D3178" t="s">
        <v>161</v>
      </c>
      <c r="E3178" t="s">
        <v>149</v>
      </c>
      <c r="F3178" t="s">
        <v>391</v>
      </c>
      <c r="G3178" s="82">
        <v>1</v>
      </c>
      <c r="H3178" t="s">
        <v>179</v>
      </c>
      <c r="I3178" t="s">
        <v>537</v>
      </c>
      <c r="J3178" s="33"/>
      <c r="K3178" s="33">
        <f>표1[[#This Row],[날짜]]</f>
        <v>45494</v>
      </c>
      <c r="L3178" t="str" cm="1">
        <f t="array" ref="L31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78" t="str">
        <f t="shared" si="49"/>
        <v>앱테크</v>
      </c>
      <c r="N3178" t="str">
        <f>IF(COUNTIF(저축성자산, I3178) &gt; 0, 표1[[#This Row],[결제수단]], E3178)</f>
        <v>미분류</v>
      </c>
      <c r="O3178">
        <f>IF(OR(표1[[#This Row],[pv_대분류]]="수입", 표1[[#This Row],[pv_대분류]]="저축/투자"), 표1[[#This Row],[금액]], -표1[[#This Row],[금액]])</f>
        <v>1</v>
      </c>
    </row>
    <row r="3179" spans="1:15" hidden="1">
      <c r="A3179" s="33">
        <v>45494</v>
      </c>
      <c r="B3179" s="34">
        <v>0.38972222222222219</v>
      </c>
      <c r="C3179" t="s">
        <v>167</v>
      </c>
      <c r="D3179" t="s">
        <v>167</v>
      </c>
      <c r="E3179" t="s">
        <v>149</v>
      </c>
      <c r="F3179" t="s">
        <v>129</v>
      </c>
      <c r="G3179" s="82">
        <v>39500</v>
      </c>
      <c r="H3179" t="s">
        <v>179</v>
      </c>
      <c r="I3179" t="s">
        <v>195</v>
      </c>
      <c r="J3179" s="33"/>
      <c r="K3179" s="33">
        <f>표1[[#This Row],[날짜]]</f>
        <v>45494</v>
      </c>
      <c r="L3179" t="str" cm="1">
        <f t="array" ref="L31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79" t="str">
        <f t="shared" si="49"/>
        <v>이체</v>
      </c>
      <c r="N3179" t="str">
        <f>IF(COUNTIF(저축성자산, I3179) &gt; 0, 표1[[#This Row],[결제수단]], E3179)</f>
        <v>미분류</v>
      </c>
      <c r="O3179">
        <f>IF(OR(표1[[#This Row],[pv_대분류]]="수입", 표1[[#This Row],[pv_대분류]]="저축/투자"), 표1[[#This Row],[금액]], -표1[[#This Row],[금액]])</f>
        <v>-39500</v>
      </c>
    </row>
    <row r="3180" spans="1:15" hidden="1">
      <c r="A3180" s="33">
        <v>45494</v>
      </c>
      <c r="B3180" s="34">
        <v>0.59280092592592593</v>
      </c>
      <c r="C3180" t="s">
        <v>167</v>
      </c>
      <c r="D3180" t="s">
        <v>609</v>
      </c>
      <c r="E3180" t="s">
        <v>149</v>
      </c>
      <c r="F3180" t="s">
        <v>152</v>
      </c>
      <c r="G3180" s="82">
        <v>-39500</v>
      </c>
      <c r="H3180" t="s">
        <v>179</v>
      </c>
      <c r="I3180" t="s">
        <v>195</v>
      </c>
      <c r="J3180" s="33"/>
      <c r="K3180" s="33">
        <f>표1[[#This Row],[날짜]]</f>
        <v>45494</v>
      </c>
      <c r="L3180" t="str" cm="1">
        <f t="array" ref="L31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80" t="str">
        <f t="shared" si="49"/>
        <v>내계좌이체</v>
      </c>
      <c r="N3180" t="str">
        <f>IF(COUNTIF(저축성자산, I3180) &gt; 0, 표1[[#This Row],[결제수단]], E3180)</f>
        <v>미분류</v>
      </c>
      <c r="O3180">
        <f>IF(OR(표1[[#This Row],[pv_대분류]]="수입", 표1[[#This Row],[pv_대분류]]="저축/투자"), 표1[[#This Row],[금액]], -표1[[#This Row],[금액]])</f>
        <v>39500</v>
      </c>
    </row>
    <row r="3181" spans="1:15" hidden="1">
      <c r="A3181" s="33">
        <v>45494</v>
      </c>
      <c r="B3181" s="34">
        <v>0.59280092592592593</v>
      </c>
      <c r="C3181" t="s">
        <v>167</v>
      </c>
      <c r="D3181" t="s">
        <v>609</v>
      </c>
      <c r="E3181" t="s">
        <v>149</v>
      </c>
      <c r="F3181" t="s">
        <v>152</v>
      </c>
      <c r="G3181" s="82">
        <v>39500</v>
      </c>
      <c r="H3181" t="s">
        <v>179</v>
      </c>
      <c r="I3181" t="s">
        <v>537</v>
      </c>
      <c r="J3181" s="33"/>
      <c r="K3181" s="33">
        <f>표1[[#This Row],[날짜]]</f>
        <v>45494</v>
      </c>
      <c r="L3181" t="str" cm="1">
        <f t="array" ref="L31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81" t="str">
        <f t="shared" si="49"/>
        <v>내계좌이체</v>
      </c>
      <c r="N3181" t="str">
        <f>IF(COUNTIF(저축성자산, I3181) &gt; 0, 표1[[#This Row],[결제수단]], E3181)</f>
        <v>미분류</v>
      </c>
      <c r="O3181">
        <f>IF(OR(표1[[#This Row],[pv_대분류]]="수입", 표1[[#This Row],[pv_대분류]]="저축/투자"), 표1[[#This Row],[금액]], -표1[[#This Row],[금액]])</f>
        <v>-39500</v>
      </c>
    </row>
    <row r="3182" spans="1:15" hidden="1">
      <c r="A3182" s="33">
        <v>45494</v>
      </c>
      <c r="B3182" s="34">
        <v>0.62302083333333336</v>
      </c>
      <c r="C3182" t="s">
        <v>167</v>
      </c>
      <c r="D3182" t="s">
        <v>635</v>
      </c>
      <c r="E3182" t="s">
        <v>149</v>
      </c>
      <c r="F3182" t="s">
        <v>632</v>
      </c>
      <c r="G3182" s="82">
        <v>-170200</v>
      </c>
      <c r="H3182" t="s">
        <v>179</v>
      </c>
      <c r="I3182" t="s">
        <v>537</v>
      </c>
      <c r="J3182" s="33"/>
      <c r="K3182" s="33">
        <f>표1[[#This Row],[날짜]]</f>
        <v>45494</v>
      </c>
      <c r="L3182" t="str" cm="1">
        <f t="array" ref="L31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182" t="str">
        <f t="shared" si="49"/>
        <v>카드대금</v>
      </c>
      <c r="N3182" t="str">
        <f>IF(COUNTIF(저축성자산, I3182) &gt; 0, 표1[[#This Row],[결제수단]], E3182)</f>
        <v>미분류</v>
      </c>
      <c r="O3182">
        <f>IF(OR(표1[[#This Row],[pv_대분류]]="수입", 표1[[#This Row],[pv_대분류]]="저축/투자"), 표1[[#This Row],[금액]], -표1[[#This Row],[금액]])</f>
        <v>170200</v>
      </c>
    </row>
    <row r="3183" spans="1:15">
      <c r="A3183" s="33">
        <v>45493</v>
      </c>
      <c r="B3183" s="34">
        <v>0</v>
      </c>
      <c r="C3183" t="s">
        <v>165</v>
      </c>
      <c r="D3183" t="s">
        <v>146</v>
      </c>
      <c r="E3183" t="s">
        <v>19</v>
      </c>
      <c r="F3183" t="s">
        <v>596</v>
      </c>
      <c r="G3183" s="82">
        <v>5100</v>
      </c>
      <c r="H3183" t="s">
        <v>179</v>
      </c>
      <c r="I3183" t="s">
        <v>224</v>
      </c>
      <c r="J3183" s="33"/>
      <c r="K3183" s="33">
        <f>표1[[#This Row],[날짜]]</f>
        <v>45493</v>
      </c>
      <c r="L3183" t="str" cm="1">
        <f t="array" ref="L31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83" t="str">
        <f t="shared" si="49"/>
        <v>교통</v>
      </c>
      <c r="N3183" t="str">
        <f>IF(COUNTIF(저축성자산, I3183) &gt; 0, 표1[[#This Row],[결제수단]], E3183)</f>
        <v>철도</v>
      </c>
      <c r="O3183">
        <f>IF(OR(표1[[#This Row],[pv_대분류]]="수입", 표1[[#This Row],[pv_대분류]]="저축/투자"), 표1[[#This Row],[금액]], -표1[[#This Row],[금액]])</f>
        <v>-5100</v>
      </c>
    </row>
    <row r="3184" spans="1:15">
      <c r="A3184" s="33">
        <v>45493</v>
      </c>
      <c r="B3184" s="34">
        <v>0.81199074074074074</v>
      </c>
      <c r="C3184" t="s">
        <v>165</v>
      </c>
      <c r="D3184" t="s">
        <v>148</v>
      </c>
      <c r="E3184" t="s">
        <v>85</v>
      </c>
      <c r="F3184" t="s">
        <v>487</v>
      </c>
      <c r="G3184" s="82">
        <v>-56000</v>
      </c>
      <c r="H3184" t="s">
        <v>179</v>
      </c>
      <c r="I3184" t="s">
        <v>222</v>
      </c>
      <c r="J3184" s="33"/>
      <c r="K3184" s="33">
        <f>표1[[#This Row],[날짜]]</f>
        <v>45493</v>
      </c>
      <c r="L3184" t="str" cm="1">
        <f t="array" ref="L31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84" t="str">
        <f t="shared" si="49"/>
        <v>식비</v>
      </c>
      <c r="N3184" t="str">
        <f>IF(COUNTIF(저축성자산, I3184) &gt; 0, 표1[[#This Row],[결제수단]], E3184)</f>
        <v>고기</v>
      </c>
      <c r="O3184">
        <f>IF(OR(표1[[#This Row],[pv_대분류]]="수입", 표1[[#This Row],[pv_대분류]]="저축/투자"), 표1[[#This Row],[금액]], -표1[[#This Row],[금액]])</f>
        <v>56000</v>
      </c>
    </row>
    <row r="3185" spans="1:15">
      <c r="A3185" s="33">
        <v>45493</v>
      </c>
      <c r="B3185" s="34">
        <v>0.83109953703703698</v>
      </c>
      <c r="C3185" t="s">
        <v>165</v>
      </c>
      <c r="D3185" t="s">
        <v>525</v>
      </c>
      <c r="E3185" t="s">
        <v>591</v>
      </c>
      <c r="F3185" t="s">
        <v>801</v>
      </c>
      <c r="G3185" s="82">
        <v>-23000</v>
      </c>
      <c r="H3185" t="s">
        <v>179</v>
      </c>
      <c r="I3185" t="s">
        <v>222</v>
      </c>
      <c r="J3185" s="33"/>
      <c r="K3185" s="33">
        <f>표1[[#This Row],[날짜]]</f>
        <v>45493</v>
      </c>
      <c r="L3185" t="str" cm="1">
        <f t="array" ref="L31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85" t="str">
        <f t="shared" si="49"/>
        <v>카페/간식</v>
      </c>
      <c r="N3185" t="str">
        <f>IF(COUNTIF(저축성자산, I3185) &gt; 0, 표1[[#This Row],[결제수단]], E3185)</f>
        <v>커피/음료</v>
      </c>
      <c r="O3185">
        <f>IF(OR(표1[[#This Row],[pv_대분류]]="수입", 표1[[#This Row],[pv_대분류]]="저축/투자"), 표1[[#This Row],[금액]], -표1[[#This Row],[금액]])</f>
        <v>23000</v>
      </c>
    </row>
    <row r="3186" spans="1:15">
      <c r="A3186" s="33">
        <v>45493</v>
      </c>
      <c r="B3186" s="34">
        <v>0.93112268518518515</v>
      </c>
      <c r="C3186" t="s">
        <v>165</v>
      </c>
      <c r="D3186" t="s">
        <v>508</v>
      </c>
      <c r="E3186" t="s">
        <v>649</v>
      </c>
      <c r="F3186" t="s">
        <v>397</v>
      </c>
      <c r="G3186" s="82">
        <v>-3300</v>
      </c>
      <c r="H3186" t="s">
        <v>179</v>
      </c>
      <c r="I3186" t="s">
        <v>222</v>
      </c>
      <c r="J3186" s="33"/>
      <c r="K3186" s="33">
        <f>표1[[#This Row],[날짜]]</f>
        <v>45493</v>
      </c>
      <c r="L3186" t="str" cm="1">
        <f t="array" ref="L31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86" t="str">
        <f t="shared" si="49"/>
        <v>문화/여가</v>
      </c>
      <c r="N3186" t="str">
        <f>IF(COUNTIF(저축성자산, I3186) &gt; 0, 표1[[#This Row],[결제수단]], E3186)</f>
        <v>취미/체험</v>
      </c>
      <c r="O3186">
        <f>IF(OR(표1[[#This Row],[pv_대분류]]="수입", 표1[[#This Row],[pv_대분류]]="저축/투자"), 표1[[#This Row],[금액]], -표1[[#This Row],[금액]])</f>
        <v>3300</v>
      </c>
    </row>
    <row r="3187" spans="1:15" hidden="1">
      <c r="A3187" s="33">
        <v>45493</v>
      </c>
      <c r="B3187" s="34">
        <v>0.42876157407407411</v>
      </c>
      <c r="C3187" t="s">
        <v>167</v>
      </c>
      <c r="D3187" t="s">
        <v>23</v>
      </c>
      <c r="E3187" t="s">
        <v>149</v>
      </c>
      <c r="F3187" t="s">
        <v>192</v>
      </c>
      <c r="G3187" s="82">
        <v>116</v>
      </c>
      <c r="H3187" t="s">
        <v>179</v>
      </c>
      <c r="I3187" t="s">
        <v>537</v>
      </c>
      <c r="J3187" s="33"/>
      <c r="K3187" s="33">
        <f>표1[[#This Row],[날짜]]</f>
        <v>45493</v>
      </c>
      <c r="L3187" t="str" cm="1">
        <f t="array" ref="L31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187" t="str">
        <f t="shared" si="49"/>
        <v>투자</v>
      </c>
      <c r="N3187" t="str">
        <f>IF(COUNTIF(저축성자산, I3187) &gt; 0, 표1[[#This Row],[결제수단]], E3187)</f>
        <v>미분류</v>
      </c>
      <c r="O3187">
        <f>IF(OR(표1[[#This Row],[pv_대분류]]="수입", 표1[[#This Row],[pv_대분류]]="저축/투자"), 표1[[#This Row],[금액]], -표1[[#This Row],[금액]])</f>
        <v>-116</v>
      </c>
    </row>
    <row r="3188" spans="1:15" hidden="1">
      <c r="A3188" s="33">
        <v>45492</v>
      </c>
      <c r="B3188" s="34">
        <v>0.39829861111111109</v>
      </c>
      <c r="C3188" t="s">
        <v>163</v>
      </c>
      <c r="D3188" t="s">
        <v>510</v>
      </c>
      <c r="E3188" t="s">
        <v>149</v>
      </c>
      <c r="F3188" t="s">
        <v>240</v>
      </c>
      <c r="G3188" s="82">
        <v>500</v>
      </c>
      <c r="H3188" t="s">
        <v>179</v>
      </c>
      <c r="I3188" t="s">
        <v>537</v>
      </c>
      <c r="J3188" s="33"/>
      <c r="K3188" s="33">
        <f>표1[[#This Row],[날짜]]</f>
        <v>45492</v>
      </c>
      <c r="L3188" t="str" cm="1">
        <f t="array" ref="L31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88" t="str">
        <f t="shared" si="49"/>
        <v>금융수입</v>
      </c>
      <c r="N3188" t="str">
        <f>IF(COUNTIF(저축성자산, I3188) &gt; 0, 표1[[#This Row],[결제수단]], E3188)</f>
        <v>미분류</v>
      </c>
      <c r="O3188">
        <f>IF(OR(표1[[#This Row],[pv_대분류]]="수입", 표1[[#This Row],[pv_대분류]]="저축/투자"), 표1[[#This Row],[금액]], -표1[[#This Row],[금액]])</f>
        <v>500</v>
      </c>
    </row>
    <row r="3189" spans="1:15">
      <c r="A3189" s="33">
        <v>45492</v>
      </c>
      <c r="B3189" s="34">
        <v>0.50342592592592594</v>
      </c>
      <c r="C3189" t="s">
        <v>165</v>
      </c>
      <c r="D3189" t="s">
        <v>553</v>
      </c>
      <c r="E3189" t="s">
        <v>612</v>
      </c>
      <c r="F3189" t="s">
        <v>249</v>
      </c>
      <c r="G3189" s="82">
        <v>-6900</v>
      </c>
      <c r="H3189" t="s">
        <v>179</v>
      </c>
      <c r="I3189" t="s">
        <v>221</v>
      </c>
      <c r="J3189" s="33"/>
      <c r="K3189" s="33">
        <f>표1[[#This Row],[날짜]]</f>
        <v>45492</v>
      </c>
      <c r="L3189" t="str" cm="1">
        <f t="array" ref="L31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89" t="str">
        <f t="shared" si="49"/>
        <v>온라인쇼핑</v>
      </c>
      <c r="N3189" t="str">
        <f>IF(COUNTIF(저축성자산, I3189) &gt; 0, 표1[[#This Row],[결제수단]], E3189)</f>
        <v>인터넷쇼핑</v>
      </c>
      <c r="O3189">
        <f>IF(OR(표1[[#This Row],[pv_대분류]]="수입", 표1[[#This Row],[pv_대분류]]="저축/투자"), 표1[[#This Row],[금액]], -표1[[#This Row],[금액]])</f>
        <v>6900</v>
      </c>
    </row>
    <row r="3190" spans="1:15">
      <c r="A3190" s="33">
        <v>45492</v>
      </c>
      <c r="B3190" s="34">
        <v>0.50958333333333339</v>
      </c>
      <c r="C3190" t="s">
        <v>165</v>
      </c>
      <c r="D3190" t="s">
        <v>504</v>
      </c>
      <c r="E3190" t="s">
        <v>34</v>
      </c>
      <c r="F3190" t="s">
        <v>351</v>
      </c>
      <c r="G3190" s="82">
        <v>-75000</v>
      </c>
      <c r="H3190" t="s">
        <v>179</v>
      </c>
      <c r="I3190" t="s">
        <v>222</v>
      </c>
      <c r="J3190" s="33"/>
      <c r="K3190" s="33">
        <f>표1[[#This Row],[날짜]]</f>
        <v>45492</v>
      </c>
      <c r="L3190" t="str" cm="1">
        <f t="array" ref="L31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0" t="str">
        <f t="shared" si="49"/>
        <v>경조/선물</v>
      </c>
      <c r="N3190" t="str">
        <f>IF(COUNTIF(저축성자산, I3190) &gt; 0, 표1[[#This Row],[결제수단]], E3190)</f>
        <v>선물</v>
      </c>
      <c r="O3190">
        <f>IF(OR(표1[[#This Row],[pv_대분류]]="수입", 표1[[#This Row],[pv_대분류]]="저축/투자"), 표1[[#This Row],[금액]], -표1[[#This Row],[금액]])</f>
        <v>75000</v>
      </c>
    </row>
    <row r="3191" spans="1:15" hidden="1">
      <c r="A3191" s="33">
        <v>45492</v>
      </c>
      <c r="B3191" s="34">
        <v>0.66140046296296295</v>
      </c>
      <c r="C3191" t="s">
        <v>163</v>
      </c>
      <c r="D3191" t="s">
        <v>161</v>
      </c>
      <c r="E3191" t="s">
        <v>149</v>
      </c>
      <c r="F3191" t="s">
        <v>391</v>
      </c>
      <c r="G3191" s="82">
        <v>1</v>
      </c>
      <c r="H3191" t="s">
        <v>179</v>
      </c>
      <c r="I3191" t="s">
        <v>537</v>
      </c>
      <c r="J3191" s="33"/>
      <c r="K3191" s="33">
        <f>표1[[#This Row],[날짜]]</f>
        <v>45492</v>
      </c>
      <c r="L3191" t="str" cm="1">
        <f t="array" ref="L31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191" t="str">
        <f t="shared" si="49"/>
        <v>앱테크</v>
      </c>
      <c r="N3191" t="str">
        <f>IF(COUNTIF(저축성자산, I3191) &gt; 0, 표1[[#This Row],[결제수단]], E3191)</f>
        <v>미분류</v>
      </c>
      <c r="O3191">
        <f>IF(OR(표1[[#This Row],[pv_대분류]]="수입", 표1[[#This Row],[pv_대분류]]="저축/투자"), 표1[[#This Row],[금액]], -표1[[#This Row],[금액]])</f>
        <v>1</v>
      </c>
    </row>
    <row r="3192" spans="1:15">
      <c r="A3192" s="33">
        <v>45492</v>
      </c>
      <c r="B3192" s="34">
        <v>0.68952546296296291</v>
      </c>
      <c r="C3192" t="s">
        <v>165</v>
      </c>
      <c r="D3192" t="s">
        <v>146</v>
      </c>
      <c r="E3192" t="s">
        <v>19</v>
      </c>
      <c r="F3192" t="s">
        <v>596</v>
      </c>
      <c r="G3192" s="82">
        <v>5100</v>
      </c>
      <c r="H3192" t="s">
        <v>179</v>
      </c>
      <c r="I3192" t="s">
        <v>224</v>
      </c>
      <c r="J3192" s="33"/>
      <c r="K3192" s="33">
        <f>표1[[#This Row],[날짜]]</f>
        <v>45492</v>
      </c>
      <c r="L3192" t="str" cm="1">
        <f t="array" ref="L31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2" t="str">
        <f t="shared" si="49"/>
        <v>교통</v>
      </c>
      <c r="N3192" t="str">
        <f>IF(COUNTIF(저축성자산, I3192) &gt; 0, 표1[[#This Row],[결제수단]], E3192)</f>
        <v>철도</v>
      </c>
      <c r="O3192">
        <f>IF(OR(표1[[#This Row],[pv_대분류]]="수입", 표1[[#This Row],[pv_대분류]]="저축/투자"), 표1[[#This Row],[금액]], -표1[[#This Row],[금액]])</f>
        <v>-5100</v>
      </c>
    </row>
    <row r="3193" spans="1:15">
      <c r="A3193" s="33">
        <v>45491</v>
      </c>
      <c r="B3193" s="34">
        <v>0.36356481481481479</v>
      </c>
      <c r="C3193" t="s">
        <v>165</v>
      </c>
      <c r="D3193" t="s">
        <v>146</v>
      </c>
      <c r="E3193" t="s">
        <v>37</v>
      </c>
      <c r="F3193" t="s">
        <v>310</v>
      </c>
      <c r="G3193" s="82">
        <v>-5700</v>
      </c>
      <c r="H3193" t="s">
        <v>179</v>
      </c>
      <c r="I3193" t="s">
        <v>222</v>
      </c>
      <c r="J3193" s="33"/>
      <c r="K3193" s="33">
        <f>표1[[#This Row],[날짜]]</f>
        <v>45491</v>
      </c>
      <c r="L3193" t="str" cm="1">
        <f t="array" ref="L31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3" t="str">
        <f t="shared" si="49"/>
        <v>교통</v>
      </c>
      <c r="N3193" t="str">
        <f>IF(COUNTIF(저축성자산, I3193) &gt; 0, 표1[[#This Row],[결제수단]], E3193)</f>
        <v>택시</v>
      </c>
      <c r="O3193">
        <f>IF(OR(표1[[#This Row],[pv_대분류]]="수입", 표1[[#This Row],[pv_대분류]]="저축/투자"), 표1[[#This Row],[금액]], -표1[[#This Row],[금액]])</f>
        <v>5700</v>
      </c>
    </row>
    <row r="3194" spans="1:15">
      <c r="A3194" s="33">
        <v>45491</v>
      </c>
      <c r="B3194" s="34">
        <v>0.43556712962962962</v>
      </c>
      <c r="C3194" t="s">
        <v>165</v>
      </c>
      <c r="D3194" t="s">
        <v>146</v>
      </c>
      <c r="E3194" t="s">
        <v>595</v>
      </c>
      <c r="F3194" t="s">
        <v>292</v>
      </c>
      <c r="G3194" s="82">
        <v>-9300</v>
      </c>
      <c r="H3194" t="s">
        <v>179</v>
      </c>
      <c r="I3194" t="s">
        <v>224</v>
      </c>
      <c r="J3194" s="33"/>
      <c r="K3194" s="33">
        <f>표1[[#This Row],[날짜]]</f>
        <v>45491</v>
      </c>
      <c r="L3194" t="str" cm="1">
        <f t="array" ref="L31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4" t="str">
        <f t="shared" si="49"/>
        <v>교통</v>
      </c>
      <c r="N3194" t="str">
        <f>IF(COUNTIF(저축성자산, I3194) &gt; 0, 표1[[#This Row],[결제수단]], E3194)</f>
        <v>대중교통</v>
      </c>
      <c r="O3194">
        <f>IF(OR(표1[[#This Row],[pv_대분류]]="수입", 표1[[#This Row],[pv_대분류]]="저축/투자"), 표1[[#This Row],[금액]], -표1[[#This Row],[금액]])</f>
        <v>9300</v>
      </c>
    </row>
    <row r="3195" spans="1:15">
      <c r="A3195" s="33">
        <v>45491</v>
      </c>
      <c r="B3195" s="34">
        <v>0.43599537037037039</v>
      </c>
      <c r="C3195" t="s">
        <v>165</v>
      </c>
      <c r="D3195" t="s">
        <v>146</v>
      </c>
      <c r="E3195" t="s">
        <v>595</v>
      </c>
      <c r="F3195" t="s">
        <v>292</v>
      </c>
      <c r="G3195" s="82">
        <v>-16600</v>
      </c>
      <c r="H3195" t="s">
        <v>179</v>
      </c>
      <c r="I3195" t="s">
        <v>224</v>
      </c>
      <c r="J3195" s="33"/>
      <c r="K3195" s="33">
        <f>표1[[#This Row],[날짜]]</f>
        <v>45491</v>
      </c>
      <c r="L3195" t="str" cm="1">
        <f t="array" ref="L31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5" t="str">
        <f t="shared" si="49"/>
        <v>교통</v>
      </c>
      <c r="N3195" t="str">
        <f>IF(COUNTIF(저축성자산, I3195) &gt; 0, 표1[[#This Row],[결제수단]], E3195)</f>
        <v>대중교통</v>
      </c>
      <c r="O3195">
        <f>IF(OR(표1[[#This Row],[pv_대분류]]="수입", 표1[[#This Row],[pv_대분류]]="저축/투자"), 표1[[#This Row],[금액]], -표1[[#This Row],[금액]])</f>
        <v>16600</v>
      </c>
    </row>
    <row r="3196" spans="1:15">
      <c r="A3196" s="33">
        <v>45491</v>
      </c>
      <c r="B3196" s="34">
        <v>0.43649305555555562</v>
      </c>
      <c r="C3196" t="s">
        <v>165</v>
      </c>
      <c r="D3196" t="s">
        <v>146</v>
      </c>
      <c r="E3196" t="s">
        <v>595</v>
      </c>
      <c r="F3196" t="s">
        <v>292</v>
      </c>
      <c r="G3196" s="82">
        <v>-9300</v>
      </c>
      <c r="H3196" t="s">
        <v>179</v>
      </c>
      <c r="I3196" t="s">
        <v>224</v>
      </c>
      <c r="J3196" s="33"/>
      <c r="K3196" s="33">
        <f>표1[[#This Row],[날짜]]</f>
        <v>45491</v>
      </c>
      <c r="L3196" t="str" cm="1">
        <f t="array" ref="L31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6" t="str">
        <f t="shared" si="49"/>
        <v>교통</v>
      </c>
      <c r="N3196" t="str">
        <f>IF(COUNTIF(저축성자산, I3196) &gt; 0, 표1[[#This Row],[결제수단]], E3196)</f>
        <v>대중교통</v>
      </c>
      <c r="O3196">
        <f>IF(OR(표1[[#This Row],[pv_대분류]]="수입", 표1[[#This Row],[pv_대분류]]="저축/투자"), 표1[[#This Row],[금액]], -표1[[#This Row],[금액]])</f>
        <v>9300</v>
      </c>
    </row>
    <row r="3197" spans="1:15">
      <c r="A3197" s="33">
        <v>45491</v>
      </c>
      <c r="B3197" s="34">
        <v>0.43677083333333327</v>
      </c>
      <c r="C3197" t="s">
        <v>165</v>
      </c>
      <c r="D3197" t="s">
        <v>146</v>
      </c>
      <c r="E3197" t="s">
        <v>595</v>
      </c>
      <c r="F3197" t="s">
        <v>292</v>
      </c>
      <c r="G3197" s="82">
        <v>-9300</v>
      </c>
      <c r="H3197" t="s">
        <v>179</v>
      </c>
      <c r="I3197" t="s">
        <v>224</v>
      </c>
      <c r="J3197" s="33"/>
      <c r="K3197" s="33">
        <f>표1[[#This Row],[날짜]]</f>
        <v>45491</v>
      </c>
      <c r="L3197" t="str" cm="1">
        <f t="array" ref="L31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7" t="str">
        <f t="shared" si="49"/>
        <v>교통</v>
      </c>
      <c r="N3197" t="str">
        <f>IF(COUNTIF(저축성자산, I3197) &gt; 0, 표1[[#This Row],[결제수단]], E3197)</f>
        <v>대중교통</v>
      </c>
      <c r="O3197">
        <f>IF(OR(표1[[#This Row],[pv_대분류]]="수입", 표1[[#This Row],[pv_대분류]]="저축/투자"), 표1[[#This Row],[금액]], -표1[[#This Row],[금액]])</f>
        <v>9300</v>
      </c>
    </row>
    <row r="3198" spans="1:15">
      <c r="A3198" s="33">
        <v>45491</v>
      </c>
      <c r="B3198" s="34">
        <v>0.43732638888888892</v>
      </c>
      <c r="C3198" t="s">
        <v>165</v>
      </c>
      <c r="D3198" t="s">
        <v>146</v>
      </c>
      <c r="E3198" t="s">
        <v>595</v>
      </c>
      <c r="F3198" t="s">
        <v>292</v>
      </c>
      <c r="G3198" s="82">
        <v>-9300</v>
      </c>
      <c r="H3198" t="s">
        <v>179</v>
      </c>
      <c r="I3198" t="s">
        <v>224</v>
      </c>
      <c r="J3198" s="33"/>
      <c r="K3198" s="33">
        <f>표1[[#This Row],[날짜]]</f>
        <v>45491</v>
      </c>
      <c r="L3198" t="str" cm="1">
        <f t="array" ref="L31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8" t="str">
        <f t="shared" si="49"/>
        <v>교통</v>
      </c>
      <c r="N3198" t="str">
        <f>IF(COUNTIF(저축성자산, I3198) &gt; 0, 표1[[#This Row],[결제수단]], E3198)</f>
        <v>대중교통</v>
      </c>
      <c r="O3198">
        <f>IF(OR(표1[[#This Row],[pv_대분류]]="수입", 표1[[#This Row],[pv_대분류]]="저축/투자"), 표1[[#This Row],[금액]], -표1[[#This Row],[금액]])</f>
        <v>9300</v>
      </c>
    </row>
    <row r="3199" spans="1:15">
      <c r="A3199" s="33">
        <v>45491</v>
      </c>
      <c r="B3199" s="34">
        <v>0.43790509259259258</v>
      </c>
      <c r="C3199" t="s">
        <v>165</v>
      </c>
      <c r="D3199" t="s">
        <v>146</v>
      </c>
      <c r="E3199" t="s">
        <v>595</v>
      </c>
      <c r="F3199" t="s">
        <v>292</v>
      </c>
      <c r="G3199" s="82">
        <v>-9300</v>
      </c>
      <c r="H3199" t="s">
        <v>179</v>
      </c>
      <c r="I3199" t="s">
        <v>224</v>
      </c>
      <c r="J3199" s="33"/>
      <c r="K3199" s="33">
        <f>표1[[#This Row],[날짜]]</f>
        <v>45491</v>
      </c>
      <c r="L3199" t="str" cm="1">
        <f t="array" ref="L31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199" t="str">
        <f t="shared" si="49"/>
        <v>교통</v>
      </c>
      <c r="N3199" t="str">
        <f>IF(COUNTIF(저축성자산, I3199) &gt; 0, 표1[[#This Row],[결제수단]], E3199)</f>
        <v>대중교통</v>
      </c>
      <c r="O3199">
        <f>IF(OR(표1[[#This Row],[pv_대분류]]="수입", 표1[[#This Row],[pv_대분류]]="저축/투자"), 표1[[#This Row],[금액]], -표1[[#This Row],[금액]])</f>
        <v>9300</v>
      </c>
    </row>
    <row r="3200" spans="1:15">
      <c r="A3200" s="33">
        <v>45491</v>
      </c>
      <c r="B3200" s="34">
        <v>0.43928240740740743</v>
      </c>
      <c r="C3200" t="s">
        <v>165</v>
      </c>
      <c r="D3200" t="s">
        <v>146</v>
      </c>
      <c r="E3200" t="s">
        <v>595</v>
      </c>
      <c r="F3200" t="s">
        <v>292</v>
      </c>
      <c r="G3200" s="82">
        <v>-9300</v>
      </c>
      <c r="H3200" t="s">
        <v>179</v>
      </c>
      <c r="I3200" t="s">
        <v>224</v>
      </c>
      <c r="J3200" s="33"/>
      <c r="K3200" s="33">
        <f>표1[[#This Row],[날짜]]</f>
        <v>45491</v>
      </c>
      <c r="L3200" t="str" cm="1">
        <f t="array" ref="L32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00" t="str">
        <f t="shared" si="49"/>
        <v>교통</v>
      </c>
      <c r="N3200" t="str">
        <f>IF(COUNTIF(저축성자산, I3200) &gt; 0, 표1[[#This Row],[결제수단]], E3200)</f>
        <v>대중교통</v>
      </c>
      <c r="O3200">
        <f>IF(OR(표1[[#This Row],[pv_대분류]]="수입", 표1[[#This Row],[pv_대분류]]="저축/투자"), 표1[[#This Row],[금액]], -표1[[#This Row],[금액]])</f>
        <v>9300</v>
      </c>
    </row>
    <row r="3201" spans="1:15">
      <c r="A3201" s="33">
        <v>45491</v>
      </c>
      <c r="B3201" s="34">
        <v>0.61123842592592592</v>
      </c>
      <c r="C3201" t="s">
        <v>165</v>
      </c>
      <c r="D3201" t="s">
        <v>146</v>
      </c>
      <c r="E3201" t="s">
        <v>661</v>
      </c>
      <c r="F3201" t="s">
        <v>486</v>
      </c>
      <c r="G3201" s="82">
        <v>-8700</v>
      </c>
      <c r="H3201" t="s">
        <v>179</v>
      </c>
      <c r="I3201" t="s">
        <v>224</v>
      </c>
      <c r="J3201" s="33"/>
      <c r="K3201" s="33">
        <f>표1[[#This Row],[날짜]]</f>
        <v>45491</v>
      </c>
      <c r="L3201" t="str" cm="1">
        <f t="array" ref="L32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01" t="str">
        <f t="shared" si="49"/>
        <v>교통</v>
      </c>
      <c r="N3201" t="str">
        <f>IF(COUNTIF(저축성자산, I3201) &gt; 0, 표1[[#This Row],[결제수단]], E3201)</f>
        <v>시외버스</v>
      </c>
      <c r="O3201">
        <f>IF(OR(표1[[#This Row],[pv_대분류]]="수입", 표1[[#This Row],[pv_대분류]]="저축/투자"), 표1[[#This Row],[금액]], -표1[[#This Row],[금액]])</f>
        <v>8700</v>
      </c>
    </row>
    <row r="3202" spans="1:15" hidden="1">
      <c r="A3202" s="33">
        <v>45491</v>
      </c>
      <c r="B3202" s="34">
        <v>0.61766203703703704</v>
      </c>
      <c r="C3202" t="s">
        <v>163</v>
      </c>
      <c r="D3202" t="s">
        <v>510</v>
      </c>
      <c r="E3202" t="s">
        <v>149</v>
      </c>
      <c r="F3202" t="s">
        <v>608</v>
      </c>
      <c r="G3202" s="82">
        <v>114</v>
      </c>
      <c r="H3202" t="s">
        <v>179</v>
      </c>
      <c r="I3202" t="s">
        <v>527</v>
      </c>
      <c r="J3202" s="33"/>
      <c r="K3202" s="33">
        <f>표1[[#This Row],[날짜]]</f>
        <v>45491</v>
      </c>
      <c r="L3202" t="str" cm="1">
        <f t="array" ref="L32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02" t="str">
        <f t="shared" ref="M3202:M3265" si="50">IF(COUNTIF(저축성자산, I3202) &gt; 0, "저축성자산", D3202)</f>
        <v>금융수입</v>
      </c>
      <c r="N3202" t="str">
        <f>IF(COUNTIF(저축성자산, I3202) &gt; 0, 표1[[#This Row],[결제수단]], E3202)</f>
        <v>미분류</v>
      </c>
      <c r="O3202">
        <f>IF(OR(표1[[#This Row],[pv_대분류]]="수입", 표1[[#This Row],[pv_대분류]]="저축/투자"), 표1[[#This Row],[금액]], -표1[[#This Row],[금액]])</f>
        <v>114</v>
      </c>
    </row>
    <row r="3203" spans="1:15" hidden="1">
      <c r="A3203" s="33">
        <v>45491</v>
      </c>
      <c r="B3203" s="34">
        <v>0.61791666666666667</v>
      </c>
      <c r="C3203" t="s">
        <v>163</v>
      </c>
      <c r="D3203" t="s">
        <v>161</v>
      </c>
      <c r="E3203" t="s">
        <v>149</v>
      </c>
      <c r="F3203" t="s">
        <v>391</v>
      </c>
      <c r="G3203" s="82">
        <v>1</v>
      </c>
      <c r="H3203" t="s">
        <v>179</v>
      </c>
      <c r="I3203" t="s">
        <v>537</v>
      </c>
      <c r="J3203" s="33"/>
      <c r="K3203" s="33">
        <f>표1[[#This Row],[날짜]]</f>
        <v>45491</v>
      </c>
      <c r="L3203" t="str" cm="1">
        <f t="array" ref="L32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03" t="str">
        <f t="shared" si="50"/>
        <v>앱테크</v>
      </c>
      <c r="N3203" t="str">
        <f>IF(COUNTIF(저축성자산, I3203) &gt; 0, 표1[[#This Row],[결제수단]], E3203)</f>
        <v>미분류</v>
      </c>
      <c r="O3203">
        <f>IF(OR(표1[[#This Row],[pv_대분류]]="수입", 표1[[#This Row],[pv_대분류]]="저축/투자"), 표1[[#This Row],[금액]], -표1[[#This Row],[금액]])</f>
        <v>1</v>
      </c>
    </row>
    <row r="3204" spans="1:15" hidden="1">
      <c r="A3204" s="33">
        <v>45491</v>
      </c>
      <c r="B3204" s="34">
        <v>0.61812500000000004</v>
      </c>
      <c r="C3204" t="s">
        <v>163</v>
      </c>
      <c r="D3204" t="s">
        <v>161</v>
      </c>
      <c r="E3204" t="s">
        <v>149</v>
      </c>
      <c r="F3204" t="s">
        <v>391</v>
      </c>
      <c r="G3204" s="82">
        <v>20</v>
      </c>
      <c r="H3204" t="s">
        <v>179</v>
      </c>
      <c r="I3204" t="s">
        <v>537</v>
      </c>
      <c r="J3204" s="33"/>
      <c r="K3204" s="33">
        <f>표1[[#This Row],[날짜]]</f>
        <v>45491</v>
      </c>
      <c r="L3204" t="str" cm="1">
        <f t="array" ref="L32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04" t="str">
        <f t="shared" si="50"/>
        <v>앱테크</v>
      </c>
      <c r="N3204" t="str">
        <f>IF(COUNTIF(저축성자산, I3204) &gt; 0, 표1[[#This Row],[결제수단]], E3204)</f>
        <v>미분류</v>
      </c>
      <c r="O3204">
        <f>IF(OR(표1[[#This Row],[pv_대분류]]="수입", 표1[[#This Row],[pv_대분류]]="저축/투자"), 표1[[#This Row],[금액]], -표1[[#This Row],[금액]])</f>
        <v>20</v>
      </c>
    </row>
    <row r="3205" spans="1:15">
      <c r="A3205" s="33">
        <v>45491</v>
      </c>
      <c r="B3205" s="34">
        <v>0.75510416666666669</v>
      </c>
      <c r="C3205" t="s">
        <v>165</v>
      </c>
      <c r="D3205" t="s">
        <v>146</v>
      </c>
      <c r="E3205" t="s">
        <v>37</v>
      </c>
      <c r="F3205" t="s">
        <v>327</v>
      </c>
      <c r="G3205" s="82">
        <v>-29740</v>
      </c>
      <c r="H3205" t="s">
        <v>179</v>
      </c>
      <c r="I3205" t="s">
        <v>222</v>
      </c>
      <c r="J3205" s="33"/>
      <c r="K3205" s="33">
        <f>표1[[#This Row],[날짜]]</f>
        <v>45491</v>
      </c>
      <c r="L3205" t="str" cm="1">
        <f t="array" ref="L32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05" t="str">
        <f t="shared" si="50"/>
        <v>교통</v>
      </c>
      <c r="N3205" t="str">
        <f>IF(COUNTIF(저축성자산, I3205) &gt; 0, 표1[[#This Row],[결제수단]], E3205)</f>
        <v>택시</v>
      </c>
      <c r="O3205">
        <f>IF(OR(표1[[#This Row],[pv_대분류]]="수입", 표1[[#This Row],[pv_대분류]]="저축/투자"), 표1[[#This Row],[금액]], -표1[[#This Row],[금액]])</f>
        <v>29740</v>
      </c>
    </row>
    <row r="3206" spans="1:15">
      <c r="A3206" s="33">
        <v>45491</v>
      </c>
      <c r="B3206" s="34">
        <v>0.77718750000000003</v>
      </c>
      <c r="C3206" t="s">
        <v>165</v>
      </c>
      <c r="D3206" t="s">
        <v>148</v>
      </c>
      <c r="E3206" t="s">
        <v>27</v>
      </c>
      <c r="F3206" t="s">
        <v>233</v>
      </c>
      <c r="G3206" s="82">
        <v>-33233</v>
      </c>
      <c r="H3206" t="s">
        <v>179</v>
      </c>
      <c r="I3206" t="s">
        <v>222</v>
      </c>
      <c r="J3206" s="33"/>
      <c r="K3206" s="33">
        <f>표1[[#This Row],[날짜]]</f>
        <v>45491</v>
      </c>
      <c r="L3206" t="str" cm="1">
        <f t="array" ref="L32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06" t="str">
        <f t="shared" si="50"/>
        <v>식비</v>
      </c>
      <c r="N3206" t="str">
        <f>IF(COUNTIF(저축성자산, I3206) &gt; 0, 표1[[#This Row],[결제수단]], E3206)</f>
        <v>배달</v>
      </c>
      <c r="O3206">
        <f>IF(OR(표1[[#This Row],[pv_대분류]]="수입", 표1[[#This Row],[pv_대분류]]="저축/투자"), 표1[[#This Row],[금액]], -표1[[#This Row],[금액]])</f>
        <v>33233</v>
      </c>
    </row>
    <row r="3207" spans="1:15">
      <c r="A3207" s="33">
        <v>45491</v>
      </c>
      <c r="B3207" s="34">
        <v>0.83084490740740746</v>
      </c>
      <c r="C3207" t="s">
        <v>165</v>
      </c>
      <c r="D3207" t="s">
        <v>146</v>
      </c>
      <c r="E3207" t="s">
        <v>19</v>
      </c>
      <c r="F3207" t="s">
        <v>596</v>
      </c>
      <c r="G3207" s="82">
        <v>-3700</v>
      </c>
      <c r="H3207" t="s">
        <v>179</v>
      </c>
      <c r="I3207" t="s">
        <v>224</v>
      </c>
      <c r="J3207" s="33"/>
      <c r="K3207" s="33">
        <f>표1[[#This Row],[날짜]]</f>
        <v>45491</v>
      </c>
      <c r="L3207" t="str" cm="1">
        <f t="array" ref="L32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07" t="str">
        <f t="shared" si="50"/>
        <v>교통</v>
      </c>
      <c r="N3207" t="str">
        <f>IF(COUNTIF(저축성자산, I3207) &gt; 0, 표1[[#This Row],[결제수단]], E3207)</f>
        <v>철도</v>
      </c>
      <c r="O3207">
        <f>IF(OR(표1[[#This Row],[pv_대분류]]="수입", 표1[[#This Row],[pv_대분류]]="저축/투자"), 표1[[#This Row],[금액]], -표1[[#This Row],[금액]])</f>
        <v>3700</v>
      </c>
    </row>
    <row r="3208" spans="1:15">
      <c r="A3208" s="33">
        <v>45491</v>
      </c>
      <c r="B3208" s="34">
        <v>0.87415509259259261</v>
      </c>
      <c r="C3208" t="s">
        <v>165</v>
      </c>
      <c r="D3208" t="s">
        <v>146</v>
      </c>
      <c r="E3208" t="s">
        <v>37</v>
      </c>
      <c r="F3208" t="s">
        <v>396</v>
      </c>
      <c r="G3208" s="82">
        <v>-22700</v>
      </c>
      <c r="H3208" t="s">
        <v>179</v>
      </c>
      <c r="I3208" t="s">
        <v>222</v>
      </c>
      <c r="J3208" s="33"/>
      <c r="K3208" s="33">
        <f>표1[[#This Row],[날짜]]</f>
        <v>45491</v>
      </c>
      <c r="L3208" t="str" cm="1">
        <f t="array" ref="L32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08" t="str">
        <f t="shared" si="50"/>
        <v>교통</v>
      </c>
      <c r="N3208" t="str">
        <f>IF(COUNTIF(저축성자산, I3208) &gt; 0, 표1[[#This Row],[결제수단]], E3208)</f>
        <v>택시</v>
      </c>
      <c r="O3208">
        <f>IF(OR(표1[[#This Row],[pv_대분류]]="수입", 표1[[#This Row],[pv_대분류]]="저축/투자"), 표1[[#This Row],[금액]], -표1[[#This Row],[금액]])</f>
        <v>22700</v>
      </c>
    </row>
    <row r="3209" spans="1:15" hidden="1">
      <c r="A3209" s="33">
        <v>45491</v>
      </c>
      <c r="B3209" s="34">
        <v>0.43532407407407409</v>
      </c>
      <c r="C3209" t="s">
        <v>167</v>
      </c>
      <c r="D3209" t="s">
        <v>609</v>
      </c>
      <c r="E3209" t="s">
        <v>149</v>
      </c>
      <c r="F3209" t="s">
        <v>192</v>
      </c>
      <c r="G3209" s="82">
        <v>250000</v>
      </c>
      <c r="H3209" t="s">
        <v>179</v>
      </c>
      <c r="I3209" t="s">
        <v>537</v>
      </c>
      <c r="J3209" s="33"/>
      <c r="K3209" s="33">
        <f>표1[[#This Row],[날짜]]</f>
        <v>45491</v>
      </c>
      <c r="L3209" t="str" cm="1">
        <f t="array" ref="L32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09" t="str">
        <f t="shared" si="50"/>
        <v>내계좌이체</v>
      </c>
      <c r="N3209" t="str">
        <f>IF(COUNTIF(저축성자산, I3209) &gt; 0, 표1[[#This Row],[결제수단]], E3209)</f>
        <v>미분류</v>
      </c>
      <c r="O3209">
        <f>IF(OR(표1[[#This Row],[pv_대분류]]="수입", 표1[[#This Row],[pv_대분류]]="저축/투자"), 표1[[#This Row],[금액]], -표1[[#This Row],[금액]])</f>
        <v>-250000</v>
      </c>
    </row>
    <row r="3210" spans="1:15" hidden="1">
      <c r="A3210" s="33">
        <v>45491</v>
      </c>
      <c r="B3210" s="34">
        <v>0.43532407407407409</v>
      </c>
      <c r="C3210" t="s">
        <v>167</v>
      </c>
      <c r="D3210" t="s">
        <v>609</v>
      </c>
      <c r="E3210" t="s">
        <v>149</v>
      </c>
      <c r="F3210" t="s">
        <v>234</v>
      </c>
      <c r="G3210" s="82">
        <v>-250000</v>
      </c>
      <c r="H3210" t="s">
        <v>179</v>
      </c>
      <c r="I3210" t="s">
        <v>527</v>
      </c>
      <c r="J3210" s="33"/>
      <c r="K3210" s="33">
        <f>표1[[#This Row],[날짜]]</f>
        <v>45491</v>
      </c>
      <c r="L3210" t="str" cm="1">
        <f t="array" ref="L32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10" t="str">
        <f t="shared" si="50"/>
        <v>내계좌이체</v>
      </c>
      <c r="N3210" t="str">
        <f>IF(COUNTIF(저축성자산, I3210) &gt; 0, 표1[[#This Row],[결제수단]], E3210)</f>
        <v>미분류</v>
      </c>
      <c r="O3210">
        <f>IF(OR(표1[[#This Row],[pv_대분류]]="수입", 표1[[#This Row],[pv_대분류]]="저축/투자"), 표1[[#This Row],[금액]], -표1[[#This Row],[금액]])</f>
        <v>250000</v>
      </c>
    </row>
    <row r="3211" spans="1:15" hidden="1">
      <c r="A3211" s="33">
        <v>45491</v>
      </c>
      <c r="B3211" s="34">
        <v>0.6177893518518518</v>
      </c>
      <c r="C3211" t="s">
        <v>167</v>
      </c>
      <c r="D3211" t="s">
        <v>609</v>
      </c>
      <c r="E3211" t="s">
        <v>149</v>
      </c>
      <c r="F3211" t="s">
        <v>192</v>
      </c>
      <c r="G3211" s="82">
        <v>114</v>
      </c>
      <c r="H3211" t="s">
        <v>179</v>
      </c>
      <c r="I3211" t="s">
        <v>537</v>
      </c>
      <c r="J3211" s="33"/>
      <c r="K3211" s="33">
        <f>표1[[#This Row],[날짜]]</f>
        <v>45491</v>
      </c>
      <c r="L3211" t="str" cm="1">
        <f t="array" ref="L32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11" t="str">
        <f t="shared" si="50"/>
        <v>내계좌이체</v>
      </c>
      <c r="N3211" t="str">
        <f>IF(COUNTIF(저축성자산, I3211) &gt; 0, 표1[[#This Row],[결제수단]], E3211)</f>
        <v>미분류</v>
      </c>
      <c r="O3211">
        <f>IF(OR(표1[[#This Row],[pv_대분류]]="수입", 표1[[#This Row],[pv_대분류]]="저축/투자"), 표1[[#This Row],[금액]], -표1[[#This Row],[금액]])</f>
        <v>-114</v>
      </c>
    </row>
    <row r="3212" spans="1:15" hidden="1">
      <c r="A3212" s="33">
        <v>45491</v>
      </c>
      <c r="B3212" s="34">
        <v>0.6177893518518518</v>
      </c>
      <c r="C3212" t="s">
        <v>167</v>
      </c>
      <c r="D3212" t="s">
        <v>609</v>
      </c>
      <c r="E3212" t="s">
        <v>149</v>
      </c>
      <c r="F3212" t="s">
        <v>234</v>
      </c>
      <c r="G3212" s="82">
        <v>-114</v>
      </c>
      <c r="H3212" t="s">
        <v>179</v>
      </c>
      <c r="I3212" t="s">
        <v>527</v>
      </c>
      <c r="J3212" s="33"/>
      <c r="K3212" s="33">
        <f>표1[[#This Row],[날짜]]</f>
        <v>45491</v>
      </c>
      <c r="L3212" t="str" cm="1">
        <f t="array" ref="L32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12" t="str">
        <f t="shared" si="50"/>
        <v>내계좌이체</v>
      </c>
      <c r="N3212" t="str">
        <f>IF(COUNTIF(저축성자산, I3212) &gt; 0, 표1[[#This Row],[결제수단]], E3212)</f>
        <v>미분류</v>
      </c>
      <c r="O3212">
        <f>IF(OR(표1[[#This Row],[pv_대분류]]="수입", 표1[[#This Row],[pv_대분류]]="저축/투자"), 표1[[#This Row],[금액]], -표1[[#This Row],[금액]])</f>
        <v>114</v>
      </c>
    </row>
    <row r="3213" spans="1:15">
      <c r="A3213" s="33">
        <v>45490</v>
      </c>
      <c r="B3213" s="34">
        <v>0.36421296296296302</v>
      </c>
      <c r="C3213" t="s">
        <v>165</v>
      </c>
      <c r="D3213" t="s">
        <v>146</v>
      </c>
      <c r="E3213" t="s">
        <v>37</v>
      </c>
      <c r="F3213" t="s">
        <v>301</v>
      </c>
      <c r="G3213" s="82">
        <v>-7600</v>
      </c>
      <c r="H3213" t="s">
        <v>179</v>
      </c>
      <c r="I3213" t="s">
        <v>221</v>
      </c>
      <c r="J3213" s="33"/>
      <c r="K3213" s="33">
        <f>표1[[#This Row],[날짜]]</f>
        <v>45490</v>
      </c>
      <c r="L3213" t="str" cm="1">
        <f t="array" ref="L32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13" t="str">
        <f t="shared" si="50"/>
        <v>교통</v>
      </c>
      <c r="N3213" t="str">
        <f>IF(COUNTIF(저축성자산, I3213) &gt; 0, 표1[[#This Row],[결제수단]], E3213)</f>
        <v>택시</v>
      </c>
      <c r="O3213">
        <f>IF(OR(표1[[#This Row],[pv_대분류]]="수입", 표1[[#This Row],[pv_대분류]]="저축/투자"), 표1[[#This Row],[금액]], -표1[[#This Row],[금액]])</f>
        <v>7600</v>
      </c>
    </row>
    <row r="3214" spans="1:15">
      <c r="A3214" s="33">
        <v>45490</v>
      </c>
      <c r="B3214" s="34">
        <v>0.36422453703703711</v>
      </c>
      <c r="C3214" t="s">
        <v>165</v>
      </c>
      <c r="D3214" t="s">
        <v>146</v>
      </c>
      <c r="E3214" t="s">
        <v>37</v>
      </c>
      <c r="F3214" t="s">
        <v>301</v>
      </c>
      <c r="G3214" s="82">
        <v>7600</v>
      </c>
      <c r="H3214" t="s">
        <v>179</v>
      </c>
      <c r="I3214" t="s">
        <v>221</v>
      </c>
      <c r="J3214" s="33"/>
      <c r="K3214" s="33">
        <f>표1[[#This Row],[날짜]]</f>
        <v>45490</v>
      </c>
      <c r="L3214" t="str" cm="1">
        <f t="array" ref="L32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14" t="str">
        <f t="shared" si="50"/>
        <v>교통</v>
      </c>
      <c r="N3214" t="str">
        <f>IF(COUNTIF(저축성자산, I3214) &gt; 0, 표1[[#This Row],[결제수단]], E3214)</f>
        <v>택시</v>
      </c>
      <c r="O3214">
        <f>IF(OR(표1[[#This Row],[pv_대분류]]="수입", 표1[[#This Row],[pv_대분류]]="저축/투자"), 표1[[#This Row],[금액]], -표1[[#This Row],[금액]])</f>
        <v>-7600</v>
      </c>
    </row>
    <row r="3215" spans="1:15">
      <c r="A3215" s="33">
        <v>45490</v>
      </c>
      <c r="B3215" s="34">
        <v>0.36932870370370369</v>
      </c>
      <c r="C3215" t="s">
        <v>165</v>
      </c>
      <c r="D3215" t="s">
        <v>146</v>
      </c>
      <c r="E3215" t="s">
        <v>37</v>
      </c>
      <c r="F3215" t="s">
        <v>301</v>
      </c>
      <c r="G3215" s="82">
        <v>-5800</v>
      </c>
      <c r="H3215" t="s">
        <v>179</v>
      </c>
      <c r="I3215" t="s">
        <v>221</v>
      </c>
      <c r="J3215" s="33"/>
      <c r="K3215" s="33">
        <f>표1[[#This Row],[날짜]]</f>
        <v>45490</v>
      </c>
      <c r="L3215" t="str" cm="1">
        <f t="array" ref="L32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15" t="str">
        <f t="shared" si="50"/>
        <v>교통</v>
      </c>
      <c r="N3215" t="str">
        <f>IF(COUNTIF(저축성자산, I3215) &gt; 0, 표1[[#This Row],[결제수단]], E3215)</f>
        <v>택시</v>
      </c>
      <c r="O3215">
        <f>IF(OR(표1[[#This Row],[pv_대분류]]="수입", 표1[[#This Row],[pv_대분류]]="저축/투자"), 표1[[#This Row],[금액]], -표1[[#This Row],[금액]])</f>
        <v>5800</v>
      </c>
    </row>
    <row r="3216" spans="1:15" hidden="1">
      <c r="A3216" s="33">
        <v>45490</v>
      </c>
      <c r="B3216" s="34">
        <v>0.37377314814814822</v>
      </c>
      <c r="C3216" t="s">
        <v>163</v>
      </c>
      <c r="D3216" t="s">
        <v>505</v>
      </c>
      <c r="E3216" t="s">
        <v>149</v>
      </c>
      <c r="F3216" t="s">
        <v>653</v>
      </c>
      <c r="G3216" s="82">
        <v>3286830</v>
      </c>
      <c r="H3216" t="s">
        <v>179</v>
      </c>
      <c r="I3216" t="s">
        <v>211</v>
      </c>
      <c r="J3216" s="33"/>
      <c r="K3216" s="33">
        <f>표1[[#This Row],[날짜]]</f>
        <v>45490</v>
      </c>
      <c r="L3216" t="str" cm="1">
        <f t="array" ref="L32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16" t="str">
        <f t="shared" si="50"/>
        <v>기타수입</v>
      </c>
      <c r="N3216" t="str">
        <f>IF(COUNTIF(저축성자산, I3216) &gt; 0, 표1[[#This Row],[결제수단]], E3216)</f>
        <v>미분류</v>
      </c>
      <c r="O3216">
        <f>IF(OR(표1[[#This Row],[pv_대분류]]="수입", 표1[[#This Row],[pv_대분류]]="저축/투자"), 표1[[#This Row],[금액]], -표1[[#This Row],[금액]])</f>
        <v>3286830</v>
      </c>
    </row>
    <row r="3217" spans="1:15">
      <c r="A3217" s="33">
        <v>45490</v>
      </c>
      <c r="B3217" s="34">
        <v>0.50596064814814812</v>
      </c>
      <c r="C3217" t="s">
        <v>165</v>
      </c>
      <c r="D3217" t="s">
        <v>553</v>
      </c>
      <c r="E3217" t="s">
        <v>612</v>
      </c>
      <c r="F3217" t="s">
        <v>5</v>
      </c>
      <c r="G3217" s="82">
        <v>-70373</v>
      </c>
      <c r="H3217" t="s">
        <v>179</v>
      </c>
      <c r="I3217" t="s">
        <v>222</v>
      </c>
      <c r="J3217" s="33"/>
      <c r="K3217" s="33">
        <f>표1[[#This Row],[날짜]]</f>
        <v>45490</v>
      </c>
      <c r="L3217" t="str" cm="1">
        <f t="array" ref="L32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17" t="str">
        <f t="shared" si="50"/>
        <v>온라인쇼핑</v>
      </c>
      <c r="N3217" t="str">
        <f>IF(COUNTIF(저축성자산, I3217) &gt; 0, 표1[[#This Row],[결제수단]], E3217)</f>
        <v>인터넷쇼핑</v>
      </c>
      <c r="O3217">
        <f>IF(OR(표1[[#This Row],[pv_대분류]]="수입", 표1[[#This Row],[pv_대분류]]="저축/투자"), 표1[[#This Row],[금액]], -표1[[#This Row],[금액]])</f>
        <v>70373</v>
      </c>
    </row>
    <row r="3218" spans="1:15">
      <c r="A3218" s="33">
        <v>45490</v>
      </c>
      <c r="B3218" s="34">
        <v>0.75802083333333337</v>
      </c>
      <c r="C3218" t="s">
        <v>165</v>
      </c>
      <c r="D3218" t="s">
        <v>553</v>
      </c>
      <c r="E3218" t="s">
        <v>612</v>
      </c>
      <c r="F3218" t="s">
        <v>405</v>
      </c>
      <c r="G3218" s="82">
        <v>-100000</v>
      </c>
      <c r="H3218" t="s">
        <v>179</v>
      </c>
      <c r="I3218" t="s">
        <v>211</v>
      </c>
      <c r="J3218" s="33"/>
      <c r="K3218" s="33">
        <f>표1[[#This Row],[날짜]]</f>
        <v>45490</v>
      </c>
      <c r="L3218" t="str" cm="1">
        <f t="array" ref="L32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18" t="str">
        <f t="shared" si="50"/>
        <v>온라인쇼핑</v>
      </c>
      <c r="N3218" t="str">
        <f>IF(COUNTIF(저축성자산, I3218) &gt; 0, 표1[[#This Row],[결제수단]], E3218)</f>
        <v>인터넷쇼핑</v>
      </c>
      <c r="O3218">
        <f>IF(OR(표1[[#This Row],[pv_대분류]]="수입", 표1[[#This Row],[pv_대분류]]="저축/투자"), 표1[[#This Row],[금액]], -표1[[#This Row],[금액]])</f>
        <v>100000</v>
      </c>
    </row>
    <row r="3219" spans="1:15">
      <c r="A3219" s="33">
        <v>45490</v>
      </c>
      <c r="B3219" s="34">
        <v>0.75844907407407403</v>
      </c>
      <c r="C3219" t="s">
        <v>165</v>
      </c>
      <c r="D3219" t="s">
        <v>148</v>
      </c>
      <c r="E3219" t="s">
        <v>20</v>
      </c>
      <c r="F3219" t="s">
        <v>806</v>
      </c>
      <c r="G3219" s="82">
        <v>-12000</v>
      </c>
      <c r="H3219" t="s">
        <v>179</v>
      </c>
      <c r="I3219" t="s">
        <v>222</v>
      </c>
      <c r="J3219" s="33"/>
      <c r="K3219" s="33">
        <f>표1[[#This Row],[날짜]]</f>
        <v>45490</v>
      </c>
      <c r="L3219" t="str" cm="1">
        <f t="array" ref="L32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19" t="str">
        <f t="shared" si="50"/>
        <v>식비</v>
      </c>
      <c r="N3219" t="str">
        <f>IF(COUNTIF(저축성자산, I3219) &gt; 0, 표1[[#This Row],[결제수단]], E3219)</f>
        <v>한식</v>
      </c>
      <c r="O3219">
        <f>IF(OR(표1[[#This Row],[pv_대분류]]="수입", 표1[[#This Row],[pv_대분류]]="저축/투자"), 표1[[#This Row],[금액]], -표1[[#This Row],[금액]])</f>
        <v>12000</v>
      </c>
    </row>
    <row r="3220" spans="1:15">
      <c r="A3220" s="33">
        <v>45490</v>
      </c>
      <c r="B3220" s="34">
        <v>0.79552083333333334</v>
      </c>
      <c r="C3220" t="s">
        <v>165</v>
      </c>
      <c r="D3220" t="s">
        <v>156</v>
      </c>
      <c r="E3220" t="s">
        <v>18</v>
      </c>
      <c r="F3220" t="s">
        <v>740</v>
      </c>
      <c r="G3220" s="82">
        <v>-131000</v>
      </c>
      <c r="H3220" t="s">
        <v>179</v>
      </c>
      <c r="I3220" t="s">
        <v>211</v>
      </c>
      <c r="J3220" s="33"/>
      <c r="K3220" s="33">
        <f>표1[[#This Row],[날짜]]</f>
        <v>45490</v>
      </c>
      <c r="L3220" t="str" cm="1">
        <f t="array" ref="L32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20" t="str">
        <f t="shared" si="50"/>
        <v>금융</v>
      </c>
      <c r="N3220" t="str">
        <f>IF(COUNTIF(저축성자산, I3220) &gt; 0, 표1[[#This Row],[결제수단]], E3220)</f>
        <v>은행</v>
      </c>
      <c r="O3220">
        <f>IF(OR(표1[[#This Row],[pv_대분류]]="수입", 표1[[#This Row],[pv_대분류]]="저축/투자"), 표1[[#This Row],[금액]], -표1[[#This Row],[금액]])</f>
        <v>131000</v>
      </c>
    </row>
    <row r="3221" spans="1:15" hidden="1">
      <c r="A3221" s="33">
        <v>45490</v>
      </c>
      <c r="B3221" s="34">
        <v>0.36368055555555562</v>
      </c>
      <c r="C3221" t="s">
        <v>167</v>
      </c>
      <c r="D3221" t="s">
        <v>609</v>
      </c>
      <c r="E3221" t="s">
        <v>149</v>
      </c>
      <c r="F3221" t="s">
        <v>152</v>
      </c>
      <c r="G3221" s="82">
        <v>14300</v>
      </c>
      <c r="H3221" t="s">
        <v>179</v>
      </c>
      <c r="I3221" t="s">
        <v>537</v>
      </c>
      <c r="J3221" s="33"/>
      <c r="K3221" s="33">
        <f>표1[[#This Row],[날짜]]</f>
        <v>45490</v>
      </c>
      <c r="L3221" t="str" cm="1">
        <f t="array" ref="L32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1" t="str">
        <f t="shared" si="50"/>
        <v>내계좌이체</v>
      </c>
      <c r="N3221" t="str">
        <f>IF(COUNTIF(저축성자산, I3221) &gt; 0, 표1[[#This Row],[결제수단]], E3221)</f>
        <v>미분류</v>
      </c>
      <c r="O3221">
        <f>IF(OR(표1[[#This Row],[pv_대분류]]="수입", 표1[[#This Row],[pv_대분류]]="저축/투자"), 표1[[#This Row],[금액]], -표1[[#This Row],[금액]])</f>
        <v>-14300</v>
      </c>
    </row>
    <row r="3222" spans="1:15" hidden="1">
      <c r="A3222" s="33">
        <v>45490</v>
      </c>
      <c r="B3222" s="34">
        <v>0.37968750000000001</v>
      </c>
      <c r="C3222" t="s">
        <v>167</v>
      </c>
      <c r="D3222" t="s">
        <v>609</v>
      </c>
      <c r="E3222" t="s">
        <v>149</v>
      </c>
      <c r="F3222" t="s">
        <v>593</v>
      </c>
      <c r="G3222" s="82">
        <v>-250000</v>
      </c>
      <c r="H3222" t="s">
        <v>179</v>
      </c>
      <c r="I3222" t="s">
        <v>211</v>
      </c>
      <c r="J3222" s="33"/>
      <c r="K3222" s="33">
        <f>표1[[#This Row],[날짜]]</f>
        <v>45490</v>
      </c>
      <c r="L3222" t="str" cm="1">
        <f t="array" ref="L32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2" t="str">
        <f t="shared" si="50"/>
        <v>내계좌이체</v>
      </c>
      <c r="N3222" t="str">
        <f>IF(COUNTIF(저축성자산, I3222) &gt; 0, 표1[[#This Row],[결제수단]], E3222)</f>
        <v>미분류</v>
      </c>
      <c r="O3222">
        <f>IF(OR(표1[[#This Row],[pv_대분류]]="수입", 표1[[#This Row],[pv_대분류]]="저축/투자"), 표1[[#This Row],[금액]], -표1[[#This Row],[금액]])</f>
        <v>250000</v>
      </c>
    </row>
    <row r="3223" spans="1:15" hidden="1">
      <c r="A3223" s="33">
        <v>45490</v>
      </c>
      <c r="B3223" s="34">
        <v>0.37994212962962959</v>
      </c>
      <c r="C3223" t="s">
        <v>167</v>
      </c>
      <c r="D3223" t="s">
        <v>609</v>
      </c>
      <c r="E3223" t="s">
        <v>149</v>
      </c>
      <c r="F3223" t="s">
        <v>593</v>
      </c>
      <c r="G3223" s="82">
        <v>-250000</v>
      </c>
      <c r="H3223" t="s">
        <v>179</v>
      </c>
      <c r="I3223" t="s">
        <v>211</v>
      </c>
      <c r="J3223" s="33"/>
      <c r="K3223" s="33">
        <f>표1[[#This Row],[날짜]]</f>
        <v>45490</v>
      </c>
      <c r="L3223" t="str" cm="1">
        <f t="array" ref="L32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3" t="str">
        <f t="shared" si="50"/>
        <v>내계좌이체</v>
      </c>
      <c r="N3223" t="str">
        <f>IF(COUNTIF(저축성자산, I3223) &gt; 0, 표1[[#This Row],[결제수단]], E3223)</f>
        <v>미분류</v>
      </c>
      <c r="O3223">
        <f>IF(OR(표1[[#This Row],[pv_대분류]]="수입", 표1[[#This Row],[pv_대분류]]="저축/투자"), 표1[[#This Row],[금액]], -표1[[#This Row],[금액]])</f>
        <v>250000</v>
      </c>
    </row>
    <row r="3224" spans="1:15" hidden="1">
      <c r="A3224" s="33">
        <v>45490</v>
      </c>
      <c r="B3224" s="34">
        <v>0.43746527777777777</v>
      </c>
      <c r="C3224" t="s">
        <v>167</v>
      </c>
      <c r="D3224" t="s">
        <v>167</v>
      </c>
      <c r="E3224" t="s">
        <v>149</v>
      </c>
      <c r="F3224" t="s">
        <v>611</v>
      </c>
      <c r="G3224" s="82">
        <v>-11500</v>
      </c>
      <c r="H3224" t="s">
        <v>179</v>
      </c>
      <c r="I3224" t="s">
        <v>211</v>
      </c>
      <c r="J3224" s="33"/>
      <c r="K3224" s="33">
        <f>표1[[#This Row],[날짜]]</f>
        <v>45490</v>
      </c>
      <c r="L3224" t="str" cm="1">
        <f t="array" ref="L32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224" t="str">
        <f t="shared" si="50"/>
        <v>이체</v>
      </c>
      <c r="N3224" t="str">
        <f>IF(COUNTIF(저축성자산, I3224) &gt; 0, 표1[[#This Row],[결제수단]], E3224)</f>
        <v>미분류</v>
      </c>
      <c r="O3224">
        <f>IF(OR(표1[[#This Row],[pv_대분류]]="수입", 표1[[#This Row],[pv_대분류]]="저축/투자"), 표1[[#This Row],[금액]], -표1[[#This Row],[금액]])</f>
        <v>11500</v>
      </c>
    </row>
    <row r="3225" spans="1:15" hidden="1">
      <c r="A3225" s="33">
        <v>45490</v>
      </c>
      <c r="B3225" s="34">
        <v>0.7096527777777778</v>
      </c>
      <c r="C3225" t="s">
        <v>167</v>
      </c>
      <c r="D3225" t="s">
        <v>635</v>
      </c>
      <c r="E3225" t="s">
        <v>149</v>
      </c>
      <c r="F3225" t="s">
        <v>798</v>
      </c>
      <c r="G3225" s="82">
        <v>-9945</v>
      </c>
      <c r="H3225" t="s">
        <v>179</v>
      </c>
      <c r="I3225" t="s">
        <v>537</v>
      </c>
      <c r="J3225" s="33"/>
      <c r="K3225" s="33">
        <f>표1[[#This Row],[날짜]]</f>
        <v>45490</v>
      </c>
      <c r="L3225" t="str" cm="1">
        <f t="array" ref="L32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5" t="str">
        <f t="shared" si="50"/>
        <v>카드대금</v>
      </c>
      <c r="N3225" t="str">
        <f>IF(COUNTIF(저축성자산, I3225) &gt; 0, 표1[[#This Row],[결제수단]], E3225)</f>
        <v>미분류</v>
      </c>
      <c r="O3225">
        <f>IF(OR(표1[[#This Row],[pv_대분류]]="수입", 표1[[#This Row],[pv_대분류]]="저축/투자"), 표1[[#This Row],[금액]], -표1[[#This Row],[금액]])</f>
        <v>9945</v>
      </c>
    </row>
    <row r="3226" spans="1:15" hidden="1">
      <c r="A3226" s="33">
        <v>45490</v>
      </c>
      <c r="B3226" s="34">
        <v>0.71151620370370372</v>
      </c>
      <c r="C3226" t="s">
        <v>167</v>
      </c>
      <c r="D3226" t="s">
        <v>609</v>
      </c>
      <c r="E3226" t="s">
        <v>149</v>
      </c>
      <c r="F3226" t="s">
        <v>192</v>
      </c>
      <c r="G3226" s="82">
        <v>365000</v>
      </c>
      <c r="H3226" t="s">
        <v>179</v>
      </c>
      <c r="I3226" t="s">
        <v>537</v>
      </c>
      <c r="J3226" s="33"/>
      <c r="K3226" s="33">
        <f>표1[[#This Row],[날짜]]</f>
        <v>45490</v>
      </c>
      <c r="L3226" t="str" cm="1">
        <f t="array" ref="L32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6" t="str">
        <f t="shared" si="50"/>
        <v>내계좌이체</v>
      </c>
      <c r="N3226" t="str">
        <f>IF(COUNTIF(저축성자산, I3226) &gt; 0, 표1[[#This Row],[결제수단]], E3226)</f>
        <v>미분류</v>
      </c>
      <c r="O3226">
        <f>IF(OR(표1[[#This Row],[pv_대분류]]="수입", 표1[[#This Row],[pv_대분류]]="저축/투자"), 표1[[#This Row],[금액]], -표1[[#This Row],[금액]])</f>
        <v>-365000</v>
      </c>
    </row>
    <row r="3227" spans="1:15" hidden="1">
      <c r="A3227" s="33">
        <v>45490</v>
      </c>
      <c r="B3227" s="34">
        <v>0.71151620370370372</v>
      </c>
      <c r="C3227" t="s">
        <v>167</v>
      </c>
      <c r="D3227" t="s">
        <v>609</v>
      </c>
      <c r="E3227" t="s">
        <v>149</v>
      </c>
      <c r="F3227" t="s">
        <v>234</v>
      </c>
      <c r="G3227" s="82">
        <v>-365000</v>
      </c>
      <c r="H3227" t="s">
        <v>179</v>
      </c>
      <c r="I3227" t="s">
        <v>527</v>
      </c>
      <c r="J3227" s="33"/>
      <c r="K3227" s="33">
        <f>표1[[#This Row],[날짜]]</f>
        <v>45490</v>
      </c>
      <c r="L3227" t="str" cm="1">
        <f t="array" ref="L32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7" t="str">
        <f t="shared" si="50"/>
        <v>내계좌이체</v>
      </c>
      <c r="N3227" t="str">
        <f>IF(COUNTIF(저축성자산, I3227) &gt; 0, 표1[[#This Row],[결제수단]], E3227)</f>
        <v>미분류</v>
      </c>
      <c r="O3227">
        <f>IF(OR(표1[[#This Row],[pv_대분류]]="수입", 표1[[#This Row],[pv_대분류]]="저축/투자"), 표1[[#This Row],[금액]], -표1[[#This Row],[금액]])</f>
        <v>365000</v>
      </c>
    </row>
    <row r="3228" spans="1:15" hidden="1">
      <c r="A3228" s="33">
        <v>45490</v>
      </c>
      <c r="B3228" s="34">
        <v>0.75802083333333337</v>
      </c>
      <c r="C3228" t="s">
        <v>167</v>
      </c>
      <c r="D3228" t="s">
        <v>609</v>
      </c>
      <c r="E3228" t="s">
        <v>149</v>
      </c>
      <c r="F3228" t="s">
        <v>628</v>
      </c>
      <c r="G3228" s="82">
        <v>700000</v>
      </c>
      <c r="H3228" t="s">
        <v>179</v>
      </c>
      <c r="I3228" t="s">
        <v>209</v>
      </c>
      <c r="J3228" s="33"/>
      <c r="K3228" s="33">
        <f>표1[[#This Row],[날짜]]</f>
        <v>45490</v>
      </c>
      <c r="L3228" t="str" cm="1">
        <f t="array" ref="L32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3228" t="str">
        <f t="shared" si="50"/>
        <v>저축성자산</v>
      </c>
      <c r="N3228" t="str">
        <f>IF(COUNTIF(저축성자산, I3228) &gt; 0, 표1[[#This Row],[결제수단]], E3228)</f>
        <v>NH청년도약계좌</v>
      </c>
      <c r="O3228">
        <f>IF(OR(표1[[#This Row],[pv_대분류]]="수입", 표1[[#This Row],[pv_대분류]]="저축/투자"), 표1[[#This Row],[금액]], -표1[[#This Row],[금액]])</f>
        <v>700000</v>
      </c>
    </row>
    <row r="3229" spans="1:15" hidden="1">
      <c r="A3229" s="33">
        <v>45490</v>
      </c>
      <c r="B3229" s="34">
        <v>0.75802083333333337</v>
      </c>
      <c r="C3229" t="s">
        <v>167</v>
      </c>
      <c r="D3229" t="s">
        <v>609</v>
      </c>
      <c r="E3229" t="s">
        <v>149</v>
      </c>
      <c r="F3229" t="s">
        <v>398</v>
      </c>
      <c r="G3229" s="82">
        <v>-700000</v>
      </c>
      <c r="H3229" t="s">
        <v>179</v>
      </c>
      <c r="I3229" t="s">
        <v>211</v>
      </c>
      <c r="J3229" s="33"/>
      <c r="K3229" s="33">
        <f>표1[[#This Row],[날짜]]</f>
        <v>45490</v>
      </c>
      <c r="L3229" t="str" cm="1">
        <f t="array" ref="L32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29" t="str">
        <f t="shared" si="50"/>
        <v>내계좌이체</v>
      </c>
      <c r="N3229" t="str">
        <f>IF(COUNTIF(저축성자산, I3229) &gt; 0, 표1[[#This Row],[결제수단]], E3229)</f>
        <v>미분류</v>
      </c>
      <c r="O3229">
        <f>IF(OR(표1[[#This Row],[pv_대분류]]="수입", 표1[[#This Row],[pv_대분류]]="저축/투자"), 표1[[#This Row],[금액]], -표1[[#This Row],[금액]])</f>
        <v>700000</v>
      </c>
    </row>
    <row r="3230" spans="1:15" hidden="1">
      <c r="A3230" s="33">
        <v>45490</v>
      </c>
      <c r="B3230" s="34">
        <v>0.76590277777777782</v>
      </c>
      <c r="C3230" t="s">
        <v>167</v>
      </c>
      <c r="D3230" t="s">
        <v>609</v>
      </c>
      <c r="E3230" t="s">
        <v>149</v>
      </c>
      <c r="F3230" t="s">
        <v>593</v>
      </c>
      <c r="G3230" s="82">
        <v>-1250000</v>
      </c>
      <c r="H3230" t="s">
        <v>179</v>
      </c>
      <c r="I3230" t="s">
        <v>211</v>
      </c>
      <c r="J3230" s="33"/>
      <c r="K3230" s="33">
        <f>표1[[#This Row],[날짜]]</f>
        <v>45490</v>
      </c>
      <c r="L3230" t="str" cm="1">
        <f t="array" ref="L32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30" t="str">
        <f t="shared" si="50"/>
        <v>내계좌이체</v>
      </c>
      <c r="N3230" t="str">
        <f>IF(COUNTIF(저축성자산, I3230) &gt; 0, 표1[[#This Row],[결제수단]], E3230)</f>
        <v>미분류</v>
      </c>
      <c r="O3230">
        <f>IF(OR(표1[[#This Row],[pv_대분류]]="수입", 표1[[#This Row],[pv_대분류]]="저축/투자"), 표1[[#This Row],[금액]], -표1[[#This Row],[금액]])</f>
        <v>1250000</v>
      </c>
    </row>
    <row r="3231" spans="1:15" hidden="1">
      <c r="A3231" s="33">
        <v>45490</v>
      </c>
      <c r="B3231" s="34">
        <v>0.76591435185185186</v>
      </c>
      <c r="C3231" t="s">
        <v>167</v>
      </c>
      <c r="D3231" t="s">
        <v>609</v>
      </c>
      <c r="E3231" t="s">
        <v>149</v>
      </c>
      <c r="F3231" t="s">
        <v>152</v>
      </c>
      <c r="G3231" s="82">
        <v>1250000</v>
      </c>
      <c r="H3231" t="s">
        <v>179</v>
      </c>
      <c r="I3231" t="s">
        <v>537</v>
      </c>
      <c r="J3231" s="33"/>
      <c r="K3231" s="33">
        <f>표1[[#This Row],[날짜]]</f>
        <v>45490</v>
      </c>
      <c r="L3231" t="str" cm="1">
        <f t="array" ref="L32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31" t="str">
        <f t="shared" si="50"/>
        <v>내계좌이체</v>
      </c>
      <c r="N3231" t="str">
        <f>IF(COUNTIF(저축성자산, I3231) &gt; 0, 표1[[#This Row],[결제수단]], E3231)</f>
        <v>미분류</v>
      </c>
      <c r="O3231">
        <f>IF(OR(표1[[#This Row],[pv_대분류]]="수입", 표1[[#This Row],[pv_대분류]]="저축/투자"), 표1[[#This Row],[금액]], -표1[[#This Row],[금액]])</f>
        <v>-1250000</v>
      </c>
    </row>
    <row r="3232" spans="1:15" hidden="1">
      <c r="A3232" s="33">
        <v>45490</v>
      </c>
      <c r="B3232" s="34">
        <v>0.76631944444444444</v>
      </c>
      <c r="C3232" t="s">
        <v>167</v>
      </c>
      <c r="D3232" t="s">
        <v>609</v>
      </c>
      <c r="E3232" t="s">
        <v>149</v>
      </c>
      <c r="F3232" t="s">
        <v>192</v>
      </c>
      <c r="G3232" s="82">
        <v>-1250000</v>
      </c>
      <c r="H3232" t="s">
        <v>179</v>
      </c>
      <c r="I3232" t="s">
        <v>537</v>
      </c>
      <c r="J3232" s="33"/>
      <c r="K3232" s="33">
        <f>표1[[#This Row],[날짜]]</f>
        <v>45490</v>
      </c>
      <c r="L3232" t="str" cm="1">
        <f t="array" ref="L32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32" t="str">
        <f t="shared" si="50"/>
        <v>내계좌이체</v>
      </c>
      <c r="N3232" t="str">
        <f>IF(COUNTIF(저축성자산, I3232) &gt; 0, 표1[[#This Row],[결제수단]], E3232)</f>
        <v>미분류</v>
      </c>
      <c r="O3232">
        <f>IF(OR(표1[[#This Row],[pv_대분류]]="수입", 표1[[#This Row],[pv_대분류]]="저축/투자"), 표1[[#This Row],[금액]], -표1[[#This Row],[금액]])</f>
        <v>1250000</v>
      </c>
    </row>
    <row r="3233" spans="1:15" hidden="1">
      <c r="A3233" s="33">
        <v>45490</v>
      </c>
      <c r="B3233" s="34">
        <v>0.76631944444444444</v>
      </c>
      <c r="C3233" t="s">
        <v>167</v>
      </c>
      <c r="D3233" t="s">
        <v>609</v>
      </c>
      <c r="E3233" t="s">
        <v>149</v>
      </c>
      <c r="F3233" t="s">
        <v>237</v>
      </c>
      <c r="G3233" s="82">
        <v>1250000</v>
      </c>
      <c r="H3233" t="s">
        <v>179</v>
      </c>
      <c r="I3233" t="s">
        <v>527</v>
      </c>
      <c r="J3233" s="33"/>
      <c r="K3233" s="33">
        <f>표1[[#This Row],[날짜]]</f>
        <v>45490</v>
      </c>
      <c r="L3233" t="str" cm="1">
        <f t="array" ref="L32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33" t="str">
        <f t="shared" si="50"/>
        <v>내계좌이체</v>
      </c>
      <c r="N3233" t="str">
        <f>IF(COUNTIF(저축성자산, I3233) &gt; 0, 표1[[#This Row],[결제수단]], E3233)</f>
        <v>미분류</v>
      </c>
      <c r="O3233">
        <f>IF(OR(표1[[#This Row],[pv_대분류]]="수입", 표1[[#This Row],[pv_대분류]]="저축/투자"), 표1[[#This Row],[금액]], -표1[[#This Row],[금액]])</f>
        <v>-1250000</v>
      </c>
    </row>
    <row r="3234" spans="1:15" hidden="1">
      <c r="A3234" s="33">
        <v>45490</v>
      </c>
      <c r="B3234" s="34">
        <v>0.77707175925925931</v>
      </c>
      <c r="C3234" t="s">
        <v>167</v>
      </c>
      <c r="D3234" t="s">
        <v>167</v>
      </c>
      <c r="E3234" t="s">
        <v>149</v>
      </c>
      <c r="F3234" t="s">
        <v>611</v>
      </c>
      <c r="G3234" s="82">
        <v>-24000</v>
      </c>
      <c r="H3234" t="s">
        <v>179</v>
      </c>
      <c r="I3234" t="s">
        <v>537</v>
      </c>
      <c r="J3234" s="33"/>
      <c r="K3234" s="33">
        <f>표1[[#This Row],[날짜]]</f>
        <v>45490</v>
      </c>
      <c r="L3234" t="str" cm="1">
        <f t="array" ref="L32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234" t="str">
        <f t="shared" si="50"/>
        <v>이체</v>
      </c>
      <c r="N3234" t="str">
        <f>IF(COUNTIF(저축성자산, I3234) &gt; 0, 표1[[#This Row],[결제수단]], E3234)</f>
        <v>미분류</v>
      </c>
      <c r="O3234">
        <f>IF(OR(표1[[#This Row],[pv_대분류]]="수입", 표1[[#This Row],[pv_대분류]]="저축/투자"), 표1[[#This Row],[금액]], -표1[[#This Row],[금액]])</f>
        <v>24000</v>
      </c>
    </row>
    <row r="3235" spans="1:15" hidden="1">
      <c r="A3235" s="33">
        <v>45490</v>
      </c>
      <c r="B3235" s="34">
        <v>0.78142361111111114</v>
      </c>
      <c r="C3235" t="s">
        <v>167</v>
      </c>
      <c r="D3235" t="s">
        <v>635</v>
      </c>
      <c r="E3235" t="s">
        <v>149</v>
      </c>
      <c r="F3235" t="s">
        <v>798</v>
      </c>
      <c r="G3235" s="82">
        <v>-310731</v>
      </c>
      <c r="H3235" t="s">
        <v>179</v>
      </c>
      <c r="I3235" t="s">
        <v>537</v>
      </c>
      <c r="J3235" s="33"/>
      <c r="K3235" s="33">
        <f>표1[[#This Row],[날짜]]</f>
        <v>45490</v>
      </c>
      <c r="L3235" t="str" cm="1">
        <f t="array" ref="L32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35" t="str">
        <f t="shared" si="50"/>
        <v>카드대금</v>
      </c>
      <c r="N3235" t="str">
        <f>IF(COUNTIF(저축성자산, I3235) &gt; 0, 표1[[#This Row],[결제수단]], E3235)</f>
        <v>미분류</v>
      </c>
      <c r="O3235">
        <f>IF(OR(표1[[#This Row],[pv_대분류]]="수입", 표1[[#This Row],[pv_대분류]]="저축/투자"), 표1[[#This Row],[금액]], -표1[[#This Row],[금액]])</f>
        <v>310731</v>
      </c>
    </row>
    <row r="3236" spans="1:15">
      <c r="A3236" s="33">
        <v>45489</v>
      </c>
      <c r="B3236" s="34">
        <v>0.53518518518518521</v>
      </c>
      <c r="C3236" t="s">
        <v>165</v>
      </c>
      <c r="D3236" t="s">
        <v>148</v>
      </c>
      <c r="E3236" t="s">
        <v>0</v>
      </c>
      <c r="F3236" t="s">
        <v>344</v>
      </c>
      <c r="G3236" s="82">
        <v>-59866</v>
      </c>
      <c r="H3236" t="s">
        <v>179</v>
      </c>
      <c r="I3236" t="s">
        <v>222</v>
      </c>
      <c r="J3236" s="33"/>
      <c r="K3236" s="33">
        <f>표1[[#This Row],[날짜]]</f>
        <v>45489</v>
      </c>
      <c r="L3236" t="str" cm="1">
        <f t="array" ref="L32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36" t="str">
        <f t="shared" si="50"/>
        <v>식비</v>
      </c>
      <c r="N3236" t="str">
        <f>IF(COUNTIF(저축성자산, I3236) &gt; 0, 표1[[#This Row],[결제수단]], E3236)</f>
        <v>치킨</v>
      </c>
      <c r="O3236">
        <f>IF(OR(표1[[#This Row],[pv_대분류]]="수입", 표1[[#This Row],[pv_대분류]]="저축/투자"), 표1[[#This Row],[금액]], -표1[[#This Row],[금액]])</f>
        <v>59866</v>
      </c>
    </row>
    <row r="3237" spans="1:15">
      <c r="A3237" s="33">
        <v>45488</v>
      </c>
      <c r="B3237" s="34">
        <v>0</v>
      </c>
      <c r="C3237" t="s">
        <v>165</v>
      </c>
      <c r="D3237" t="s">
        <v>146</v>
      </c>
      <c r="E3237" t="s">
        <v>595</v>
      </c>
      <c r="F3237" t="s">
        <v>613</v>
      </c>
      <c r="G3237" s="82">
        <v>-1400</v>
      </c>
      <c r="H3237" t="s">
        <v>179</v>
      </c>
      <c r="I3237" t="s">
        <v>224</v>
      </c>
      <c r="J3237" s="33"/>
      <c r="K3237" s="33">
        <f>표1[[#This Row],[날짜]]</f>
        <v>45488</v>
      </c>
      <c r="L3237" t="str" cm="1">
        <f t="array" ref="L32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37" t="str">
        <f t="shared" si="50"/>
        <v>교통</v>
      </c>
      <c r="N3237" t="str">
        <f>IF(COUNTIF(저축성자산, I3237) &gt; 0, 표1[[#This Row],[결제수단]], E3237)</f>
        <v>대중교통</v>
      </c>
      <c r="O3237">
        <f>IF(OR(표1[[#This Row],[pv_대분류]]="수입", 표1[[#This Row],[pv_대분류]]="저축/투자"), 표1[[#This Row],[금액]], -표1[[#This Row],[금액]])</f>
        <v>1400</v>
      </c>
    </row>
    <row r="3238" spans="1:15">
      <c r="A3238" s="33">
        <v>45488</v>
      </c>
      <c r="B3238" s="34">
        <v>0</v>
      </c>
      <c r="C3238" t="s">
        <v>165</v>
      </c>
      <c r="D3238" t="s">
        <v>146</v>
      </c>
      <c r="E3238" t="s">
        <v>595</v>
      </c>
      <c r="F3238" t="s">
        <v>613</v>
      </c>
      <c r="G3238" s="82">
        <v>-20900</v>
      </c>
      <c r="H3238" t="s">
        <v>179</v>
      </c>
      <c r="I3238" t="s">
        <v>224</v>
      </c>
      <c r="J3238" s="33"/>
      <c r="K3238" s="33">
        <f>표1[[#This Row],[날짜]]</f>
        <v>45488</v>
      </c>
      <c r="L3238" t="str" cm="1">
        <f t="array" ref="L32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38" t="str">
        <f t="shared" si="50"/>
        <v>교통</v>
      </c>
      <c r="N3238" t="str">
        <f>IF(COUNTIF(저축성자산, I3238) &gt; 0, 표1[[#This Row],[결제수단]], E3238)</f>
        <v>대중교통</v>
      </c>
      <c r="O3238">
        <f>IF(OR(표1[[#This Row],[pv_대분류]]="수입", 표1[[#This Row],[pv_대분류]]="저축/투자"), 표1[[#This Row],[금액]], -표1[[#This Row],[금액]])</f>
        <v>20900</v>
      </c>
    </row>
    <row r="3239" spans="1:15" hidden="1">
      <c r="A3239" s="33">
        <v>45488</v>
      </c>
      <c r="B3239" s="34">
        <v>0.41462962962962963</v>
      </c>
      <c r="C3239" t="s">
        <v>163</v>
      </c>
      <c r="D3239" t="s">
        <v>510</v>
      </c>
      <c r="E3239" t="s">
        <v>149</v>
      </c>
      <c r="F3239" t="s">
        <v>240</v>
      </c>
      <c r="G3239" s="82">
        <v>500</v>
      </c>
      <c r="H3239" t="s">
        <v>179</v>
      </c>
      <c r="I3239" t="s">
        <v>537</v>
      </c>
      <c r="J3239" s="33"/>
      <c r="K3239" s="33">
        <f>표1[[#This Row],[날짜]]</f>
        <v>45488</v>
      </c>
      <c r="L3239" t="str" cm="1">
        <f t="array" ref="L32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39" t="str">
        <f t="shared" si="50"/>
        <v>금융수입</v>
      </c>
      <c r="N3239" t="str">
        <f>IF(COUNTIF(저축성자산, I3239) &gt; 0, 표1[[#This Row],[결제수단]], E3239)</f>
        <v>미분류</v>
      </c>
      <c r="O3239">
        <f>IF(OR(표1[[#This Row],[pv_대분류]]="수입", 표1[[#This Row],[pv_대분류]]="저축/투자"), 표1[[#This Row],[금액]], -표1[[#This Row],[금액]])</f>
        <v>500</v>
      </c>
    </row>
    <row r="3240" spans="1:15">
      <c r="A3240" s="33">
        <v>45488</v>
      </c>
      <c r="B3240" s="34">
        <v>0.4378009259259259</v>
      </c>
      <c r="C3240" t="s">
        <v>165</v>
      </c>
      <c r="D3240" t="s">
        <v>146</v>
      </c>
      <c r="E3240" t="s">
        <v>595</v>
      </c>
      <c r="F3240" t="s">
        <v>639</v>
      </c>
      <c r="G3240" s="82">
        <v>-22300</v>
      </c>
      <c r="H3240" t="s">
        <v>179</v>
      </c>
      <c r="I3240" t="s">
        <v>537</v>
      </c>
      <c r="J3240" s="33"/>
      <c r="K3240" s="33">
        <f>표1[[#This Row],[날짜]]</f>
        <v>45488</v>
      </c>
      <c r="L3240" t="str" cm="1">
        <f t="array" ref="L32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40" t="str">
        <f t="shared" si="50"/>
        <v>교통</v>
      </c>
      <c r="N3240" t="str">
        <f>IF(COUNTIF(저축성자산, I3240) &gt; 0, 표1[[#This Row],[결제수단]], E3240)</f>
        <v>대중교통</v>
      </c>
      <c r="O3240">
        <f>IF(OR(표1[[#This Row],[pv_대분류]]="수입", 표1[[#This Row],[pv_대분류]]="저축/투자"), 표1[[#This Row],[금액]], -표1[[#This Row],[금액]])</f>
        <v>22300</v>
      </c>
    </row>
    <row r="3241" spans="1:15">
      <c r="A3241" s="33">
        <v>45488</v>
      </c>
      <c r="B3241" s="34">
        <v>0.70902777777777781</v>
      </c>
      <c r="C3241" t="s">
        <v>165</v>
      </c>
      <c r="D3241" t="s">
        <v>549</v>
      </c>
      <c r="E3241" t="s">
        <v>11</v>
      </c>
      <c r="F3241" t="s">
        <v>425</v>
      </c>
      <c r="G3241" s="82">
        <v>-2759</v>
      </c>
      <c r="H3241" t="s">
        <v>179</v>
      </c>
      <c r="I3241" t="s">
        <v>537</v>
      </c>
      <c r="J3241" s="33"/>
      <c r="K3241" s="33">
        <f>표1[[#This Row],[날짜]]</f>
        <v>45488</v>
      </c>
      <c r="L3241" t="str" cm="1">
        <f t="array" ref="L32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41" t="str">
        <f t="shared" si="50"/>
        <v>주거/통신</v>
      </c>
      <c r="N3241" t="str">
        <f>IF(COUNTIF(저축성자산, I3241) &gt; 0, 표1[[#This Row],[결제수단]], E3241)</f>
        <v>휴대폰</v>
      </c>
      <c r="O3241">
        <f>IF(OR(표1[[#This Row],[pv_대분류]]="수입", 표1[[#This Row],[pv_대분류]]="저축/투자"), 표1[[#This Row],[금액]], -표1[[#This Row],[금액]])</f>
        <v>2759</v>
      </c>
    </row>
    <row r="3242" spans="1:15" hidden="1">
      <c r="A3242" s="33">
        <v>45488</v>
      </c>
      <c r="B3242" s="34">
        <v>0.73225694444444445</v>
      </c>
      <c r="C3242" t="s">
        <v>163</v>
      </c>
      <c r="D3242" t="s">
        <v>510</v>
      </c>
      <c r="E3242" t="s">
        <v>149</v>
      </c>
      <c r="F3242" t="s">
        <v>608</v>
      </c>
      <c r="G3242" s="82">
        <v>50</v>
      </c>
      <c r="H3242" t="s">
        <v>179</v>
      </c>
      <c r="I3242" t="s">
        <v>527</v>
      </c>
      <c r="J3242" s="33"/>
      <c r="K3242" s="33">
        <f>표1[[#This Row],[날짜]]</f>
        <v>45488</v>
      </c>
      <c r="L3242" t="str" cm="1">
        <f t="array" ref="L32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42" t="str">
        <f t="shared" si="50"/>
        <v>금융수입</v>
      </c>
      <c r="N3242" t="str">
        <f>IF(COUNTIF(저축성자산, I3242) &gt; 0, 표1[[#This Row],[결제수단]], E3242)</f>
        <v>미분류</v>
      </c>
      <c r="O3242">
        <f>IF(OR(표1[[#This Row],[pv_대분류]]="수입", 표1[[#This Row],[pv_대분류]]="저축/투자"), 표1[[#This Row],[금액]], -표1[[#This Row],[금액]])</f>
        <v>50</v>
      </c>
    </row>
    <row r="3243" spans="1:15">
      <c r="A3243" s="33">
        <v>45488</v>
      </c>
      <c r="B3243" s="34">
        <v>0.77833333333333332</v>
      </c>
      <c r="C3243" t="s">
        <v>165</v>
      </c>
      <c r="D3243" t="s">
        <v>549</v>
      </c>
      <c r="E3243" t="s">
        <v>11</v>
      </c>
      <c r="F3243" t="s">
        <v>425</v>
      </c>
      <c r="G3243" s="82">
        <v>-33661</v>
      </c>
      <c r="H3243" t="s">
        <v>179</v>
      </c>
      <c r="I3243" t="s">
        <v>537</v>
      </c>
      <c r="J3243" s="33"/>
      <c r="K3243" s="33">
        <f>표1[[#This Row],[날짜]]</f>
        <v>45488</v>
      </c>
      <c r="L3243" t="str" cm="1">
        <f t="array" ref="L32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43" t="str">
        <f t="shared" si="50"/>
        <v>주거/통신</v>
      </c>
      <c r="N3243" t="str">
        <f>IF(COUNTIF(저축성자산, I3243) &gt; 0, 표1[[#This Row],[결제수단]], E3243)</f>
        <v>휴대폰</v>
      </c>
      <c r="O3243">
        <f>IF(OR(표1[[#This Row],[pv_대분류]]="수입", 표1[[#This Row],[pv_대분류]]="저축/투자"), 표1[[#This Row],[금액]], -표1[[#This Row],[금액]])</f>
        <v>33661</v>
      </c>
    </row>
    <row r="3244" spans="1:15">
      <c r="A3244" s="33">
        <v>45488</v>
      </c>
      <c r="B3244" s="34">
        <v>0.89178240740740744</v>
      </c>
      <c r="C3244" t="s">
        <v>165</v>
      </c>
      <c r="D3244" t="s">
        <v>542</v>
      </c>
      <c r="E3244" t="s">
        <v>56</v>
      </c>
      <c r="F3244" t="s">
        <v>102</v>
      </c>
      <c r="G3244" s="82">
        <v>-60000</v>
      </c>
      <c r="H3244" t="s">
        <v>179</v>
      </c>
      <c r="I3244" t="s">
        <v>222</v>
      </c>
      <c r="J3244" s="33"/>
      <c r="K3244" s="33">
        <f>표1[[#This Row],[날짜]]</f>
        <v>45488</v>
      </c>
      <c r="L3244" t="str" cm="1">
        <f t="array" ref="L32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44" t="str">
        <f t="shared" si="50"/>
        <v>의료/건강</v>
      </c>
      <c r="N3244" t="str">
        <f>IF(COUNTIF(저축성자산, I3244) &gt; 0, 표1[[#This Row],[결제수단]], E3244)</f>
        <v>운동</v>
      </c>
      <c r="O3244">
        <f>IF(OR(표1[[#This Row],[pv_대분류]]="수입", 표1[[#This Row],[pv_대분류]]="저축/투자"), 표1[[#This Row],[금액]], -표1[[#This Row],[금액]])</f>
        <v>60000</v>
      </c>
    </row>
    <row r="3245" spans="1:15">
      <c r="A3245" s="33">
        <v>45488</v>
      </c>
      <c r="B3245" s="34">
        <v>0.94340277777777781</v>
      </c>
      <c r="C3245" t="s">
        <v>165</v>
      </c>
      <c r="D3245" t="s">
        <v>160</v>
      </c>
      <c r="E3245" t="s">
        <v>10</v>
      </c>
      <c r="F3245" t="s">
        <v>314</v>
      </c>
      <c r="G3245" s="82">
        <v>-23240</v>
      </c>
      <c r="H3245" t="s">
        <v>179</v>
      </c>
      <c r="I3245" t="s">
        <v>222</v>
      </c>
      <c r="J3245" s="33"/>
      <c r="K3245" s="33">
        <f>표1[[#This Row],[날짜]]</f>
        <v>45488</v>
      </c>
      <c r="L3245" t="str" cm="1">
        <f t="array" ref="L32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45" t="str">
        <f t="shared" si="50"/>
        <v>생활</v>
      </c>
      <c r="N3245" t="str">
        <f>IF(COUNTIF(저축성자산, I3245) &gt; 0, 표1[[#This Row],[결제수단]], E3245)</f>
        <v>마트</v>
      </c>
      <c r="O3245">
        <f>IF(OR(표1[[#This Row],[pv_대분류]]="수입", 표1[[#This Row],[pv_대분류]]="저축/투자"), 표1[[#This Row],[금액]], -표1[[#This Row],[금액]])</f>
        <v>23240</v>
      </c>
    </row>
    <row r="3246" spans="1:15" hidden="1">
      <c r="A3246" s="33">
        <v>45488</v>
      </c>
      <c r="B3246" s="34">
        <v>0.73215277777777776</v>
      </c>
      <c r="C3246" t="s">
        <v>167</v>
      </c>
      <c r="D3246" t="s">
        <v>609</v>
      </c>
      <c r="E3246" t="s">
        <v>149</v>
      </c>
      <c r="F3246" t="s">
        <v>192</v>
      </c>
      <c r="G3246" s="82">
        <v>35056</v>
      </c>
      <c r="H3246" t="s">
        <v>179</v>
      </c>
      <c r="I3246" t="s">
        <v>537</v>
      </c>
      <c r="J3246" s="33"/>
      <c r="K3246" s="33">
        <f>표1[[#This Row],[날짜]]</f>
        <v>45488</v>
      </c>
      <c r="L3246" t="str" cm="1">
        <f t="array" ref="L32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46" t="str">
        <f t="shared" si="50"/>
        <v>내계좌이체</v>
      </c>
      <c r="N3246" t="str">
        <f>IF(COUNTIF(저축성자산, I3246) &gt; 0, 표1[[#This Row],[결제수단]], E3246)</f>
        <v>미분류</v>
      </c>
      <c r="O3246">
        <f>IF(OR(표1[[#This Row],[pv_대분류]]="수입", 표1[[#This Row],[pv_대분류]]="저축/투자"), 표1[[#This Row],[금액]], -표1[[#This Row],[금액]])</f>
        <v>-35056</v>
      </c>
    </row>
    <row r="3247" spans="1:15" hidden="1">
      <c r="A3247" s="33">
        <v>45488</v>
      </c>
      <c r="B3247" s="34">
        <v>0.73215277777777776</v>
      </c>
      <c r="C3247" t="s">
        <v>167</v>
      </c>
      <c r="D3247" t="s">
        <v>609</v>
      </c>
      <c r="E3247" t="s">
        <v>149</v>
      </c>
      <c r="F3247" t="s">
        <v>234</v>
      </c>
      <c r="G3247" s="82">
        <v>-35056</v>
      </c>
      <c r="H3247" t="s">
        <v>179</v>
      </c>
      <c r="I3247" t="s">
        <v>527</v>
      </c>
      <c r="J3247" s="33"/>
      <c r="K3247" s="33">
        <f>표1[[#This Row],[날짜]]</f>
        <v>45488</v>
      </c>
      <c r="L3247" t="str" cm="1">
        <f t="array" ref="L32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47" t="str">
        <f t="shared" si="50"/>
        <v>내계좌이체</v>
      </c>
      <c r="N3247" t="str">
        <f>IF(COUNTIF(저축성자산, I3247) &gt; 0, 표1[[#This Row],[결제수단]], E3247)</f>
        <v>미분류</v>
      </c>
      <c r="O3247">
        <f>IF(OR(표1[[#This Row],[pv_대분류]]="수입", 표1[[#This Row],[pv_대분류]]="저축/투자"), 표1[[#This Row],[금액]], -표1[[#This Row],[금액]])</f>
        <v>35056</v>
      </c>
    </row>
    <row r="3248" spans="1:15" hidden="1">
      <c r="A3248" s="33">
        <v>45488</v>
      </c>
      <c r="B3248" s="34">
        <v>0.7325694444444445</v>
      </c>
      <c r="C3248" t="s">
        <v>167</v>
      </c>
      <c r="D3248" t="s">
        <v>609</v>
      </c>
      <c r="E3248" t="s">
        <v>149</v>
      </c>
      <c r="F3248" t="s">
        <v>192</v>
      </c>
      <c r="G3248" s="82">
        <v>50</v>
      </c>
      <c r="H3248" t="s">
        <v>179</v>
      </c>
      <c r="I3248" t="s">
        <v>537</v>
      </c>
      <c r="J3248" s="33"/>
      <c r="K3248" s="33">
        <f>표1[[#This Row],[날짜]]</f>
        <v>45488</v>
      </c>
      <c r="L3248" t="str" cm="1">
        <f t="array" ref="L32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48" t="str">
        <f t="shared" si="50"/>
        <v>내계좌이체</v>
      </c>
      <c r="N3248" t="str">
        <f>IF(COUNTIF(저축성자산, I3248) &gt; 0, 표1[[#This Row],[결제수단]], E3248)</f>
        <v>미분류</v>
      </c>
      <c r="O3248">
        <f>IF(OR(표1[[#This Row],[pv_대분류]]="수입", 표1[[#This Row],[pv_대분류]]="저축/투자"), 표1[[#This Row],[금액]], -표1[[#This Row],[금액]])</f>
        <v>-50</v>
      </c>
    </row>
    <row r="3249" spans="1:15" hidden="1">
      <c r="A3249" s="33">
        <v>45488</v>
      </c>
      <c r="B3249" s="34">
        <v>0.7325694444444445</v>
      </c>
      <c r="C3249" t="s">
        <v>167</v>
      </c>
      <c r="D3249" t="s">
        <v>609</v>
      </c>
      <c r="E3249" t="s">
        <v>149</v>
      </c>
      <c r="F3249" t="s">
        <v>234</v>
      </c>
      <c r="G3249" s="82">
        <v>-50</v>
      </c>
      <c r="H3249" t="s">
        <v>179</v>
      </c>
      <c r="I3249" t="s">
        <v>527</v>
      </c>
      <c r="J3249" s="33"/>
      <c r="K3249" s="33">
        <f>표1[[#This Row],[날짜]]</f>
        <v>45488</v>
      </c>
      <c r="L3249" t="str" cm="1">
        <f t="array" ref="L32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49" t="str">
        <f t="shared" si="50"/>
        <v>내계좌이체</v>
      </c>
      <c r="N3249" t="str">
        <f>IF(COUNTIF(저축성자산, I3249) &gt; 0, 표1[[#This Row],[결제수단]], E3249)</f>
        <v>미분류</v>
      </c>
      <c r="O3249">
        <f>IF(OR(표1[[#This Row],[pv_대분류]]="수입", 표1[[#This Row],[pv_대분류]]="저축/투자"), 표1[[#This Row],[금액]], -표1[[#This Row],[금액]])</f>
        <v>50</v>
      </c>
    </row>
    <row r="3250" spans="1:15">
      <c r="A3250" s="33">
        <v>45487</v>
      </c>
      <c r="B3250" s="34">
        <v>0.57355324074074077</v>
      </c>
      <c r="C3250" t="s">
        <v>165</v>
      </c>
      <c r="D3250" t="s">
        <v>525</v>
      </c>
      <c r="E3250" t="s">
        <v>591</v>
      </c>
      <c r="F3250" t="s">
        <v>193</v>
      </c>
      <c r="G3250" s="82">
        <v>-5500</v>
      </c>
      <c r="H3250" t="s">
        <v>179</v>
      </c>
      <c r="I3250" t="s">
        <v>224</v>
      </c>
      <c r="J3250" s="33"/>
      <c r="K3250" s="33">
        <f>표1[[#This Row],[날짜]]</f>
        <v>45487</v>
      </c>
      <c r="L3250" t="str" cm="1">
        <f t="array" ref="L32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50" t="str">
        <f t="shared" si="50"/>
        <v>카페/간식</v>
      </c>
      <c r="N3250" t="str">
        <f>IF(COUNTIF(저축성자산, I3250) &gt; 0, 표1[[#This Row],[결제수단]], E3250)</f>
        <v>커피/음료</v>
      </c>
      <c r="O3250">
        <f>IF(OR(표1[[#This Row],[pv_대분류]]="수입", 표1[[#This Row],[pv_대분류]]="저축/투자"), 표1[[#This Row],[금액]], -표1[[#This Row],[금액]])</f>
        <v>5500</v>
      </c>
    </row>
    <row r="3251" spans="1:15">
      <c r="A3251" s="33">
        <v>45487</v>
      </c>
      <c r="B3251" s="34">
        <v>0.63533564814814814</v>
      </c>
      <c r="C3251" t="s">
        <v>165</v>
      </c>
      <c r="D3251" t="s">
        <v>525</v>
      </c>
      <c r="E3251" t="s">
        <v>591</v>
      </c>
      <c r="F3251" t="s">
        <v>193</v>
      </c>
      <c r="G3251" s="82">
        <v>-7000</v>
      </c>
      <c r="H3251" t="s">
        <v>179</v>
      </c>
      <c r="I3251" t="s">
        <v>224</v>
      </c>
      <c r="J3251" s="33"/>
      <c r="K3251" s="33">
        <f>표1[[#This Row],[날짜]]</f>
        <v>45487</v>
      </c>
      <c r="L3251" t="str" cm="1">
        <f t="array" ref="L32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51" t="str">
        <f t="shared" si="50"/>
        <v>카페/간식</v>
      </c>
      <c r="N3251" t="str">
        <f>IF(COUNTIF(저축성자산, I3251) &gt; 0, 표1[[#This Row],[결제수단]], E3251)</f>
        <v>커피/음료</v>
      </c>
      <c r="O3251">
        <f>IF(OR(표1[[#This Row],[pv_대분류]]="수입", 표1[[#This Row],[pv_대분류]]="저축/투자"), 표1[[#This Row],[금액]], -표1[[#This Row],[금액]])</f>
        <v>7000</v>
      </c>
    </row>
    <row r="3252" spans="1:15" hidden="1">
      <c r="A3252" s="33">
        <v>45487</v>
      </c>
      <c r="B3252" s="34">
        <v>0.62392361111111116</v>
      </c>
      <c r="C3252" t="s">
        <v>167</v>
      </c>
      <c r="D3252" t="s">
        <v>149</v>
      </c>
      <c r="E3252" t="s">
        <v>149</v>
      </c>
      <c r="F3252" t="s">
        <v>791</v>
      </c>
      <c r="G3252" s="82">
        <v>7890</v>
      </c>
      <c r="H3252" t="s">
        <v>179</v>
      </c>
      <c r="I3252" t="s">
        <v>554</v>
      </c>
      <c r="J3252" s="33"/>
      <c r="K3252" s="33">
        <f>표1[[#This Row],[날짜]]</f>
        <v>45487</v>
      </c>
      <c r="L3252" t="str" cm="1">
        <f t="array" ref="L32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52" t="str">
        <f t="shared" si="50"/>
        <v>미분류</v>
      </c>
      <c r="N3252" t="str">
        <f>IF(COUNTIF(저축성자산, I3252) &gt; 0, 표1[[#This Row],[결제수단]], E3252)</f>
        <v>미분류</v>
      </c>
      <c r="O3252">
        <f>IF(OR(표1[[#This Row],[pv_대분류]]="수입", 표1[[#This Row],[pv_대분류]]="저축/투자"), 표1[[#This Row],[금액]], -표1[[#This Row],[금액]])</f>
        <v>-7890</v>
      </c>
    </row>
    <row r="3253" spans="1:15" hidden="1">
      <c r="A3253" s="33">
        <v>45487</v>
      </c>
      <c r="B3253" s="34">
        <v>0.624537037037037</v>
      </c>
      <c r="C3253" t="s">
        <v>167</v>
      </c>
      <c r="D3253" t="s">
        <v>609</v>
      </c>
      <c r="E3253" t="s">
        <v>149</v>
      </c>
      <c r="F3253" t="s">
        <v>152</v>
      </c>
      <c r="G3253" s="82">
        <v>-7890</v>
      </c>
      <c r="H3253" t="s">
        <v>179</v>
      </c>
      <c r="I3253" t="s">
        <v>554</v>
      </c>
      <c r="J3253" s="33"/>
      <c r="K3253" s="33">
        <f>표1[[#This Row],[날짜]]</f>
        <v>45487</v>
      </c>
      <c r="L3253" t="str" cm="1">
        <f t="array" ref="L32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53" t="str">
        <f t="shared" si="50"/>
        <v>내계좌이체</v>
      </c>
      <c r="N3253" t="str">
        <f>IF(COUNTIF(저축성자산, I3253) &gt; 0, 표1[[#This Row],[결제수단]], E3253)</f>
        <v>미분류</v>
      </c>
      <c r="O3253">
        <f>IF(OR(표1[[#This Row],[pv_대분류]]="수입", 표1[[#This Row],[pv_대분류]]="저축/투자"), 표1[[#This Row],[금액]], -표1[[#This Row],[금액]])</f>
        <v>7890</v>
      </c>
    </row>
    <row r="3254" spans="1:15" hidden="1">
      <c r="A3254" s="33">
        <v>45487</v>
      </c>
      <c r="B3254" s="34">
        <v>0.624537037037037</v>
      </c>
      <c r="C3254" t="s">
        <v>167</v>
      </c>
      <c r="D3254" t="s">
        <v>609</v>
      </c>
      <c r="E3254" t="s">
        <v>149</v>
      </c>
      <c r="F3254" t="s">
        <v>152</v>
      </c>
      <c r="G3254" s="82">
        <v>7890</v>
      </c>
      <c r="H3254" t="s">
        <v>179</v>
      </c>
      <c r="I3254" t="s">
        <v>537</v>
      </c>
      <c r="J3254" s="33"/>
      <c r="K3254" s="33">
        <f>표1[[#This Row],[날짜]]</f>
        <v>45487</v>
      </c>
      <c r="L3254" t="str" cm="1">
        <f t="array" ref="L32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54" t="str">
        <f t="shared" si="50"/>
        <v>내계좌이체</v>
      </c>
      <c r="N3254" t="str">
        <f>IF(COUNTIF(저축성자산, I3254) &gt; 0, 표1[[#This Row],[결제수단]], E3254)</f>
        <v>미분류</v>
      </c>
      <c r="O3254">
        <f>IF(OR(표1[[#This Row],[pv_대분류]]="수입", 표1[[#This Row],[pv_대분류]]="저축/투자"), 표1[[#This Row],[금액]], -표1[[#This Row],[금액]])</f>
        <v>-7890</v>
      </c>
    </row>
    <row r="3255" spans="1:15">
      <c r="A3255" s="33">
        <v>45486</v>
      </c>
      <c r="B3255" s="34">
        <v>0.36436342592592591</v>
      </c>
      <c r="C3255" t="s">
        <v>165</v>
      </c>
      <c r="D3255" t="s">
        <v>146</v>
      </c>
      <c r="E3255" t="s">
        <v>37</v>
      </c>
      <c r="F3255" t="s">
        <v>310</v>
      </c>
      <c r="G3255" s="82">
        <v>-8700</v>
      </c>
      <c r="H3255" t="s">
        <v>179</v>
      </c>
      <c r="I3255" t="s">
        <v>222</v>
      </c>
      <c r="J3255" s="33"/>
      <c r="K3255" s="33">
        <f>표1[[#This Row],[날짜]]</f>
        <v>45486</v>
      </c>
      <c r="L3255" t="str" cm="1">
        <f t="array" ref="L32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55" t="str">
        <f t="shared" si="50"/>
        <v>교통</v>
      </c>
      <c r="N3255" t="str">
        <f>IF(COUNTIF(저축성자산, I3255) &gt; 0, 표1[[#This Row],[결제수단]], E3255)</f>
        <v>택시</v>
      </c>
      <c r="O3255">
        <f>IF(OR(표1[[#This Row],[pv_대분류]]="수입", 표1[[#This Row],[pv_대분류]]="저축/투자"), 표1[[#This Row],[금액]], -표1[[#This Row],[금액]])</f>
        <v>8700</v>
      </c>
    </row>
    <row r="3256" spans="1:15">
      <c r="A3256" s="33">
        <v>45486</v>
      </c>
      <c r="B3256" s="34">
        <v>0.36993055555555548</v>
      </c>
      <c r="C3256" t="s">
        <v>165</v>
      </c>
      <c r="D3256" t="s">
        <v>508</v>
      </c>
      <c r="E3256" t="s">
        <v>101</v>
      </c>
      <c r="F3256" t="s">
        <v>805</v>
      </c>
      <c r="G3256" s="82">
        <v>-1200</v>
      </c>
      <c r="H3256" t="s">
        <v>179</v>
      </c>
      <c r="I3256" t="s">
        <v>224</v>
      </c>
      <c r="J3256" s="33"/>
      <c r="K3256" s="33">
        <f>표1[[#This Row],[날짜]]</f>
        <v>45486</v>
      </c>
      <c r="L3256" t="str" cm="1">
        <f t="array" ref="L32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56" t="str">
        <f t="shared" si="50"/>
        <v>문화/여가</v>
      </c>
      <c r="N3256" t="str">
        <f>IF(COUNTIF(저축성자산, I3256) &gt; 0, 표1[[#This Row],[결제수단]], E3256)</f>
        <v>영화</v>
      </c>
      <c r="O3256">
        <f>IF(OR(표1[[#This Row],[pv_대분류]]="수입", 표1[[#This Row],[pv_대분류]]="저축/투자"), 표1[[#This Row],[금액]], -표1[[#This Row],[금액]])</f>
        <v>1200</v>
      </c>
    </row>
    <row r="3257" spans="1:15" hidden="1">
      <c r="A3257" s="33">
        <v>45486</v>
      </c>
      <c r="B3257" s="34">
        <v>0.39067129629629632</v>
      </c>
      <c r="C3257" t="s">
        <v>163</v>
      </c>
      <c r="D3257" t="s">
        <v>510</v>
      </c>
      <c r="E3257" t="s">
        <v>149</v>
      </c>
      <c r="F3257" t="s">
        <v>608</v>
      </c>
      <c r="G3257" s="82">
        <v>56</v>
      </c>
      <c r="H3257" t="s">
        <v>179</v>
      </c>
      <c r="I3257" t="s">
        <v>527</v>
      </c>
      <c r="J3257" s="33"/>
      <c r="K3257" s="33">
        <f>표1[[#This Row],[날짜]]</f>
        <v>45486</v>
      </c>
      <c r="L3257" t="str" cm="1">
        <f t="array" ref="L32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57" t="str">
        <f t="shared" si="50"/>
        <v>금융수입</v>
      </c>
      <c r="N3257" t="str">
        <f>IF(COUNTIF(저축성자산, I3257) &gt; 0, 표1[[#This Row],[결제수단]], E3257)</f>
        <v>미분류</v>
      </c>
      <c r="O3257">
        <f>IF(OR(표1[[#This Row],[pv_대분류]]="수입", 표1[[#This Row],[pv_대분류]]="저축/투자"), 표1[[#This Row],[금액]], -표1[[#This Row],[금액]])</f>
        <v>56</v>
      </c>
    </row>
    <row r="3258" spans="1:15">
      <c r="A3258" s="33">
        <v>45486</v>
      </c>
      <c r="B3258" s="34">
        <v>0.50406249999999997</v>
      </c>
      <c r="C3258" t="s">
        <v>165</v>
      </c>
      <c r="D3258" t="s">
        <v>146</v>
      </c>
      <c r="E3258" t="s">
        <v>37</v>
      </c>
      <c r="F3258" t="s">
        <v>301</v>
      </c>
      <c r="G3258" s="82">
        <v>-8500</v>
      </c>
      <c r="H3258" t="s">
        <v>179</v>
      </c>
      <c r="I3258" t="s">
        <v>221</v>
      </c>
      <c r="J3258" s="33"/>
      <c r="K3258" s="33">
        <f>표1[[#This Row],[날짜]]</f>
        <v>45486</v>
      </c>
      <c r="L3258" t="str" cm="1">
        <f t="array" ref="L32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58" t="str">
        <f t="shared" si="50"/>
        <v>교통</v>
      </c>
      <c r="N3258" t="str">
        <f>IF(COUNTIF(저축성자산, I3258) &gt; 0, 표1[[#This Row],[결제수단]], E3258)</f>
        <v>택시</v>
      </c>
      <c r="O3258">
        <f>IF(OR(표1[[#This Row],[pv_대분류]]="수입", 표1[[#This Row],[pv_대분류]]="저축/투자"), 표1[[#This Row],[금액]], -표1[[#This Row],[금액]])</f>
        <v>8500</v>
      </c>
    </row>
    <row r="3259" spans="1:15">
      <c r="A3259" s="33">
        <v>45486</v>
      </c>
      <c r="B3259" s="34">
        <v>0.50407407407407412</v>
      </c>
      <c r="C3259" t="s">
        <v>165</v>
      </c>
      <c r="D3259" t="s">
        <v>146</v>
      </c>
      <c r="E3259" t="s">
        <v>37</v>
      </c>
      <c r="F3259" t="s">
        <v>301</v>
      </c>
      <c r="G3259" s="82">
        <v>8500</v>
      </c>
      <c r="H3259" t="s">
        <v>179</v>
      </c>
      <c r="I3259" t="s">
        <v>221</v>
      </c>
      <c r="J3259" s="33"/>
      <c r="K3259" s="33">
        <f>표1[[#This Row],[날짜]]</f>
        <v>45486</v>
      </c>
      <c r="L3259" t="str" cm="1">
        <f t="array" ref="L32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59" t="str">
        <f t="shared" si="50"/>
        <v>교통</v>
      </c>
      <c r="N3259" t="str">
        <f>IF(COUNTIF(저축성자산, I3259) &gt; 0, 표1[[#This Row],[결제수단]], E3259)</f>
        <v>택시</v>
      </c>
      <c r="O3259">
        <f>IF(OR(표1[[#This Row],[pv_대분류]]="수입", 표1[[#This Row],[pv_대분류]]="저축/투자"), 표1[[#This Row],[금액]], -표1[[#This Row],[금액]])</f>
        <v>-8500</v>
      </c>
    </row>
    <row r="3260" spans="1:15">
      <c r="A3260" s="33">
        <v>45486</v>
      </c>
      <c r="B3260" s="34">
        <v>0.51278935185185182</v>
      </c>
      <c r="C3260" t="s">
        <v>165</v>
      </c>
      <c r="D3260" t="s">
        <v>146</v>
      </c>
      <c r="E3260" t="s">
        <v>37</v>
      </c>
      <c r="F3260" t="s">
        <v>301</v>
      </c>
      <c r="G3260" s="82">
        <v>-8000</v>
      </c>
      <c r="H3260" t="s">
        <v>179</v>
      </c>
      <c r="I3260" t="s">
        <v>221</v>
      </c>
      <c r="J3260" s="33"/>
      <c r="K3260" s="33">
        <f>표1[[#This Row],[날짜]]</f>
        <v>45486</v>
      </c>
      <c r="L3260" t="str" cm="1">
        <f t="array" ref="L32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60" t="str">
        <f t="shared" si="50"/>
        <v>교통</v>
      </c>
      <c r="N3260" t="str">
        <f>IF(COUNTIF(저축성자산, I3260) &gt; 0, 표1[[#This Row],[결제수단]], E3260)</f>
        <v>택시</v>
      </c>
      <c r="O3260">
        <f>IF(OR(표1[[#This Row],[pv_대분류]]="수입", 표1[[#This Row],[pv_대분류]]="저축/투자"), 표1[[#This Row],[금액]], -표1[[#This Row],[금액]])</f>
        <v>8000</v>
      </c>
    </row>
    <row r="3261" spans="1:15">
      <c r="A3261" s="33">
        <v>45486</v>
      </c>
      <c r="B3261" s="34">
        <v>0.6362268518518519</v>
      </c>
      <c r="C3261" t="s">
        <v>165</v>
      </c>
      <c r="D3261" t="s">
        <v>148</v>
      </c>
      <c r="E3261" t="s">
        <v>6</v>
      </c>
      <c r="F3261" t="s">
        <v>130</v>
      </c>
      <c r="G3261" s="82">
        <v>-91200</v>
      </c>
      <c r="H3261" t="s">
        <v>179</v>
      </c>
      <c r="I3261" t="s">
        <v>222</v>
      </c>
      <c r="J3261" s="33"/>
      <c r="K3261" s="33">
        <f>표1[[#This Row],[날짜]]</f>
        <v>45486</v>
      </c>
      <c r="L3261" t="str" cm="1">
        <f t="array" ref="L32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61" t="str">
        <f t="shared" si="50"/>
        <v>식비</v>
      </c>
      <c r="N3261" t="str">
        <f>IF(COUNTIF(저축성자산, I3261) &gt; 0, 표1[[#This Row],[결제수단]], E3261)</f>
        <v>뷔페</v>
      </c>
      <c r="O3261">
        <f>IF(OR(표1[[#This Row],[pv_대분류]]="수입", 표1[[#This Row],[pv_대분류]]="저축/투자"), 표1[[#This Row],[금액]], -표1[[#This Row],[금액]])</f>
        <v>91200</v>
      </c>
    </row>
    <row r="3262" spans="1:15" hidden="1">
      <c r="A3262" s="33">
        <v>45486</v>
      </c>
      <c r="B3262" s="34">
        <v>0.51495370370370375</v>
      </c>
      <c r="C3262" t="s">
        <v>167</v>
      </c>
      <c r="D3262" t="s">
        <v>609</v>
      </c>
      <c r="E3262" t="s">
        <v>149</v>
      </c>
      <c r="F3262" t="s">
        <v>802</v>
      </c>
      <c r="G3262" s="82">
        <v>-31230</v>
      </c>
      <c r="H3262" t="s">
        <v>179</v>
      </c>
      <c r="I3262" t="s">
        <v>537</v>
      </c>
      <c r="J3262" s="33"/>
      <c r="K3262" s="33">
        <f>표1[[#This Row],[날짜]]</f>
        <v>45486</v>
      </c>
      <c r="L3262" t="str" cm="1">
        <f t="array" ref="L32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2" t="str">
        <f t="shared" si="50"/>
        <v>내계좌이체</v>
      </c>
      <c r="N3262" t="str">
        <f>IF(COUNTIF(저축성자산, I3262) &gt; 0, 표1[[#This Row],[결제수단]], E3262)</f>
        <v>미분류</v>
      </c>
      <c r="O3262">
        <f>IF(OR(표1[[#This Row],[pv_대분류]]="수입", 표1[[#This Row],[pv_대분류]]="저축/투자"), 표1[[#This Row],[금액]], -표1[[#This Row],[금액]])</f>
        <v>31230</v>
      </c>
    </row>
    <row r="3263" spans="1:15" hidden="1">
      <c r="A3263" s="33">
        <v>45486</v>
      </c>
      <c r="B3263" s="34">
        <v>0.6837847222222222</v>
      </c>
      <c r="C3263" t="s">
        <v>167</v>
      </c>
      <c r="D3263" t="s">
        <v>609</v>
      </c>
      <c r="E3263" t="s">
        <v>149</v>
      </c>
      <c r="F3263" t="s">
        <v>192</v>
      </c>
      <c r="G3263" s="82">
        <v>500000</v>
      </c>
      <c r="H3263" t="s">
        <v>179</v>
      </c>
      <c r="I3263" t="s">
        <v>537</v>
      </c>
      <c r="J3263" s="33"/>
      <c r="K3263" s="33">
        <f>표1[[#This Row],[날짜]]</f>
        <v>45486</v>
      </c>
      <c r="L3263" t="str" cm="1">
        <f t="array" ref="L32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3" t="str">
        <f t="shared" si="50"/>
        <v>내계좌이체</v>
      </c>
      <c r="N3263" t="str">
        <f>IF(COUNTIF(저축성자산, I3263) &gt; 0, 표1[[#This Row],[결제수단]], E3263)</f>
        <v>미분류</v>
      </c>
      <c r="O3263">
        <f>IF(OR(표1[[#This Row],[pv_대분류]]="수입", 표1[[#This Row],[pv_대분류]]="저축/투자"), 표1[[#This Row],[금액]], -표1[[#This Row],[금액]])</f>
        <v>-500000</v>
      </c>
    </row>
    <row r="3264" spans="1:15" hidden="1">
      <c r="A3264" s="33">
        <v>45486</v>
      </c>
      <c r="B3264" s="34">
        <v>0.6837847222222222</v>
      </c>
      <c r="C3264" t="s">
        <v>167</v>
      </c>
      <c r="D3264" t="s">
        <v>609</v>
      </c>
      <c r="E3264" t="s">
        <v>149</v>
      </c>
      <c r="F3264" t="s">
        <v>234</v>
      </c>
      <c r="G3264" s="82">
        <v>-500000</v>
      </c>
      <c r="H3264" t="s">
        <v>179</v>
      </c>
      <c r="I3264" t="s">
        <v>527</v>
      </c>
      <c r="J3264" s="33"/>
      <c r="K3264" s="33">
        <f>표1[[#This Row],[날짜]]</f>
        <v>45486</v>
      </c>
      <c r="L3264" t="str" cm="1">
        <f t="array" ref="L32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4" t="str">
        <f t="shared" si="50"/>
        <v>내계좌이체</v>
      </c>
      <c r="N3264" t="str">
        <f>IF(COUNTIF(저축성자산, I3264) &gt; 0, 표1[[#This Row],[결제수단]], E3264)</f>
        <v>미분류</v>
      </c>
      <c r="O3264">
        <f>IF(OR(표1[[#This Row],[pv_대분류]]="수입", 표1[[#This Row],[pv_대분류]]="저축/투자"), 표1[[#This Row],[금액]], -표1[[#This Row],[금액]])</f>
        <v>500000</v>
      </c>
    </row>
    <row r="3265" spans="1:15" hidden="1">
      <c r="A3265" s="33">
        <v>45486</v>
      </c>
      <c r="B3265" s="34">
        <v>0.68434027777777773</v>
      </c>
      <c r="C3265" t="s">
        <v>167</v>
      </c>
      <c r="D3265" t="s">
        <v>609</v>
      </c>
      <c r="E3265" t="s">
        <v>149</v>
      </c>
      <c r="F3265" t="s">
        <v>152</v>
      </c>
      <c r="G3265" s="82">
        <v>500000</v>
      </c>
      <c r="H3265" t="s">
        <v>179</v>
      </c>
      <c r="I3265" t="s">
        <v>554</v>
      </c>
      <c r="J3265" s="33"/>
      <c r="K3265" s="33">
        <f>표1[[#This Row],[날짜]]</f>
        <v>45486</v>
      </c>
      <c r="L3265" t="str" cm="1">
        <f t="array" ref="L32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5" t="str">
        <f t="shared" si="50"/>
        <v>내계좌이체</v>
      </c>
      <c r="N3265" t="str">
        <f>IF(COUNTIF(저축성자산, I3265) &gt; 0, 표1[[#This Row],[결제수단]], E3265)</f>
        <v>미분류</v>
      </c>
      <c r="O3265">
        <f>IF(OR(표1[[#This Row],[pv_대분류]]="수입", 표1[[#This Row],[pv_대분류]]="저축/투자"), 표1[[#This Row],[금액]], -표1[[#This Row],[금액]])</f>
        <v>-500000</v>
      </c>
    </row>
    <row r="3266" spans="1:15" hidden="1">
      <c r="A3266" s="33">
        <v>45486</v>
      </c>
      <c r="B3266" s="34">
        <v>0.68434027777777773</v>
      </c>
      <c r="C3266" t="s">
        <v>167</v>
      </c>
      <c r="D3266" t="s">
        <v>609</v>
      </c>
      <c r="E3266" t="s">
        <v>149</v>
      </c>
      <c r="F3266" t="s">
        <v>593</v>
      </c>
      <c r="G3266" s="82">
        <v>-500000</v>
      </c>
      <c r="H3266" t="s">
        <v>179</v>
      </c>
      <c r="I3266" t="s">
        <v>537</v>
      </c>
      <c r="J3266" s="33"/>
      <c r="K3266" s="33">
        <f>표1[[#This Row],[날짜]]</f>
        <v>45486</v>
      </c>
      <c r="L3266" t="str" cm="1">
        <f t="array" ref="L32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6" t="str">
        <f t="shared" ref="M3266:M3329" si="51">IF(COUNTIF(저축성자산, I3266) &gt; 0, "저축성자산", D3266)</f>
        <v>내계좌이체</v>
      </c>
      <c r="N3266" t="str">
        <f>IF(COUNTIF(저축성자산, I3266) &gt; 0, 표1[[#This Row],[결제수단]], E3266)</f>
        <v>미분류</v>
      </c>
      <c r="O3266">
        <f>IF(OR(표1[[#This Row],[pv_대분류]]="수입", 표1[[#This Row],[pv_대분류]]="저축/투자"), 표1[[#This Row],[금액]], -표1[[#This Row],[금액]])</f>
        <v>500000</v>
      </c>
    </row>
    <row r="3267" spans="1:15" hidden="1">
      <c r="A3267" s="33">
        <v>45486</v>
      </c>
      <c r="B3267" s="34">
        <v>0.68459490740740736</v>
      </c>
      <c r="C3267" t="s">
        <v>167</v>
      </c>
      <c r="D3267" t="s">
        <v>167</v>
      </c>
      <c r="E3267" t="s">
        <v>149</v>
      </c>
      <c r="F3267" t="s">
        <v>73</v>
      </c>
      <c r="G3267" s="82">
        <v>-500000</v>
      </c>
      <c r="H3267" t="s">
        <v>179</v>
      </c>
      <c r="I3267" t="s">
        <v>554</v>
      </c>
      <c r="J3267" s="33"/>
      <c r="K3267" s="33">
        <f>표1[[#This Row],[날짜]]</f>
        <v>45486</v>
      </c>
      <c r="L3267" t="str" cm="1">
        <f t="array" ref="L32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7" t="str">
        <f t="shared" si="51"/>
        <v>이체</v>
      </c>
      <c r="N3267" t="str">
        <f>IF(COUNTIF(저축성자산, I3267) &gt; 0, 표1[[#This Row],[결제수단]], E3267)</f>
        <v>미분류</v>
      </c>
      <c r="O3267">
        <f>IF(OR(표1[[#This Row],[pv_대분류]]="수입", 표1[[#This Row],[pv_대분류]]="저축/투자"), 표1[[#This Row],[금액]], -표1[[#This Row],[금액]])</f>
        <v>500000</v>
      </c>
    </row>
    <row r="3268" spans="1:15" hidden="1">
      <c r="A3268" s="33">
        <v>45485</v>
      </c>
      <c r="B3268" s="34">
        <v>0.50398148148148147</v>
      </c>
      <c r="C3268" t="s">
        <v>163</v>
      </c>
      <c r="D3268" t="s">
        <v>510</v>
      </c>
      <c r="E3268" t="s">
        <v>149</v>
      </c>
      <c r="F3268" t="s">
        <v>608</v>
      </c>
      <c r="G3268" s="82">
        <v>65</v>
      </c>
      <c r="H3268" t="s">
        <v>179</v>
      </c>
      <c r="I3268" t="s">
        <v>527</v>
      </c>
      <c r="J3268" s="33"/>
      <c r="K3268" s="33">
        <f>표1[[#This Row],[날짜]]</f>
        <v>45485</v>
      </c>
      <c r="L3268" t="str" cm="1">
        <f t="array" ref="L32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68" t="str">
        <f t="shared" si="51"/>
        <v>금융수입</v>
      </c>
      <c r="N3268" t="str">
        <f>IF(COUNTIF(저축성자산, I3268) &gt; 0, 표1[[#This Row],[결제수단]], E3268)</f>
        <v>미분류</v>
      </c>
      <c r="O3268">
        <f>IF(OR(표1[[#This Row],[pv_대분류]]="수입", 표1[[#This Row],[pv_대분류]]="저축/투자"), 표1[[#This Row],[금액]], -표1[[#This Row],[금액]])</f>
        <v>65</v>
      </c>
    </row>
    <row r="3269" spans="1:15" hidden="1">
      <c r="A3269" s="33">
        <v>45485</v>
      </c>
      <c r="B3269" s="34">
        <v>2.929398148148148E-2</v>
      </c>
      <c r="C3269" t="s">
        <v>167</v>
      </c>
      <c r="D3269" t="s">
        <v>609</v>
      </c>
      <c r="E3269" t="s">
        <v>149</v>
      </c>
      <c r="F3269" t="s">
        <v>152</v>
      </c>
      <c r="G3269" s="82">
        <v>336244</v>
      </c>
      <c r="H3269" t="s">
        <v>179</v>
      </c>
      <c r="I3269" t="s">
        <v>537</v>
      </c>
      <c r="J3269" s="33"/>
      <c r="K3269" s="33">
        <f>표1[[#This Row],[날짜]]</f>
        <v>45485</v>
      </c>
      <c r="L3269" t="str" cm="1">
        <f t="array" ref="L32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69" t="str">
        <f t="shared" si="51"/>
        <v>내계좌이체</v>
      </c>
      <c r="N3269" t="str">
        <f>IF(COUNTIF(저축성자산, I3269) &gt; 0, 표1[[#This Row],[결제수단]], E3269)</f>
        <v>미분류</v>
      </c>
      <c r="O3269">
        <f>IF(OR(표1[[#This Row],[pv_대분류]]="수입", 표1[[#This Row],[pv_대분류]]="저축/투자"), 표1[[#This Row],[금액]], -표1[[#This Row],[금액]])</f>
        <v>-336244</v>
      </c>
    </row>
    <row r="3270" spans="1:15" hidden="1">
      <c r="A3270" s="33">
        <v>45485</v>
      </c>
      <c r="B3270" s="34">
        <v>2.97337962962963E-2</v>
      </c>
      <c r="C3270" t="s">
        <v>167</v>
      </c>
      <c r="D3270" t="s">
        <v>609</v>
      </c>
      <c r="E3270" t="s">
        <v>149</v>
      </c>
      <c r="F3270" t="s">
        <v>192</v>
      </c>
      <c r="G3270" s="82">
        <v>-300000</v>
      </c>
      <c r="H3270" t="s">
        <v>179</v>
      </c>
      <c r="I3270" t="s">
        <v>537</v>
      </c>
      <c r="J3270" s="33"/>
      <c r="K3270" s="33">
        <f>표1[[#This Row],[날짜]]</f>
        <v>45485</v>
      </c>
      <c r="L3270" t="str" cm="1">
        <f t="array" ref="L32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70" t="str">
        <f t="shared" si="51"/>
        <v>내계좌이체</v>
      </c>
      <c r="N3270" t="str">
        <f>IF(COUNTIF(저축성자산, I3270) &gt; 0, 표1[[#This Row],[결제수단]], E3270)</f>
        <v>미분류</v>
      </c>
      <c r="O3270">
        <f>IF(OR(표1[[#This Row],[pv_대분류]]="수입", 표1[[#This Row],[pv_대분류]]="저축/투자"), 표1[[#This Row],[금액]], -표1[[#This Row],[금액]])</f>
        <v>300000</v>
      </c>
    </row>
    <row r="3271" spans="1:15" hidden="1">
      <c r="A3271" s="33">
        <v>45485</v>
      </c>
      <c r="B3271" s="34">
        <v>2.97337962962963E-2</v>
      </c>
      <c r="C3271" t="s">
        <v>167</v>
      </c>
      <c r="D3271" t="s">
        <v>609</v>
      </c>
      <c r="E3271" t="s">
        <v>149</v>
      </c>
      <c r="F3271" t="s">
        <v>237</v>
      </c>
      <c r="G3271" s="82">
        <v>300000</v>
      </c>
      <c r="H3271" t="s">
        <v>179</v>
      </c>
      <c r="I3271" t="s">
        <v>527</v>
      </c>
      <c r="J3271" s="33"/>
      <c r="K3271" s="33">
        <f>표1[[#This Row],[날짜]]</f>
        <v>45485</v>
      </c>
      <c r="L3271" t="str" cm="1">
        <f t="array" ref="L32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71" t="str">
        <f t="shared" si="51"/>
        <v>내계좌이체</v>
      </c>
      <c r="N3271" t="str">
        <f>IF(COUNTIF(저축성자산, I3271) &gt; 0, 표1[[#This Row],[결제수단]], E3271)</f>
        <v>미분류</v>
      </c>
      <c r="O3271">
        <f>IF(OR(표1[[#This Row],[pv_대분류]]="수입", 표1[[#This Row],[pv_대분류]]="저축/투자"), 표1[[#This Row],[금액]], -표1[[#This Row],[금액]])</f>
        <v>-300000</v>
      </c>
    </row>
    <row r="3272" spans="1:15" hidden="1">
      <c r="A3272" s="33">
        <v>45485</v>
      </c>
      <c r="B3272" s="34">
        <v>0.64038194444444441</v>
      </c>
      <c r="C3272" t="s">
        <v>167</v>
      </c>
      <c r="D3272" t="s">
        <v>609</v>
      </c>
      <c r="E3272" t="s">
        <v>149</v>
      </c>
      <c r="F3272" t="s">
        <v>192</v>
      </c>
      <c r="G3272" s="82">
        <v>65</v>
      </c>
      <c r="H3272" t="s">
        <v>179</v>
      </c>
      <c r="I3272" t="s">
        <v>537</v>
      </c>
      <c r="J3272" s="33"/>
      <c r="K3272" s="33">
        <f>표1[[#This Row],[날짜]]</f>
        <v>45485</v>
      </c>
      <c r="L3272" t="str" cm="1">
        <f t="array" ref="L32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72" t="str">
        <f t="shared" si="51"/>
        <v>내계좌이체</v>
      </c>
      <c r="N3272" t="str">
        <f>IF(COUNTIF(저축성자산, I3272) &gt; 0, 표1[[#This Row],[결제수단]], E3272)</f>
        <v>미분류</v>
      </c>
      <c r="O3272">
        <f>IF(OR(표1[[#This Row],[pv_대분류]]="수입", 표1[[#This Row],[pv_대분류]]="저축/투자"), 표1[[#This Row],[금액]], -표1[[#This Row],[금액]])</f>
        <v>-65</v>
      </c>
    </row>
    <row r="3273" spans="1:15" hidden="1">
      <c r="A3273" s="33">
        <v>45485</v>
      </c>
      <c r="B3273" s="34">
        <v>0.64038194444444441</v>
      </c>
      <c r="C3273" t="s">
        <v>167</v>
      </c>
      <c r="D3273" t="s">
        <v>609</v>
      </c>
      <c r="E3273" t="s">
        <v>149</v>
      </c>
      <c r="F3273" t="s">
        <v>234</v>
      </c>
      <c r="G3273" s="82">
        <v>-65</v>
      </c>
      <c r="H3273" t="s">
        <v>179</v>
      </c>
      <c r="I3273" t="s">
        <v>527</v>
      </c>
      <c r="J3273" s="33"/>
      <c r="K3273" s="33">
        <f>표1[[#This Row],[날짜]]</f>
        <v>45485</v>
      </c>
      <c r="L3273" t="str" cm="1">
        <f t="array" ref="L32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73" t="str">
        <f t="shared" si="51"/>
        <v>내계좌이체</v>
      </c>
      <c r="N3273" t="str">
        <f>IF(COUNTIF(저축성자산, I3273) &gt; 0, 표1[[#This Row],[결제수단]], E3273)</f>
        <v>미분류</v>
      </c>
      <c r="O3273">
        <f>IF(OR(표1[[#This Row],[pv_대분류]]="수입", 표1[[#This Row],[pv_대분류]]="저축/투자"), 표1[[#This Row],[금액]], -표1[[#This Row],[금액]])</f>
        <v>65</v>
      </c>
    </row>
    <row r="3274" spans="1:15">
      <c r="A3274" s="33">
        <v>45484</v>
      </c>
      <c r="B3274" s="34">
        <v>0.3661921296296296</v>
      </c>
      <c r="C3274" t="s">
        <v>165</v>
      </c>
      <c r="D3274" t="s">
        <v>146</v>
      </c>
      <c r="E3274" t="s">
        <v>37</v>
      </c>
      <c r="F3274" t="s">
        <v>325</v>
      </c>
      <c r="G3274" s="82">
        <v>-5400</v>
      </c>
      <c r="H3274" t="s">
        <v>179</v>
      </c>
      <c r="I3274" t="s">
        <v>224</v>
      </c>
      <c r="J3274" s="33"/>
      <c r="K3274" s="33">
        <f>표1[[#This Row],[날짜]]</f>
        <v>45484</v>
      </c>
      <c r="L3274" t="str" cm="1">
        <f t="array" ref="L32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74" t="str">
        <f t="shared" si="51"/>
        <v>교통</v>
      </c>
      <c r="N3274" t="str">
        <f>IF(COUNTIF(저축성자산, I3274) &gt; 0, 표1[[#This Row],[결제수단]], E3274)</f>
        <v>택시</v>
      </c>
      <c r="O3274">
        <f>IF(OR(표1[[#This Row],[pv_대분류]]="수입", 표1[[#This Row],[pv_대분류]]="저축/투자"), 표1[[#This Row],[금액]], -표1[[#This Row],[금액]])</f>
        <v>5400</v>
      </c>
    </row>
    <row r="3275" spans="1:15">
      <c r="A3275" s="33">
        <v>45484</v>
      </c>
      <c r="B3275" s="34">
        <v>0.76324074074074078</v>
      </c>
      <c r="C3275" t="s">
        <v>165</v>
      </c>
      <c r="D3275" t="s">
        <v>525</v>
      </c>
      <c r="E3275" t="s">
        <v>591</v>
      </c>
      <c r="F3275" t="s">
        <v>193</v>
      </c>
      <c r="G3275" s="82">
        <v>-11000</v>
      </c>
      <c r="H3275" t="s">
        <v>179</v>
      </c>
      <c r="I3275" t="s">
        <v>224</v>
      </c>
      <c r="J3275" s="33"/>
      <c r="K3275" s="33">
        <f>표1[[#This Row],[날짜]]</f>
        <v>45484</v>
      </c>
      <c r="L3275" t="str" cm="1">
        <f t="array" ref="L32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75" t="str">
        <f t="shared" si="51"/>
        <v>카페/간식</v>
      </c>
      <c r="N3275" t="str">
        <f>IF(COUNTIF(저축성자산, I3275) &gt; 0, 표1[[#This Row],[결제수단]], E3275)</f>
        <v>커피/음료</v>
      </c>
      <c r="O3275">
        <f>IF(OR(표1[[#This Row],[pv_대분류]]="수입", 표1[[#This Row],[pv_대분류]]="저축/투자"), 표1[[#This Row],[금액]], -표1[[#This Row],[금액]])</f>
        <v>11000</v>
      </c>
    </row>
    <row r="3276" spans="1:15" hidden="1">
      <c r="A3276" s="33">
        <v>45483</v>
      </c>
      <c r="B3276" s="34">
        <v>0.39884259259259258</v>
      </c>
      <c r="C3276" t="s">
        <v>163</v>
      </c>
      <c r="D3276" t="s">
        <v>510</v>
      </c>
      <c r="E3276" t="s">
        <v>149</v>
      </c>
      <c r="F3276" t="s">
        <v>240</v>
      </c>
      <c r="G3276" s="82">
        <v>500</v>
      </c>
      <c r="H3276" t="s">
        <v>179</v>
      </c>
      <c r="I3276" t="s">
        <v>537</v>
      </c>
      <c r="J3276" s="33"/>
      <c r="K3276" s="33">
        <f>표1[[#This Row],[날짜]]</f>
        <v>45483</v>
      </c>
      <c r="L3276" t="str" cm="1">
        <f t="array" ref="L32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76" t="str">
        <f t="shared" si="51"/>
        <v>금융수입</v>
      </c>
      <c r="N3276" t="str">
        <f>IF(COUNTIF(저축성자산, I3276) &gt; 0, 표1[[#This Row],[결제수단]], E3276)</f>
        <v>미분류</v>
      </c>
      <c r="O3276">
        <f>IF(OR(표1[[#This Row],[pv_대분류]]="수입", 표1[[#This Row],[pv_대분류]]="저축/투자"), 표1[[#This Row],[금액]], -표1[[#This Row],[금액]])</f>
        <v>500</v>
      </c>
    </row>
    <row r="3277" spans="1:15">
      <c r="A3277" s="33">
        <v>45483</v>
      </c>
      <c r="B3277" s="34">
        <v>0.84731481481481485</v>
      </c>
      <c r="C3277" t="s">
        <v>165</v>
      </c>
      <c r="D3277" t="s">
        <v>148</v>
      </c>
      <c r="E3277" t="s">
        <v>85</v>
      </c>
      <c r="F3277" t="s">
        <v>302</v>
      </c>
      <c r="G3277" s="82">
        <v>-26533</v>
      </c>
      <c r="H3277" t="s">
        <v>179</v>
      </c>
      <c r="I3277" t="s">
        <v>222</v>
      </c>
      <c r="J3277" s="33"/>
      <c r="K3277" s="33">
        <f>표1[[#This Row],[날짜]]</f>
        <v>45483</v>
      </c>
      <c r="L3277" t="str" cm="1">
        <f t="array" ref="L32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77" t="str">
        <f t="shared" si="51"/>
        <v>식비</v>
      </c>
      <c r="N3277" t="str">
        <f>IF(COUNTIF(저축성자산, I3277) &gt; 0, 표1[[#This Row],[결제수단]], E3277)</f>
        <v>고기</v>
      </c>
      <c r="O3277">
        <f>IF(OR(표1[[#This Row],[pv_대분류]]="수입", 표1[[#This Row],[pv_대분류]]="저축/투자"), 표1[[#This Row],[금액]], -표1[[#This Row],[금액]])</f>
        <v>26533</v>
      </c>
    </row>
    <row r="3278" spans="1:15">
      <c r="A3278" s="33">
        <v>45483</v>
      </c>
      <c r="B3278" s="34">
        <v>0.93526620370370372</v>
      </c>
      <c r="C3278" t="s">
        <v>165</v>
      </c>
      <c r="D3278" t="s">
        <v>542</v>
      </c>
      <c r="E3278" t="s">
        <v>56</v>
      </c>
      <c r="F3278" t="s">
        <v>698</v>
      </c>
      <c r="G3278" s="82">
        <v>-56666</v>
      </c>
      <c r="H3278" t="s">
        <v>179</v>
      </c>
      <c r="I3278" t="s">
        <v>222</v>
      </c>
      <c r="J3278" s="33"/>
      <c r="K3278" s="33">
        <f>표1[[#This Row],[날짜]]</f>
        <v>45483</v>
      </c>
      <c r="L3278" t="str" cm="1">
        <f t="array" ref="L32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78" t="str">
        <f t="shared" si="51"/>
        <v>의료/건강</v>
      </c>
      <c r="N3278" t="str">
        <f>IF(COUNTIF(저축성자산, I3278) &gt; 0, 표1[[#This Row],[결제수단]], E3278)</f>
        <v>운동</v>
      </c>
      <c r="O3278">
        <f>IF(OR(표1[[#This Row],[pv_대분류]]="수입", 표1[[#This Row],[pv_대분류]]="저축/투자"), 표1[[#This Row],[금액]], -표1[[#This Row],[금액]])</f>
        <v>56666</v>
      </c>
    </row>
    <row r="3279" spans="1:15" hidden="1">
      <c r="A3279" s="33">
        <v>45483</v>
      </c>
      <c r="B3279" s="34">
        <v>0.41570601851851852</v>
      </c>
      <c r="C3279" t="s">
        <v>167</v>
      </c>
      <c r="D3279" t="s">
        <v>609</v>
      </c>
      <c r="E3279" t="s">
        <v>149</v>
      </c>
      <c r="F3279" t="s">
        <v>152</v>
      </c>
      <c r="G3279" s="82">
        <v>335657</v>
      </c>
      <c r="H3279" t="s">
        <v>179</v>
      </c>
      <c r="I3279" t="s">
        <v>537</v>
      </c>
      <c r="J3279" s="33"/>
      <c r="K3279" s="33">
        <f>표1[[#This Row],[날짜]]</f>
        <v>45483</v>
      </c>
      <c r="L3279" t="str" cm="1">
        <f t="array" ref="L32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79" t="str">
        <f t="shared" si="51"/>
        <v>내계좌이체</v>
      </c>
      <c r="N3279" t="str">
        <f>IF(COUNTIF(저축성자산, I3279) &gt; 0, 표1[[#This Row],[결제수단]], E3279)</f>
        <v>미분류</v>
      </c>
      <c r="O3279">
        <f>IF(OR(표1[[#This Row],[pv_대분류]]="수입", 표1[[#This Row],[pv_대분류]]="저축/투자"), 표1[[#This Row],[금액]], -표1[[#This Row],[금액]])</f>
        <v>-335657</v>
      </c>
    </row>
    <row r="3280" spans="1:15" hidden="1">
      <c r="A3280" s="33">
        <v>45483</v>
      </c>
      <c r="B3280" s="34">
        <v>0.41642361111111109</v>
      </c>
      <c r="C3280" t="s">
        <v>167</v>
      </c>
      <c r="D3280" t="s">
        <v>609</v>
      </c>
      <c r="E3280" t="s">
        <v>149</v>
      </c>
      <c r="F3280" t="s">
        <v>192</v>
      </c>
      <c r="G3280" s="82">
        <v>-300000</v>
      </c>
      <c r="H3280" t="s">
        <v>179</v>
      </c>
      <c r="I3280" t="s">
        <v>537</v>
      </c>
      <c r="J3280" s="33"/>
      <c r="K3280" s="33">
        <f>표1[[#This Row],[날짜]]</f>
        <v>45483</v>
      </c>
      <c r="L3280" t="str" cm="1">
        <f t="array" ref="L32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80" t="str">
        <f t="shared" si="51"/>
        <v>내계좌이체</v>
      </c>
      <c r="N3280" t="str">
        <f>IF(COUNTIF(저축성자산, I3280) &gt; 0, 표1[[#This Row],[결제수단]], E3280)</f>
        <v>미분류</v>
      </c>
      <c r="O3280">
        <f>IF(OR(표1[[#This Row],[pv_대분류]]="수입", 표1[[#This Row],[pv_대분류]]="저축/투자"), 표1[[#This Row],[금액]], -표1[[#This Row],[금액]])</f>
        <v>300000</v>
      </c>
    </row>
    <row r="3281" spans="1:15" hidden="1">
      <c r="A3281" s="33">
        <v>45483</v>
      </c>
      <c r="B3281" s="34">
        <v>0.41642361111111109</v>
      </c>
      <c r="C3281" t="s">
        <v>167</v>
      </c>
      <c r="D3281" t="s">
        <v>609</v>
      </c>
      <c r="E3281" t="s">
        <v>149</v>
      </c>
      <c r="F3281" t="s">
        <v>237</v>
      </c>
      <c r="G3281" s="82">
        <v>300000</v>
      </c>
      <c r="H3281" t="s">
        <v>179</v>
      </c>
      <c r="I3281" t="s">
        <v>527</v>
      </c>
      <c r="J3281" s="33"/>
      <c r="K3281" s="33">
        <f>표1[[#This Row],[날짜]]</f>
        <v>45483</v>
      </c>
      <c r="L3281" t="str" cm="1">
        <f t="array" ref="L32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281" t="str">
        <f t="shared" si="51"/>
        <v>내계좌이체</v>
      </c>
      <c r="N3281" t="str">
        <f>IF(COUNTIF(저축성자산, I3281) &gt; 0, 표1[[#This Row],[결제수단]], E3281)</f>
        <v>미분류</v>
      </c>
      <c r="O3281">
        <f>IF(OR(표1[[#This Row],[pv_대분류]]="수입", 표1[[#This Row],[pv_대분류]]="저축/투자"), 표1[[#This Row],[금액]], -표1[[#This Row],[금액]])</f>
        <v>-300000</v>
      </c>
    </row>
    <row r="3282" spans="1:15" hidden="1">
      <c r="A3282" s="33">
        <v>45483</v>
      </c>
      <c r="B3282" s="34">
        <v>0.41658564814814808</v>
      </c>
      <c r="C3282" t="s">
        <v>167</v>
      </c>
      <c r="D3282" t="s">
        <v>23</v>
      </c>
      <c r="E3282" t="s">
        <v>149</v>
      </c>
      <c r="F3282" t="s">
        <v>192</v>
      </c>
      <c r="G3282" s="82">
        <v>56</v>
      </c>
      <c r="H3282" t="s">
        <v>179</v>
      </c>
      <c r="I3282" t="s">
        <v>537</v>
      </c>
      <c r="J3282" s="33"/>
      <c r="K3282" s="33">
        <f>표1[[#This Row],[날짜]]</f>
        <v>45483</v>
      </c>
      <c r="L3282" t="str" cm="1">
        <f t="array" ref="L32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282" t="str">
        <f t="shared" si="51"/>
        <v>투자</v>
      </c>
      <c r="N3282" t="str">
        <f>IF(COUNTIF(저축성자산, I3282) &gt; 0, 표1[[#This Row],[결제수단]], E3282)</f>
        <v>미분류</v>
      </c>
      <c r="O3282">
        <f>IF(OR(표1[[#This Row],[pv_대분류]]="수입", 표1[[#This Row],[pv_대분류]]="저축/투자"), 표1[[#This Row],[금액]], -표1[[#This Row],[금액]])</f>
        <v>-56</v>
      </c>
    </row>
    <row r="3283" spans="1:15">
      <c r="A3283" s="33">
        <v>45482</v>
      </c>
      <c r="B3283" s="34">
        <v>0.47793981481481479</v>
      </c>
      <c r="C3283" t="s">
        <v>165</v>
      </c>
      <c r="D3283" t="s">
        <v>553</v>
      </c>
      <c r="E3283" t="s">
        <v>612</v>
      </c>
      <c r="F3283" t="s">
        <v>5</v>
      </c>
      <c r="G3283" s="82">
        <v>-38016</v>
      </c>
      <c r="H3283" t="s">
        <v>179</v>
      </c>
      <c r="I3283" t="s">
        <v>222</v>
      </c>
      <c r="J3283" s="33"/>
      <c r="K3283" s="33">
        <f>표1[[#This Row],[날짜]]</f>
        <v>45482</v>
      </c>
      <c r="L3283" t="str" cm="1">
        <f t="array" ref="L32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83" t="str">
        <f t="shared" si="51"/>
        <v>온라인쇼핑</v>
      </c>
      <c r="N3283" t="str">
        <f>IF(COUNTIF(저축성자산, I3283) &gt; 0, 표1[[#This Row],[결제수단]], E3283)</f>
        <v>인터넷쇼핑</v>
      </c>
      <c r="O3283">
        <f>IF(OR(표1[[#This Row],[pv_대분류]]="수입", 표1[[#This Row],[pv_대분류]]="저축/투자"), 표1[[#This Row],[금액]], -표1[[#This Row],[금액]])</f>
        <v>38016</v>
      </c>
    </row>
    <row r="3284" spans="1:15">
      <c r="A3284" s="33">
        <v>45482</v>
      </c>
      <c r="B3284" s="34">
        <v>0.66068287037037032</v>
      </c>
      <c r="C3284" t="s">
        <v>165</v>
      </c>
      <c r="D3284" t="s">
        <v>160</v>
      </c>
      <c r="E3284" t="s">
        <v>10</v>
      </c>
      <c r="F3284" t="s">
        <v>329</v>
      </c>
      <c r="G3284" s="82">
        <v>-7480</v>
      </c>
      <c r="H3284" t="s">
        <v>179</v>
      </c>
      <c r="I3284" t="s">
        <v>224</v>
      </c>
      <c r="J3284" s="33"/>
      <c r="K3284" s="33">
        <f>표1[[#This Row],[날짜]]</f>
        <v>45482</v>
      </c>
      <c r="L3284" t="str" cm="1">
        <f t="array" ref="L32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84" t="str">
        <f t="shared" si="51"/>
        <v>생활</v>
      </c>
      <c r="N3284" t="str">
        <f>IF(COUNTIF(저축성자산, I3284) &gt; 0, 표1[[#This Row],[결제수단]], E3284)</f>
        <v>마트</v>
      </c>
      <c r="O3284">
        <f>IF(OR(표1[[#This Row],[pv_대분류]]="수입", 표1[[#This Row],[pv_대분류]]="저축/투자"), 표1[[#This Row],[금액]], -표1[[#This Row],[금액]])</f>
        <v>7480</v>
      </c>
    </row>
    <row r="3285" spans="1:15">
      <c r="A3285" s="33">
        <v>45482</v>
      </c>
      <c r="B3285" s="34">
        <v>0.7356597222222222</v>
      </c>
      <c r="C3285" t="s">
        <v>165</v>
      </c>
      <c r="D3285" t="s">
        <v>160</v>
      </c>
      <c r="E3285" t="s">
        <v>4</v>
      </c>
      <c r="F3285" t="s">
        <v>277</v>
      </c>
      <c r="G3285" s="82">
        <v>-5000</v>
      </c>
      <c r="H3285" t="s">
        <v>179</v>
      </c>
      <c r="I3285" t="s">
        <v>224</v>
      </c>
      <c r="J3285" s="33"/>
      <c r="K3285" s="33">
        <f>표1[[#This Row],[날짜]]</f>
        <v>45482</v>
      </c>
      <c r="L3285" t="str" cm="1">
        <f t="array" ref="L32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85" t="str">
        <f t="shared" si="51"/>
        <v>생활</v>
      </c>
      <c r="N3285" t="str">
        <f>IF(COUNTIF(저축성자산, I3285) &gt; 0, 표1[[#This Row],[결제수단]], E3285)</f>
        <v>편의점</v>
      </c>
      <c r="O3285">
        <f>IF(OR(표1[[#This Row],[pv_대분류]]="수입", 표1[[#This Row],[pv_대분류]]="저축/투자"), 표1[[#This Row],[금액]], -표1[[#This Row],[금액]])</f>
        <v>5000</v>
      </c>
    </row>
    <row r="3286" spans="1:15">
      <c r="A3286" s="33">
        <v>45482</v>
      </c>
      <c r="B3286" s="34">
        <v>0.88495370370370374</v>
      </c>
      <c r="C3286" t="s">
        <v>165</v>
      </c>
      <c r="D3286" t="s">
        <v>160</v>
      </c>
      <c r="E3286" t="s">
        <v>4</v>
      </c>
      <c r="F3286" t="s">
        <v>277</v>
      </c>
      <c r="G3286" s="82">
        <v>-6800</v>
      </c>
      <c r="H3286" t="s">
        <v>179</v>
      </c>
      <c r="I3286" t="s">
        <v>224</v>
      </c>
      <c r="J3286" s="33"/>
      <c r="K3286" s="33">
        <f>표1[[#This Row],[날짜]]</f>
        <v>45482</v>
      </c>
      <c r="L3286" t="str" cm="1">
        <f t="array" ref="L32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86" t="str">
        <f t="shared" si="51"/>
        <v>생활</v>
      </c>
      <c r="N3286" t="str">
        <f>IF(COUNTIF(저축성자산, I3286) &gt; 0, 표1[[#This Row],[결제수단]], E3286)</f>
        <v>편의점</v>
      </c>
      <c r="O3286">
        <f>IF(OR(표1[[#This Row],[pv_대분류]]="수입", 표1[[#This Row],[pv_대분류]]="저축/투자"), 표1[[#This Row],[금액]], -표1[[#This Row],[금액]])</f>
        <v>6800</v>
      </c>
    </row>
    <row r="3287" spans="1:15">
      <c r="A3287" s="33">
        <v>45482</v>
      </c>
      <c r="B3287" s="34">
        <v>0.88601851851851854</v>
      </c>
      <c r="C3287" t="s">
        <v>165</v>
      </c>
      <c r="D3287" t="s">
        <v>146</v>
      </c>
      <c r="E3287" t="s">
        <v>19</v>
      </c>
      <c r="F3287" t="s">
        <v>596</v>
      </c>
      <c r="G3287" s="82">
        <v>-5400</v>
      </c>
      <c r="H3287" t="s">
        <v>179</v>
      </c>
      <c r="I3287" t="s">
        <v>224</v>
      </c>
      <c r="J3287" s="33"/>
      <c r="K3287" s="33">
        <f>표1[[#This Row],[날짜]]</f>
        <v>45482</v>
      </c>
      <c r="L3287" t="str" cm="1">
        <f t="array" ref="L32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87" t="str">
        <f t="shared" si="51"/>
        <v>교통</v>
      </c>
      <c r="N3287" t="str">
        <f>IF(COUNTIF(저축성자산, I3287) &gt; 0, 표1[[#This Row],[결제수단]], E3287)</f>
        <v>철도</v>
      </c>
      <c r="O3287">
        <f>IF(OR(표1[[#This Row],[pv_대분류]]="수입", 표1[[#This Row],[pv_대분류]]="저축/투자"), 표1[[#This Row],[금액]], -표1[[#This Row],[금액]])</f>
        <v>5400</v>
      </c>
    </row>
    <row r="3288" spans="1:15" hidden="1">
      <c r="A3288" s="33">
        <v>45481</v>
      </c>
      <c r="B3288" s="34">
        <v>0.39479166666666671</v>
      </c>
      <c r="C3288" t="s">
        <v>163</v>
      </c>
      <c r="D3288" t="s">
        <v>510</v>
      </c>
      <c r="E3288" t="s">
        <v>149</v>
      </c>
      <c r="F3288" t="s">
        <v>240</v>
      </c>
      <c r="G3288" s="82">
        <v>500</v>
      </c>
      <c r="H3288" t="s">
        <v>179</v>
      </c>
      <c r="I3288" t="s">
        <v>537</v>
      </c>
      <c r="J3288" s="33"/>
      <c r="K3288" s="33">
        <f>표1[[#This Row],[날짜]]</f>
        <v>45481</v>
      </c>
      <c r="L3288" t="str" cm="1">
        <f t="array" ref="L32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88" t="str">
        <f t="shared" si="51"/>
        <v>금융수입</v>
      </c>
      <c r="N3288" t="str">
        <f>IF(COUNTIF(저축성자산, I3288) &gt; 0, 표1[[#This Row],[결제수단]], E3288)</f>
        <v>미분류</v>
      </c>
      <c r="O3288">
        <f>IF(OR(표1[[#This Row],[pv_대분류]]="수입", 표1[[#This Row],[pv_대분류]]="저축/투자"), 표1[[#This Row],[금액]], -표1[[#This Row],[금액]])</f>
        <v>500</v>
      </c>
    </row>
    <row r="3289" spans="1:15" hidden="1">
      <c r="A3289" s="33">
        <v>45481</v>
      </c>
      <c r="B3289" s="34">
        <v>0.57943287037037039</v>
      </c>
      <c r="C3289" t="s">
        <v>163</v>
      </c>
      <c r="D3289" t="s">
        <v>161</v>
      </c>
      <c r="E3289" t="s">
        <v>149</v>
      </c>
      <c r="F3289" t="s">
        <v>391</v>
      </c>
      <c r="G3289" s="82">
        <v>1</v>
      </c>
      <c r="H3289" t="s">
        <v>179</v>
      </c>
      <c r="I3289" t="s">
        <v>537</v>
      </c>
      <c r="J3289" s="33"/>
      <c r="K3289" s="33">
        <f>표1[[#This Row],[날짜]]</f>
        <v>45481</v>
      </c>
      <c r="L3289" t="str" cm="1">
        <f t="array" ref="L32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89" t="str">
        <f t="shared" si="51"/>
        <v>앱테크</v>
      </c>
      <c r="N3289" t="str">
        <f>IF(COUNTIF(저축성자산, I3289) &gt; 0, 표1[[#This Row],[결제수단]], E3289)</f>
        <v>미분류</v>
      </c>
      <c r="O3289">
        <f>IF(OR(표1[[#This Row],[pv_대분류]]="수입", 표1[[#This Row],[pv_대분류]]="저축/투자"), 표1[[#This Row],[금액]], -표1[[#This Row],[금액]])</f>
        <v>1</v>
      </c>
    </row>
    <row r="3290" spans="1:15">
      <c r="A3290" s="33">
        <v>45480</v>
      </c>
      <c r="B3290" s="34">
        <v>0.57986111111111116</v>
      </c>
      <c r="C3290" t="s">
        <v>165</v>
      </c>
      <c r="D3290" t="s">
        <v>525</v>
      </c>
      <c r="E3290" t="s">
        <v>591</v>
      </c>
      <c r="F3290" t="s">
        <v>309</v>
      </c>
      <c r="G3290" s="82">
        <v>-7300</v>
      </c>
      <c r="H3290" t="s">
        <v>179</v>
      </c>
      <c r="I3290" t="s">
        <v>224</v>
      </c>
      <c r="J3290" s="33"/>
      <c r="K3290" s="33">
        <f>표1[[#This Row],[날짜]]</f>
        <v>45480</v>
      </c>
      <c r="L3290" t="str" cm="1">
        <f t="array" ref="L32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0" t="str">
        <f t="shared" si="51"/>
        <v>카페/간식</v>
      </c>
      <c r="N3290" t="str">
        <f>IF(COUNTIF(저축성자산, I3290) &gt; 0, 표1[[#This Row],[결제수단]], E3290)</f>
        <v>커피/음료</v>
      </c>
      <c r="O3290">
        <f>IF(OR(표1[[#This Row],[pv_대분류]]="수입", 표1[[#This Row],[pv_대분류]]="저축/투자"), 표1[[#This Row],[금액]], -표1[[#This Row],[금액]])</f>
        <v>7300</v>
      </c>
    </row>
    <row r="3291" spans="1:15" hidden="1">
      <c r="A3291" s="33">
        <v>45480</v>
      </c>
      <c r="B3291" s="34">
        <v>0.51645833333333335</v>
      </c>
      <c r="C3291" t="s">
        <v>167</v>
      </c>
      <c r="D3291" t="s">
        <v>23</v>
      </c>
      <c r="E3291" t="s">
        <v>149</v>
      </c>
      <c r="F3291" t="s">
        <v>192</v>
      </c>
      <c r="G3291" s="82">
        <v>18</v>
      </c>
      <c r="H3291" t="s">
        <v>179</v>
      </c>
      <c r="I3291" t="s">
        <v>537</v>
      </c>
      <c r="J3291" s="33"/>
      <c r="K3291" s="33">
        <f>표1[[#This Row],[날짜]]</f>
        <v>45480</v>
      </c>
      <c r="L3291" t="str" cm="1">
        <f t="array" ref="L32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291" t="str">
        <f t="shared" si="51"/>
        <v>투자</v>
      </c>
      <c r="N3291" t="str">
        <f>IF(COUNTIF(저축성자산, I3291) &gt; 0, 표1[[#This Row],[결제수단]], E3291)</f>
        <v>미분류</v>
      </c>
      <c r="O3291">
        <f>IF(OR(표1[[#This Row],[pv_대분류]]="수입", 표1[[#This Row],[pv_대분류]]="저축/투자"), 표1[[#This Row],[금액]], -표1[[#This Row],[금액]])</f>
        <v>-18</v>
      </c>
    </row>
    <row r="3292" spans="1:15">
      <c r="A3292" s="33">
        <v>45479</v>
      </c>
      <c r="B3292" s="34">
        <v>0.34527777777777779</v>
      </c>
      <c r="C3292" t="s">
        <v>165</v>
      </c>
      <c r="D3292" t="s">
        <v>146</v>
      </c>
      <c r="E3292" t="s">
        <v>595</v>
      </c>
      <c r="F3292" t="s">
        <v>316</v>
      </c>
      <c r="G3292" s="82">
        <v>-12900</v>
      </c>
      <c r="H3292" t="s">
        <v>179</v>
      </c>
      <c r="I3292" t="s">
        <v>224</v>
      </c>
      <c r="J3292" s="33"/>
      <c r="K3292" s="33">
        <f>표1[[#This Row],[날짜]]</f>
        <v>45479</v>
      </c>
      <c r="L3292" t="str" cm="1">
        <f t="array" ref="L32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2" t="str">
        <f t="shared" si="51"/>
        <v>교통</v>
      </c>
      <c r="N3292" t="str">
        <f>IF(COUNTIF(저축성자산, I3292) &gt; 0, 표1[[#This Row],[결제수단]], E3292)</f>
        <v>대중교통</v>
      </c>
      <c r="O3292">
        <f>IF(OR(표1[[#This Row],[pv_대분류]]="수입", 표1[[#This Row],[pv_대분류]]="저축/투자"), 표1[[#This Row],[금액]], -표1[[#This Row],[금액]])</f>
        <v>12900</v>
      </c>
    </row>
    <row r="3293" spans="1:15">
      <c r="A3293" s="33">
        <v>45479</v>
      </c>
      <c r="B3293" s="34">
        <v>0.3536111111111111</v>
      </c>
      <c r="C3293" t="s">
        <v>165</v>
      </c>
      <c r="D3293" t="s">
        <v>146</v>
      </c>
      <c r="E3293" t="s">
        <v>37</v>
      </c>
      <c r="F3293" t="s">
        <v>325</v>
      </c>
      <c r="G3293" s="82">
        <v>-8900</v>
      </c>
      <c r="H3293" t="s">
        <v>179</v>
      </c>
      <c r="I3293" t="s">
        <v>224</v>
      </c>
      <c r="J3293" s="33"/>
      <c r="K3293" s="33">
        <f>표1[[#This Row],[날짜]]</f>
        <v>45479</v>
      </c>
      <c r="L3293" t="str" cm="1">
        <f t="array" ref="L32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3" t="str">
        <f t="shared" si="51"/>
        <v>교통</v>
      </c>
      <c r="N3293" t="str">
        <f>IF(COUNTIF(저축성자산, I3293) &gt; 0, 표1[[#This Row],[결제수단]], E3293)</f>
        <v>택시</v>
      </c>
      <c r="O3293">
        <f>IF(OR(표1[[#This Row],[pv_대분류]]="수입", 표1[[#This Row],[pv_대분류]]="저축/투자"), 표1[[#This Row],[금액]], -표1[[#This Row],[금액]])</f>
        <v>8900</v>
      </c>
    </row>
    <row r="3294" spans="1:15">
      <c r="A3294" s="33">
        <v>45479</v>
      </c>
      <c r="B3294" s="34">
        <v>0.3606712962962963</v>
      </c>
      <c r="C3294" t="s">
        <v>165</v>
      </c>
      <c r="D3294" t="s">
        <v>508</v>
      </c>
      <c r="E3294" t="s">
        <v>101</v>
      </c>
      <c r="F3294" t="s">
        <v>805</v>
      </c>
      <c r="G3294" s="82">
        <v>-1540</v>
      </c>
      <c r="H3294" t="s">
        <v>179</v>
      </c>
      <c r="I3294" t="s">
        <v>224</v>
      </c>
      <c r="J3294" s="33"/>
      <c r="K3294" s="33">
        <f>표1[[#This Row],[날짜]]</f>
        <v>45479</v>
      </c>
      <c r="L3294" t="str" cm="1">
        <f t="array" ref="L32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4" t="str">
        <f t="shared" si="51"/>
        <v>문화/여가</v>
      </c>
      <c r="N3294" t="str">
        <f>IF(COUNTIF(저축성자산, I3294) &gt; 0, 표1[[#This Row],[결제수단]], E3294)</f>
        <v>영화</v>
      </c>
      <c r="O3294">
        <f>IF(OR(표1[[#This Row],[pv_대분류]]="수입", 표1[[#This Row],[pv_대분류]]="저축/투자"), 표1[[#This Row],[금액]], -표1[[#This Row],[금액]])</f>
        <v>1540</v>
      </c>
    </row>
    <row r="3295" spans="1:15" hidden="1">
      <c r="A3295" s="33">
        <v>45479</v>
      </c>
      <c r="B3295" s="34">
        <v>0.42910879629629628</v>
      </c>
      <c r="C3295" t="s">
        <v>163</v>
      </c>
      <c r="D3295" t="s">
        <v>510</v>
      </c>
      <c r="E3295" t="s">
        <v>149</v>
      </c>
      <c r="F3295" t="s">
        <v>608</v>
      </c>
      <c r="G3295" s="82">
        <v>22</v>
      </c>
      <c r="H3295" t="s">
        <v>179</v>
      </c>
      <c r="I3295" t="s">
        <v>527</v>
      </c>
      <c r="J3295" s="33"/>
      <c r="K3295" s="33">
        <f>표1[[#This Row],[날짜]]</f>
        <v>45479</v>
      </c>
      <c r="L3295" t="str" cm="1">
        <f t="array" ref="L32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295" t="str">
        <f t="shared" si="51"/>
        <v>금융수입</v>
      </c>
      <c r="N3295" t="str">
        <f>IF(COUNTIF(저축성자산, I3295) &gt; 0, 표1[[#This Row],[결제수단]], E3295)</f>
        <v>미분류</v>
      </c>
      <c r="O3295">
        <f>IF(OR(표1[[#This Row],[pv_대분류]]="수입", 표1[[#This Row],[pv_대분류]]="저축/투자"), 표1[[#This Row],[금액]], -표1[[#This Row],[금액]])</f>
        <v>22</v>
      </c>
    </row>
    <row r="3296" spans="1:15">
      <c r="A3296" s="33">
        <v>45479</v>
      </c>
      <c r="B3296" s="34">
        <v>0.50883101851851853</v>
      </c>
      <c r="C3296" t="s">
        <v>165</v>
      </c>
      <c r="D3296" t="s">
        <v>146</v>
      </c>
      <c r="E3296" t="s">
        <v>37</v>
      </c>
      <c r="F3296" t="s">
        <v>259</v>
      </c>
      <c r="G3296" s="82">
        <v>-8500</v>
      </c>
      <c r="H3296" t="s">
        <v>179</v>
      </c>
      <c r="I3296" t="s">
        <v>221</v>
      </c>
      <c r="J3296" s="33"/>
      <c r="K3296" s="33">
        <f>표1[[#This Row],[날짜]]</f>
        <v>45479</v>
      </c>
      <c r="L3296" t="str" cm="1">
        <f t="array" ref="L32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6" t="str">
        <f t="shared" si="51"/>
        <v>교통</v>
      </c>
      <c r="N3296" t="str">
        <f>IF(COUNTIF(저축성자산, I3296) &gt; 0, 표1[[#This Row],[결제수단]], E3296)</f>
        <v>택시</v>
      </c>
      <c r="O3296">
        <f>IF(OR(표1[[#This Row],[pv_대분류]]="수입", 표1[[#This Row],[pv_대분류]]="저축/투자"), 표1[[#This Row],[금액]], -표1[[#This Row],[금액]])</f>
        <v>8500</v>
      </c>
    </row>
    <row r="3297" spans="1:15">
      <c r="A3297" s="33">
        <v>45479</v>
      </c>
      <c r="B3297" s="34">
        <v>0.50884259259259257</v>
      </c>
      <c r="C3297" t="s">
        <v>165</v>
      </c>
      <c r="D3297" t="s">
        <v>146</v>
      </c>
      <c r="E3297" t="s">
        <v>37</v>
      </c>
      <c r="F3297" t="s">
        <v>259</v>
      </c>
      <c r="G3297" s="82">
        <v>8500</v>
      </c>
      <c r="H3297" t="s">
        <v>179</v>
      </c>
      <c r="I3297" t="s">
        <v>221</v>
      </c>
      <c r="J3297" s="33"/>
      <c r="K3297" s="33">
        <f>표1[[#This Row],[날짜]]</f>
        <v>45479</v>
      </c>
      <c r="L3297" t="str" cm="1">
        <f t="array" ref="L32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7" t="str">
        <f t="shared" si="51"/>
        <v>교통</v>
      </c>
      <c r="N3297" t="str">
        <f>IF(COUNTIF(저축성자산, I3297) &gt; 0, 표1[[#This Row],[결제수단]], E3297)</f>
        <v>택시</v>
      </c>
      <c r="O3297">
        <f>IF(OR(표1[[#This Row],[pv_대분류]]="수입", 표1[[#This Row],[pv_대분류]]="저축/투자"), 표1[[#This Row],[금액]], -표1[[#This Row],[금액]])</f>
        <v>-8500</v>
      </c>
    </row>
    <row r="3298" spans="1:15">
      <c r="A3298" s="33">
        <v>45479</v>
      </c>
      <c r="B3298" s="34">
        <v>0.51910879629629625</v>
      </c>
      <c r="C3298" t="s">
        <v>165</v>
      </c>
      <c r="D3298" t="s">
        <v>146</v>
      </c>
      <c r="E3298" t="s">
        <v>37</v>
      </c>
      <c r="F3298" t="s">
        <v>259</v>
      </c>
      <c r="G3298" s="82">
        <v>-8400</v>
      </c>
      <c r="H3298" t="s">
        <v>179</v>
      </c>
      <c r="I3298" t="s">
        <v>221</v>
      </c>
      <c r="J3298" s="33"/>
      <c r="K3298" s="33">
        <f>표1[[#This Row],[날짜]]</f>
        <v>45479</v>
      </c>
      <c r="L3298" t="str" cm="1">
        <f t="array" ref="L32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8" t="str">
        <f t="shared" si="51"/>
        <v>교통</v>
      </c>
      <c r="N3298" t="str">
        <f>IF(COUNTIF(저축성자산, I3298) &gt; 0, 표1[[#This Row],[결제수단]], E3298)</f>
        <v>택시</v>
      </c>
      <c r="O3298">
        <f>IF(OR(표1[[#This Row],[pv_대분류]]="수입", 표1[[#This Row],[pv_대분류]]="저축/투자"), 표1[[#This Row],[금액]], -표1[[#This Row],[금액]])</f>
        <v>8400</v>
      </c>
    </row>
    <row r="3299" spans="1:15">
      <c r="A3299" s="33">
        <v>45479</v>
      </c>
      <c r="B3299" s="34">
        <v>0.72348379629629633</v>
      </c>
      <c r="C3299" t="s">
        <v>165</v>
      </c>
      <c r="D3299" t="s">
        <v>160</v>
      </c>
      <c r="E3299" t="s">
        <v>668</v>
      </c>
      <c r="F3299" t="s">
        <v>675</v>
      </c>
      <c r="G3299" s="82">
        <v>-50000</v>
      </c>
      <c r="H3299" t="s">
        <v>179</v>
      </c>
      <c r="I3299" t="s">
        <v>537</v>
      </c>
      <c r="J3299" s="33"/>
      <c r="K3299" s="33">
        <f>표1[[#This Row],[날짜]]</f>
        <v>45479</v>
      </c>
      <c r="L3299" t="str" cm="1">
        <f t="array" ref="L32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299" t="str">
        <f t="shared" si="51"/>
        <v>생활</v>
      </c>
      <c r="N3299" t="str">
        <f>IF(COUNTIF(저축성자산, I3299) &gt; 0, 표1[[#This Row],[결제수단]], E3299)</f>
        <v>생활서비스</v>
      </c>
      <c r="O3299">
        <f>IF(OR(표1[[#This Row],[pv_대분류]]="수입", 표1[[#This Row],[pv_대분류]]="저축/투자"), 표1[[#This Row],[금액]], -표1[[#This Row],[금액]])</f>
        <v>50000</v>
      </c>
    </row>
    <row r="3300" spans="1:15">
      <c r="A3300" s="33">
        <v>45479</v>
      </c>
      <c r="B3300" s="34">
        <v>0.74442129629629628</v>
      </c>
      <c r="C3300" t="s">
        <v>165</v>
      </c>
      <c r="D3300" t="s">
        <v>525</v>
      </c>
      <c r="E3300" t="s">
        <v>591</v>
      </c>
      <c r="F3300" t="s">
        <v>790</v>
      </c>
      <c r="G3300" s="82">
        <v>-4500</v>
      </c>
      <c r="H3300" t="s">
        <v>179</v>
      </c>
      <c r="I3300" t="s">
        <v>224</v>
      </c>
      <c r="J3300" s="33"/>
      <c r="K3300" s="33">
        <f>표1[[#This Row],[날짜]]</f>
        <v>45479</v>
      </c>
      <c r="L3300" t="str" cm="1">
        <f t="array" ref="L33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00" t="str">
        <f t="shared" si="51"/>
        <v>카페/간식</v>
      </c>
      <c r="N3300" t="str">
        <f>IF(COUNTIF(저축성자산, I3300) &gt; 0, 표1[[#This Row],[결제수단]], E3300)</f>
        <v>커피/음료</v>
      </c>
      <c r="O3300">
        <f>IF(OR(표1[[#This Row],[pv_대분류]]="수입", 표1[[#This Row],[pv_대분류]]="저축/투자"), 표1[[#This Row],[금액]], -표1[[#This Row],[금액]])</f>
        <v>4500</v>
      </c>
    </row>
    <row r="3301" spans="1:15" hidden="1">
      <c r="A3301" s="33">
        <v>45479</v>
      </c>
      <c r="B3301" s="34">
        <v>0.42935185185185187</v>
      </c>
      <c r="C3301" t="s">
        <v>167</v>
      </c>
      <c r="D3301" t="s">
        <v>609</v>
      </c>
      <c r="E3301" t="s">
        <v>149</v>
      </c>
      <c r="F3301" t="s">
        <v>192</v>
      </c>
      <c r="G3301" s="82">
        <v>53</v>
      </c>
      <c r="H3301" t="s">
        <v>179</v>
      </c>
      <c r="I3301" t="s">
        <v>537</v>
      </c>
      <c r="J3301" s="33"/>
      <c r="K3301" s="33">
        <f>표1[[#This Row],[날짜]]</f>
        <v>45479</v>
      </c>
      <c r="L3301" t="str" cm="1">
        <f t="array" ref="L33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01" t="str">
        <f t="shared" si="51"/>
        <v>내계좌이체</v>
      </c>
      <c r="N3301" t="str">
        <f>IF(COUNTIF(저축성자산, I3301) &gt; 0, 표1[[#This Row],[결제수단]], E3301)</f>
        <v>미분류</v>
      </c>
      <c r="O3301">
        <f>IF(OR(표1[[#This Row],[pv_대분류]]="수입", 표1[[#This Row],[pv_대분류]]="저축/투자"), 표1[[#This Row],[금액]], -표1[[#This Row],[금액]])</f>
        <v>-53</v>
      </c>
    </row>
    <row r="3302" spans="1:15" hidden="1">
      <c r="A3302" s="33">
        <v>45479</v>
      </c>
      <c r="B3302" s="34">
        <v>0.42935185185185187</v>
      </c>
      <c r="C3302" t="s">
        <v>167</v>
      </c>
      <c r="D3302" t="s">
        <v>609</v>
      </c>
      <c r="E3302" t="s">
        <v>149</v>
      </c>
      <c r="F3302" t="s">
        <v>234</v>
      </c>
      <c r="G3302" s="82">
        <v>-53</v>
      </c>
      <c r="H3302" t="s">
        <v>179</v>
      </c>
      <c r="I3302" t="s">
        <v>527</v>
      </c>
      <c r="J3302" s="33"/>
      <c r="K3302" s="33">
        <f>표1[[#This Row],[날짜]]</f>
        <v>45479</v>
      </c>
      <c r="L3302" t="str" cm="1">
        <f t="array" ref="L33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02" t="str">
        <f t="shared" si="51"/>
        <v>내계좌이체</v>
      </c>
      <c r="N3302" t="str">
        <f>IF(COUNTIF(저축성자산, I3302) &gt; 0, 표1[[#This Row],[결제수단]], E3302)</f>
        <v>미분류</v>
      </c>
      <c r="O3302">
        <f>IF(OR(표1[[#This Row],[pv_대분류]]="수입", 표1[[#This Row],[pv_대분류]]="저축/투자"), 표1[[#This Row],[금액]], -표1[[#This Row],[금액]])</f>
        <v>53</v>
      </c>
    </row>
    <row r="3303" spans="1:15" hidden="1">
      <c r="A3303" s="33">
        <v>45479</v>
      </c>
      <c r="B3303" s="34">
        <v>0.72312500000000002</v>
      </c>
      <c r="C3303" t="s">
        <v>167</v>
      </c>
      <c r="D3303" t="s">
        <v>609</v>
      </c>
      <c r="E3303" t="s">
        <v>149</v>
      </c>
      <c r="F3303" t="s">
        <v>192</v>
      </c>
      <c r="G3303" s="82">
        <v>50000</v>
      </c>
      <c r="H3303" t="s">
        <v>179</v>
      </c>
      <c r="I3303" t="s">
        <v>537</v>
      </c>
      <c r="J3303" s="33"/>
      <c r="K3303" s="33">
        <f>표1[[#This Row],[날짜]]</f>
        <v>45479</v>
      </c>
      <c r="L3303" t="str" cm="1">
        <f t="array" ref="L33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03" t="str">
        <f t="shared" si="51"/>
        <v>내계좌이체</v>
      </c>
      <c r="N3303" t="str">
        <f>IF(COUNTIF(저축성자산, I3303) &gt; 0, 표1[[#This Row],[결제수단]], E3303)</f>
        <v>미분류</v>
      </c>
      <c r="O3303">
        <f>IF(OR(표1[[#This Row],[pv_대분류]]="수입", 표1[[#This Row],[pv_대분류]]="저축/투자"), 표1[[#This Row],[금액]], -표1[[#This Row],[금액]])</f>
        <v>-50000</v>
      </c>
    </row>
    <row r="3304" spans="1:15" hidden="1">
      <c r="A3304" s="33">
        <v>45479</v>
      </c>
      <c r="B3304" s="34">
        <v>0.72312500000000002</v>
      </c>
      <c r="C3304" t="s">
        <v>167</v>
      </c>
      <c r="D3304" t="s">
        <v>609</v>
      </c>
      <c r="E3304" t="s">
        <v>149</v>
      </c>
      <c r="F3304" t="s">
        <v>234</v>
      </c>
      <c r="G3304" s="82">
        <v>-50000</v>
      </c>
      <c r="H3304" t="s">
        <v>179</v>
      </c>
      <c r="I3304" t="s">
        <v>527</v>
      </c>
      <c r="J3304" s="33"/>
      <c r="K3304" s="33">
        <f>표1[[#This Row],[날짜]]</f>
        <v>45479</v>
      </c>
      <c r="L3304" t="str" cm="1">
        <f t="array" ref="L33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04" t="str">
        <f t="shared" si="51"/>
        <v>내계좌이체</v>
      </c>
      <c r="N3304" t="str">
        <f>IF(COUNTIF(저축성자산, I3304) &gt; 0, 표1[[#This Row],[결제수단]], E3304)</f>
        <v>미분류</v>
      </c>
      <c r="O3304">
        <f>IF(OR(표1[[#This Row],[pv_대분류]]="수입", 표1[[#This Row],[pv_대분류]]="저축/투자"), 표1[[#This Row],[금액]], -표1[[#This Row],[금액]])</f>
        <v>50000</v>
      </c>
    </row>
    <row r="3305" spans="1:15">
      <c r="A3305" s="33">
        <v>45478</v>
      </c>
      <c r="B3305" s="34">
        <v>0.37260416666666668</v>
      </c>
      <c r="C3305" t="s">
        <v>165</v>
      </c>
      <c r="D3305" t="s">
        <v>508</v>
      </c>
      <c r="E3305" t="s">
        <v>101</v>
      </c>
      <c r="F3305" t="s">
        <v>805</v>
      </c>
      <c r="G3305" s="82">
        <v>-1000</v>
      </c>
      <c r="H3305" t="s">
        <v>179</v>
      </c>
      <c r="I3305" t="s">
        <v>224</v>
      </c>
      <c r="J3305" s="33"/>
      <c r="K3305" s="33">
        <f>표1[[#This Row],[날짜]]</f>
        <v>45478</v>
      </c>
      <c r="L3305" t="str" cm="1">
        <f t="array" ref="L33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05" t="str">
        <f t="shared" si="51"/>
        <v>문화/여가</v>
      </c>
      <c r="N3305" t="str">
        <f>IF(COUNTIF(저축성자산, I3305) &gt; 0, 표1[[#This Row],[결제수단]], E3305)</f>
        <v>영화</v>
      </c>
      <c r="O3305">
        <f>IF(OR(표1[[#This Row],[pv_대분류]]="수입", 표1[[#This Row],[pv_대분류]]="저축/투자"), 표1[[#This Row],[금액]], -표1[[#This Row],[금액]])</f>
        <v>1000</v>
      </c>
    </row>
    <row r="3306" spans="1:15" hidden="1">
      <c r="A3306" s="33">
        <v>45478</v>
      </c>
      <c r="B3306" s="34">
        <v>0.39456018518518521</v>
      </c>
      <c r="C3306" t="s">
        <v>163</v>
      </c>
      <c r="D3306" t="s">
        <v>510</v>
      </c>
      <c r="E3306" t="s">
        <v>149</v>
      </c>
      <c r="F3306" t="s">
        <v>608</v>
      </c>
      <c r="G3306" s="82">
        <v>31</v>
      </c>
      <c r="H3306" t="s">
        <v>179</v>
      </c>
      <c r="I3306" t="s">
        <v>527</v>
      </c>
      <c r="J3306" s="33"/>
      <c r="K3306" s="33">
        <f>표1[[#This Row],[날짜]]</f>
        <v>45478</v>
      </c>
      <c r="L3306" t="str" cm="1">
        <f t="array" ref="L33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06" t="str">
        <f t="shared" si="51"/>
        <v>금융수입</v>
      </c>
      <c r="N3306" t="str">
        <f>IF(COUNTIF(저축성자산, I3306) &gt; 0, 표1[[#This Row],[결제수단]], E3306)</f>
        <v>미분류</v>
      </c>
      <c r="O3306">
        <f>IF(OR(표1[[#This Row],[pv_대분류]]="수입", 표1[[#This Row],[pv_대분류]]="저축/투자"), 표1[[#This Row],[금액]], -표1[[#This Row],[금액]])</f>
        <v>31</v>
      </c>
    </row>
    <row r="3307" spans="1:15">
      <c r="A3307" s="33">
        <v>45478</v>
      </c>
      <c r="B3307" s="34">
        <v>0.43009259259259258</v>
      </c>
      <c r="C3307" t="s">
        <v>165</v>
      </c>
      <c r="D3307" t="s">
        <v>508</v>
      </c>
      <c r="E3307" t="s">
        <v>101</v>
      </c>
      <c r="F3307" t="s">
        <v>805</v>
      </c>
      <c r="G3307" s="82">
        <v>-5500</v>
      </c>
      <c r="H3307" t="s">
        <v>179</v>
      </c>
      <c r="I3307" t="s">
        <v>224</v>
      </c>
      <c r="J3307" s="33"/>
      <c r="K3307" s="33">
        <f>표1[[#This Row],[날짜]]</f>
        <v>45478</v>
      </c>
      <c r="L3307" t="str" cm="1">
        <f t="array" ref="L33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07" t="str">
        <f t="shared" si="51"/>
        <v>문화/여가</v>
      </c>
      <c r="N3307" t="str">
        <f>IF(COUNTIF(저축성자산, I3307) &gt; 0, 표1[[#This Row],[결제수단]], E3307)</f>
        <v>영화</v>
      </c>
      <c r="O3307">
        <f>IF(OR(표1[[#This Row],[pv_대분류]]="수입", 표1[[#This Row],[pv_대분류]]="저축/투자"), 표1[[#This Row],[금액]], -표1[[#This Row],[금액]])</f>
        <v>5500</v>
      </c>
    </row>
    <row r="3308" spans="1:15" hidden="1">
      <c r="A3308" s="33">
        <v>45478</v>
      </c>
      <c r="B3308" s="34">
        <v>0.54704861111111114</v>
      </c>
      <c r="C3308" t="s">
        <v>163</v>
      </c>
      <c r="D3308" t="s">
        <v>161</v>
      </c>
      <c r="E3308" t="s">
        <v>149</v>
      </c>
      <c r="F3308" t="s">
        <v>391</v>
      </c>
      <c r="G3308" s="82">
        <v>1</v>
      </c>
      <c r="H3308" t="s">
        <v>179</v>
      </c>
      <c r="I3308" t="s">
        <v>537</v>
      </c>
      <c r="J3308" s="33"/>
      <c r="K3308" s="33">
        <f>표1[[#This Row],[날짜]]</f>
        <v>45478</v>
      </c>
      <c r="L3308" t="str" cm="1">
        <f t="array" ref="L33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08" t="str">
        <f t="shared" si="51"/>
        <v>앱테크</v>
      </c>
      <c r="N3308" t="str">
        <f>IF(COUNTIF(저축성자산, I3308) &gt; 0, 표1[[#This Row],[결제수단]], E3308)</f>
        <v>미분류</v>
      </c>
      <c r="O3308">
        <f>IF(OR(표1[[#This Row],[pv_대분류]]="수입", 표1[[#This Row],[pv_대분류]]="저축/투자"), 표1[[#This Row],[금액]], -표1[[#This Row],[금액]])</f>
        <v>1</v>
      </c>
    </row>
    <row r="3309" spans="1:15" hidden="1">
      <c r="A3309" s="33">
        <v>45478</v>
      </c>
      <c r="B3309" s="34">
        <v>0.54734953703703704</v>
      </c>
      <c r="C3309" t="s">
        <v>163</v>
      </c>
      <c r="D3309" t="s">
        <v>161</v>
      </c>
      <c r="E3309" t="s">
        <v>149</v>
      </c>
      <c r="F3309" t="s">
        <v>391</v>
      </c>
      <c r="G3309" s="82">
        <v>20</v>
      </c>
      <c r="H3309" t="s">
        <v>179</v>
      </c>
      <c r="I3309" t="s">
        <v>537</v>
      </c>
      <c r="J3309" s="33"/>
      <c r="K3309" s="33">
        <f>표1[[#This Row],[날짜]]</f>
        <v>45478</v>
      </c>
      <c r="L3309" t="str" cm="1">
        <f t="array" ref="L33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09" t="str">
        <f t="shared" si="51"/>
        <v>앱테크</v>
      </c>
      <c r="N3309" t="str">
        <f>IF(COUNTIF(저축성자산, I3309) &gt; 0, 표1[[#This Row],[결제수단]], E3309)</f>
        <v>미분류</v>
      </c>
      <c r="O3309">
        <f>IF(OR(표1[[#This Row],[pv_대분류]]="수입", 표1[[#This Row],[pv_대분류]]="저축/투자"), 표1[[#This Row],[금액]], -표1[[#This Row],[금액]])</f>
        <v>20</v>
      </c>
    </row>
    <row r="3310" spans="1:15">
      <c r="A3310" s="33">
        <v>45478</v>
      </c>
      <c r="B3310" s="34">
        <v>0.79834490740740738</v>
      </c>
      <c r="C3310" t="s">
        <v>165</v>
      </c>
      <c r="D3310" t="s">
        <v>508</v>
      </c>
      <c r="E3310" t="s">
        <v>12</v>
      </c>
      <c r="F3310" t="s">
        <v>397</v>
      </c>
      <c r="G3310" s="82">
        <v>-5500</v>
      </c>
      <c r="H3310" t="s">
        <v>179</v>
      </c>
      <c r="I3310" t="s">
        <v>224</v>
      </c>
      <c r="J3310" s="33"/>
      <c r="K3310" s="33">
        <f>표1[[#This Row],[날짜]]</f>
        <v>45478</v>
      </c>
      <c r="L3310" t="str" cm="1">
        <f t="array" ref="L33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10" t="str">
        <f t="shared" si="51"/>
        <v>문화/여가</v>
      </c>
      <c r="N3310" t="str">
        <f>IF(COUNTIF(저축성자산, I3310) &gt; 0, 표1[[#This Row],[결제수단]], E3310)</f>
        <v>음악</v>
      </c>
      <c r="O3310">
        <f>IF(OR(표1[[#This Row],[pv_대분류]]="수입", 표1[[#This Row],[pv_대분류]]="저축/투자"), 표1[[#This Row],[금액]], -표1[[#This Row],[금액]])</f>
        <v>5500</v>
      </c>
    </row>
    <row r="3311" spans="1:15" hidden="1">
      <c r="A3311" s="33">
        <v>45478</v>
      </c>
      <c r="B3311" s="34">
        <v>0.75708333333333333</v>
      </c>
      <c r="C3311" t="s">
        <v>167</v>
      </c>
      <c r="D3311" t="s">
        <v>609</v>
      </c>
      <c r="E3311" t="s">
        <v>149</v>
      </c>
      <c r="F3311" t="s">
        <v>192</v>
      </c>
      <c r="G3311" s="82">
        <v>150000</v>
      </c>
      <c r="H3311" t="s">
        <v>179</v>
      </c>
      <c r="I3311" t="s">
        <v>537</v>
      </c>
      <c r="J3311" s="33"/>
      <c r="K3311" s="33">
        <f>표1[[#This Row],[날짜]]</f>
        <v>45478</v>
      </c>
      <c r="L3311" t="str" cm="1">
        <f t="array" ref="L33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11" t="str">
        <f t="shared" si="51"/>
        <v>내계좌이체</v>
      </c>
      <c r="N3311" t="str">
        <f>IF(COUNTIF(저축성자산, I3311) &gt; 0, 표1[[#This Row],[결제수단]], E3311)</f>
        <v>미분류</v>
      </c>
      <c r="O3311">
        <f>IF(OR(표1[[#This Row],[pv_대분류]]="수입", 표1[[#This Row],[pv_대분류]]="저축/투자"), 표1[[#This Row],[금액]], -표1[[#This Row],[금액]])</f>
        <v>-150000</v>
      </c>
    </row>
    <row r="3312" spans="1:15" hidden="1">
      <c r="A3312" s="33">
        <v>45478</v>
      </c>
      <c r="B3312" s="34">
        <v>0.75708333333333333</v>
      </c>
      <c r="C3312" t="s">
        <v>167</v>
      </c>
      <c r="D3312" t="s">
        <v>609</v>
      </c>
      <c r="E3312" t="s">
        <v>149</v>
      </c>
      <c r="F3312" t="s">
        <v>234</v>
      </c>
      <c r="G3312" s="82">
        <v>-150000</v>
      </c>
      <c r="H3312" t="s">
        <v>179</v>
      </c>
      <c r="I3312" t="s">
        <v>527</v>
      </c>
      <c r="J3312" s="33"/>
      <c r="K3312" s="33">
        <f>표1[[#This Row],[날짜]]</f>
        <v>45478</v>
      </c>
      <c r="L3312" t="str" cm="1">
        <f t="array" ref="L33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12" t="str">
        <f t="shared" si="51"/>
        <v>내계좌이체</v>
      </c>
      <c r="N3312" t="str">
        <f>IF(COUNTIF(저축성자산, I3312) &gt; 0, 표1[[#This Row],[결제수단]], E3312)</f>
        <v>미분류</v>
      </c>
      <c r="O3312">
        <f>IF(OR(표1[[#This Row],[pv_대분류]]="수입", 표1[[#This Row],[pv_대분류]]="저축/투자"), 표1[[#This Row],[금액]], -표1[[#This Row],[금액]])</f>
        <v>150000</v>
      </c>
    </row>
    <row r="3313" spans="1:15" hidden="1">
      <c r="A3313" s="33">
        <v>45478</v>
      </c>
      <c r="B3313" s="34">
        <v>0.78209490740740739</v>
      </c>
      <c r="C3313" t="s">
        <v>167</v>
      </c>
      <c r="D3313" t="s">
        <v>166</v>
      </c>
      <c r="E3313" t="s">
        <v>149</v>
      </c>
      <c r="F3313" t="s">
        <v>489</v>
      </c>
      <c r="G3313" s="82">
        <v>-150000</v>
      </c>
      <c r="H3313" t="s">
        <v>179</v>
      </c>
      <c r="I3313" t="s">
        <v>537</v>
      </c>
      <c r="J3313" s="33"/>
      <c r="K3313" s="33">
        <f>표1[[#This Row],[날짜]]</f>
        <v>45478</v>
      </c>
      <c r="L3313" t="str" cm="1">
        <f t="array" ref="L33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13" t="str">
        <f t="shared" si="51"/>
        <v>현금</v>
      </c>
      <c r="N3313" t="str">
        <f>IF(COUNTIF(저축성자산, I3313) &gt; 0, 표1[[#This Row],[결제수단]], E3313)</f>
        <v>미분류</v>
      </c>
      <c r="O3313">
        <f>IF(OR(표1[[#This Row],[pv_대분류]]="수입", 표1[[#This Row],[pv_대분류]]="저축/투자"), 표1[[#This Row],[금액]], -표1[[#This Row],[금액]])</f>
        <v>150000</v>
      </c>
    </row>
    <row r="3314" spans="1:15" hidden="1">
      <c r="A3314" s="33">
        <v>45477</v>
      </c>
      <c r="B3314" s="34">
        <v>0.39521990740740742</v>
      </c>
      <c r="C3314" t="s">
        <v>163</v>
      </c>
      <c r="D3314" t="s">
        <v>510</v>
      </c>
      <c r="E3314" t="s">
        <v>149</v>
      </c>
      <c r="F3314" t="s">
        <v>240</v>
      </c>
      <c r="G3314" s="82">
        <v>500</v>
      </c>
      <c r="H3314" t="s">
        <v>179</v>
      </c>
      <c r="I3314" t="s">
        <v>537</v>
      </c>
      <c r="J3314" s="33"/>
      <c r="K3314" s="33">
        <f>표1[[#This Row],[날짜]]</f>
        <v>45477</v>
      </c>
      <c r="L3314" t="str" cm="1">
        <f t="array" ref="L33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14" t="str">
        <f t="shared" si="51"/>
        <v>금융수입</v>
      </c>
      <c r="N3314" t="str">
        <f>IF(COUNTIF(저축성자산, I3314) &gt; 0, 표1[[#This Row],[결제수단]], E3314)</f>
        <v>미분류</v>
      </c>
      <c r="O3314">
        <f>IF(OR(표1[[#This Row],[pv_대분류]]="수입", 표1[[#This Row],[pv_대분류]]="저축/투자"), 표1[[#This Row],[금액]], -표1[[#This Row],[금액]])</f>
        <v>500</v>
      </c>
    </row>
    <row r="3315" spans="1:15" hidden="1">
      <c r="A3315" s="33">
        <v>45477</v>
      </c>
      <c r="B3315" s="34">
        <v>0.47214120370370372</v>
      </c>
      <c r="C3315" t="s">
        <v>163</v>
      </c>
      <c r="D3315" t="s">
        <v>510</v>
      </c>
      <c r="E3315" t="s">
        <v>149</v>
      </c>
      <c r="F3315" t="s">
        <v>608</v>
      </c>
      <c r="G3315" s="82">
        <v>31</v>
      </c>
      <c r="H3315" t="s">
        <v>179</v>
      </c>
      <c r="I3315" t="s">
        <v>527</v>
      </c>
      <c r="J3315" s="33"/>
      <c r="K3315" s="33">
        <f>표1[[#This Row],[날짜]]</f>
        <v>45477</v>
      </c>
      <c r="L3315" t="str" cm="1">
        <f t="array" ref="L33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15" t="str">
        <f t="shared" si="51"/>
        <v>금융수입</v>
      </c>
      <c r="N3315" t="str">
        <f>IF(COUNTIF(저축성자산, I3315) &gt; 0, 표1[[#This Row],[결제수단]], E3315)</f>
        <v>미분류</v>
      </c>
      <c r="O3315">
        <f>IF(OR(표1[[#This Row],[pv_대분류]]="수입", 표1[[#This Row],[pv_대분류]]="저축/투자"), 표1[[#This Row],[금액]], -표1[[#This Row],[금액]])</f>
        <v>31</v>
      </c>
    </row>
    <row r="3316" spans="1:15" hidden="1">
      <c r="A3316" s="33">
        <v>45477</v>
      </c>
      <c r="B3316" s="34">
        <v>0.4887037037037037</v>
      </c>
      <c r="C3316" t="s">
        <v>163</v>
      </c>
      <c r="D3316" t="s">
        <v>161</v>
      </c>
      <c r="E3316" t="s">
        <v>149</v>
      </c>
      <c r="F3316" t="s">
        <v>391</v>
      </c>
      <c r="G3316" s="82">
        <v>1</v>
      </c>
      <c r="H3316" t="s">
        <v>179</v>
      </c>
      <c r="I3316" t="s">
        <v>537</v>
      </c>
      <c r="J3316" s="33"/>
      <c r="K3316" s="33">
        <f>표1[[#This Row],[날짜]]</f>
        <v>45477</v>
      </c>
      <c r="L3316" t="str" cm="1">
        <f t="array" ref="L33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16" t="str">
        <f t="shared" si="51"/>
        <v>앱테크</v>
      </c>
      <c r="N3316" t="str">
        <f>IF(COUNTIF(저축성자산, I3316) &gt; 0, 표1[[#This Row],[결제수단]], E3316)</f>
        <v>미분류</v>
      </c>
      <c r="O3316">
        <f>IF(OR(표1[[#This Row],[pv_대분류]]="수입", 표1[[#This Row],[pv_대분류]]="저축/투자"), 표1[[#This Row],[금액]], -표1[[#This Row],[금액]])</f>
        <v>1</v>
      </c>
    </row>
    <row r="3317" spans="1:15">
      <c r="A3317" s="33">
        <v>45477</v>
      </c>
      <c r="B3317" s="34">
        <v>0.57414351851851853</v>
      </c>
      <c r="C3317" t="s">
        <v>165</v>
      </c>
      <c r="D3317" t="s">
        <v>553</v>
      </c>
      <c r="E3317" t="s">
        <v>612</v>
      </c>
      <c r="F3317" t="s">
        <v>748</v>
      </c>
      <c r="G3317" s="82">
        <v>-41200</v>
      </c>
      <c r="H3317" t="s">
        <v>179</v>
      </c>
      <c r="I3317" t="s">
        <v>537</v>
      </c>
      <c r="J3317" s="33"/>
      <c r="K3317" s="33">
        <f>표1[[#This Row],[날짜]]</f>
        <v>45477</v>
      </c>
      <c r="L3317" t="str" cm="1">
        <f t="array" ref="L33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17" t="str">
        <f t="shared" si="51"/>
        <v>온라인쇼핑</v>
      </c>
      <c r="N3317" t="str">
        <f>IF(COUNTIF(저축성자산, I3317) &gt; 0, 표1[[#This Row],[결제수단]], E3317)</f>
        <v>인터넷쇼핑</v>
      </c>
      <c r="O3317">
        <f>IF(OR(표1[[#This Row],[pv_대분류]]="수입", 표1[[#This Row],[pv_대분류]]="저축/투자"), 표1[[#This Row],[금액]], -표1[[#This Row],[금액]])</f>
        <v>41200</v>
      </c>
    </row>
    <row r="3318" spans="1:15">
      <c r="A3318" s="33">
        <v>45477</v>
      </c>
      <c r="B3318" s="34">
        <v>0.94010416666666663</v>
      </c>
      <c r="C3318" t="s">
        <v>165</v>
      </c>
      <c r="D3318" t="s">
        <v>160</v>
      </c>
      <c r="E3318" t="s">
        <v>10</v>
      </c>
      <c r="F3318" t="s">
        <v>329</v>
      </c>
      <c r="G3318" s="82">
        <v>-4700</v>
      </c>
      <c r="H3318" t="s">
        <v>179</v>
      </c>
      <c r="I3318" t="s">
        <v>224</v>
      </c>
      <c r="J3318" s="33"/>
      <c r="K3318" s="33">
        <f>표1[[#This Row],[날짜]]</f>
        <v>45477</v>
      </c>
      <c r="L3318" t="str" cm="1">
        <f t="array" ref="L33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18" t="str">
        <f t="shared" si="51"/>
        <v>생활</v>
      </c>
      <c r="N3318" t="str">
        <f>IF(COUNTIF(저축성자산, I3318) &gt; 0, 표1[[#This Row],[결제수단]], E3318)</f>
        <v>마트</v>
      </c>
      <c r="O3318">
        <f>IF(OR(표1[[#This Row],[pv_대분류]]="수입", 표1[[#This Row],[pv_대분류]]="저축/투자"), 표1[[#This Row],[금액]], -표1[[#This Row],[금액]])</f>
        <v>4700</v>
      </c>
    </row>
    <row r="3319" spans="1:15" hidden="1">
      <c r="A3319" s="33">
        <v>45477</v>
      </c>
      <c r="B3319" s="34">
        <v>0.48854166666666671</v>
      </c>
      <c r="C3319" t="s">
        <v>167</v>
      </c>
      <c r="D3319" t="s">
        <v>609</v>
      </c>
      <c r="E3319" t="s">
        <v>149</v>
      </c>
      <c r="F3319" t="s">
        <v>192</v>
      </c>
      <c r="G3319" s="82">
        <v>31</v>
      </c>
      <c r="H3319" t="s">
        <v>179</v>
      </c>
      <c r="I3319" t="s">
        <v>537</v>
      </c>
      <c r="J3319" s="33"/>
      <c r="K3319" s="33">
        <f>표1[[#This Row],[날짜]]</f>
        <v>45477</v>
      </c>
      <c r="L3319" t="str" cm="1">
        <f t="array" ref="L33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19" t="str">
        <f t="shared" si="51"/>
        <v>내계좌이체</v>
      </c>
      <c r="N3319" t="str">
        <f>IF(COUNTIF(저축성자산, I3319) &gt; 0, 표1[[#This Row],[결제수단]], E3319)</f>
        <v>미분류</v>
      </c>
      <c r="O3319">
        <f>IF(OR(표1[[#This Row],[pv_대분류]]="수입", 표1[[#This Row],[pv_대분류]]="저축/투자"), 표1[[#This Row],[금액]], -표1[[#This Row],[금액]])</f>
        <v>-31</v>
      </c>
    </row>
    <row r="3320" spans="1:15" hidden="1">
      <c r="A3320" s="33">
        <v>45477</v>
      </c>
      <c r="B3320" s="34">
        <v>0.48854166666666671</v>
      </c>
      <c r="C3320" t="s">
        <v>167</v>
      </c>
      <c r="D3320" t="s">
        <v>609</v>
      </c>
      <c r="E3320" t="s">
        <v>149</v>
      </c>
      <c r="F3320" t="s">
        <v>234</v>
      </c>
      <c r="G3320" s="82">
        <v>-31</v>
      </c>
      <c r="H3320" t="s">
        <v>179</v>
      </c>
      <c r="I3320" t="s">
        <v>527</v>
      </c>
      <c r="J3320" s="33"/>
      <c r="K3320" s="33">
        <f>표1[[#This Row],[날짜]]</f>
        <v>45477</v>
      </c>
      <c r="L3320" t="str" cm="1">
        <f t="array" ref="L33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20" t="str">
        <f t="shared" si="51"/>
        <v>내계좌이체</v>
      </c>
      <c r="N3320" t="str">
        <f>IF(COUNTIF(저축성자산, I3320) &gt; 0, 표1[[#This Row],[결제수단]], E3320)</f>
        <v>미분류</v>
      </c>
      <c r="O3320">
        <f>IF(OR(표1[[#This Row],[pv_대분류]]="수입", 표1[[#This Row],[pv_대분류]]="저축/투자"), 표1[[#This Row],[금액]], -표1[[#This Row],[금액]])</f>
        <v>31</v>
      </c>
    </row>
    <row r="3321" spans="1:15" hidden="1">
      <c r="A3321" s="33">
        <v>45476</v>
      </c>
      <c r="B3321" s="34">
        <v>0.41607638888888893</v>
      </c>
      <c r="C3321" t="s">
        <v>163</v>
      </c>
      <c r="D3321" t="s">
        <v>510</v>
      </c>
      <c r="E3321" t="s">
        <v>149</v>
      </c>
      <c r="F3321" t="s">
        <v>608</v>
      </c>
      <c r="G3321" s="82">
        <v>66</v>
      </c>
      <c r="H3321" t="s">
        <v>179</v>
      </c>
      <c r="I3321" t="s">
        <v>527</v>
      </c>
      <c r="J3321" s="33"/>
      <c r="K3321" s="33">
        <f>표1[[#This Row],[날짜]]</f>
        <v>45476</v>
      </c>
      <c r="L3321" t="str" cm="1">
        <f t="array" ref="L33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21" t="str">
        <f t="shared" si="51"/>
        <v>금융수입</v>
      </c>
      <c r="N3321" t="str">
        <f>IF(COUNTIF(저축성자산, I3321) &gt; 0, 표1[[#This Row],[결제수단]], E3321)</f>
        <v>미분류</v>
      </c>
      <c r="O3321">
        <f>IF(OR(표1[[#This Row],[pv_대분류]]="수입", 표1[[#This Row],[pv_대분류]]="저축/투자"), 표1[[#This Row],[금액]], -표1[[#This Row],[금액]])</f>
        <v>66</v>
      </c>
    </row>
    <row r="3322" spans="1:15" hidden="1">
      <c r="A3322" s="33">
        <v>45476</v>
      </c>
      <c r="B3322" s="34">
        <v>0.41190972222222222</v>
      </c>
      <c r="C3322" t="s">
        <v>167</v>
      </c>
      <c r="D3322" t="s">
        <v>609</v>
      </c>
      <c r="E3322" t="s">
        <v>149</v>
      </c>
      <c r="F3322" t="s">
        <v>192</v>
      </c>
      <c r="G3322" s="82">
        <v>350000</v>
      </c>
      <c r="H3322" t="s">
        <v>179</v>
      </c>
      <c r="I3322" t="s">
        <v>537</v>
      </c>
      <c r="J3322" s="33"/>
      <c r="K3322" s="33">
        <f>표1[[#This Row],[날짜]]</f>
        <v>45476</v>
      </c>
      <c r="L3322" t="str" cm="1">
        <f t="array" ref="L33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22" t="str">
        <f t="shared" si="51"/>
        <v>내계좌이체</v>
      </c>
      <c r="N3322" t="str">
        <f>IF(COUNTIF(저축성자산, I3322) &gt; 0, 표1[[#This Row],[결제수단]], E3322)</f>
        <v>미분류</v>
      </c>
      <c r="O3322">
        <f>IF(OR(표1[[#This Row],[pv_대분류]]="수입", 표1[[#This Row],[pv_대분류]]="저축/투자"), 표1[[#This Row],[금액]], -표1[[#This Row],[금액]])</f>
        <v>-350000</v>
      </c>
    </row>
    <row r="3323" spans="1:15" hidden="1">
      <c r="A3323" s="33">
        <v>45476</v>
      </c>
      <c r="B3323" s="34">
        <v>0.41190972222222222</v>
      </c>
      <c r="C3323" t="s">
        <v>167</v>
      </c>
      <c r="D3323" t="s">
        <v>609</v>
      </c>
      <c r="E3323" t="s">
        <v>149</v>
      </c>
      <c r="F3323" t="s">
        <v>234</v>
      </c>
      <c r="G3323" s="82">
        <v>-350000</v>
      </c>
      <c r="H3323" t="s">
        <v>179</v>
      </c>
      <c r="I3323" t="s">
        <v>527</v>
      </c>
      <c r="J3323" s="33"/>
      <c r="K3323" s="33">
        <f>표1[[#This Row],[날짜]]</f>
        <v>45476</v>
      </c>
      <c r="L3323" t="str" cm="1">
        <f t="array" ref="L33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23" t="str">
        <f t="shared" si="51"/>
        <v>내계좌이체</v>
      </c>
      <c r="N3323" t="str">
        <f>IF(COUNTIF(저축성자산, I3323) &gt; 0, 표1[[#This Row],[결제수단]], E3323)</f>
        <v>미분류</v>
      </c>
      <c r="O3323">
        <f>IF(OR(표1[[#This Row],[pv_대분류]]="수입", 표1[[#This Row],[pv_대분류]]="저축/투자"), 표1[[#This Row],[금액]], -표1[[#This Row],[금액]])</f>
        <v>350000</v>
      </c>
    </row>
    <row r="3324" spans="1:15" hidden="1">
      <c r="A3324" s="33">
        <v>45476</v>
      </c>
      <c r="B3324" s="34">
        <v>0.41247685185185179</v>
      </c>
      <c r="C3324" t="s">
        <v>167</v>
      </c>
      <c r="D3324" t="s">
        <v>609</v>
      </c>
      <c r="E3324" t="s">
        <v>149</v>
      </c>
      <c r="F3324" t="s">
        <v>593</v>
      </c>
      <c r="G3324" s="82">
        <v>-350000</v>
      </c>
      <c r="H3324" t="s">
        <v>179</v>
      </c>
      <c r="I3324" t="s">
        <v>537</v>
      </c>
      <c r="J3324" s="33"/>
      <c r="K3324" s="33">
        <f>표1[[#This Row],[날짜]]</f>
        <v>45476</v>
      </c>
      <c r="L3324" t="str" cm="1">
        <f t="array" ref="L33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24" t="str">
        <f t="shared" si="51"/>
        <v>내계좌이체</v>
      </c>
      <c r="N3324" t="str">
        <f>IF(COUNTIF(저축성자산, I3324) &gt; 0, 표1[[#This Row],[결제수단]], E3324)</f>
        <v>미분류</v>
      </c>
      <c r="O3324">
        <f>IF(OR(표1[[#This Row],[pv_대분류]]="수입", 표1[[#This Row],[pv_대분류]]="저축/투자"), 표1[[#This Row],[금액]], -표1[[#This Row],[금액]])</f>
        <v>350000</v>
      </c>
    </row>
    <row r="3325" spans="1:15" hidden="1">
      <c r="A3325" s="33">
        <v>45476</v>
      </c>
      <c r="B3325" s="34">
        <v>0.41625000000000001</v>
      </c>
      <c r="C3325" t="s">
        <v>167</v>
      </c>
      <c r="D3325" t="s">
        <v>609</v>
      </c>
      <c r="E3325" t="s">
        <v>149</v>
      </c>
      <c r="F3325" t="s">
        <v>192</v>
      </c>
      <c r="G3325" s="82">
        <v>66</v>
      </c>
      <c r="H3325" t="s">
        <v>179</v>
      </c>
      <c r="I3325" t="s">
        <v>537</v>
      </c>
      <c r="J3325" s="33"/>
      <c r="K3325" s="33">
        <f>표1[[#This Row],[날짜]]</f>
        <v>45476</v>
      </c>
      <c r="L3325" t="str" cm="1">
        <f t="array" ref="L33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25" t="str">
        <f t="shared" si="51"/>
        <v>내계좌이체</v>
      </c>
      <c r="N3325" t="str">
        <f>IF(COUNTIF(저축성자산, I3325) &gt; 0, 표1[[#This Row],[결제수단]], E3325)</f>
        <v>미분류</v>
      </c>
      <c r="O3325">
        <f>IF(OR(표1[[#This Row],[pv_대분류]]="수입", 표1[[#This Row],[pv_대분류]]="저축/투자"), 표1[[#This Row],[금액]], -표1[[#This Row],[금액]])</f>
        <v>-66</v>
      </c>
    </row>
    <row r="3326" spans="1:15" hidden="1">
      <c r="A3326" s="33">
        <v>45476</v>
      </c>
      <c r="B3326" s="34">
        <v>0.41625000000000001</v>
      </c>
      <c r="C3326" t="s">
        <v>167</v>
      </c>
      <c r="D3326" t="s">
        <v>609</v>
      </c>
      <c r="E3326" t="s">
        <v>149</v>
      </c>
      <c r="F3326" t="s">
        <v>234</v>
      </c>
      <c r="G3326" s="82">
        <v>-66</v>
      </c>
      <c r="H3326" t="s">
        <v>179</v>
      </c>
      <c r="I3326" t="s">
        <v>527</v>
      </c>
      <c r="J3326" s="33"/>
      <c r="K3326" s="33">
        <f>표1[[#This Row],[날짜]]</f>
        <v>45476</v>
      </c>
      <c r="L3326" t="str" cm="1">
        <f t="array" ref="L33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26" t="str">
        <f t="shared" si="51"/>
        <v>내계좌이체</v>
      </c>
      <c r="N3326" t="str">
        <f>IF(COUNTIF(저축성자산, I3326) &gt; 0, 표1[[#This Row],[결제수단]], E3326)</f>
        <v>미분류</v>
      </c>
      <c r="O3326">
        <f>IF(OR(표1[[#This Row],[pv_대분류]]="수입", 표1[[#This Row],[pv_대분류]]="저축/투자"), 표1[[#This Row],[금액]], -표1[[#This Row],[금액]])</f>
        <v>66</v>
      </c>
    </row>
    <row r="3327" spans="1:15" hidden="1">
      <c r="A3327" s="33">
        <v>45475</v>
      </c>
      <c r="B3327" s="34">
        <v>0.54417824074074073</v>
      </c>
      <c r="C3327" t="s">
        <v>163</v>
      </c>
      <c r="D3327" t="s">
        <v>161</v>
      </c>
      <c r="E3327" t="s">
        <v>149</v>
      </c>
      <c r="F3327" t="s">
        <v>391</v>
      </c>
      <c r="G3327" s="82">
        <v>1</v>
      </c>
      <c r="H3327" t="s">
        <v>179</v>
      </c>
      <c r="I3327" t="s">
        <v>537</v>
      </c>
      <c r="J3327" s="33"/>
      <c r="K3327" s="33">
        <f>표1[[#This Row],[날짜]]</f>
        <v>45475</v>
      </c>
      <c r="L3327" t="str" cm="1">
        <f t="array" ref="L33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27" t="str">
        <f t="shared" si="51"/>
        <v>앱테크</v>
      </c>
      <c r="N3327" t="str">
        <f>IF(COUNTIF(저축성자산, I3327) &gt; 0, 표1[[#This Row],[결제수단]], E3327)</f>
        <v>미분류</v>
      </c>
      <c r="O3327">
        <f>IF(OR(표1[[#This Row],[pv_대분류]]="수입", 표1[[#This Row],[pv_대분류]]="저축/투자"), 표1[[#This Row],[금액]], -표1[[#This Row],[금액]])</f>
        <v>1</v>
      </c>
    </row>
    <row r="3328" spans="1:15" hidden="1">
      <c r="A3328" s="33">
        <v>45475</v>
      </c>
      <c r="B3328" s="34">
        <v>0.54431712962962964</v>
      </c>
      <c r="C3328" t="s">
        <v>163</v>
      </c>
      <c r="D3328" t="s">
        <v>161</v>
      </c>
      <c r="E3328" t="s">
        <v>149</v>
      </c>
      <c r="F3328" t="s">
        <v>391</v>
      </c>
      <c r="G3328" s="82">
        <v>10</v>
      </c>
      <c r="H3328" t="s">
        <v>179</v>
      </c>
      <c r="I3328" t="s">
        <v>537</v>
      </c>
      <c r="J3328" s="33"/>
      <c r="K3328" s="33">
        <f>표1[[#This Row],[날짜]]</f>
        <v>45475</v>
      </c>
      <c r="L3328" t="str" cm="1">
        <f t="array" ref="L33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28" t="str">
        <f t="shared" si="51"/>
        <v>앱테크</v>
      </c>
      <c r="N3328" t="str">
        <f>IF(COUNTIF(저축성자산, I3328) &gt; 0, 표1[[#This Row],[결제수단]], E3328)</f>
        <v>미분류</v>
      </c>
      <c r="O3328">
        <f>IF(OR(표1[[#This Row],[pv_대분류]]="수입", 표1[[#This Row],[pv_대분류]]="저축/투자"), 표1[[#This Row],[금액]], -표1[[#This Row],[금액]])</f>
        <v>10</v>
      </c>
    </row>
    <row r="3329" spans="1:15">
      <c r="A3329" s="33">
        <v>45475</v>
      </c>
      <c r="B3329" s="34">
        <v>0.57650462962962967</v>
      </c>
      <c r="C3329" t="s">
        <v>165</v>
      </c>
      <c r="D3329" t="s">
        <v>146</v>
      </c>
      <c r="E3329" t="s">
        <v>595</v>
      </c>
      <c r="F3329" t="s">
        <v>292</v>
      </c>
      <c r="G3329" s="82">
        <v>-16600</v>
      </c>
      <c r="H3329" t="s">
        <v>179</v>
      </c>
      <c r="I3329" t="s">
        <v>224</v>
      </c>
      <c r="J3329" s="33"/>
      <c r="K3329" s="33">
        <f>표1[[#This Row],[날짜]]</f>
        <v>45475</v>
      </c>
      <c r="L3329" t="str" cm="1">
        <f t="array" ref="L33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29" t="str">
        <f t="shared" si="51"/>
        <v>교통</v>
      </c>
      <c r="N3329" t="str">
        <f>IF(COUNTIF(저축성자산, I3329) &gt; 0, 표1[[#This Row],[결제수단]], E3329)</f>
        <v>대중교통</v>
      </c>
      <c r="O3329">
        <f>IF(OR(표1[[#This Row],[pv_대분류]]="수입", 표1[[#This Row],[pv_대분류]]="저축/투자"), 표1[[#This Row],[금액]], -표1[[#This Row],[금액]])</f>
        <v>16600</v>
      </c>
    </row>
    <row r="3330" spans="1:15">
      <c r="A3330" s="33">
        <v>45475</v>
      </c>
      <c r="B3330" s="34">
        <v>0.57758101851851851</v>
      </c>
      <c r="C3330" t="s">
        <v>165</v>
      </c>
      <c r="D3330" t="s">
        <v>146</v>
      </c>
      <c r="E3330" t="s">
        <v>595</v>
      </c>
      <c r="F3330" t="s">
        <v>292</v>
      </c>
      <c r="G3330" s="82">
        <v>-16600</v>
      </c>
      <c r="H3330" t="s">
        <v>179</v>
      </c>
      <c r="I3330" t="s">
        <v>224</v>
      </c>
      <c r="J3330" s="33"/>
      <c r="K3330" s="33">
        <f>표1[[#This Row],[날짜]]</f>
        <v>45475</v>
      </c>
      <c r="L3330" t="str" cm="1">
        <f t="array" ref="L33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30" t="str">
        <f t="shared" ref="M3330:M3393" si="52">IF(COUNTIF(저축성자산, I3330) &gt; 0, "저축성자산", D3330)</f>
        <v>교통</v>
      </c>
      <c r="N3330" t="str">
        <f>IF(COUNTIF(저축성자산, I3330) &gt; 0, 표1[[#This Row],[결제수단]], E3330)</f>
        <v>대중교통</v>
      </c>
      <c r="O3330">
        <f>IF(OR(표1[[#This Row],[pv_대분류]]="수입", 표1[[#This Row],[pv_대분류]]="저축/투자"), 표1[[#This Row],[금액]], -표1[[#This Row],[금액]])</f>
        <v>16600</v>
      </c>
    </row>
    <row r="3331" spans="1:15">
      <c r="A3331" s="33">
        <v>45475</v>
      </c>
      <c r="B3331" s="34">
        <v>0.58524305555555556</v>
      </c>
      <c r="C3331" t="s">
        <v>165</v>
      </c>
      <c r="D3331" t="s">
        <v>146</v>
      </c>
      <c r="E3331" t="s">
        <v>595</v>
      </c>
      <c r="F3331" t="s">
        <v>613</v>
      </c>
      <c r="G3331" s="82">
        <v>-20900</v>
      </c>
      <c r="H3331" t="s">
        <v>179</v>
      </c>
      <c r="I3331" t="s">
        <v>419</v>
      </c>
      <c r="J3331" s="33"/>
      <c r="K3331" s="33">
        <f>표1[[#This Row],[날짜]]</f>
        <v>45475</v>
      </c>
      <c r="L3331" t="str" cm="1">
        <f t="array" ref="L33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31" t="str">
        <f t="shared" si="52"/>
        <v>교통</v>
      </c>
      <c r="N3331" t="str">
        <f>IF(COUNTIF(저축성자산, I3331) &gt; 0, 표1[[#This Row],[결제수단]], E3331)</f>
        <v>대중교통</v>
      </c>
      <c r="O3331">
        <f>IF(OR(표1[[#This Row],[pv_대분류]]="수입", 표1[[#This Row],[pv_대분류]]="저축/투자"), 표1[[#This Row],[금액]], -표1[[#This Row],[금액]])</f>
        <v>20900</v>
      </c>
    </row>
    <row r="3332" spans="1:15">
      <c r="A3332" s="33">
        <v>45475</v>
      </c>
      <c r="B3332" s="34">
        <v>0.58524305555555556</v>
      </c>
      <c r="C3332" t="s">
        <v>165</v>
      </c>
      <c r="D3332" t="s">
        <v>146</v>
      </c>
      <c r="E3332" t="s">
        <v>595</v>
      </c>
      <c r="F3332" t="s">
        <v>613</v>
      </c>
      <c r="G3332" s="82">
        <v>-1400</v>
      </c>
      <c r="H3332" t="s">
        <v>179</v>
      </c>
      <c r="I3332" t="s">
        <v>419</v>
      </c>
      <c r="J3332" s="33"/>
      <c r="K3332" s="33">
        <f>표1[[#This Row],[날짜]]</f>
        <v>45475</v>
      </c>
      <c r="L3332" t="str" cm="1">
        <f t="array" ref="L33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32" t="str">
        <f t="shared" si="52"/>
        <v>교통</v>
      </c>
      <c r="N3332" t="str">
        <f>IF(COUNTIF(저축성자산, I3332) &gt; 0, 표1[[#This Row],[결제수단]], E3332)</f>
        <v>대중교통</v>
      </c>
      <c r="O3332">
        <f>IF(OR(표1[[#This Row],[pv_대분류]]="수입", 표1[[#This Row],[pv_대분류]]="저축/투자"), 표1[[#This Row],[금액]], -표1[[#This Row],[금액]])</f>
        <v>1400</v>
      </c>
    </row>
    <row r="3333" spans="1:15">
      <c r="A3333" s="33">
        <v>45475</v>
      </c>
      <c r="B3333" s="34">
        <v>0.78374999999999995</v>
      </c>
      <c r="C3333" t="s">
        <v>165</v>
      </c>
      <c r="D3333" t="s">
        <v>160</v>
      </c>
      <c r="E3333" t="s">
        <v>10</v>
      </c>
      <c r="F3333" t="s">
        <v>314</v>
      </c>
      <c r="G3333" s="82">
        <v>-21480</v>
      </c>
      <c r="H3333" t="s">
        <v>179</v>
      </c>
      <c r="I3333" t="s">
        <v>222</v>
      </c>
      <c r="J3333" s="33"/>
      <c r="K3333" s="33">
        <f>표1[[#This Row],[날짜]]</f>
        <v>45475</v>
      </c>
      <c r="L3333" t="str" cm="1">
        <f t="array" ref="L33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33" t="str">
        <f t="shared" si="52"/>
        <v>생활</v>
      </c>
      <c r="N3333" t="str">
        <f>IF(COUNTIF(저축성자산, I3333) &gt; 0, 표1[[#This Row],[결제수단]], E3333)</f>
        <v>마트</v>
      </c>
      <c r="O3333">
        <f>IF(OR(표1[[#This Row],[pv_대분류]]="수입", 표1[[#This Row],[pv_대분류]]="저축/투자"), 표1[[#This Row],[금액]], -표1[[#This Row],[금액]])</f>
        <v>21480</v>
      </c>
    </row>
    <row r="3334" spans="1:15" hidden="1">
      <c r="A3334" s="33">
        <v>45475</v>
      </c>
      <c r="B3334" s="34">
        <v>3.5590277777777783E-2</v>
      </c>
      <c r="C3334" t="s">
        <v>167</v>
      </c>
      <c r="D3334" t="s">
        <v>609</v>
      </c>
      <c r="E3334" t="s">
        <v>149</v>
      </c>
      <c r="F3334" t="s">
        <v>152</v>
      </c>
      <c r="G3334" s="82">
        <v>774330</v>
      </c>
      <c r="H3334" t="s">
        <v>179</v>
      </c>
      <c r="I3334" t="s">
        <v>537</v>
      </c>
      <c r="J3334" s="33"/>
      <c r="K3334" s="33">
        <f>표1[[#This Row],[날짜]]</f>
        <v>45475</v>
      </c>
      <c r="L3334" t="str" cm="1">
        <f t="array" ref="L33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34" t="str">
        <f t="shared" si="52"/>
        <v>내계좌이체</v>
      </c>
      <c r="N3334" t="str">
        <f>IF(COUNTIF(저축성자산, I3334) &gt; 0, 표1[[#This Row],[결제수단]], E3334)</f>
        <v>미분류</v>
      </c>
      <c r="O3334">
        <f>IF(OR(표1[[#This Row],[pv_대분류]]="수입", 표1[[#This Row],[pv_대분류]]="저축/투자"), 표1[[#This Row],[금액]], -표1[[#This Row],[금액]])</f>
        <v>-774330</v>
      </c>
    </row>
    <row r="3335" spans="1:15" hidden="1">
      <c r="A3335" s="33">
        <v>45475</v>
      </c>
      <c r="B3335" s="34">
        <v>3.6006944444444453E-2</v>
      </c>
      <c r="C3335" t="s">
        <v>167</v>
      </c>
      <c r="D3335" t="s">
        <v>609</v>
      </c>
      <c r="E3335" t="s">
        <v>149</v>
      </c>
      <c r="F3335" t="s">
        <v>192</v>
      </c>
      <c r="G3335" s="82">
        <v>-800000</v>
      </c>
      <c r="H3335" t="s">
        <v>179</v>
      </c>
      <c r="I3335" t="s">
        <v>537</v>
      </c>
      <c r="J3335" s="33"/>
      <c r="K3335" s="33">
        <f>표1[[#This Row],[날짜]]</f>
        <v>45475</v>
      </c>
      <c r="L3335" t="str" cm="1">
        <f t="array" ref="L33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35" t="str">
        <f t="shared" si="52"/>
        <v>내계좌이체</v>
      </c>
      <c r="N3335" t="str">
        <f>IF(COUNTIF(저축성자산, I3335) &gt; 0, 표1[[#This Row],[결제수단]], E3335)</f>
        <v>미분류</v>
      </c>
      <c r="O3335">
        <f>IF(OR(표1[[#This Row],[pv_대분류]]="수입", 표1[[#This Row],[pv_대분류]]="저축/투자"), 표1[[#This Row],[금액]], -표1[[#This Row],[금액]])</f>
        <v>800000</v>
      </c>
    </row>
    <row r="3336" spans="1:15" hidden="1">
      <c r="A3336" s="33">
        <v>45475</v>
      </c>
      <c r="B3336" s="34">
        <v>3.6006944444444453E-2</v>
      </c>
      <c r="C3336" t="s">
        <v>167</v>
      </c>
      <c r="D3336" t="s">
        <v>609</v>
      </c>
      <c r="E3336" t="s">
        <v>149</v>
      </c>
      <c r="F3336" t="s">
        <v>237</v>
      </c>
      <c r="G3336" s="82">
        <v>800000</v>
      </c>
      <c r="H3336" t="s">
        <v>179</v>
      </c>
      <c r="I3336" t="s">
        <v>527</v>
      </c>
      <c r="J3336" s="33"/>
      <c r="K3336" s="33">
        <f>표1[[#This Row],[날짜]]</f>
        <v>45475</v>
      </c>
      <c r="L3336" t="str" cm="1">
        <f t="array" ref="L33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36" t="str">
        <f t="shared" si="52"/>
        <v>내계좌이체</v>
      </c>
      <c r="N3336" t="str">
        <f>IF(COUNTIF(저축성자산, I3336) &gt; 0, 표1[[#This Row],[결제수단]], E3336)</f>
        <v>미분류</v>
      </c>
      <c r="O3336">
        <f>IF(OR(표1[[#This Row],[pv_대분류]]="수입", 표1[[#This Row],[pv_대분류]]="저축/투자"), 표1[[#This Row],[금액]], -표1[[#This Row],[금액]])</f>
        <v>-800000</v>
      </c>
    </row>
    <row r="3337" spans="1:15" hidden="1">
      <c r="A3337" s="33">
        <v>45475</v>
      </c>
      <c r="B3337" s="34">
        <v>3.6516203703703697E-2</v>
      </c>
      <c r="C3337" t="s">
        <v>167</v>
      </c>
      <c r="D3337" t="s">
        <v>609</v>
      </c>
      <c r="E3337" t="s">
        <v>149</v>
      </c>
      <c r="F3337" t="s">
        <v>152</v>
      </c>
      <c r="G3337" s="82">
        <v>-3130</v>
      </c>
      <c r="H3337" t="s">
        <v>179</v>
      </c>
      <c r="I3337" t="s">
        <v>195</v>
      </c>
      <c r="J3337" s="33"/>
      <c r="K3337" s="33">
        <f>표1[[#This Row],[날짜]]</f>
        <v>45475</v>
      </c>
      <c r="L3337" t="str" cm="1">
        <f t="array" ref="L33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37" t="str">
        <f t="shared" si="52"/>
        <v>내계좌이체</v>
      </c>
      <c r="N3337" t="str">
        <f>IF(COUNTIF(저축성자산, I3337) &gt; 0, 표1[[#This Row],[결제수단]], E3337)</f>
        <v>미분류</v>
      </c>
      <c r="O3337">
        <f>IF(OR(표1[[#This Row],[pv_대분류]]="수입", 표1[[#This Row],[pv_대분류]]="저축/투자"), 표1[[#This Row],[금액]], -표1[[#This Row],[금액]])</f>
        <v>3130</v>
      </c>
    </row>
    <row r="3338" spans="1:15" hidden="1">
      <c r="A3338" s="33">
        <v>45475</v>
      </c>
      <c r="B3338" s="34">
        <v>3.6516203703703697E-2</v>
      </c>
      <c r="C3338" t="s">
        <v>167</v>
      </c>
      <c r="D3338" t="s">
        <v>609</v>
      </c>
      <c r="E3338" t="s">
        <v>149</v>
      </c>
      <c r="F3338" t="s">
        <v>152</v>
      </c>
      <c r="G3338" s="82">
        <v>3130</v>
      </c>
      <c r="H3338" t="s">
        <v>179</v>
      </c>
      <c r="I3338" t="s">
        <v>537</v>
      </c>
      <c r="J3338" s="33"/>
      <c r="K3338" s="33">
        <f>표1[[#This Row],[날짜]]</f>
        <v>45475</v>
      </c>
      <c r="L3338" t="str" cm="1">
        <f t="array" ref="L33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38" t="str">
        <f t="shared" si="52"/>
        <v>내계좌이체</v>
      </c>
      <c r="N3338" t="str">
        <f>IF(COUNTIF(저축성자산, I3338) &gt; 0, 표1[[#This Row],[결제수단]], E3338)</f>
        <v>미분류</v>
      </c>
      <c r="O3338">
        <f>IF(OR(표1[[#This Row],[pv_대분류]]="수입", 표1[[#This Row],[pv_대분류]]="저축/투자"), 표1[[#This Row],[금액]], -표1[[#This Row],[금액]])</f>
        <v>-3130</v>
      </c>
    </row>
    <row r="3339" spans="1:15" hidden="1">
      <c r="A3339" s="33">
        <v>45475</v>
      </c>
      <c r="B3339" s="34">
        <v>0.36319444444444438</v>
      </c>
      <c r="C3339" t="s">
        <v>167</v>
      </c>
      <c r="D3339" t="s">
        <v>167</v>
      </c>
      <c r="E3339" t="s">
        <v>149</v>
      </c>
      <c r="F3339" t="s">
        <v>781</v>
      </c>
      <c r="G3339" s="82">
        <v>-1000</v>
      </c>
      <c r="H3339" t="s">
        <v>179</v>
      </c>
      <c r="I3339" t="s">
        <v>537</v>
      </c>
      <c r="J3339" s="33"/>
      <c r="K3339" s="33">
        <f>표1[[#This Row],[날짜]]</f>
        <v>45475</v>
      </c>
      <c r="L3339" t="str" cm="1">
        <f t="array" ref="L33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39" t="str">
        <f t="shared" si="52"/>
        <v>이체</v>
      </c>
      <c r="N3339" t="str">
        <f>IF(COUNTIF(저축성자산, I3339) &gt; 0, 표1[[#This Row],[결제수단]], E3339)</f>
        <v>미분류</v>
      </c>
      <c r="O3339">
        <f>IF(OR(표1[[#This Row],[pv_대분류]]="수입", 표1[[#This Row],[pv_대분류]]="저축/투자"), 표1[[#This Row],[금액]], -표1[[#This Row],[금액]])</f>
        <v>1000</v>
      </c>
    </row>
    <row r="3340" spans="1:15" hidden="1">
      <c r="A3340" s="33">
        <v>45475</v>
      </c>
      <c r="B3340" s="34">
        <v>0.57497685185185188</v>
      </c>
      <c r="C3340" t="s">
        <v>167</v>
      </c>
      <c r="D3340" t="s">
        <v>609</v>
      </c>
      <c r="E3340" t="s">
        <v>149</v>
      </c>
      <c r="F3340" t="s">
        <v>192</v>
      </c>
      <c r="G3340" s="82">
        <v>150000</v>
      </c>
      <c r="H3340" t="s">
        <v>179</v>
      </c>
      <c r="I3340" t="s">
        <v>537</v>
      </c>
      <c r="J3340" s="33"/>
      <c r="K3340" s="33">
        <f>표1[[#This Row],[날짜]]</f>
        <v>45475</v>
      </c>
      <c r="L3340" t="str" cm="1">
        <f t="array" ref="L33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40" t="str">
        <f t="shared" si="52"/>
        <v>내계좌이체</v>
      </c>
      <c r="N3340" t="str">
        <f>IF(COUNTIF(저축성자산, I3340) &gt; 0, 표1[[#This Row],[결제수단]], E3340)</f>
        <v>미분류</v>
      </c>
      <c r="O3340">
        <f>IF(OR(표1[[#This Row],[pv_대분류]]="수입", 표1[[#This Row],[pv_대분류]]="저축/투자"), 표1[[#This Row],[금액]], -표1[[#This Row],[금액]])</f>
        <v>-150000</v>
      </c>
    </row>
    <row r="3341" spans="1:15" hidden="1">
      <c r="A3341" s="33">
        <v>45475</v>
      </c>
      <c r="B3341" s="34">
        <v>0.57497685185185188</v>
      </c>
      <c r="C3341" t="s">
        <v>167</v>
      </c>
      <c r="D3341" t="s">
        <v>609</v>
      </c>
      <c r="E3341" t="s">
        <v>149</v>
      </c>
      <c r="F3341" t="s">
        <v>234</v>
      </c>
      <c r="G3341" s="82">
        <v>-150000</v>
      </c>
      <c r="H3341" t="s">
        <v>179</v>
      </c>
      <c r="I3341" t="s">
        <v>527</v>
      </c>
      <c r="J3341" s="33"/>
      <c r="K3341" s="33">
        <f>표1[[#This Row],[날짜]]</f>
        <v>45475</v>
      </c>
      <c r="L3341" t="str" cm="1">
        <f t="array" ref="L33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41" t="str">
        <f t="shared" si="52"/>
        <v>내계좌이체</v>
      </c>
      <c r="N3341" t="str">
        <f>IF(COUNTIF(저축성자산, I3341) &gt; 0, 표1[[#This Row],[결제수단]], E3341)</f>
        <v>미분류</v>
      </c>
      <c r="O3341">
        <f>IF(OR(표1[[#This Row],[pv_대분류]]="수입", 표1[[#This Row],[pv_대분류]]="저축/투자"), 표1[[#This Row],[금액]], -표1[[#This Row],[금액]])</f>
        <v>150000</v>
      </c>
    </row>
    <row r="3342" spans="1:15" hidden="1">
      <c r="A3342" s="33">
        <v>45474</v>
      </c>
      <c r="B3342" s="34">
        <v>2.6030092592592591E-2</v>
      </c>
      <c r="C3342" t="s">
        <v>163</v>
      </c>
      <c r="D3342" t="s">
        <v>510</v>
      </c>
      <c r="E3342" t="s">
        <v>149</v>
      </c>
      <c r="F3342" t="s">
        <v>608</v>
      </c>
      <c r="G3342" s="82">
        <v>37</v>
      </c>
      <c r="H3342" t="s">
        <v>179</v>
      </c>
      <c r="I3342" t="s">
        <v>527</v>
      </c>
      <c r="J3342" s="33"/>
      <c r="K3342" s="33">
        <f>표1[[#This Row],[날짜]]</f>
        <v>45474</v>
      </c>
      <c r="L3342" t="str" cm="1">
        <f t="array" ref="L33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42" t="str">
        <f t="shared" si="52"/>
        <v>금융수입</v>
      </c>
      <c r="N3342" t="str">
        <f>IF(COUNTIF(저축성자산, I3342) &gt; 0, 표1[[#This Row],[결제수단]], E3342)</f>
        <v>미분류</v>
      </c>
      <c r="O3342">
        <f>IF(OR(표1[[#This Row],[pv_대분류]]="수입", 표1[[#This Row],[pv_대분류]]="저축/투자"), 표1[[#This Row],[금액]], -표1[[#This Row],[금액]])</f>
        <v>37</v>
      </c>
    </row>
    <row r="3343" spans="1:15" hidden="1">
      <c r="A3343" s="33">
        <v>45474</v>
      </c>
      <c r="B3343" s="34">
        <v>6.2789351851851846E-2</v>
      </c>
      <c r="C3343" t="s">
        <v>163</v>
      </c>
      <c r="D3343" t="s">
        <v>510</v>
      </c>
      <c r="E3343" t="s">
        <v>149</v>
      </c>
      <c r="F3343" t="s">
        <v>7</v>
      </c>
      <c r="G3343" s="82">
        <v>137</v>
      </c>
      <c r="H3343" t="s">
        <v>179</v>
      </c>
      <c r="I3343" t="s">
        <v>537</v>
      </c>
      <c r="J3343" s="33"/>
      <c r="K3343" s="33">
        <f>표1[[#This Row],[날짜]]</f>
        <v>45474</v>
      </c>
      <c r="L3343" t="str" cm="1">
        <f t="array" ref="L33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43" t="str">
        <f t="shared" si="52"/>
        <v>금융수입</v>
      </c>
      <c r="N3343" t="str">
        <f>IF(COUNTIF(저축성자산, I3343) &gt; 0, 표1[[#This Row],[결제수단]], E3343)</f>
        <v>미분류</v>
      </c>
      <c r="O3343">
        <f>IF(OR(표1[[#This Row],[pv_대분류]]="수입", 표1[[#This Row],[pv_대분류]]="저축/투자"), 표1[[#This Row],[금액]], -표1[[#This Row],[금액]])</f>
        <v>137</v>
      </c>
    </row>
    <row r="3344" spans="1:15">
      <c r="A3344" s="33">
        <v>45474</v>
      </c>
      <c r="B3344" s="34">
        <v>0.35879629629629628</v>
      </c>
      <c r="C3344" t="s">
        <v>165</v>
      </c>
      <c r="D3344" t="s">
        <v>504</v>
      </c>
      <c r="E3344" t="s">
        <v>34</v>
      </c>
      <c r="F3344" t="s">
        <v>804</v>
      </c>
      <c r="G3344" s="82">
        <v>-30000</v>
      </c>
      <c r="H3344" t="s">
        <v>179</v>
      </c>
      <c r="I3344" t="s">
        <v>224</v>
      </c>
      <c r="J3344" s="33"/>
      <c r="K3344" s="33">
        <f>표1[[#This Row],[날짜]]</f>
        <v>45474</v>
      </c>
      <c r="L3344" t="str" cm="1">
        <f t="array" ref="L33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44" t="str">
        <f t="shared" si="52"/>
        <v>경조/선물</v>
      </c>
      <c r="N3344" t="str">
        <f>IF(COUNTIF(저축성자산, I3344) &gt; 0, 표1[[#This Row],[결제수단]], E3344)</f>
        <v>선물</v>
      </c>
      <c r="O3344">
        <f>IF(OR(표1[[#This Row],[pv_대분류]]="수입", 표1[[#This Row],[pv_대분류]]="저축/투자"), 표1[[#This Row],[금액]], -표1[[#This Row],[금액]])</f>
        <v>30000</v>
      </c>
    </row>
    <row r="3345" spans="1:15" hidden="1">
      <c r="A3345" s="33">
        <v>45474</v>
      </c>
      <c r="B3345" s="34">
        <v>0.51820601851851855</v>
      </c>
      <c r="C3345" t="s">
        <v>163</v>
      </c>
      <c r="D3345" t="s">
        <v>161</v>
      </c>
      <c r="E3345" t="s">
        <v>149</v>
      </c>
      <c r="F3345" t="s">
        <v>391</v>
      </c>
      <c r="G3345" s="82">
        <v>1</v>
      </c>
      <c r="H3345" t="s">
        <v>179</v>
      </c>
      <c r="I3345" t="s">
        <v>537</v>
      </c>
      <c r="J3345" s="33"/>
      <c r="K3345" s="33">
        <f>표1[[#This Row],[날짜]]</f>
        <v>45474</v>
      </c>
      <c r="L3345" t="str" cm="1">
        <f t="array" ref="L33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45" t="str">
        <f t="shared" si="52"/>
        <v>앱테크</v>
      </c>
      <c r="N3345" t="str">
        <f>IF(COUNTIF(저축성자산, I3345) &gt; 0, 표1[[#This Row],[결제수단]], E3345)</f>
        <v>미분류</v>
      </c>
      <c r="O3345">
        <f>IF(OR(표1[[#This Row],[pv_대분류]]="수입", 표1[[#This Row],[pv_대분류]]="저축/투자"), 표1[[#This Row],[금액]], -표1[[#This Row],[금액]])</f>
        <v>1</v>
      </c>
    </row>
    <row r="3346" spans="1:15" hidden="1">
      <c r="A3346" s="33">
        <v>45474</v>
      </c>
      <c r="B3346" s="34">
        <v>0.51859953703703698</v>
      </c>
      <c r="C3346" t="s">
        <v>163</v>
      </c>
      <c r="D3346" t="s">
        <v>161</v>
      </c>
      <c r="E3346" t="s">
        <v>149</v>
      </c>
      <c r="F3346" t="s">
        <v>391</v>
      </c>
      <c r="G3346" s="82">
        <v>100</v>
      </c>
      <c r="H3346" t="s">
        <v>179</v>
      </c>
      <c r="I3346" t="s">
        <v>537</v>
      </c>
      <c r="J3346" s="33"/>
      <c r="K3346" s="33">
        <f>표1[[#This Row],[날짜]]</f>
        <v>45474</v>
      </c>
      <c r="L3346" t="str" cm="1">
        <f t="array" ref="L33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46" t="str">
        <f t="shared" si="52"/>
        <v>앱테크</v>
      </c>
      <c r="N3346" t="str">
        <f>IF(COUNTIF(저축성자산, I3346) &gt; 0, 표1[[#This Row],[결제수단]], E3346)</f>
        <v>미분류</v>
      </c>
      <c r="O3346">
        <f>IF(OR(표1[[#This Row],[pv_대분류]]="수입", 표1[[#This Row],[pv_대분류]]="저축/투자"), 표1[[#This Row],[금액]], -표1[[#This Row],[금액]])</f>
        <v>100</v>
      </c>
    </row>
    <row r="3347" spans="1:15">
      <c r="A3347" s="33">
        <v>45474</v>
      </c>
      <c r="B3347" s="34">
        <v>0.80534722222222221</v>
      </c>
      <c r="C3347" t="s">
        <v>165</v>
      </c>
      <c r="D3347" t="s">
        <v>525</v>
      </c>
      <c r="E3347" t="s">
        <v>591</v>
      </c>
      <c r="F3347" t="s">
        <v>309</v>
      </c>
      <c r="G3347" s="82">
        <v>-15700</v>
      </c>
      <c r="H3347" t="s">
        <v>179</v>
      </c>
      <c r="I3347" t="s">
        <v>224</v>
      </c>
      <c r="J3347" s="33"/>
      <c r="K3347" s="33">
        <f>표1[[#This Row],[날짜]]</f>
        <v>45474</v>
      </c>
      <c r="L3347" t="str" cm="1">
        <f t="array" ref="L33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47" t="str">
        <f t="shared" si="52"/>
        <v>카페/간식</v>
      </c>
      <c r="N3347" t="str">
        <f>IF(COUNTIF(저축성자산, I3347) &gt; 0, 표1[[#This Row],[결제수단]], E3347)</f>
        <v>커피/음료</v>
      </c>
      <c r="O3347">
        <f>IF(OR(표1[[#This Row],[pv_대분류]]="수입", 표1[[#This Row],[pv_대분류]]="저축/투자"), 표1[[#This Row],[금액]], -표1[[#This Row],[금액]])</f>
        <v>15700</v>
      </c>
    </row>
    <row r="3348" spans="1:15">
      <c r="A3348" s="33">
        <v>45474</v>
      </c>
      <c r="B3348" s="34">
        <v>0.94627314814814811</v>
      </c>
      <c r="C3348" t="s">
        <v>165</v>
      </c>
      <c r="D3348" t="s">
        <v>160</v>
      </c>
      <c r="E3348" t="s">
        <v>10</v>
      </c>
      <c r="F3348" t="s">
        <v>329</v>
      </c>
      <c r="G3348" s="82">
        <v>-9800</v>
      </c>
      <c r="H3348" t="s">
        <v>179</v>
      </c>
      <c r="I3348" t="s">
        <v>224</v>
      </c>
      <c r="J3348" s="33"/>
      <c r="K3348" s="33">
        <f>표1[[#This Row],[날짜]]</f>
        <v>45474</v>
      </c>
      <c r="L3348" t="str" cm="1">
        <f t="array" ref="L33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48" t="str">
        <f t="shared" si="52"/>
        <v>생활</v>
      </c>
      <c r="N3348" t="str">
        <f>IF(COUNTIF(저축성자산, I3348) &gt; 0, 표1[[#This Row],[결제수단]], E3348)</f>
        <v>마트</v>
      </c>
      <c r="O3348">
        <f>IF(OR(표1[[#This Row],[pv_대분류]]="수입", 표1[[#This Row],[pv_대분류]]="저축/투자"), 표1[[#This Row],[금액]], -표1[[#This Row],[금액]])</f>
        <v>9800</v>
      </c>
    </row>
    <row r="3349" spans="1:15" hidden="1">
      <c r="A3349" s="33">
        <v>45474</v>
      </c>
      <c r="B3349" s="34">
        <v>2.6261574074074069E-2</v>
      </c>
      <c r="C3349" t="s">
        <v>167</v>
      </c>
      <c r="D3349" t="s">
        <v>609</v>
      </c>
      <c r="E3349" t="s">
        <v>149</v>
      </c>
      <c r="F3349" t="s">
        <v>192</v>
      </c>
      <c r="G3349" s="82">
        <v>45075</v>
      </c>
      <c r="H3349" t="s">
        <v>179</v>
      </c>
      <c r="I3349" t="s">
        <v>537</v>
      </c>
      <c r="J3349" s="33"/>
      <c r="K3349" s="33">
        <f>표1[[#This Row],[날짜]]</f>
        <v>45474</v>
      </c>
      <c r="L3349" t="str" cm="1">
        <f t="array" ref="L33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49" t="str">
        <f t="shared" si="52"/>
        <v>내계좌이체</v>
      </c>
      <c r="N3349" t="str">
        <f>IF(COUNTIF(저축성자산, I3349) &gt; 0, 표1[[#This Row],[결제수단]], E3349)</f>
        <v>미분류</v>
      </c>
      <c r="O3349">
        <f>IF(OR(표1[[#This Row],[pv_대분류]]="수입", 표1[[#This Row],[pv_대분류]]="저축/투자"), 표1[[#This Row],[금액]], -표1[[#This Row],[금액]])</f>
        <v>-45075</v>
      </c>
    </row>
    <row r="3350" spans="1:15" hidden="1">
      <c r="A3350" s="33">
        <v>45474</v>
      </c>
      <c r="B3350" s="34">
        <v>2.6261574074074069E-2</v>
      </c>
      <c r="C3350" t="s">
        <v>167</v>
      </c>
      <c r="D3350" t="s">
        <v>609</v>
      </c>
      <c r="E3350" t="s">
        <v>149</v>
      </c>
      <c r="F3350" t="s">
        <v>234</v>
      </c>
      <c r="G3350" s="82">
        <v>-45075</v>
      </c>
      <c r="H3350" t="s">
        <v>179</v>
      </c>
      <c r="I3350" t="s">
        <v>527</v>
      </c>
      <c r="J3350" s="33"/>
      <c r="K3350" s="33">
        <f>표1[[#This Row],[날짜]]</f>
        <v>45474</v>
      </c>
      <c r="L3350" t="str" cm="1">
        <f t="array" ref="L33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0" t="str">
        <f t="shared" si="52"/>
        <v>내계좌이체</v>
      </c>
      <c r="N3350" t="str">
        <f>IF(COUNTIF(저축성자산, I3350) &gt; 0, 표1[[#This Row],[결제수단]], E3350)</f>
        <v>미분류</v>
      </c>
      <c r="O3350">
        <f>IF(OR(표1[[#This Row],[pv_대분류]]="수입", 표1[[#This Row],[pv_대분류]]="저축/투자"), 표1[[#This Row],[금액]], -표1[[#This Row],[금액]])</f>
        <v>45075</v>
      </c>
    </row>
    <row r="3351" spans="1:15" hidden="1">
      <c r="A3351" s="33">
        <v>45474</v>
      </c>
      <c r="B3351" s="34">
        <v>2.6400462962962955E-2</v>
      </c>
      <c r="C3351" t="s">
        <v>167</v>
      </c>
      <c r="D3351" t="s">
        <v>609</v>
      </c>
      <c r="E3351" t="s">
        <v>149</v>
      </c>
      <c r="F3351" t="s">
        <v>192</v>
      </c>
      <c r="G3351" s="82">
        <v>254962</v>
      </c>
      <c r="H3351" t="s">
        <v>179</v>
      </c>
      <c r="I3351" t="s">
        <v>537</v>
      </c>
      <c r="J3351" s="33"/>
      <c r="K3351" s="33">
        <f>표1[[#This Row],[날짜]]</f>
        <v>45474</v>
      </c>
      <c r="L3351" t="str" cm="1">
        <f t="array" ref="L33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1" t="str">
        <f t="shared" si="52"/>
        <v>내계좌이체</v>
      </c>
      <c r="N3351" t="str">
        <f>IF(COUNTIF(저축성자산, I3351) &gt; 0, 표1[[#This Row],[결제수단]], E3351)</f>
        <v>미분류</v>
      </c>
      <c r="O3351">
        <f>IF(OR(표1[[#This Row],[pv_대분류]]="수입", 표1[[#This Row],[pv_대분류]]="저축/투자"), 표1[[#This Row],[금액]], -표1[[#This Row],[금액]])</f>
        <v>-254962</v>
      </c>
    </row>
    <row r="3352" spans="1:15" hidden="1">
      <c r="A3352" s="33">
        <v>45474</v>
      </c>
      <c r="B3352" s="34">
        <v>2.6400462962962955E-2</v>
      </c>
      <c r="C3352" t="s">
        <v>167</v>
      </c>
      <c r="D3352" t="s">
        <v>609</v>
      </c>
      <c r="E3352" t="s">
        <v>149</v>
      </c>
      <c r="F3352" t="s">
        <v>234</v>
      </c>
      <c r="G3352" s="82">
        <v>-254962</v>
      </c>
      <c r="H3352" t="s">
        <v>179</v>
      </c>
      <c r="I3352" t="s">
        <v>527</v>
      </c>
      <c r="J3352" s="33"/>
      <c r="K3352" s="33">
        <f>표1[[#This Row],[날짜]]</f>
        <v>45474</v>
      </c>
      <c r="L3352" t="str" cm="1">
        <f t="array" ref="L33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2" t="str">
        <f t="shared" si="52"/>
        <v>내계좌이체</v>
      </c>
      <c r="N3352" t="str">
        <f>IF(COUNTIF(저축성자산, I3352) &gt; 0, 표1[[#This Row],[결제수단]], E3352)</f>
        <v>미분류</v>
      </c>
      <c r="O3352">
        <f>IF(OR(표1[[#This Row],[pv_대분류]]="수입", 표1[[#This Row],[pv_대분류]]="저축/투자"), 표1[[#This Row],[금액]], -표1[[#This Row],[금액]])</f>
        <v>254962</v>
      </c>
    </row>
    <row r="3353" spans="1:15" hidden="1">
      <c r="A3353" s="33">
        <v>45474</v>
      </c>
      <c r="B3353" s="34">
        <v>2.7418981481481482E-2</v>
      </c>
      <c r="C3353" t="s">
        <v>167</v>
      </c>
      <c r="D3353" t="s">
        <v>609</v>
      </c>
      <c r="E3353" t="s">
        <v>149</v>
      </c>
      <c r="F3353" t="s">
        <v>593</v>
      </c>
      <c r="G3353" s="82">
        <v>-45075</v>
      </c>
      <c r="H3353" t="s">
        <v>179</v>
      </c>
      <c r="I3353" t="s">
        <v>537</v>
      </c>
      <c r="J3353" s="33"/>
      <c r="K3353" s="33">
        <f>표1[[#This Row],[날짜]]</f>
        <v>45474</v>
      </c>
      <c r="L3353" t="str" cm="1">
        <f t="array" ref="L33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3" t="str">
        <f t="shared" si="52"/>
        <v>내계좌이체</v>
      </c>
      <c r="N3353" t="str">
        <f>IF(COUNTIF(저축성자산, I3353) &gt; 0, 표1[[#This Row],[결제수단]], E3353)</f>
        <v>미분류</v>
      </c>
      <c r="O3353">
        <f>IF(OR(표1[[#This Row],[pv_대분류]]="수입", 표1[[#This Row],[pv_대분류]]="저축/투자"), 표1[[#This Row],[금액]], -표1[[#This Row],[금액]])</f>
        <v>45075</v>
      </c>
    </row>
    <row r="3354" spans="1:15" hidden="1">
      <c r="A3354" s="33">
        <v>45474</v>
      </c>
      <c r="B3354" s="34">
        <v>3.1875000000000001E-2</v>
      </c>
      <c r="C3354" t="s">
        <v>167</v>
      </c>
      <c r="D3354" t="s">
        <v>609</v>
      </c>
      <c r="E3354" t="s">
        <v>149</v>
      </c>
      <c r="F3354" t="s">
        <v>192</v>
      </c>
      <c r="G3354" s="82">
        <v>-200000</v>
      </c>
      <c r="H3354" t="s">
        <v>179</v>
      </c>
      <c r="I3354" t="s">
        <v>537</v>
      </c>
      <c r="J3354" s="33"/>
      <c r="K3354" s="33">
        <f>표1[[#This Row],[날짜]]</f>
        <v>45474</v>
      </c>
      <c r="L3354" t="str" cm="1">
        <f t="array" ref="L33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4" t="str">
        <f t="shared" si="52"/>
        <v>내계좌이체</v>
      </c>
      <c r="N3354" t="str">
        <f>IF(COUNTIF(저축성자산, I3354) &gt; 0, 표1[[#This Row],[결제수단]], E3354)</f>
        <v>미분류</v>
      </c>
      <c r="O3354">
        <f>IF(OR(표1[[#This Row],[pv_대분류]]="수입", 표1[[#This Row],[pv_대분류]]="저축/투자"), 표1[[#This Row],[금액]], -표1[[#This Row],[금액]])</f>
        <v>200000</v>
      </c>
    </row>
    <row r="3355" spans="1:15" hidden="1">
      <c r="A3355" s="33">
        <v>45474</v>
      </c>
      <c r="B3355" s="34">
        <v>3.1875000000000001E-2</v>
      </c>
      <c r="C3355" t="s">
        <v>167</v>
      </c>
      <c r="D3355" t="s">
        <v>609</v>
      </c>
      <c r="E3355" t="s">
        <v>149</v>
      </c>
      <c r="F3355" t="s">
        <v>237</v>
      </c>
      <c r="G3355" s="82">
        <v>200000</v>
      </c>
      <c r="H3355" t="s">
        <v>179</v>
      </c>
      <c r="I3355" t="s">
        <v>527</v>
      </c>
      <c r="J3355" s="33"/>
      <c r="K3355" s="33">
        <f>표1[[#This Row],[날짜]]</f>
        <v>45474</v>
      </c>
      <c r="L3355" t="str" cm="1">
        <f t="array" ref="L33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5" t="str">
        <f t="shared" si="52"/>
        <v>내계좌이체</v>
      </c>
      <c r="N3355" t="str">
        <f>IF(COUNTIF(저축성자산, I3355) &gt; 0, 표1[[#This Row],[결제수단]], E3355)</f>
        <v>미분류</v>
      </c>
      <c r="O3355">
        <f>IF(OR(표1[[#This Row],[pv_대분류]]="수입", 표1[[#This Row],[pv_대분류]]="저축/투자"), 표1[[#This Row],[금액]], -표1[[#This Row],[금액]])</f>
        <v>-200000</v>
      </c>
    </row>
    <row r="3356" spans="1:15" hidden="1">
      <c r="A3356" s="33">
        <v>45474</v>
      </c>
      <c r="B3356" s="34">
        <v>0.37230324074074073</v>
      </c>
      <c r="C3356" t="s">
        <v>167</v>
      </c>
      <c r="D3356" t="s">
        <v>167</v>
      </c>
      <c r="E3356" t="s">
        <v>149</v>
      </c>
      <c r="F3356" t="s">
        <v>136</v>
      </c>
      <c r="G3356" s="82">
        <v>15000</v>
      </c>
      <c r="H3356" t="s">
        <v>179</v>
      </c>
      <c r="I3356" t="s">
        <v>195</v>
      </c>
      <c r="J3356" s="33"/>
      <c r="K3356" s="33">
        <f>표1[[#This Row],[날짜]]</f>
        <v>45474</v>
      </c>
      <c r="L3356" t="str" cm="1">
        <f t="array" ref="L33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56" t="str">
        <f t="shared" si="52"/>
        <v>이체</v>
      </c>
      <c r="N3356" t="str">
        <f>IF(COUNTIF(저축성자산, I3356) &gt; 0, 표1[[#This Row],[결제수단]], E3356)</f>
        <v>미분류</v>
      </c>
      <c r="O3356">
        <f>IF(OR(표1[[#This Row],[pv_대분류]]="수입", 표1[[#This Row],[pv_대분류]]="저축/투자"), 표1[[#This Row],[금액]], -표1[[#This Row],[금액]])</f>
        <v>-15000</v>
      </c>
    </row>
    <row r="3357" spans="1:15" hidden="1">
      <c r="A3357" s="33">
        <v>45474</v>
      </c>
      <c r="B3357" s="34">
        <v>0.37331018518518522</v>
      </c>
      <c r="C3357" t="s">
        <v>167</v>
      </c>
      <c r="D3357" t="s">
        <v>167</v>
      </c>
      <c r="E3357" t="s">
        <v>149</v>
      </c>
      <c r="F3357" t="s">
        <v>74</v>
      </c>
      <c r="G3357" s="82">
        <v>15000</v>
      </c>
      <c r="H3357" t="s">
        <v>179</v>
      </c>
      <c r="I3357" t="s">
        <v>195</v>
      </c>
      <c r="J3357" s="33"/>
      <c r="K3357" s="33">
        <f>표1[[#This Row],[날짜]]</f>
        <v>45474</v>
      </c>
      <c r="L3357" t="str" cm="1">
        <f t="array" ref="L33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57" t="str">
        <f t="shared" si="52"/>
        <v>이체</v>
      </c>
      <c r="N3357" t="str">
        <f>IF(COUNTIF(저축성자산, I3357) &gt; 0, 표1[[#This Row],[결제수단]], E3357)</f>
        <v>미분류</v>
      </c>
      <c r="O3357">
        <f>IF(OR(표1[[#This Row],[pv_대분류]]="수입", 표1[[#This Row],[pv_대분류]]="저축/투자"), 표1[[#This Row],[금액]], -표1[[#This Row],[금액]])</f>
        <v>-15000</v>
      </c>
    </row>
    <row r="3358" spans="1:15" hidden="1">
      <c r="A3358" s="33">
        <v>45474</v>
      </c>
      <c r="B3358" s="34">
        <v>0.40332175925925928</v>
      </c>
      <c r="C3358" t="s">
        <v>167</v>
      </c>
      <c r="D3358" t="s">
        <v>167</v>
      </c>
      <c r="E3358" t="s">
        <v>149</v>
      </c>
      <c r="F3358" t="s">
        <v>131</v>
      </c>
      <c r="G3358" s="82">
        <v>15000</v>
      </c>
      <c r="H3358" t="s">
        <v>179</v>
      </c>
      <c r="I3358" t="s">
        <v>195</v>
      </c>
      <c r="J3358" s="33"/>
      <c r="K3358" s="33">
        <f>표1[[#This Row],[날짜]]</f>
        <v>45474</v>
      </c>
      <c r="L3358" t="str" cm="1">
        <f t="array" ref="L33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58" t="str">
        <f t="shared" si="52"/>
        <v>이체</v>
      </c>
      <c r="N3358" t="str">
        <f>IF(COUNTIF(저축성자산, I3358) &gt; 0, 표1[[#This Row],[결제수단]], E3358)</f>
        <v>미분류</v>
      </c>
      <c r="O3358">
        <f>IF(OR(표1[[#This Row],[pv_대분류]]="수입", 표1[[#This Row],[pv_대분류]]="저축/투자"), 표1[[#This Row],[금액]], -표1[[#This Row],[금액]])</f>
        <v>-15000</v>
      </c>
    </row>
    <row r="3359" spans="1:15" hidden="1">
      <c r="A3359" s="33">
        <v>45474</v>
      </c>
      <c r="B3359" s="34">
        <v>0.51298611111111114</v>
      </c>
      <c r="C3359" t="s">
        <v>167</v>
      </c>
      <c r="D3359" t="s">
        <v>609</v>
      </c>
      <c r="E3359" t="s">
        <v>149</v>
      </c>
      <c r="F3359" t="s">
        <v>593</v>
      </c>
      <c r="G3359" s="82">
        <v>-45000</v>
      </c>
      <c r="H3359" t="s">
        <v>179</v>
      </c>
      <c r="I3359" t="s">
        <v>195</v>
      </c>
      <c r="J3359" s="33"/>
      <c r="K3359" s="33">
        <f>표1[[#This Row],[날짜]]</f>
        <v>45474</v>
      </c>
      <c r="L3359" t="str" cm="1">
        <f t="array" ref="L33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59" t="str">
        <f t="shared" si="52"/>
        <v>내계좌이체</v>
      </c>
      <c r="N3359" t="str">
        <f>IF(COUNTIF(저축성자산, I3359) &gt; 0, 표1[[#This Row],[결제수단]], E3359)</f>
        <v>미분류</v>
      </c>
      <c r="O3359">
        <f>IF(OR(표1[[#This Row],[pv_대분류]]="수입", 표1[[#This Row],[pv_대분류]]="저축/투자"), 표1[[#This Row],[금액]], -표1[[#This Row],[금액]])</f>
        <v>45000</v>
      </c>
    </row>
    <row r="3360" spans="1:15" hidden="1">
      <c r="A3360" s="33">
        <v>45474</v>
      </c>
      <c r="B3360" s="34">
        <v>0.51298611111111114</v>
      </c>
      <c r="C3360" t="s">
        <v>167</v>
      </c>
      <c r="D3360" t="s">
        <v>609</v>
      </c>
      <c r="E3360" t="s">
        <v>149</v>
      </c>
      <c r="F3360" t="s">
        <v>152</v>
      </c>
      <c r="G3360" s="82">
        <v>45000</v>
      </c>
      <c r="H3360" t="s">
        <v>179</v>
      </c>
      <c r="I3360" t="s">
        <v>537</v>
      </c>
      <c r="J3360" s="33"/>
      <c r="K3360" s="33">
        <f>표1[[#This Row],[날짜]]</f>
        <v>45474</v>
      </c>
      <c r="L3360" t="str" cm="1">
        <f t="array" ref="L33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60" t="str">
        <f t="shared" si="52"/>
        <v>내계좌이체</v>
      </c>
      <c r="N3360" t="str">
        <f>IF(COUNTIF(저축성자산, I3360) &gt; 0, 표1[[#This Row],[결제수단]], E3360)</f>
        <v>미분류</v>
      </c>
      <c r="O3360">
        <f>IF(OR(표1[[#This Row],[pv_대분류]]="수입", 표1[[#This Row],[pv_대분류]]="저축/투자"), 표1[[#This Row],[금액]], -표1[[#This Row],[금액]])</f>
        <v>-45000</v>
      </c>
    </row>
    <row r="3361" spans="1:15" hidden="1">
      <c r="A3361" s="33">
        <v>45474</v>
      </c>
      <c r="B3361" s="34">
        <v>0.60217592592592595</v>
      </c>
      <c r="C3361" t="s">
        <v>167</v>
      </c>
      <c r="D3361" t="s">
        <v>167</v>
      </c>
      <c r="E3361" t="s">
        <v>149</v>
      </c>
      <c r="F3361" t="s">
        <v>132</v>
      </c>
      <c r="G3361" s="82">
        <v>6000</v>
      </c>
      <c r="H3361" t="s">
        <v>179</v>
      </c>
      <c r="I3361" t="s">
        <v>554</v>
      </c>
      <c r="J3361" s="33"/>
      <c r="K3361" s="33">
        <f>표1[[#This Row],[날짜]]</f>
        <v>45474</v>
      </c>
      <c r="L3361" t="str" cm="1">
        <f t="array" ref="L33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61" t="str">
        <f t="shared" si="52"/>
        <v>이체</v>
      </c>
      <c r="N3361" t="str">
        <f>IF(COUNTIF(저축성자산, I3361) &gt; 0, 표1[[#This Row],[결제수단]], E3361)</f>
        <v>미분류</v>
      </c>
      <c r="O3361">
        <f>IF(OR(표1[[#This Row],[pv_대분류]]="수입", 표1[[#This Row],[pv_대분류]]="저축/투자"), 표1[[#This Row],[금액]], -표1[[#This Row],[금액]])</f>
        <v>-6000</v>
      </c>
    </row>
    <row r="3362" spans="1:15" hidden="1">
      <c r="A3362" s="33">
        <v>45474</v>
      </c>
      <c r="B3362" s="34">
        <v>0.67407407407407405</v>
      </c>
      <c r="C3362" t="s">
        <v>167</v>
      </c>
      <c r="D3362" t="s">
        <v>166</v>
      </c>
      <c r="E3362" t="s">
        <v>149</v>
      </c>
      <c r="F3362" t="s">
        <v>799</v>
      </c>
      <c r="G3362" s="82">
        <v>3130</v>
      </c>
      <c r="H3362" t="s">
        <v>179</v>
      </c>
      <c r="I3362" t="s">
        <v>195</v>
      </c>
      <c r="J3362" s="33"/>
      <c r="K3362" s="33">
        <f>표1[[#This Row],[날짜]]</f>
        <v>45474</v>
      </c>
      <c r="L3362" t="str" cm="1">
        <f t="array" ref="L33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62" t="str">
        <f t="shared" si="52"/>
        <v>현금</v>
      </c>
      <c r="N3362" t="str">
        <f>IF(COUNTIF(저축성자산, I3362) &gt; 0, 표1[[#This Row],[결제수단]], E3362)</f>
        <v>미분류</v>
      </c>
      <c r="O3362">
        <f>IF(OR(표1[[#This Row],[pv_대분류]]="수입", 표1[[#This Row],[pv_대분류]]="저축/투자"), 표1[[#This Row],[금액]], -표1[[#This Row],[금액]])</f>
        <v>-3130</v>
      </c>
    </row>
    <row r="3363" spans="1:15">
      <c r="A3363" s="33">
        <v>45473</v>
      </c>
      <c r="B3363" s="34">
        <v>0</v>
      </c>
      <c r="C3363" t="s">
        <v>165</v>
      </c>
      <c r="D3363" t="s">
        <v>156</v>
      </c>
      <c r="E3363" t="s">
        <v>39</v>
      </c>
      <c r="F3363" t="s">
        <v>413</v>
      </c>
      <c r="G3363" s="82">
        <v>0</v>
      </c>
      <c r="H3363" t="s">
        <v>179</v>
      </c>
      <c r="I3363" t="s">
        <v>222</v>
      </c>
      <c r="J3363" s="33"/>
      <c r="K3363" s="33">
        <f>표1[[#This Row],[날짜]]</f>
        <v>45473</v>
      </c>
      <c r="L3363" t="str" cm="1">
        <f t="array" ref="L33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63" t="str">
        <f t="shared" si="52"/>
        <v>금융</v>
      </c>
      <c r="N3363" t="str">
        <f>IF(COUNTIF(저축성자산, I3363) &gt; 0, 표1[[#This Row],[결제수단]], E3363)</f>
        <v>카드</v>
      </c>
      <c r="O3363">
        <f>IF(OR(표1[[#This Row],[pv_대분류]]="수입", 표1[[#This Row],[pv_대분류]]="저축/투자"), 표1[[#This Row],[금액]], -표1[[#This Row],[금액]])</f>
        <v>0</v>
      </c>
    </row>
    <row r="3364" spans="1:15" hidden="1">
      <c r="A3364" s="33">
        <v>45473</v>
      </c>
      <c r="B3364" s="34">
        <v>0.39771990740740742</v>
      </c>
      <c r="C3364" t="s">
        <v>163</v>
      </c>
      <c r="D3364" t="s">
        <v>510</v>
      </c>
      <c r="E3364" t="s">
        <v>149</v>
      </c>
      <c r="F3364" t="s">
        <v>240</v>
      </c>
      <c r="G3364" s="82">
        <v>300</v>
      </c>
      <c r="H3364" t="s">
        <v>179</v>
      </c>
      <c r="I3364" t="s">
        <v>537</v>
      </c>
      <c r="J3364" s="33"/>
      <c r="K3364" s="33">
        <f>표1[[#This Row],[날짜]]</f>
        <v>45473</v>
      </c>
      <c r="L3364" t="str" cm="1">
        <f t="array" ref="L33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64" t="str">
        <f t="shared" si="52"/>
        <v>금융수입</v>
      </c>
      <c r="N3364" t="str">
        <f>IF(COUNTIF(저축성자산, I3364) &gt; 0, 표1[[#This Row],[결제수단]], E3364)</f>
        <v>미분류</v>
      </c>
      <c r="O3364">
        <f>IF(OR(표1[[#This Row],[pv_대분류]]="수입", 표1[[#This Row],[pv_대분류]]="저축/투자"), 표1[[#This Row],[금액]], -표1[[#This Row],[금액]])</f>
        <v>300</v>
      </c>
    </row>
    <row r="3365" spans="1:15">
      <c r="A3365" s="33">
        <v>45473</v>
      </c>
      <c r="B3365" s="34">
        <v>0.56398148148148153</v>
      </c>
      <c r="C3365" t="s">
        <v>165</v>
      </c>
      <c r="D3365" t="s">
        <v>148</v>
      </c>
      <c r="E3365" t="s">
        <v>598</v>
      </c>
      <c r="F3365" t="s">
        <v>462</v>
      </c>
      <c r="G3365" s="82">
        <v>-10300</v>
      </c>
      <c r="H3365" t="s">
        <v>179</v>
      </c>
      <c r="I3365" t="s">
        <v>222</v>
      </c>
      <c r="J3365" s="33"/>
      <c r="K3365" s="33">
        <f>표1[[#This Row],[날짜]]</f>
        <v>45473</v>
      </c>
      <c r="L3365" t="str" cm="1">
        <f t="array" ref="L33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65" t="str">
        <f t="shared" si="52"/>
        <v>식비</v>
      </c>
      <c r="N3365" t="str">
        <f>IF(COUNTIF(저축성자산, I3365) &gt; 0, 표1[[#This Row],[결제수단]], E3365)</f>
        <v>패스트푸드</v>
      </c>
      <c r="O3365">
        <f>IF(OR(표1[[#This Row],[pv_대분류]]="수입", 표1[[#This Row],[pv_대분류]]="저축/투자"), 표1[[#This Row],[금액]], -표1[[#This Row],[금액]])</f>
        <v>10300</v>
      </c>
    </row>
    <row r="3366" spans="1:15">
      <c r="A3366" s="33">
        <v>45473</v>
      </c>
      <c r="B3366" s="34">
        <v>0.67675925925925928</v>
      </c>
      <c r="C3366" t="s">
        <v>165</v>
      </c>
      <c r="D3366" t="s">
        <v>525</v>
      </c>
      <c r="E3366" t="s">
        <v>591</v>
      </c>
      <c r="F3366" t="s">
        <v>309</v>
      </c>
      <c r="G3366" s="82">
        <v>-1000</v>
      </c>
      <c r="H3366" t="s">
        <v>179</v>
      </c>
      <c r="I3366" t="s">
        <v>224</v>
      </c>
      <c r="J3366" s="33"/>
      <c r="K3366" s="33">
        <f>표1[[#This Row],[날짜]]</f>
        <v>45473</v>
      </c>
      <c r="L3366" t="str" cm="1">
        <f t="array" ref="L33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66" t="str">
        <f t="shared" si="52"/>
        <v>카페/간식</v>
      </c>
      <c r="N3366" t="str">
        <f>IF(COUNTIF(저축성자산, I3366) &gt; 0, 표1[[#This Row],[결제수단]], E3366)</f>
        <v>커피/음료</v>
      </c>
      <c r="O3366">
        <f>IF(OR(표1[[#This Row],[pv_대분류]]="수입", 표1[[#This Row],[pv_대분류]]="저축/투자"), 표1[[#This Row],[금액]], -표1[[#This Row],[금액]])</f>
        <v>1000</v>
      </c>
    </row>
    <row r="3367" spans="1:15">
      <c r="A3367" s="33">
        <v>45473</v>
      </c>
      <c r="B3367" s="34">
        <v>0.78069444444444447</v>
      </c>
      <c r="C3367" t="s">
        <v>165</v>
      </c>
      <c r="D3367" t="s">
        <v>160</v>
      </c>
      <c r="E3367" t="s">
        <v>668</v>
      </c>
      <c r="F3367" t="s">
        <v>490</v>
      </c>
      <c r="G3367" s="82">
        <v>-8280</v>
      </c>
      <c r="H3367" t="s">
        <v>179</v>
      </c>
      <c r="I3367" t="s">
        <v>222</v>
      </c>
      <c r="J3367" s="33"/>
      <c r="K3367" s="33">
        <f>표1[[#This Row],[날짜]]</f>
        <v>45473</v>
      </c>
      <c r="L3367" t="str" cm="1">
        <f t="array" ref="L33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67" t="str">
        <f t="shared" si="52"/>
        <v>생활</v>
      </c>
      <c r="N3367" t="str">
        <f>IF(COUNTIF(저축성자산, I3367) &gt; 0, 표1[[#This Row],[결제수단]], E3367)</f>
        <v>생활서비스</v>
      </c>
      <c r="O3367">
        <f>IF(OR(표1[[#This Row],[pv_대분류]]="수입", 표1[[#This Row],[pv_대분류]]="저축/투자"), 표1[[#This Row],[금액]], -표1[[#This Row],[금액]])</f>
        <v>8280</v>
      </c>
    </row>
    <row r="3368" spans="1:15" hidden="1">
      <c r="A3368" s="33">
        <v>45472</v>
      </c>
      <c r="B3368" s="34">
        <v>0.1168634259259259</v>
      </c>
      <c r="C3368" t="s">
        <v>163</v>
      </c>
      <c r="D3368" t="s">
        <v>510</v>
      </c>
      <c r="E3368" t="s">
        <v>149</v>
      </c>
      <c r="F3368" t="s">
        <v>690</v>
      </c>
      <c r="G3368" s="82">
        <v>0</v>
      </c>
      <c r="H3368" t="s">
        <v>179</v>
      </c>
      <c r="I3368" t="s">
        <v>168</v>
      </c>
      <c r="J3368" s="33"/>
      <c r="K3368" s="33">
        <f>표1[[#This Row],[날짜]]</f>
        <v>45472</v>
      </c>
      <c r="L3368" t="str" cm="1">
        <f t="array" ref="L33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68" t="str">
        <f t="shared" si="52"/>
        <v>금융수입</v>
      </c>
      <c r="N3368" t="str">
        <f>IF(COUNTIF(저축성자산, I3368) &gt; 0, 표1[[#This Row],[결제수단]], E3368)</f>
        <v>미분류</v>
      </c>
      <c r="O3368">
        <f>IF(OR(표1[[#This Row],[pv_대분류]]="수입", 표1[[#This Row],[pv_대분류]]="저축/투자"), 표1[[#This Row],[금액]], -표1[[#This Row],[금액]])</f>
        <v>0</v>
      </c>
    </row>
    <row r="3369" spans="1:15" hidden="1">
      <c r="A3369" s="33">
        <v>45472</v>
      </c>
      <c r="B3369" s="34">
        <v>0.17306712962962961</v>
      </c>
      <c r="C3369" t="s">
        <v>163</v>
      </c>
      <c r="D3369" t="s">
        <v>510</v>
      </c>
      <c r="E3369" t="s">
        <v>149</v>
      </c>
      <c r="F3369" t="s">
        <v>243</v>
      </c>
      <c r="G3369" s="82">
        <v>0</v>
      </c>
      <c r="H3369" t="s">
        <v>179</v>
      </c>
      <c r="I3369" t="s">
        <v>554</v>
      </c>
      <c r="J3369" s="33"/>
      <c r="K3369" s="33">
        <f>표1[[#This Row],[날짜]]</f>
        <v>45472</v>
      </c>
      <c r="L3369" t="str" cm="1">
        <f t="array" ref="L33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69" t="str">
        <f t="shared" si="52"/>
        <v>금융수입</v>
      </c>
      <c r="N3369" t="str">
        <f>IF(COUNTIF(저축성자산, I3369) &gt; 0, 표1[[#This Row],[결제수단]], E3369)</f>
        <v>미분류</v>
      </c>
      <c r="O3369">
        <f>IF(OR(표1[[#This Row],[pv_대분류]]="수입", 표1[[#This Row],[pv_대분류]]="저축/투자"), 표1[[#This Row],[금액]], -표1[[#This Row],[금액]])</f>
        <v>0</v>
      </c>
    </row>
    <row r="3370" spans="1:15" hidden="1">
      <c r="A3370" s="33">
        <v>45472</v>
      </c>
      <c r="B3370" s="34">
        <v>0.23759259259259261</v>
      </c>
      <c r="C3370" t="s">
        <v>163</v>
      </c>
      <c r="D3370" t="s">
        <v>510</v>
      </c>
      <c r="E3370" t="s">
        <v>149</v>
      </c>
      <c r="F3370" t="s">
        <v>243</v>
      </c>
      <c r="G3370" s="82">
        <v>0</v>
      </c>
      <c r="H3370" t="s">
        <v>179</v>
      </c>
      <c r="I3370" t="s">
        <v>554</v>
      </c>
      <c r="J3370" s="33"/>
      <c r="K3370" s="33">
        <f>표1[[#This Row],[날짜]]</f>
        <v>45472</v>
      </c>
      <c r="L3370" t="str" cm="1">
        <f t="array" ref="L33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70" t="str">
        <f t="shared" si="52"/>
        <v>금융수입</v>
      </c>
      <c r="N3370" t="str">
        <f>IF(COUNTIF(저축성자산, I3370) &gt; 0, 표1[[#This Row],[결제수단]], E3370)</f>
        <v>미분류</v>
      </c>
      <c r="O3370">
        <f>IF(OR(표1[[#This Row],[pv_대분류]]="수입", 표1[[#This Row],[pv_대분류]]="저축/투자"), 표1[[#This Row],[금액]], -표1[[#This Row],[금액]])</f>
        <v>0</v>
      </c>
    </row>
    <row r="3371" spans="1:15" hidden="1">
      <c r="A3371" s="33">
        <v>45472</v>
      </c>
      <c r="B3371" s="34">
        <v>0.25440972222222219</v>
      </c>
      <c r="C3371" t="s">
        <v>163</v>
      </c>
      <c r="D3371" t="s">
        <v>510</v>
      </c>
      <c r="E3371" t="s">
        <v>149</v>
      </c>
      <c r="F3371" t="s">
        <v>243</v>
      </c>
      <c r="G3371" s="82">
        <v>37</v>
      </c>
      <c r="H3371" t="s">
        <v>179</v>
      </c>
      <c r="I3371" t="s">
        <v>554</v>
      </c>
      <c r="J3371" s="33"/>
      <c r="K3371" s="33">
        <f>표1[[#This Row],[날짜]]</f>
        <v>45472</v>
      </c>
      <c r="L3371" t="str" cm="1">
        <f t="array" ref="L33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71" t="str">
        <f t="shared" si="52"/>
        <v>금융수입</v>
      </c>
      <c r="N3371" t="str">
        <f>IF(COUNTIF(저축성자산, I3371) &gt; 0, 표1[[#This Row],[결제수단]], E3371)</f>
        <v>미분류</v>
      </c>
      <c r="O3371">
        <f>IF(OR(표1[[#This Row],[pv_대분류]]="수입", 표1[[#This Row],[pv_대분류]]="저축/투자"), 표1[[#This Row],[금액]], -표1[[#This Row],[금액]])</f>
        <v>37</v>
      </c>
    </row>
    <row r="3372" spans="1:15" hidden="1">
      <c r="A3372" s="33">
        <v>45472</v>
      </c>
      <c r="B3372" s="34">
        <v>0.4558564814814815</v>
      </c>
      <c r="C3372" t="s">
        <v>163</v>
      </c>
      <c r="D3372" t="s">
        <v>510</v>
      </c>
      <c r="E3372" t="s">
        <v>149</v>
      </c>
      <c r="F3372" t="s">
        <v>608</v>
      </c>
      <c r="G3372" s="82">
        <v>25</v>
      </c>
      <c r="H3372" t="s">
        <v>179</v>
      </c>
      <c r="I3372" t="s">
        <v>527</v>
      </c>
      <c r="J3372" s="33"/>
      <c r="K3372" s="33">
        <f>표1[[#This Row],[날짜]]</f>
        <v>45472</v>
      </c>
      <c r="L3372" t="str" cm="1">
        <f t="array" ref="L33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72" t="str">
        <f t="shared" si="52"/>
        <v>금융수입</v>
      </c>
      <c r="N3372" t="str">
        <f>IF(COUNTIF(저축성자산, I3372) &gt; 0, 표1[[#This Row],[결제수단]], E3372)</f>
        <v>미분류</v>
      </c>
      <c r="O3372">
        <f>IF(OR(표1[[#This Row],[pv_대분류]]="수입", 표1[[#This Row],[pv_대분류]]="저축/투자"), 표1[[#This Row],[금액]], -표1[[#This Row],[금액]])</f>
        <v>25</v>
      </c>
    </row>
    <row r="3373" spans="1:15">
      <c r="A3373" s="33">
        <v>45472</v>
      </c>
      <c r="B3373" s="34">
        <v>0.46020833333333327</v>
      </c>
      <c r="C3373" t="s">
        <v>165</v>
      </c>
      <c r="D3373" t="s">
        <v>156</v>
      </c>
      <c r="E3373" t="s">
        <v>18</v>
      </c>
      <c r="F3373" t="s">
        <v>807</v>
      </c>
      <c r="G3373" s="82">
        <v>-100000</v>
      </c>
      <c r="H3373" t="s">
        <v>179</v>
      </c>
      <c r="I3373" t="s">
        <v>211</v>
      </c>
      <c r="J3373" s="33"/>
      <c r="K3373" s="33">
        <f>표1[[#This Row],[날짜]]</f>
        <v>45472</v>
      </c>
      <c r="L3373" t="str" cm="1">
        <f t="array" ref="L33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73" t="str">
        <f t="shared" si="52"/>
        <v>금융</v>
      </c>
      <c r="N3373" t="str">
        <f>IF(COUNTIF(저축성자산, I3373) &gt; 0, 표1[[#This Row],[결제수단]], E3373)</f>
        <v>은행</v>
      </c>
      <c r="O3373">
        <f>IF(OR(표1[[#This Row],[pv_대분류]]="수입", 표1[[#This Row],[pv_대분류]]="저축/투자"), 표1[[#This Row],[금액]], -표1[[#This Row],[금액]])</f>
        <v>100000</v>
      </c>
    </row>
    <row r="3374" spans="1:15">
      <c r="A3374" s="33">
        <v>45472</v>
      </c>
      <c r="B3374" s="34">
        <v>0.46162037037037029</v>
      </c>
      <c r="C3374" t="s">
        <v>165</v>
      </c>
      <c r="D3374" t="s">
        <v>156</v>
      </c>
      <c r="E3374" t="s">
        <v>18</v>
      </c>
      <c r="F3374" t="s">
        <v>807</v>
      </c>
      <c r="G3374" s="82">
        <v>-100000</v>
      </c>
      <c r="H3374" t="s">
        <v>179</v>
      </c>
      <c r="I3374" t="s">
        <v>211</v>
      </c>
      <c r="J3374" s="33"/>
      <c r="K3374" s="33">
        <f>표1[[#This Row],[날짜]]</f>
        <v>45472</v>
      </c>
      <c r="L3374" t="str" cm="1">
        <f t="array" ref="L33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74" t="str">
        <f t="shared" si="52"/>
        <v>금융</v>
      </c>
      <c r="N3374" t="str">
        <f>IF(COUNTIF(저축성자산, I3374) &gt; 0, 표1[[#This Row],[결제수단]], E3374)</f>
        <v>은행</v>
      </c>
      <c r="O3374">
        <f>IF(OR(표1[[#This Row],[pv_대분류]]="수입", 표1[[#This Row],[pv_대분류]]="저축/투자"), 표1[[#This Row],[금액]], -표1[[#This Row],[금액]])</f>
        <v>100000</v>
      </c>
    </row>
    <row r="3375" spans="1:15">
      <c r="A3375" s="33">
        <v>45472</v>
      </c>
      <c r="B3375" s="34">
        <v>0.92259259259259263</v>
      </c>
      <c r="C3375" t="s">
        <v>165</v>
      </c>
      <c r="D3375" t="s">
        <v>553</v>
      </c>
      <c r="E3375" t="s">
        <v>612</v>
      </c>
      <c r="F3375" t="s">
        <v>5</v>
      </c>
      <c r="G3375" s="82">
        <v>-22766</v>
      </c>
      <c r="H3375" t="s">
        <v>179</v>
      </c>
      <c r="I3375" t="s">
        <v>222</v>
      </c>
      <c r="J3375" s="33"/>
      <c r="K3375" s="33">
        <f>표1[[#This Row],[날짜]]</f>
        <v>45472</v>
      </c>
      <c r="L3375" t="str" cm="1">
        <f t="array" ref="L33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75" t="str">
        <f t="shared" si="52"/>
        <v>온라인쇼핑</v>
      </c>
      <c r="N3375" t="str">
        <f>IF(COUNTIF(저축성자산, I3375) &gt; 0, 표1[[#This Row],[결제수단]], E3375)</f>
        <v>인터넷쇼핑</v>
      </c>
      <c r="O3375">
        <f>IF(OR(표1[[#This Row],[pv_대분류]]="수입", 표1[[#This Row],[pv_대분류]]="저축/투자"), 표1[[#This Row],[금액]], -표1[[#This Row],[금액]])</f>
        <v>22766</v>
      </c>
    </row>
    <row r="3376" spans="1:15" hidden="1">
      <c r="A3376" s="33">
        <v>45472</v>
      </c>
      <c r="B3376" s="34">
        <v>0.98313657407407407</v>
      </c>
      <c r="C3376" t="s">
        <v>163</v>
      </c>
      <c r="D3376" t="s">
        <v>161</v>
      </c>
      <c r="E3376" t="s">
        <v>149</v>
      </c>
      <c r="F3376" t="s">
        <v>391</v>
      </c>
      <c r="G3376" s="82">
        <v>1</v>
      </c>
      <c r="H3376" t="s">
        <v>179</v>
      </c>
      <c r="I3376" t="s">
        <v>537</v>
      </c>
      <c r="J3376" s="33"/>
      <c r="K3376" s="33">
        <f>표1[[#This Row],[날짜]]</f>
        <v>45472</v>
      </c>
      <c r="L3376" t="str" cm="1">
        <f t="array" ref="L33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76" t="str">
        <f t="shared" si="52"/>
        <v>앱테크</v>
      </c>
      <c r="N3376" t="str">
        <f>IF(COUNTIF(저축성자산, I3376) &gt; 0, 표1[[#This Row],[결제수단]], E3376)</f>
        <v>미분류</v>
      </c>
      <c r="O3376">
        <f>IF(OR(표1[[#This Row],[pv_대분류]]="수입", 표1[[#This Row],[pv_대분류]]="저축/투자"), 표1[[#This Row],[금액]], -표1[[#This Row],[금액]])</f>
        <v>1</v>
      </c>
    </row>
    <row r="3377" spans="1:15" hidden="1">
      <c r="A3377" s="33">
        <v>45472</v>
      </c>
      <c r="B3377" s="34">
        <v>0.11439814814814819</v>
      </c>
      <c r="C3377" t="s">
        <v>167</v>
      </c>
      <c r="D3377" t="s">
        <v>2</v>
      </c>
      <c r="E3377" t="s">
        <v>149</v>
      </c>
      <c r="F3377" t="s">
        <v>644</v>
      </c>
      <c r="G3377" s="82">
        <v>0</v>
      </c>
      <c r="H3377" t="s">
        <v>179</v>
      </c>
      <c r="I3377" t="s">
        <v>550</v>
      </c>
      <c r="J3377" s="33"/>
      <c r="K3377" s="33">
        <f>표1[[#This Row],[날짜]]</f>
        <v>45472</v>
      </c>
      <c r="L3377" t="str" cm="1">
        <f t="array" ref="L33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77" t="str">
        <f t="shared" si="52"/>
        <v>저축</v>
      </c>
      <c r="N3377" t="str">
        <f>IF(COUNTIF(저축성자산, I3377) &gt; 0, 표1[[#This Row],[결제수단]], E3377)</f>
        <v>미분류</v>
      </c>
      <c r="O3377">
        <f>IF(OR(표1[[#This Row],[pv_대분류]]="수입", 표1[[#This Row],[pv_대분류]]="저축/투자"), 표1[[#This Row],[금액]], -표1[[#This Row],[금액]])</f>
        <v>0</v>
      </c>
    </row>
    <row r="3378" spans="1:15" hidden="1">
      <c r="A3378" s="33">
        <v>45472</v>
      </c>
      <c r="B3378" s="34">
        <v>0.45606481481481481</v>
      </c>
      <c r="C3378" t="s">
        <v>167</v>
      </c>
      <c r="D3378" t="s">
        <v>609</v>
      </c>
      <c r="E3378" t="s">
        <v>149</v>
      </c>
      <c r="F3378" t="s">
        <v>192</v>
      </c>
      <c r="G3378" s="82">
        <v>400025</v>
      </c>
      <c r="H3378" t="s">
        <v>179</v>
      </c>
      <c r="I3378" t="s">
        <v>537</v>
      </c>
      <c r="J3378" s="33"/>
      <c r="K3378" s="33">
        <f>표1[[#This Row],[날짜]]</f>
        <v>45472</v>
      </c>
      <c r="L3378" t="str" cm="1">
        <f t="array" ref="L33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78" t="str">
        <f t="shared" si="52"/>
        <v>내계좌이체</v>
      </c>
      <c r="N3378" t="str">
        <f>IF(COUNTIF(저축성자산, I3378) &gt; 0, 표1[[#This Row],[결제수단]], E3378)</f>
        <v>미분류</v>
      </c>
      <c r="O3378">
        <f>IF(OR(표1[[#This Row],[pv_대분류]]="수입", 표1[[#This Row],[pv_대분류]]="저축/투자"), 표1[[#This Row],[금액]], -표1[[#This Row],[금액]])</f>
        <v>-400025</v>
      </c>
    </row>
    <row r="3379" spans="1:15" hidden="1">
      <c r="A3379" s="33">
        <v>45472</v>
      </c>
      <c r="B3379" s="34">
        <v>0.45606481481481481</v>
      </c>
      <c r="C3379" t="s">
        <v>167</v>
      </c>
      <c r="D3379" t="s">
        <v>609</v>
      </c>
      <c r="E3379" t="s">
        <v>149</v>
      </c>
      <c r="F3379" t="s">
        <v>234</v>
      </c>
      <c r="G3379" s="82">
        <v>-400025</v>
      </c>
      <c r="H3379" t="s">
        <v>179</v>
      </c>
      <c r="I3379" t="s">
        <v>527</v>
      </c>
      <c r="J3379" s="33"/>
      <c r="K3379" s="33">
        <f>표1[[#This Row],[날짜]]</f>
        <v>45472</v>
      </c>
      <c r="L3379" t="str" cm="1">
        <f t="array" ref="L33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79" t="str">
        <f t="shared" si="52"/>
        <v>내계좌이체</v>
      </c>
      <c r="N3379" t="str">
        <f>IF(COUNTIF(저축성자산, I3379) &gt; 0, 표1[[#This Row],[결제수단]], E3379)</f>
        <v>미분류</v>
      </c>
      <c r="O3379">
        <f>IF(OR(표1[[#This Row],[pv_대분류]]="수입", 표1[[#This Row],[pv_대분류]]="저축/투자"), 표1[[#This Row],[금액]], -표1[[#This Row],[금액]])</f>
        <v>400025</v>
      </c>
    </row>
    <row r="3380" spans="1:15" hidden="1">
      <c r="A3380" s="33">
        <v>45472</v>
      </c>
      <c r="B3380" s="34">
        <v>0.45817129629629633</v>
      </c>
      <c r="C3380" t="s">
        <v>167</v>
      </c>
      <c r="D3380" t="s">
        <v>609</v>
      </c>
      <c r="E3380" t="s">
        <v>149</v>
      </c>
      <c r="F3380" t="s">
        <v>593</v>
      </c>
      <c r="G3380" s="82">
        <v>-400000</v>
      </c>
      <c r="H3380" t="s">
        <v>179</v>
      </c>
      <c r="I3380" t="s">
        <v>537</v>
      </c>
      <c r="J3380" s="33"/>
      <c r="K3380" s="33">
        <f>표1[[#This Row],[날짜]]</f>
        <v>45472</v>
      </c>
      <c r="L3380" t="str" cm="1">
        <f t="array" ref="L33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80" t="str">
        <f t="shared" si="52"/>
        <v>내계좌이체</v>
      </c>
      <c r="N3380" t="str">
        <f>IF(COUNTIF(저축성자산, I3380) &gt; 0, 표1[[#This Row],[결제수단]], E3380)</f>
        <v>미분류</v>
      </c>
      <c r="O3380">
        <f>IF(OR(표1[[#This Row],[pv_대분류]]="수입", 표1[[#This Row],[pv_대분류]]="저축/투자"), 표1[[#This Row],[금액]], -표1[[#This Row],[금액]])</f>
        <v>400000</v>
      </c>
    </row>
    <row r="3381" spans="1:15" hidden="1">
      <c r="A3381" s="33">
        <v>45472</v>
      </c>
      <c r="B3381" s="34">
        <v>0.45818287037037042</v>
      </c>
      <c r="C3381" t="s">
        <v>167</v>
      </c>
      <c r="D3381" t="s">
        <v>609</v>
      </c>
      <c r="E3381" t="s">
        <v>149</v>
      </c>
      <c r="F3381" t="s">
        <v>152</v>
      </c>
      <c r="G3381" s="82">
        <v>400000</v>
      </c>
      <c r="H3381" t="s">
        <v>179</v>
      </c>
      <c r="I3381" t="s">
        <v>211</v>
      </c>
      <c r="J3381" s="33"/>
      <c r="K3381" s="33">
        <f>표1[[#This Row],[날짜]]</f>
        <v>45472</v>
      </c>
      <c r="L3381" t="str" cm="1">
        <f t="array" ref="L33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81" t="str">
        <f t="shared" si="52"/>
        <v>내계좌이체</v>
      </c>
      <c r="N3381" t="str">
        <f>IF(COUNTIF(저축성자산, I3381) &gt; 0, 표1[[#This Row],[결제수단]], E3381)</f>
        <v>미분류</v>
      </c>
      <c r="O3381">
        <f>IF(OR(표1[[#This Row],[pv_대분류]]="수입", 표1[[#This Row],[pv_대분류]]="저축/투자"), 표1[[#This Row],[금액]], -표1[[#This Row],[금액]])</f>
        <v>-400000</v>
      </c>
    </row>
    <row r="3382" spans="1:15" hidden="1">
      <c r="A3382" s="33">
        <v>45472</v>
      </c>
      <c r="B3382" s="34">
        <v>0.98255787037037035</v>
      </c>
      <c r="C3382" t="s">
        <v>167</v>
      </c>
      <c r="D3382" t="s">
        <v>609</v>
      </c>
      <c r="E3382" t="s">
        <v>149</v>
      </c>
      <c r="F3382" t="s">
        <v>593</v>
      </c>
      <c r="G3382" s="82">
        <v>-200000</v>
      </c>
      <c r="H3382" t="s">
        <v>179</v>
      </c>
      <c r="I3382" t="s">
        <v>211</v>
      </c>
      <c r="J3382" s="33"/>
      <c r="K3382" s="33">
        <f>표1[[#This Row],[날짜]]</f>
        <v>45472</v>
      </c>
      <c r="L3382" t="str" cm="1">
        <f t="array" ref="L33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82" t="str">
        <f t="shared" si="52"/>
        <v>내계좌이체</v>
      </c>
      <c r="N3382" t="str">
        <f>IF(COUNTIF(저축성자산, I3382) &gt; 0, 표1[[#This Row],[결제수단]], E3382)</f>
        <v>미분류</v>
      </c>
      <c r="O3382">
        <f>IF(OR(표1[[#This Row],[pv_대분류]]="수입", 표1[[#This Row],[pv_대분류]]="저축/투자"), 표1[[#This Row],[금액]], -표1[[#This Row],[금액]])</f>
        <v>200000</v>
      </c>
    </row>
    <row r="3383" spans="1:15" hidden="1">
      <c r="A3383" s="33">
        <v>45472</v>
      </c>
      <c r="B3383" s="34">
        <v>0.9825694444444445</v>
      </c>
      <c r="C3383" t="s">
        <v>167</v>
      </c>
      <c r="D3383" t="s">
        <v>609</v>
      </c>
      <c r="E3383" t="s">
        <v>149</v>
      </c>
      <c r="F3383" t="s">
        <v>152</v>
      </c>
      <c r="G3383" s="82">
        <v>200000</v>
      </c>
      <c r="H3383" t="s">
        <v>179</v>
      </c>
      <c r="I3383" t="s">
        <v>537</v>
      </c>
      <c r="J3383" s="33"/>
      <c r="K3383" s="33">
        <f>표1[[#This Row],[날짜]]</f>
        <v>45472</v>
      </c>
      <c r="L3383" t="str" cm="1">
        <f t="array" ref="L33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83" t="str">
        <f t="shared" si="52"/>
        <v>내계좌이체</v>
      </c>
      <c r="N3383" t="str">
        <f>IF(COUNTIF(저축성자산, I3383) &gt; 0, 표1[[#This Row],[결제수단]], E3383)</f>
        <v>미분류</v>
      </c>
      <c r="O3383">
        <f>IF(OR(표1[[#This Row],[pv_대분류]]="수입", 표1[[#This Row],[pv_대분류]]="저축/투자"), 표1[[#This Row],[금액]], -표1[[#This Row],[금액]])</f>
        <v>-200000</v>
      </c>
    </row>
    <row r="3384" spans="1:15" hidden="1">
      <c r="A3384" s="33">
        <v>45472</v>
      </c>
      <c r="B3384" s="34">
        <v>0.98359953703703706</v>
      </c>
      <c r="C3384" t="s">
        <v>167</v>
      </c>
      <c r="D3384" t="s">
        <v>609</v>
      </c>
      <c r="E3384" t="s">
        <v>149</v>
      </c>
      <c r="F3384" t="s">
        <v>192</v>
      </c>
      <c r="G3384" s="82">
        <v>-300000</v>
      </c>
      <c r="H3384" t="s">
        <v>179</v>
      </c>
      <c r="I3384" t="s">
        <v>537</v>
      </c>
      <c r="J3384" s="33"/>
      <c r="K3384" s="33">
        <f>표1[[#This Row],[날짜]]</f>
        <v>45472</v>
      </c>
      <c r="L3384" t="str" cm="1">
        <f t="array" ref="L33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84" t="str">
        <f t="shared" si="52"/>
        <v>내계좌이체</v>
      </c>
      <c r="N3384" t="str">
        <f>IF(COUNTIF(저축성자산, I3384) &gt; 0, 표1[[#This Row],[결제수단]], E3384)</f>
        <v>미분류</v>
      </c>
      <c r="O3384">
        <f>IF(OR(표1[[#This Row],[pv_대분류]]="수입", 표1[[#This Row],[pv_대분류]]="저축/투자"), 표1[[#This Row],[금액]], -표1[[#This Row],[금액]])</f>
        <v>300000</v>
      </c>
    </row>
    <row r="3385" spans="1:15" hidden="1">
      <c r="A3385" s="33">
        <v>45472</v>
      </c>
      <c r="B3385" s="34">
        <v>0.98359953703703706</v>
      </c>
      <c r="C3385" t="s">
        <v>167</v>
      </c>
      <c r="D3385" t="s">
        <v>609</v>
      </c>
      <c r="E3385" t="s">
        <v>149</v>
      </c>
      <c r="F3385" t="s">
        <v>237</v>
      </c>
      <c r="G3385" s="82">
        <v>300000</v>
      </c>
      <c r="H3385" t="s">
        <v>179</v>
      </c>
      <c r="I3385" t="s">
        <v>527</v>
      </c>
      <c r="J3385" s="33"/>
      <c r="K3385" s="33">
        <f>표1[[#This Row],[날짜]]</f>
        <v>45472</v>
      </c>
      <c r="L3385" t="str" cm="1">
        <f t="array" ref="L33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85" t="str">
        <f t="shared" si="52"/>
        <v>내계좌이체</v>
      </c>
      <c r="N3385" t="str">
        <f>IF(COUNTIF(저축성자산, I3385) &gt; 0, 표1[[#This Row],[결제수단]], E3385)</f>
        <v>미분류</v>
      </c>
      <c r="O3385">
        <f>IF(OR(표1[[#This Row],[pv_대분류]]="수입", 표1[[#This Row],[pv_대분류]]="저축/투자"), 표1[[#This Row],[금액]], -표1[[#This Row],[금액]])</f>
        <v>-300000</v>
      </c>
    </row>
    <row r="3386" spans="1:15">
      <c r="A3386" s="33">
        <v>45471</v>
      </c>
      <c r="B3386" s="34">
        <v>0.36425925925925928</v>
      </c>
      <c r="C3386" t="s">
        <v>165</v>
      </c>
      <c r="D3386" t="s">
        <v>146</v>
      </c>
      <c r="E3386" t="s">
        <v>37</v>
      </c>
      <c r="F3386" t="s">
        <v>310</v>
      </c>
      <c r="G3386" s="82">
        <v>-5400</v>
      </c>
      <c r="H3386" t="s">
        <v>179</v>
      </c>
      <c r="I3386" t="s">
        <v>222</v>
      </c>
      <c r="J3386" s="33"/>
      <c r="K3386" s="33">
        <f>표1[[#This Row],[날짜]]</f>
        <v>45471</v>
      </c>
      <c r="L3386" t="str" cm="1">
        <f t="array" ref="L33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86" t="str">
        <f t="shared" si="52"/>
        <v>교통</v>
      </c>
      <c r="N3386" t="str">
        <f>IF(COUNTIF(저축성자산, I3386) &gt; 0, 표1[[#This Row],[결제수단]], E3386)</f>
        <v>택시</v>
      </c>
      <c r="O3386">
        <f>IF(OR(표1[[#This Row],[pv_대분류]]="수입", 표1[[#This Row],[pv_대분류]]="저축/투자"), 표1[[#This Row],[금액]], -표1[[#This Row],[금액]])</f>
        <v>5400</v>
      </c>
    </row>
    <row r="3387" spans="1:15" hidden="1">
      <c r="A3387" s="33">
        <v>45471</v>
      </c>
      <c r="B3387" s="34">
        <v>0.37778935185185192</v>
      </c>
      <c r="C3387" t="s">
        <v>163</v>
      </c>
      <c r="D3387" t="s">
        <v>505</v>
      </c>
      <c r="E3387" t="s">
        <v>149</v>
      </c>
      <c r="F3387" t="s">
        <v>653</v>
      </c>
      <c r="G3387" s="82">
        <v>392090</v>
      </c>
      <c r="H3387" t="s">
        <v>179</v>
      </c>
      <c r="I3387" t="s">
        <v>211</v>
      </c>
      <c r="J3387" s="33"/>
      <c r="K3387" s="33">
        <f>표1[[#This Row],[날짜]]</f>
        <v>45471</v>
      </c>
      <c r="L3387" t="str" cm="1">
        <f t="array" ref="L33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87" t="str">
        <f t="shared" si="52"/>
        <v>기타수입</v>
      </c>
      <c r="N3387" t="str">
        <f>IF(COUNTIF(저축성자산, I3387) &gt; 0, 표1[[#This Row],[결제수단]], E3387)</f>
        <v>미분류</v>
      </c>
      <c r="O3387">
        <f>IF(OR(표1[[#This Row],[pv_대분류]]="수입", 표1[[#This Row],[pv_대분류]]="저축/투자"), 표1[[#This Row],[금액]], -표1[[#This Row],[금액]])</f>
        <v>392090</v>
      </c>
    </row>
    <row r="3388" spans="1:15">
      <c r="A3388" s="33">
        <v>45471</v>
      </c>
      <c r="B3388" s="34">
        <v>0.4346875</v>
      </c>
      <c r="C3388" t="s">
        <v>165</v>
      </c>
      <c r="D3388" t="s">
        <v>553</v>
      </c>
      <c r="E3388" t="s">
        <v>612</v>
      </c>
      <c r="F3388" t="s">
        <v>249</v>
      </c>
      <c r="G3388" s="82">
        <v>-15900</v>
      </c>
      <c r="H3388" t="s">
        <v>179</v>
      </c>
      <c r="I3388" t="s">
        <v>221</v>
      </c>
      <c r="J3388" s="33"/>
      <c r="K3388" s="33">
        <f>표1[[#This Row],[날짜]]</f>
        <v>45471</v>
      </c>
      <c r="L3388" t="str" cm="1">
        <f t="array" ref="L33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88" t="str">
        <f t="shared" si="52"/>
        <v>온라인쇼핑</v>
      </c>
      <c r="N3388" t="str">
        <f>IF(COUNTIF(저축성자산, I3388) &gt; 0, 표1[[#This Row],[결제수단]], E3388)</f>
        <v>인터넷쇼핑</v>
      </c>
      <c r="O3388">
        <f>IF(OR(표1[[#This Row],[pv_대분류]]="수입", 표1[[#This Row],[pv_대분류]]="저축/투자"), 표1[[#This Row],[금액]], -표1[[#This Row],[금액]])</f>
        <v>15900</v>
      </c>
    </row>
    <row r="3389" spans="1:15" hidden="1">
      <c r="A3389" s="33">
        <v>45471</v>
      </c>
      <c r="B3389" s="34">
        <v>0.50406249999999997</v>
      </c>
      <c r="C3389" t="s">
        <v>163</v>
      </c>
      <c r="D3389" t="s">
        <v>510</v>
      </c>
      <c r="E3389" t="s">
        <v>149</v>
      </c>
      <c r="F3389" t="s">
        <v>608</v>
      </c>
      <c r="G3389" s="82">
        <v>25</v>
      </c>
      <c r="H3389" t="s">
        <v>179</v>
      </c>
      <c r="I3389" t="s">
        <v>527</v>
      </c>
      <c r="J3389" s="33"/>
      <c r="K3389" s="33">
        <f>표1[[#This Row],[날짜]]</f>
        <v>45471</v>
      </c>
      <c r="L3389" t="str" cm="1">
        <f t="array" ref="L33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389" t="str">
        <f t="shared" si="52"/>
        <v>금융수입</v>
      </c>
      <c r="N3389" t="str">
        <f>IF(COUNTIF(저축성자산, I3389) &gt; 0, 표1[[#This Row],[결제수단]], E3389)</f>
        <v>미분류</v>
      </c>
      <c r="O3389">
        <f>IF(OR(표1[[#This Row],[pv_대분류]]="수입", 표1[[#This Row],[pv_대분류]]="저축/투자"), 표1[[#This Row],[금액]], -표1[[#This Row],[금액]])</f>
        <v>25</v>
      </c>
    </row>
    <row r="3390" spans="1:15">
      <c r="A3390" s="33">
        <v>45471</v>
      </c>
      <c r="B3390" s="34">
        <v>0.63126157407407413</v>
      </c>
      <c r="C3390" t="s">
        <v>165</v>
      </c>
      <c r="D3390" t="s">
        <v>553</v>
      </c>
      <c r="E3390" t="s">
        <v>612</v>
      </c>
      <c r="F3390" t="s">
        <v>5</v>
      </c>
      <c r="G3390" s="82">
        <v>-47686</v>
      </c>
      <c r="H3390" t="s">
        <v>179</v>
      </c>
      <c r="I3390" t="s">
        <v>222</v>
      </c>
      <c r="J3390" s="33"/>
      <c r="K3390" s="33">
        <f>표1[[#This Row],[날짜]]</f>
        <v>45471</v>
      </c>
      <c r="L3390" t="str" cm="1">
        <f t="array" ref="L33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90" t="str">
        <f t="shared" si="52"/>
        <v>온라인쇼핑</v>
      </c>
      <c r="N3390" t="str">
        <f>IF(COUNTIF(저축성자산, I3390) &gt; 0, 표1[[#This Row],[결제수단]], E3390)</f>
        <v>인터넷쇼핑</v>
      </c>
      <c r="O3390">
        <f>IF(OR(표1[[#This Row],[pv_대분류]]="수입", 표1[[#This Row],[pv_대분류]]="저축/투자"), 표1[[#This Row],[금액]], -표1[[#This Row],[금액]])</f>
        <v>47686</v>
      </c>
    </row>
    <row r="3391" spans="1:15">
      <c r="A3391" s="33">
        <v>45471</v>
      </c>
      <c r="B3391" s="34">
        <v>0.63410879629629635</v>
      </c>
      <c r="C3391" t="s">
        <v>165</v>
      </c>
      <c r="D3391" t="s">
        <v>156</v>
      </c>
      <c r="E3391" t="s">
        <v>713</v>
      </c>
      <c r="F3391" t="s">
        <v>315</v>
      </c>
      <c r="G3391" s="82">
        <v>-19090</v>
      </c>
      <c r="H3391" t="s">
        <v>179</v>
      </c>
      <c r="I3391" t="s">
        <v>554</v>
      </c>
      <c r="J3391" s="33"/>
      <c r="K3391" s="33">
        <f>표1[[#This Row],[날짜]]</f>
        <v>45471</v>
      </c>
      <c r="L3391" t="str" cm="1">
        <f t="array" ref="L33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91" t="str">
        <f t="shared" si="52"/>
        <v>금융</v>
      </c>
      <c r="N3391" t="str">
        <f>IF(COUNTIF(저축성자산, I3391) &gt; 0, 표1[[#This Row],[결제수단]], E3391)</f>
        <v>이자/대출</v>
      </c>
      <c r="O3391">
        <f>IF(OR(표1[[#This Row],[pv_대분류]]="수입", 표1[[#This Row],[pv_대분류]]="저축/투자"), 표1[[#This Row],[금액]], -표1[[#This Row],[금액]])</f>
        <v>19090</v>
      </c>
    </row>
    <row r="3392" spans="1:15">
      <c r="A3392" s="33">
        <v>45471</v>
      </c>
      <c r="B3392" s="34">
        <v>0.80403935185185182</v>
      </c>
      <c r="C3392" t="s">
        <v>165</v>
      </c>
      <c r="D3392" t="s">
        <v>160</v>
      </c>
      <c r="E3392" t="s">
        <v>10</v>
      </c>
      <c r="F3392" t="s">
        <v>329</v>
      </c>
      <c r="G3392" s="82">
        <v>-40170</v>
      </c>
      <c r="H3392" t="s">
        <v>179</v>
      </c>
      <c r="I3392" t="s">
        <v>224</v>
      </c>
      <c r="J3392" s="33"/>
      <c r="K3392" s="33">
        <f>표1[[#This Row],[날짜]]</f>
        <v>45471</v>
      </c>
      <c r="L3392" t="str" cm="1">
        <f t="array" ref="L33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392" t="str">
        <f t="shared" si="52"/>
        <v>생활</v>
      </c>
      <c r="N3392" t="str">
        <f>IF(COUNTIF(저축성자산, I3392) &gt; 0, 표1[[#This Row],[결제수단]], E3392)</f>
        <v>마트</v>
      </c>
      <c r="O3392">
        <f>IF(OR(표1[[#This Row],[pv_대분류]]="수입", 표1[[#This Row],[pv_대분류]]="저축/투자"), 표1[[#This Row],[금액]], -표1[[#This Row],[금액]])</f>
        <v>40170</v>
      </c>
    </row>
    <row r="3393" spans="1:15" hidden="1">
      <c r="A3393" s="33">
        <v>45471</v>
      </c>
      <c r="B3393" s="34">
        <v>0.44601851851851848</v>
      </c>
      <c r="C3393" t="s">
        <v>167</v>
      </c>
      <c r="D3393" t="s">
        <v>167</v>
      </c>
      <c r="E3393" t="s">
        <v>149</v>
      </c>
      <c r="F3393" t="s">
        <v>98</v>
      </c>
      <c r="G3393" s="82">
        <v>10000</v>
      </c>
      <c r="H3393" t="s">
        <v>179</v>
      </c>
      <c r="I3393" t="s">
        <v>554</v>
      </c>
      <c r="J3393" s="33"/>
      <c r="K3393" s="33">
        <f>표1[[#This Row],[날짜]]</f>
        <v>45471</v>
      </c>
      <c r="L3393" t="str" cm="1">
        <f t="array" ref="L33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393" t="str">
        <f t="shared" si="52"/>
        <v>이체</v>
      </c>
      <c r="N3393" t="str">
        <f>IF(COUNTIF(저축성자산, I3393) &gt; 0, 표1[[#This Row],[결제수단]], E3393)</f>
        <v>미분류</v>
      </c>
      <c r="O3393">
        <f>IF(OR(표1[[#This Row],[pv_대분류]]="수입", 표1[[#This Row],[pv_대분류]]="저축/투자"), 표1[[#This Row],[금액]], -표1[[#This Row],[금액]])</f>
        <v>-10000</v>
      </c>
    </row>
    <row r="3394" spans="1:15" hidden="1">
      <c r="A3394" s="33">
        <v>45471</v>
      </c>
      <c r="B3394" s="34">
        <v>0.50150462962962961</v>
      </c>
      <c r="C3394" t="s">
        <v>167</v>
      </c>
      <c r="D3394" t="s">
        <v>609</v>
      </c>
      <c r="E3394" t="s">
        <v>149</v>
      </c>
      <c r="F3394" t="s">
        <v>152</v>
      </c>
      <c r="G3394" s="82">
        <v>202</v>
      </c>
      <c r="H3394" t="s">
        <v>179</v>
      </c>
      <c r="I3394" t="s">
        <v>537</v>
      </c>
      <c r="J3394" s="33"/>
      <c r="K3394" s="33">
        <f>표1[[#This Row],[날짜]]</f>
        <v>45471</v>
      </c>
      <c r="L3394" t="str" cm="1">
        <f t="array" ref="L33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94" t="str">
        <f t="shared" ref="M3394:M3457" si="53">IF(COUNTIF(저축성자산, I3394) &gt; 0, "저축성자산", D3394)</f>
        <v>내계좌이체</v>
      </c>
      <c r="N3394" t="str">
        <f>IF(COUNTIF(저축성자산, I3394) &gt; 0, 표1[[#This Row],[결제수단]], E3394)</f>
        <v>미분류</v>
      </c>
      <c r="O3394">
        <f>IF(OR(표1[[#This Row],[pv_대분류]]="수입", 표1[[#This Row],[pv_대분류]]="저축/투자"), 표1[[#This Row],[금액]], -표1[[#This Row],[금액]])</f>
        <v>-202</v>
      </c>
    </row>
    <row r="3395" spans="1:15" hidden="1">
      <c r="A3395" s="33">
        <v>45471</v>
      </c>
      <c r="B3395" s="34">
        <v>0.50422453703703707</v>
      </c>
      <c r="C3395" t="s">
        <v>167</v>
      </c>
      <c r="D3395" t="s">
        <v>609</v>
      </c>
      <c r="E3395" t="s">
        <v>149</v>
      </c>
      <c r="F3395" t="s">
        <v>192</v>
      </c>
      <c r="G3395" s="82">
        <v>356</v>
      </c>
      <c r="H3395" t="s">
        <v>179</v>
      </c>
      <c r="I3395" t="s">
        <v>537</v>
      </c>
      <c r="J3395" s="33"/>
      <c r="K3395" s="33">
        <f>표1[[#This Row],[날짜]]</f>
        <v>45471</v>
      </c>
      <c r="L3395" t="str" cm="1">
        <f t="array" ref="L33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95" t="str">
        <f t="shared" si="53"/>
        <v>내계좌이체</v>
      </c>
      <c r="N3395" t="str">
        <f>IF(COUNTIF(저축성자산, I3395) &gt; 0, 표1[[#This Row],[결제수단]], E3395)</f>
        <v>미분류</v>
      </c>
      <c r="O3395">
        <f>IF(OR(표1[[#This Row],[pv_대분류]]="수입", 표1[[#This Row],[pv_대분류]]="저축/투자"), 표1[[#This Row],[금액]], -표1[[#This Row],[금액]])</f>
        <v>-356</v>
      </c>
    </row>
    <row r="3396" spans="1:15" hidden="1">
      <c r="A3396" s="33">
        <v>45471</v>
      </c>
      <c r="B3396" s="34">
        <v>0.50422453703703707</v>
      </c>
      <c r="C3396" t="s">
        <v>167</v>
      </c>
      <c r="D3396" t="s">
        <v>609</v>
      </c>
      <c r="E3396" t="s">
        <v>149</v>
      </c>
      <c r="F3396" t="s">
        <v>234</v>
      </c>
      <c r="G3396" s="82">
        <v>-356</v>
      </c>
      <c r="H3396" t="s">
        <v>179</v>
      </c>
      <c r="I3396" t="s">
        <v>527</v>
      </c>
      <c r="J3396" s="33"/>
      <c r="K3396" s="33">
        <f>표1[[#This Row],[날짜]]</f>
        <v>45471</v>
      </c>
      <c r="L3396" t="str" cm="1">
        <f t="array" ref="L33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96" t="str">
        <f t="shared" si="53"/>
        <v>내계좌이체</v>
      </c>
      <c r="N3396" t="str">
        <f>IF(COUNTIF(저축성자산, I3396) &gt; 0, 표1[[#This Row],[결제수단]], E3396)</f>
        <v>미분류</v>
      </c>
      <c r="O3396">
        <f>IF(OR(표1[[#This Row],[pv_대분류]]="수입", 표1[[#This Row],[pv_대분류]]="저축/투자"), 표1[[#This Row],[금액]], -표1[[#This Row],[금액]])</f>
        <v>356</v>
      </c>
    </row>
    <row r="3397" spans="1:15" hidden="1">
      <c r="A3397" s="33">
        <v>45471</v>
      </c>
      <c r="B3397" s="34">
        <v>0.50476851851851856</v>
      </c>
      <c r="C3397" t="s">
        <v>167</v>
      </c>
      <c r="D3397" t="s">
        <v>609</v>
      </c>
      <c r="E3397" t="s">
        <v>149</v>
      </c>
      <c r="F3397" t="s">
        <v>593</v>
      </c>
      <c r="G3397" s="82">
        <v>-392090</v>
      </c>
      <c r="H3397" t="s">
        <v>179</v>
      </c>
      <c r="I3397" t="s">
        <v>211</v>
      </c>
      <c r="J3397" s="33"/>
      <c r="K3397" s="33">
        <f>표1[[#This Row],[날짜]]</f>
        <v>45471</v>
      </c>
      <c r="L3397" t="str" cm="1">
        <f t="array" ref="L33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97" t="str">
        <f t="shared" si="53"/>
        <v>내계좌이체</v>
      </c>
      <c r="N3397" t="str">
        <f>IF(COUNTIF(저축성자산, I3397) &gt; 0, 표1[[#This Row],[결제수단]], E3397)</f>
        <v>미분류</v>
      </c>
      <c r="O3397">
        <f>IF(OR(표1[[#This Row],[pv_대분류]]="수입", 표1[[#This Row],[pv_대분류]]="저축/투자"), 표1[[#This Row],[금액]], -표1[[#This Row],[금액]])</f>
        <v>392090</v>
      </c>
    </row>
    <row r="3398" spans="1:15" hidden="1">
      <c r="A3398" s="33">
        <v>45471</v>
      </c>
      <c r="B3398" s="34">
        <v>0.5047800925925926</v>
      </c>
      <c r="C3398" t="s">
        <v>167</v>
      </c>
      <c r="D3398" t="s">
        <v>609</v>
      </c>
      <c r="E3398" t="s">
        <v>149</v>
      </c>
      <c r="F3398" t="s">
        <v>152</v>
      </c>
      <c r="G3398" s="82">
        <v>392090</v>
      </c>
      <c r="H3398" t="s">
        <v>179</v>
      </c>
      <c r="I3398" t="s">
        <v>537</v>
      </c>
      <c r="J3398" s="33"/>
      <c r="K3398" s="33">
        <f>표1[[#This Row],[날짜]]</f>
        <v>45471</v>
      </c>
      <c r="L3398" t="str" cm="1">
        <f t="array" ref="L33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98" t="str">
        <f t="shared" si="53"/>
        <v>내계좌이체</v>
      </c>
      <c r="N3398" t="str">
        <f>IF(COUNTIF(저축성자산, I3398) &gt; 0, 표1[[#This Row],[결제수단]], E3398)</f>
        <v>미분류</v>
      </c>
      <c r="O3398">
        <f>IF(OR(표1[[#This Row],[pv_대분류]]="수입", 표1[[#This Row],[pv_대분류]]="저축/투자"), 표1[[#This Row],[금액]], -표1[[#This Row],[금액]])</f>
        <v>-392090</v>
      </c>
    </row>
    <row r="3399" spans="1:15" hidden="1">
      <c r="A3399" s="33">
        <v>45471</v>
      </c>
      <c r="B3399" s="34">
        <v>0.50678240740740743</v>
      </c>
      <c r="C3399" t="s">
        <v>167</v>
      </c>
      <c r="D3399" t="s">
        <v>635</v>
      </c>
      <c r="E3399" t="s">
        <v>149</v>
      </c>
      <c r="F3399" t="s">
        <v>632</v>
      </c>
      <c r="G3399" s="82">
        <v>-392700</v>
      </c>
      <c r="H3399" t="s">
        <v>179</v>
      </c>
      <c r="I3399" t="s">
        <v>537</v>
      </c>
      <c r="J3399" s="33"/>
      <c r="K3399" s="33">
        <f>표1[[#This Row],[날짜]]</f>
        <v>45471</v>
      </c>
      <c r="L3399" t="str" cm="1">
        <f t="array" ref="L33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399" t="str">
        <f t="shared" si="53"/>
        <v>카드대금</v>
      </c>
      <c r="N3399" t="str">
        <f>IF(COUNTIF(저축성자산, I3399) &gt; 0, 표1[[#This Row],[결제수단]], E3399)</f>
        <v>미분류</v>
      </c>
      <c r="O3399">
        <f>IF(OR(표1[[#This Row],[pv_대분류]]="수입", 표1[[#This Row],[pv_대분류]]="저축/투자"), 표1[[#This Row],[금액]], -표1[[#This Row],[금액]])</f>
        <v>392700</v>
      </c>
    </row>
    <row r="3400" spans="1:15" hidden="1">
      <c r="A3400" s="33">
        <v>45471</v>
      </c>
      <c r="B3400" s="34">
        <v>0.59048611111111116</v>
      </c>
      <c r="C3400" t="s">
        <v>167</v>
      </c>
      <c r="D3400" t="s">
        <v>2</v>
      </c>
      <c r="E3400" t="s">
        <v>149</v>
      </c>
      <c r="F3400" t="s">
        <v>402</v>
      </c>
      <c r="G3400" s="82">
        <v>154720</v>
      </c>
      <c r="H3400" t="s">
        <v>179</v>
      </c>
      <c r="I3400" t="s">
        <v>195</v>
      </c>
      <c r="J3400" s="33"/>
      <c r="K3400" s="33">
        <f>표1[[#This Row],[날짜]]</f>
        <v>45471</v>
      </c>
      <c r="L3400" t="str" cm="1">
        <f t="array" ref="L34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00" t="str">
        <f t="shared" si="53"/>
        <v>저축</v>
      </c>
      <c r="N3400" t="str">
        <f>IF(COUNTIF(저축성자산, I3400) &gt; 0, 표1[[#This Row],[결제수단]], E3400)</f>
        <v>미분류</v>
      </c>
      <c r="O3400">
        <f>IF(OR(표1[[#This Row],[pv_대분류]]="수입", 표1[[#This Row],[pv_대분류]]="저축/투자"), 표1[[#This Row],[금액]], -표1[[#This Row],[금액]])</f>
        <v>-154720</v>
      </c>
    </row>
    <row r="3401" spans="1:15" hidden="1">
      <c r="A3401" s="33">
        <v>45471</v>
      </c>
      <c r="B3401" s="34">
        <v>0.59480324074074076</v>
      </c>
      <c r="C3401" t="s">
        <v>167</v>
      </c>
      <c r="D3401" t="s">
        <v>609</v>
      </c>
      <c r="E3401" t="s">
        <v>149</v>
      </c>
      <c r="F3401" t="s">
        <v>593</v>
      </c>
      <c r="G3401" s="82">
        <v>-156680</v>
      </c>
      <c r="H3401" t="s">
        <v>179</v>
      </c>
      <c r="I3401" t="s">
        <v>195</v>
      </c>
      <c r="J3401" s="33"/>
      <c r="K3401" s="33">
        <f>표1[[#This Row],[날짜]]</f>
        <v>45471</v>
      </c>
      <c r="L3401" t="str" cm="1">
        <f t="array" ref="L34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01" t="str">
        <f t="shared" si="53"/>
        <v>내계좌이체</v>
      </c>
      <c r="N3401" t="str">
        <f>IF(COUNTIF(저축성자산, I3401) &gt; 0, 표1[[#This Row],[결제수단]], E3401)</f>
        <v>미분류</v>
      </c>
      <c r="O3401">
        <f>IF(OR(표1[[#This Row],[pv_대분류]]="수입", 표1[[#This Row],[pv_대분류]]="저축/투자"), 표1[[#This Row],[금액]], -표1[[#This Row],[금액]])</f>
        <v>156680</v>
      </c>
    </row>
    <row r="3402" spans="1:15" hidden="1">
      <c r="A3402" s="33">
        <v>45471</v>
      </c>
      <c r="B3402" s="34">
        <v>0.59480324074074076</v>
      </c>
      <c r="C3402" t="s">
        <v>167</v>
      </c>
      <c r="D3402" t="s">
        <v>609</v>
      </c>
      <c r="E3402" t="s">
        <v>149</v>
      </c>
      <c r="F3402" t="s">
        <v>152</v>
      </c>
      <c r="G3402" s="82">
        <v>156680</v>
      </c>
      <c r="H3402" t="s">
        <v>179</v>
      </c>
      <c r="I3402" t="s">
        <v>537</v>
      </c>
      <c r="J3402" s="33"/>
      <c r="K3402" s="33">
        <f>표1[[#This Row],[날짜]]</f>
        <v>45471</v>
      </c>
      <c r="L3402" t="str" cm="1">
        <f t="array" ref="L34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02" t="str">
        <f t="shared" si="53"/>
        <v>내계좌이체</v>
      </c>
      <c r="N3402" t="str">
        <f>IF(COUNTIF(저축성자산, I3402) &gt; 0, 표1[[#This Row],[결제수단]], E3402)</f>
        <v>미분류</v>
      </c>
      <c r="O3402">
        <f>IF(OR(표1[[#This Row],[pv_대분류]]="수입", 표1[[#This Row],[pv_대분류]]="저축/투자"), 표1[[#This Row],[금액]], -표1[[#This Row],[금액]])</f>
        <v>-156680</v>
      </c>
    </row>
    <row r="3403" spans="1:15" hidden="1">
      <c r="A3403" s="33">
        <v>45471</v>
      </c>
      <c r="B3403" s="34">
        <v>0.63375000000000004</v>
      </c>
      <c r="C3403" t="s">
        <v>167</v>
      </c>
      <c r="D3403" t="s">
        <v>609</v>
      </c>
      <c r="E3403" t="s">
        <v>149</v>
      </c>
      <c r="F3403" t="s">
        <v>593</v>
      </c>
      <c r="G3403" s="82">
        <v>-19090</v>
      </c>
      <c r="H3403" t="s">
        <v>179</v>
      </c>
      <c r="I3403" t="s">
        <v>537</v>
      </c>
      <c r="J3403" s="33"/>
      <c r="K3403" s="33">
        <f>표1[[#This Row],[날짜]]</f>
        <v>45471</v>
      </c>
      <c r="L3403" t="str" cm="1">
        <f t="array" ref="L34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03" t="str">
        <f t="shared" si="53"/>
        <v>내계좌이체</v>
      </c>
      <c r="N3403" t="str">
        <f>IF(COUNTIF(저축성자산, I3403) &gt; 0, 표1[[#This Row],[결제수단]], E3403)</f>
        <v>미분류</v>
      </c>
      <c r="O3403">
        <f>IF(OR(표1[[#This Row],[pv_대분류]]="수입", 표1[[#This Row],[pv_대분류]]="저축/투자"), 표1[[#This Row],[금액]], -표1[[#This Row],[금액]])</f>
        <v>19090</v>
      </c>
    </row>
    <row r="3404" spans="1:15" hidden="1">
      <c r="A3404" s="33">
        <v>45471</v>
      </c>
      <c r="B3404" s="34">
        <v>0.63376157407407407</v>
      </c>
      <c r="C3404" t="s">
        <v>167</v>
      </c>
      <c r="D3404" t="s">
        <v>609</v>
      </c>
      <c r="E3404" t="s">
        <v>149</v>
      </c>
      <c r="F3404" t="s">
        <v>152</v>
      </c>
      <c r="G3404" s="82">
        <v>19090</v>
      </c>
      <c r="H3404" t="s">
        <v>179</v>
      </c>
      <c r="I3404" t="s">
        <v>554</v>
      </c>
      <c r="J3404" s="33"/>
      <c r="K3404" s="33">
        <f>표1[[#This Row],[날짜]]</f>
        <v>45471</v>
      </c>
      <c r="L3404" t="str" cm="1">
        <f t="array" ref="L34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04" t="str">
        <f t="shared" si="53"/>
        <v>내계좌이체</v>
      </c>
      <c r="N3404" t="str">
        <f>IF(COUNTIF(저축성자산, I3404) &gt; 0, 표1[[#This Row],[결제수단]], E3404)</f>
        <v>미분류</v>
      </c>
      <c r="O3404">
        <f>IF(OR(표1[[#This Row],[pv_대분류]]="수입", 표1[[#This Row],[pv_대분류]]="저축/투자"), 표1[[#This Row],[금액]], -표1[[#This Row],[금액]])</f>
        <v>-19090</v>
      </c>
    </row>
    <row r="3405" spans="1:15" hidden="1">
      <c r="A3405" s="33">
        <v>45470</v>
      </c>
      <c r="B3405" s="34">
        <v>0.3969212962962963</v>
      </c>
      <c r="C3405" t="s">
        <v>163</v>
      </c>
      <c r="D3405" t="s">
        <v>510</v>
      </c>
      <c r="E3405" t="s">
        <v>149</v>
      </c>
      <c r="F3405" t="s">
        <v>608</v>
      </c>
      <c r="G3405" s="82">
        <v>25</v>
      </c>
      <c r="H3405" t="s">
        <v>179</v>
      </c>
      <c r="I3405" t="s">
        <v>527</v>
      </c>
      <c r="J3405" s="33"/>
      <c r="K3405" s="33">
        <f>표1[[#This Row],[날짜]]</f>
        <v>45470</v>
      </c>
      <c r="L3405" t="str" cm="1">
        <f t="array" ref="L34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05" t="str">
        <f t="shared" si="53"/>
        <v>금융수입</v>
      </c>
      <c r="N3405" t="str">
        <f>IF(COUNTIF(저축성자산, I3405) &gt; 0, 표1[[#This Row],[결제수단]], E3405)</f>
        <v>미분류</v>
      </c>
      <c r="O3405">
        <f>IF(OR(표1[[#This Row],[pv_대분류]]="수입", 표1[[#This Row],[pv_대분류]]="저축/투자"), 표1[[#This Row],[금액]], -표1[[#This Row],[금액]])</f>
        <v>25</v>
      </c>
    </row>
    <row r="3406" spans="1:15">
      <c r="A3406" s="33">
        <v>45470</v>
      </c>
      <c r="B3406" s="34">
        <v>0.56266203703703699</v>
      </c>
      <c r="C3406" t="s">
        <v>165</v>
      </c>
      <c r="D3406" t="s">
        <v>146</v>
      </c>
      <c r="E3406" t="s">
        <v>19</v>
      </c>
      <c r="F3406" t="s">
        <v>596</v>
      </c>
      <c r="G3406" s="82">
        <v>-5100</v>
      </c>
      <c r="H3406" t="s">
        <v>179</v>
      </c>
      <c r="I3406" t="s">
        <v>224</v>
      </c>
      <c r="J3406" s="33"/>
      <c r="K3406" s="33">
        <f>표1[[#This Row],[날짜]]</f>
        <v>45470</v>
      </c>
      <c r="L3406" t="str" cm="1">
        <f t="array" ref="L34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06" t="str">
        <f t="shared" si="53"/>
        <v>교통</v>
      </c>
      <c r="N3406" t="str">
        <f>IF(COUNTIF(저축성자산, I3406) &gt; 0, 표1[[#This Row],[결제수단]], E3406)</f>
        <v>철도</v>
      </c>
      <c r="O3406">
        <f>IF(OR(표1[[#This Row],[pv_대분류]]="수입", 표1[[#This Row],[pv_대분류]]="저축/투자"), 표1[[#This Row],[금액]], -표1[[#This Row],[금액]])</f>
        <v>5100</v>
      </c>
    </row>
    <row r="3407" spans="1:15">
      <c r="A3407" s="33">
        <v>45470</v>
      </c>
      <c r="B3407" s="34">
        <v>0.56390046296296292</v>
      </c>
      <c r="C3407" t="s">
        <v>165</v>
      </c>
      <c r="D3407" t="s">
        <v>146</v>
      </c>
      <c r="E3407" t="s">
        <v>19</v>
      </c>
      <c r="F3407" t="s">
        <v>596</v>
      </c>
      <c r="G3407" s="82">
        <v>-4700</v>
      </c>
      <c r="H3407" t="s">
        <v>179</v>
      </c>
      <c r="I3407" t="s">
        <v>224</v>
      </c>
      <c r="J3407" s="33"/>
      <c r="K3407" s="33">
        <f>표1[[#This Row],[날짜]]</f>
        <v>45470</v>
      </c>
      <c r="L3407" t="str" cm="1">
        <f t="array" ref="L34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07" t="str">
        <f t="shared" si="53"/>
        <v>교통</v>
      </c>
      <c r="N3407" t="str">
        <f>IF(COUNTIF(저축성자산, I3407) &gt; 0, 표1[[#This Row],[결제수단]], E3407)</f>
        <v>철도</v>
      </c>
      <c r="O3407">
        <f>IF(OR(표1[[#This Row],[pv_대분류]]="수입", 표1[[#This Row],[pv_대분류]]="저축/투자"), 표1[[#This Row],[금액]], -표1[[#This Row],[금액]])</f>
        <v>4700</v>
      </c>
    </row>
    <row r="3408" spans="1:15">
      <c r="A3408" s="33">
        <v>45470</v>
      </c>
      <c r="B3408" s="34">
        <v>0.74967592592592591</v>
      </c>
      <c r="C3408" t="s">
        <v>165</v>
      </c>
      <c r="D3408" t="s">
        <v>525</v>
      </c>
      <c r="E3408" t="s">
        <v>591</v>
      </c>
      <c r="F3408" t="s">
        <v>309</v>
      </c>
      <c r="G3408" s="82">
        <v>-18100</v>
      </c>
      <c r="H3408" t="s">
        <v>179</v>
      </c>
      <c r="I3408" t="s">
        <v>224</v>
      </c>
      <c r="J3408" s="33"/>
      <c r="K3408" s="33">
        <f>표1[[#This Row],[날짜]]</f>
        <v>45470</v>
      </c>
      <c r="L3408" t="str" cm="1">
        <f t="array" ref="L34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08" t="str">
        <f t="shared" si="53"/>
        <v>카페/간식</v>
      </c>
      <c r="N3408" t="str">
        <f>IF(COUNTIF(저축성자산, I3408) &gt; 0, 표1[[#This Row],[결제수단]], E3408)</f>
        <v>커피/음료</v>
      </c>
      <c r="O3408">
        <f>IF(OR(표1[[#This Row],[pv_대분류]]="수입", 표1[[#This Row],[pv_대분류]]="저축/투자"), 표1[[#This Row],[금액]], -표1[[#This Row],[금액]])</f>
        <v>18100</v>
      </c>
    </row>
    <row r="3409" spans="1:15">
      <c r="A3409" s="33">
        <v>45470</v>
      </c>
      <c r="B3409" s="34">
        <v>0.78462962962962968</v>
      </c>
      <c r="C3409" t="s">
        <v>165</v>
      </c>
      <c r="D3409" t="s">
        <v>553</v>
      </c>
      <c r="E3409" t="s">
        <v>612</v>
      </c>
      <c r="F3409" t="s">
        <v>249</v>
      </c>
      <c r="G3409" s="82">
        <v>-42000</v>
      </c>
      <c r="H3409" t="s">
        <v>179</v>
      </c>
      <c r="I3409" t="s">
        <v>221</v>
      </c>
      <c r="J3409" s="33"/>
      <c r="K3409" s="33">
        <f>표1[[#This Row],[날짜]]</f>
        <v>45470</v>
      </c>
      <c r="L3409" t="str" cm="1">
        <f t="array" ref="L34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09" t="str">
        <f t="shared" si="53"/>
        <v>온라인쇼핑</v>
      </c>
      <c r="N3409" t="str">
        <f>IF(COUNTIF(저축성자산, I3409) &gt; 0, 표1[[#This Row],[결제수단]], E3409)</f>
        <v>인터넷쇼핑</v>
      </c>
      <c r="O3409">
        <f>IF(OR(표1[[#This Row],[pv_대분류]]="수입", 표1[[#This Row],[pv_대분류]]="저축/투자"), 표1[[#This Row],[금액]], -표1[[#This Row],[금액]])</f>
        <v>42000</v>
      </c>
    </row>
    <row r="3410" spans="1:15">
      <c r="A3410" s="33">
        <v>45470</v>
      </c>
      <c r="B3410" s="34">
        <v>0.96513888888888888</v>
      </c>
      <c r="C3410" t="s">
        <v>165</v>
      </c>
      <c r="D3410" t="s">
        <v>148</v>
      </c>
      <c r="E3410" t="s">
        <v>598</v>
      </c>
      <c r="F3410" t="s">
        <v>331</v>
      </c>
      <c r="G3410" s="82">
        <v>-1900</v>
      </c>
      <c r="H3410" t="s">
        <v>179</v>
      </c>
      <c r="I3410" t="s">
        <v>224</v>
      </c>
      <c r="J3410" s="33"/>
      <c r="K3410" s="33">
        <f>표1[[#This Row],[날짜]]</f>
        <v>45470</v>
      </c>
      <c r="L3410" t="str" cm="1">
        <f t="array" ref="L34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10" t="str">
        <f t="shared" si="53"/>
        <v>식비</v>
      </c>
      <c r="N3410" t="str">
        <f>IF(COUNTIF(저축성자산, I3410) &gt; 0, 표1[[#This Row],[결제수단]], E3410)</f>
        <v>패스트푸드</v>
      </c>
      <c r="O3410">
        <f>IF(OR(표1[[#This Row],[pv_대분류]]="수입", 표1[[#This Row],[pv_대분류]]="저축/투자"), 표1[[#This Row],[금액]], -표1[[#This Row],[금액]])</f>
        <v>1900</v>
      </c>
    </row>
    <row r="3411" spans="1:15" hidden="1">
      <c r="A3411" s="33">
        <v>45470</v>
      </c>
      <c r="B3411" s="34">
        <v>0.49877314814814822</v>
      </c>
      <c r="C3411" t="s">
        <v>167</v>
      </c>
      <c r="D3411" t="s">
        <v>166</v>
      </c>
      <c r="E3411" t="s">
        <v>149</v>
      </c>
      <c r="F3411" t="s">
        <v>799</v>
      </c>
      <c r="G3411" s="82">
        <v>1960</v>
      </c>
      <c r="H3411" t="s">
        <v>179</v>
      </c>
      <c r="I3411" t="s">
        <v>195</v>
      </c>
      <c r="J3411" s="33"/>
      <c r="K3411" s="33">
        <f>표1[[#This Row],[날짜]]</f>
        <v>45470</v>
      </c>
      <c r="L3411" t="str" cm="1">
        <f t="array" ref="L34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11" t="str">
        <f t="shared" si="53"/>
        <v>현금</v>
      </c>
      <c r="N3411" t="str">
        <f>IF(COUNTIF(저축성자산, I3411) &gt; 0, 표1[[#This Row],[결제수단]], E3411)</f>
        <v>미분류</v>
      </c>
      <c r="O3411">
        <f>IF(OR(표1[[#This Row],[pv_대분류]]="수입", 표1[[#This Row],[pv_대분류]]="저축/투자"), 표1[[#This Row],[금액]], -표1[[#This Row],[금액]])</f>
        <v>-1960</v>
      </c>
    </row>
    <row r="3412" spans="1:15" hidden="1">
      <c r="A3412" s="33">
        <v>45470</v>
      </c>
      <c r="B3412" s="34">
        <v>0.56422453703703701</v>
      </c>
      <c r="C3412" t="s">
        <v>167</v>
      </c>
      <c r="D3412" t="s">
        <v>167</v>
      </c>
      <c r="E3412" t="s">
        <v>149</v>
      </c>
      <c r="F3412" t="s">
        <v>125</v>
      </c>
      <c r="G3412" s="82">
        <v>8000</v>
      </c>
      <c r="H3412" t="s">
        <v>179</v>
      </c>
      <c r="I3412" t="s">
        <v>554</v>
      </c>
      <c r="J3412" s="33"/>
      <c r="K3412" s="33">
        <f>표1[[#This Row],[날짜]]</f>
        <v>45470</v>
      </c>
      <c r="L3412" t="str" cm="1">
        <f t="array" ref="L34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12" t="str">
        <f t="shared" si="53"/>
        <v>이체</v>
      </c>
      <c r="N3412" t="str">
        <f>IF(COUNTIF(저축성자산, I3412) &gt; 0, 표1[[#This Row],[결제수단]], E3412)</f>
        <v>미분류</v>
      </c>
      <c r="O3412">
        <f>IF(OR(표1[[#This Row],[pv_대분류]]="수입", 표1[[#This Row],[pv_대분류]]="저축/투자"), 표1[[#This Row],[금액]], -표1[[#This Row],[금액]])</f>
        <v>-8000</v>
      </c>
    </row>
    <row r="3413" spans="1:15" hidden="1">
      <c r="A3413" s="33">
        <v>45469</v>
      </c>
      <c r="B3413" s="34">
        <v>0.39982638888888888</v>
      </c>
      <c r="C3413" t="s">
        <v>163</v>
      </c>
      <c r="D3413" t="s">
        <v>510</v>
      </c>
      <c r="E3413" t="s">
        <v>149</v>
      </c>
      <c r="F3413" t="s">
        <v>240</v>
      </c>
      <c r="G3413" s="82">
        <v>300</v>
      </c>
      <c r="H3413" t="s">
        <v>179</v>
      </c>
      <c r="I3413" t="s">
        <v>537</v>
      </c>
      <c r="J3413" s="33"/>
      <c r="K3413" s="33">
        <f>표1[[#This Row],[날짜]]</f>
        <v>45469</v>
      </c>
      <c r="L3413" t="str" cm="1">
        <f t="array" ref="L34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13" t="str">
        <f t="shared" si="53"/>
        <v>금융수입</v>
      </c>
      <c r="N3413" t="str">
        <f>IF(COUNTIF(저축성자산, I3413) &gt; 0, 표1[[#This Row],[결제수단]], E3413)</f>
        <v>미분류</v>
      </c>
      <c r="O3413">
        <f>IF(OR(표1[[#This Row],[pv_대분류]]="수입", 표1[[#This Row],[pv_대분류]]="저축/투자"), 표1[[#This Row],[금액]], -표1[[#This Row],[금액]])</f>
        <v>300</v>
      </c>
    </row>
    <row r="3414" spans="1:15" hidden="1">
      <c r="A3414" s="33">
        <v>45469</v>
      </c>
      <c r="B3414" s="34">
        <v>0.57755787037037032</v>
      </c>
      <c r="C3414" t="s">
        <v>163</v>
      </c>
      <c r="D3414" t="s">
        <v>161</v>
      </c>
      <c r="E3414" t="s">
        <v>149</v>
      </c>
      <c r="F3414" t="s">
        <v>391</v>
      </c>
      <c r="G3414" s="82">
        <v>40</v>
      </c>
      <c r="H3414" t="s">
        <v>179</v>
      </c>
      <c r="I3414" t="s">
        <v>537</v>
      </c>
      <c r="J3414" s="33"/>
      <c r="K3414" s="33">
        <f>표1[[#This Row],[날짜]]</f>
        <v>45469</v>
      </c>
      <c r="L3414" t="str" cm="1">
        <f t="array" ref="L34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14" t="str">
        <f t="shared" si="53"/>
        <v>앱테크</v>
      </c>
      <c r="N3414" t="str">
        <f>IF(COUNTIF(저축성자산, I3414) &gt; 0, 표1[[#This Row],[결제수단]], E3414)</f>
        <v>미분류</v>
      </c>
      <c r="O3414">
        <f>IF(OR(표1[[#This Row],[pv_대분류]]="수입", 표1[[#This Row],[pv_대분류]]="저축/투자"), 표1[[#This Row],[금액]], -표1[[#This Row],[금액]])</f>
        <v>40</v>
      </c>
    </row>
    <row r="3415" spans="1:15" hidden="1">
      <c r="A3415" s="33">
        <v>45469</v>
      </c>
      <c r="B3415" s="34">
        <v>0.57755787037037032</v>
      </c>
      <c r="C3415" t="s">
        <v>163</v>
      </c>
      <c r="D3415" t="s">
        <v>161</v>
      </c>
      <c r="E3415" t="s">
        <v>149</v>
      </c>
      <c r="F3415" t="s">
        <v>391</v>
      </c>
      <c r="G3415" s="82">
        <v>1</v>
      </c>
      <c r="H3415" t="s">
        <v>179</v>
      </c>
      <c r="I3415" t="s">
        <v>537</v>
      </c>
      <c r="J3415" s="33"/>
      <c r="K3415" s="33">
        <f>표1[[#This Row],[날짜]]</f>
        <v>45469</v>
      </c>
      <c r="L3415" t="str" cm="1">
        <f t="array" ref="L34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15" t="str">
        <f t="shared" si="53"/>
        <v>앱테크</v>
      </c>
      <c r="N3415" t="str">
        <f>IF(COUNTIF(저축성자산, I3415) &gt; 0, 표1[[#This Row],[결제수단]], E3415)</f>
        <v>미분류</v>
      </c>
      <c r="O3415">
        <f>IF(OR(표1[[#This Row],[pv_대분류]]="수입", 표1[[#This Row],[pv_대분류]]="저축/투자"), 표1[[#This Row],[금액]], -표1[[#This Row],[금액]])</f>
        <v>1</v>
      </c>
    </row>
    <row r="3416" spans="1:15" hidden="1">
      <c r="A3416" s="33">
        <v>45469</v>
      </c>
      <c r="B3416" s="34">
        <v>0.84181712962962962</v>
      </c>
      <c r="C3416" t="s">
        <v>163</v>
      </c>
      <c r="D3416" t="s">
        <v>510</v>
      </c>
      <c r="E3416" t="s">
        <v>149</v>
      </c>
      <c r="F3416" t="s">
        <v>608</v>
      </c>
      <c r="G3416" s="82">
        <v>306</v>
      </c>
      <c r="H3416" t="s">
        <v>179</v>
      </c>
      <c r="I3416" t="s">
        <v>527</v>
      </c>
      <c r="J3416" s="33"/>
      <c r="K3416" s="33">
        <f>표1[[#This Row],[날짜]]</f>
        <v>45469</v>
      </c>
      <c r="L3416" t="str" cm="1">
        <f t="array" ref="L34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16" t="str">
        <f t="shared" si="53"/>
        <v>금융수입</v>
      </c>
      <c r="N3416" t="str">
        <f>IF(COUNTIF(저축성자산, I3416) &gt; 0, 표1[[#This Row],[결제수단]], E3416)</f>
        <v>미분류</v>
      </c>
      <c r="O3416">
        <f>IF(OR(표1[[#This Row],[pv_대분류]]="수입", 표1[[#This Row],[pv_대분류]]="저축/투자"), 표1[[#This Row],[금액]], -표1[[#This Row],[금액]])</f>
        <v>306</v>
      </c>
    </row>
    <row r="3417" spans="1:15" hidden="1">
      <c r="A3417" s="33">
        <v>45469</v>
      </c>
      <c r="B3417" s="34">
        <v>0.37150462962962971</v>
      </c>
      <c r="C3417" t="s">
        <v>167</v>
      </c>
      <c r="D3417" t="s">
        <v>609</v>
      </c>
      <c r="E3417" t="s">
        <v>149</v>
      </c>
      <c r="F3417" t="s">
        <v>192</v>
      </c>
      <c r="G3417" s="82">
        <v>100000</v>
      </c>
      <c r="H3417" t="s">
        <v>179</v>
      </c>
      <c r="I3417" t="s">
        <v>537</v>
      </c>
      <c r="J3417" s="33"/>
      <c r="K3417" s="33">
        <f>표1[[#This Row],[날짜]]</f>
        <v>45469</v>
      </c>
      <c r="L3417" t="str" cm="1">
        <f t="array" ref="L34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17" t="str">
        <f t="shared" si="53"/>
        <v>내계좌이체</v>
      </c>
      <c r="N3417" t="str">
        <f>IF(COUNTIF(저축성자산, I3417) &gt; 0, 표1[[#This Row],[결제수단]], E3417)</f>
        <v>미분류</v>
      </c>
      <c r="O3417">
        <f>IF(OR(표1[[#This Row],[pv_대분류]]="수입", 표1[[#This Row],[pv_대분류]]="저축/투자"), 표1[[#This Row],[금액]], -표1[[#This Row],[금액]])</f>
        <v>-100000</v>
      </c>
    </row>
    <row r="3418" spans="1:15" hidden="1">
      <c r="A3418" s="33">
        <v>45469</v>
      </c>
      <c r="B3418" s="34">
        <v>0.37150462962962971</v>
      </c>
      <c r="C3418" t="s">
        <v>167</v>
      </c>
      <c r="D3418" t="s">
        <v>609</v>
      </c>
      <c r="E3418" t="s">
        <v>149</v>
      </c>
      <c r="F3418" t="s">
        <v>234</v>
      </c>
      <c r="G3418" s="82">
        <v>-100000</v>
      </c>
      <c r="H3418" t="s">
        <v>179</v>
      </c>
      <c r="I3418" t="s">
        <v>527</v>
      </c>
      <c r="J3418" s="33"/>
      <c r="K3418" s="33">
        <f>표1[[#This Row],[날짜]]</f>
        <v>45469</v>
      </c>
      <c r="L3418" t="str" cm="1">
        <f t="array" ref="L34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18" t="str">
        <f t="shared" si="53"/>
        <v>내계좌이체</v>
      </c>
      <c r="N3418" t="str">
        <f>IF(COUNTIF(저축성자산, I3418) &gt; 0, 표1[[#This Row],[결제수단]], E3418)</f>
        <v>미분류</v>
      </c>
      <c r="O3418">
        <f>IF(OR(표1[[#This Row],[pv_대분류]]="수입", 표1[[#This Row],[pv_대분류]]="저축/투자"), 표1[[#This Row],[금액]], -표1[[#This Row],[금액]])</f>
        <v>100000</v>
      </c>
    </row>
    <row r="3419" spans="1:15" hidden="1">
      <c r="A3419" s="33">
        <v>45469</v>
      </c>
      <c r="B3419" s="34">
        <v>0.37260416666666668</v>
      </c>
      <c r="C3419" t="s">
        <v>167</v>
      </c>
      <c r="D3419" t="s">
        <v>167</v>
      </c>
      <c r="E3419" t="s">
        <v>149</v>
      </c>
      <c r="F3419" t="s">
        <v>74</v>
      </c>
      <c r="G3419" s="82">
        <v>-23400</v>
      </c>
      <c r="H3419" t="s">
        <v>179</v>
      </c>
      <c r="I3419" t="s">
        <v>537</v>
      </c>
      <c r="J3419" s="33"/>
      <c r="K3419" s="33">
        <f>표1[[#This Row],[날짜]]</f>
        <v>45469</v>
      </c>
      <c r="L3419" t="str" cm="1">
        <f t="array" ref="L34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19" t="str">
        <f t="shared" si="53"/>
        <v>이체</v>
      </c>
      <c r="N3419" t="str">
        <f>IF(COUNTIF(저축성자산, I3419) &gt; 0, 표1[[#This Row],[결제수단]], E3419)</f>
        <v>미분류</v>
      </c>
      <c r="O3419">
        <f>IF(OR(표1[[#This Row],[pv_대분류]]="수입", 표1[[#This Row],[pv_대분류]]="저축/투자"), 표1[[#This Row],[금액]], -표1[[#This Row],[금액]])</f>
        <v>23400</v>
      </c>
    </row>
    <row r="3420" spans="1:15" hidden="1">
      <c r="A3420" s="33">
        <v>45469</v>
      </c>
      <c r="B3420" s="34">
        <v>0.44891203703703703</v>
      </c>
      <c r="C3420" t="s">
        <v>167</v>
      </c>
      <c r="D3420" t="s">
        <v>609</v>
      </c>
      <c r="E3420" t="s">
        <v>149</v>
      </c>
      <c r="F3420" t="s">
        <v>152</v>
      </c>
      <c r="G3420" s="82">
        <v>9220</v>
      </c>
      <c r="H3420" t="s">
        <v>179</v>
      </c>
      <c r="I3420" t="s">
        <v>537</v>
      </c>
      <c r="J3420" s="33"/>
      <c r="K3420" s="33">
        <f>표1[[#This Row],[날짜]]</f>
        <v>45469</v>
      </c>
      <c r="L3420" t="str" cm="1">
        <f t="array" ref="L34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20" t="str">
        <f t="shared" si="53"/>
        <v>내계좌이체</v>
      </c>
      <c r="N3420" t="str">
        <f>IF(COUNTIF(저축성자산, I3420) &gt; 0, 표1[[#This Row],[결제수단]], E3420)</f>
        <v>미분류</v>
      </c>
      <c r="O3420">
        <f>IF(OR(표1[[#This Row],[pv_대분류]]="수입", 표1[[#This Row],[pv_대분류]]="저축/투자"), 표1[[#This Row],[금액]], -표1[[#This Row],[금액]])</f>
        <v>-9220</v>
      </c>
    </row>
    <row r="3421" spans="1:15" hidden="1">
      <c r="A3421" s="33">
        <v>45469</v>
      </c>
      <c r="B3421" s="34">
        <v>0.45710648148148147</v>
      </c>
      <c r="C3421" t="s">
        <v>167</v>
      </c>
      <c r="D3421" t="s">
        <v>167</v>
      </c>
      <c r="E3421" t="s">
        <v>149</v>
      </c>
      <c r="F3421" t="s">
        <v>142</v>
      </c>
      <c r="G3421" s="82">
        <v>2000</v>
      </c>
      <c r="H3421" t="s">
        <v>179</v>
      </c>
      <c r="I3421" t="s">
        <v>554</v>
      </c>
      <c r="J3421" s="33"/>
      <c r="K3421" s="33">
        <f>표1[[#This Row],[날짜]]</f>
        <v>45469</v>
      </c>
      <c r="L3421" t="str" cm="1">
        <f t="array" ref="L34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21" t="str">
        <f t="shared" si="53"/>
        <v>이체</v>
      </c>
      <c r="N3421" t="str">
        <f>IF(COUNTIF(저축성자산, I3421) &gt; 0, 표1[[#This Row],[결제수단]], E3421)</f>
        <v>미분류</v>
      </c>
      <c r="O3421">
        <f>IF(OR(표1[[#This Row],[pv_대분류]]="수입", 표1[[#This Row],[pv_대분류]]="저축/투자"), 표1[[#This Row],[금액]], -표1[[#This Row],[금액]])</f>
        <v>-2000</v>
      </c>
    </row>
    <row r="3422" spans="1:15" hidden="1">
      <c r="A3422" s="33">
        <v>45469</v>
      </c>
      <c r="B3422" s="34">
        <v>0.60050925925925924</v>
      </c>
      <c r="C3422" t="s">
        <v>167</v>
      </c>
      <c r="D3422" t="s">
        <v>2</v>
      </c>
      <c r="E3422" t="s">
        <v>149</v>
      </c>
      <c r="F3422" t="s">
        <v>94</v>
      </c>
      <c r="G3422" s="82">
        <v>6000</v>
      </c>
      <c r="H3422" t="s">
        <v>179</v>
      </c>
      <c r="I3422" t="s">
        <v>554</v>
      </c>
      <c r="J3422" s="33"/>
      <c r="K3422" s="33">
        <f>표1[[#This Row],[날짜]]</f>
        <v>45469</v>
      </c>
      <c r="L3422" t="str" cm="1">
        <f t="array" ref="L34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22" t="str">
        <f t="shared" si="53"/>
        <v>저축</v>
      </c>
      <c r="N3422" t="str">
        <f>IF(COUNTIF(저축성자산, I3422) &gt; 0, 표1[[#This Row],[결제수단]], E3422)</f>
        <v>미분류</v>
      </c>
      <c r="O3422">
        <f>IF(OR(표1[[#This Row],[pv_대분류]]="수입", 표1[[#This Row],[pv_대분류]]="저축/투자"), 표1[[#This Row],[금액]], -표1[[#This Row],[금액]])</f>
        <v>-6000</v>
      </c>
    </row>
    <row r="3423" spans="1:15">
      <c r="A3423" s="33">
        <v>45468</v>
      </c>
      <c r="B3423" s="34">
        <v>0.44005787037037042</v>
      </c>
      <c r="C3423" t="s">
        <v>165</v>
      </c>
      <c r="D3423" t="s">
        <v>156</v>
      </c>
      <c r="E3423" t="s">
        <v>18</v>
      </c>
      <c r="F3423" t="s">
        <v>749</v>
      </c>
      <c r="G3423" s="82">
        <v>-3000</v>
      </c>
      <c r="H3423" t="s">
        <v>179</v>
      </c>
      <c r="I3423" t="s">
        <v>537</v>
      </c>
      <c r="J3423" s="33"/>
      <c r="K3423" s="33">
        <f>표1[[#This Row],[날짜]]</f>
        <v>45468</v>
      </c>
      <c r="L3423" t="str" cm="1">
        <f t="array" ref="L34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23" t="str">
        <f t="shared" si="53"/>
        <v>금융</v>
      </c>
      <c r="N3423" t="str">
        <f>IF(COUNTIF(저축성자산, I3423) &gt; 0, 표1[[#This Row],[결제수단]], E3423)</f>
        <v>은행</v>
      </c>
      <c r="O3423">
        <f>IF(OR(표1[[#This Row],[pv_대분류]]="수입", 표1[[#This Row],[pv_대분류]]="저축/투자"), 표1[[#This Row],[금액]], -표1[[#This Row],[금액]])</f>
        <v>3000</v>
      </c>
    </row>
    <row r="3424" spans="1:15">
      <c r="A3424" s="33">
        <v>45468</v>
      </c>
      <c r="B3424" s="34">
        <v>0.79934027777777783</v>
      </c>
      <c r="C3424" t="s">
        <v>165</v>
      </c>
      <c r="D3424" t="s">
        <v>148</v>
      </c>
      <c r="E3424" t="s">
        <v>85</v>
      </c>
      <c r="F3424" t="s">
        <v>401</v>
      </c>
      <c r="G3424" s="82">
        <v>-100000</v>
      </c>
      <c r="H3424" t="s">
        <v>179</v>
      </c>
      <c r="I3424" t="s">
        <v>224</v>
      </c>
      <c r="J3424" s="33"/>
      <c r="K3424" s="33">
        <f>표1[[#This Row],[날짜]]</f>
        <v>45468</v>
      </c>
      <c r="L3424" t="str" cm="1">
        <f t="array" ref="L34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24" t="str">
        <f t="shared" si="53"/>
        <v>식비</v>
      </c>
      <c r="N3424" t="str">
        <f>IF(COUNTIF(저축성자산, I3424) &gt; 0, 표1[[#This Row],[결제수단]], E3424)</f>
        <v>고기</v>
      </c>
      <c r="O3424">
        <f>IF(OR(표1[[#This Row],[pv_대분류]]="수입", 표1[[#This Row],[pv_대분류]]="저축/투자"), 표1[[#This Row],[금액]], -표1[[#This Row],[금액]])</f>
        <v>100000</v>
      </c>
    </row>
    <row r="3425" spans="1:15">
      <c r="A3425" s="33">
        <v>45468</v>
      </c>
      <c r="B3425" s="34">
        <v>0.93534722222222222</v>
      </c>
      <c r="C3425" t="s">
        <v>165</v>
      </c>
      <c r="D3425" t="s">
        <v>508</v>
      </c>
      <c r="E3425" t="s">
        <v>12</v>
      </c>
      <c r="F3425" t="s">
        <v>397</v>
      </c>
      <c r="G3425" s="82">
        <v>-5500</v>
      </c>
      <c r="H3425" t="s">
        <v>179</v>
      </c>
      <c r="I3425" t="s">
        <v>224</v>
      </c>
      <c r="J3425" s="33"/>
      <c r="K3425" s="33">
        <f>표1[[#This Row],[날짜]]</f>
        <v>45468</v>
      </c>
      <c r="L3425" t="str" cm="1">
        <f t="array" ref="L34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25" t="str">
        <f t="shared" si="53"/>
        <v>문화/여가</v>
      </c>
      <c r="N3425" t="str">
        <f>IF(COUNTIF(저축성자산, I3425) &gt; 0, 표1[[#This Row],[결제수단]], E3425)</f>
        <v>음악</v>
      </c>
      <c r="O3425">
        <f>IF(OR(표1[[#This Row],[pv_대분류]]="수입", 표1[[#This Row],[pv_대분류]]="저축/투자"), 표1[[#This Row],[금액]], -표1[[#This Row],[금액]])</f>
        <v>5500</v>
      </c>
    </row>
    <row r="3426" spans="1:15" hidden="1">
      <c r="A3426" s="33">
        <v>45468</v>
      </c>
      <c r="B3426" s="34">
        <v>0.37619212962962961</v>
      </c>
      <c r="C3426" t="s">
        <v>167</v>
      </c>
      <c r="D3426" t="s">
        <v>609</v>
      </c>
      <c r="E3426" t="s">
        <v>149</v>
      </c>
      <c r="F3426" t="s">
        <v>606</v>
      </c>
      <c r="G3426" s="82">
        <v>-100000</v>
      </c>
      <c r="H3426" t="s">
        <v>179</v>
      </c>
      <c r="I3426" t="s">
        <v>195</v>
      </c>
      <c r="J3426" s="33"/>
      <c r="K3426" s="33">
        <f>표1[[#This Row],[날짜]]</f>
        <v>45468</v>
      </c>
      <c r="L3426" t="str" cm="1">
        <f t="array" ref="L34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26" t="str">
        <f t="shared" si="53"/>
        <v>내계좌이체</v>
      </c>
      <c r="N3426" t="str">
        <f>IF(COUNTIF(저축성자산, I3426) &gt; 0, 표1[[#This Row],[결제수단]], E3426)</f>
        <v>미분류</v>
      </c>
      <c r="O3426">
        <f>IF(OR(표1[[#This Row],[pv_대분류]]="수입", 표1[[#This Row],[pv_대분류]]="저축/투자"), 표1[[#This Row],[금액]], -표1[[#This Row],[금액]])</f>
        <v>100000</v>
      </c>
    </row>
    <row r="3427" spans="1:15" hidden="1">
      <c r="A3427" s="33">
        <v>45468</v>
      </c>
      <c r="B3427" s="34">
        <v>0.37619212962962961</v>
      </c>
      <c r="C3427" t="s">
        <v>167</v>
      </c>
      <c r="D3427" t="s">
        <v>609</v>
      </c>
      <c r="E3427" t="s">
        <v>149</v>
      </c>
      <c r="F3427" t="s">
        <v>152</v>
      </c>
      <c r="G3427" s="82">
        <v>100000</v>
      </c>
      <c r="H3427" t="s">
        <v>179</v>
      </c>
      <c r="I3427" t="s">
        <v>427</v>
      </c>
      <c r="J3427" s="33"/>
      <c r="K3427" s="33">
        <f>표1[[#This Row],[날짜]]</f>
        <v>45468</v>
      </c>
      <c r="L3427" t="str" cm="1">
        <f t="array" ref="L34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3427" t="str">
        <f t="shared" si="53"/>
        <v>저축성자산</v>
      </c>
      <c r="N3427" t="str">
        <f>IF(COUNTIF(저축성자산, I3427) &gt; 0, 표1[[#This Row],[결제수단]], E3427)</f>
        <v>청년 주택드림 청약통장</v>
      </c>
      <c r="O3427">
        <f>IF(OR(표1[[#This Row],[pv_대분류]]="수입", 표1[[#This Row],[pv_대분류]]="저축/투자"), 표1[[#This Row],[금액]], -표1[[#This Row],[금액]])</f>
        <v>100000</v>
      </c>
    </row>
    <row r="3428" spans="1:15" hidden="1">
      <c r="A3428" s="33">
        <v>45468</v>
      </c>
      <c r="B3428" s="34">
        <v>0.41025462962962961</v>
      </c>
      <c r="C3428" t="s">
        <v>167</v>
      </c>
      <c r="D3428" t="s">
        <v>609</v>
      </c>
      <c r="E3428" t="s">
        <v>149</v>
      </c>
      <c r="F3428" t="s">
        <v>593</v>
      </c>
      <c r="G3428" s="82">
        <v>-300000</v>
      </c>
      <c r="H3428" t="s">
        <v>179</v>
      </c>
      <c r="I3428" t="s">
        <v>537</v>
      </c>
      <c r="J3428" s="33"/>
      <c r="K3428" s="33">
        <f>표1[[#This Row],[날짜]]</f>
        <v>45468</v>
      </c>
      <c r="L3428" t="str" cm="1">
        <f t="array" ref="L34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28" t="str">
        <f t="shared" si="53"/>
        <v>내계좌이체</v>
      </c>
      <c r="N3428" t="str">
        <f>IF(COUNTIF(저축성자산, I3428) &gt; 0, 표1[[#This Row],[결제수단]], E3428)</f>
        <v>미분류</v>
      </c>
      <c r="O3428">
        <f>IF(OR(표1[[#This Row],[pv_대분류]]="수입", 표1[[#This Row],[pv_대분류]]="저축/투자"), 표1[[#This Row],[금액]], -표1[[#This Row],[금액]])</f>
        <v>300000</v>
      </c>
    </row>
    <row r="3429" spans="1:15" hidden="1">
      <c r="A3429" s="33">
        <v>45468</v>
      </c>
      <c r="B3429" s="34">
        <v>0.51688657407407412</v>
      </c>
      <c r="C3429" t="s">
        <v>167</v>
      </c>
      <c r="D3429" t="s">
        <v>609</v>
      </c>
      <c r="E3429" t="s">
        <v>149</v>
      </c>
      <c r="F3429" t="s">
        <v>192</v>
      </c>
      <c r="G3429" s="82">
        <v>4500000</v>
      </c>
      <c r="H3429" t="s">
        <v>179</v>
      </c>
      <c r="I3429" t="s">
        <v>537</v>
      </c>
      <c r="J3429" s="33"/>
      <c r="K3429" s="33">
        <f>표1[[#This Row],[날짜]]</f>
        <v>45468</v>
      </c>
      <c r="L3429" t="str" cm="1">
        <f t="array" ref="L34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29" t="str">
        <f t="shared" si="53"/>
        <v>내계좌이체</v>
      </c>
      <c r="N3429" t="str">
        <f>IF(COUNTIF(저축성자산, I3429) &gt; 0, 표1[[#This Row],[결제수단]], E3429)</f>
        <v>미분류</v>
      </c>
      <c r="O3429">
        <f>IF(OR(표1[[#This Row],[pv_대분류]]="수입", 표1[[#This Row],[pv_대분류]]="저축/투자"), 표1[[#This Row],[금액]], -표1[[#This Row],[금액]])</f>
        <v>-4500000</v>
      </c>
    </row>
    <row r="3430" spans="1:15" hidden="1">
      <c r="A3430" s="33">
        <v>45468</v>
      </c>
      <c r="B3430" s="34">
        <v>0.51688657407407412</v>
      </c>
      <c r="C3430" t="s">
        <v>167</v>
      </c>
      <c r="D3430" t="s">
        <v>609</v>
      </c>
      <c r="E3430" t="s">
        <v>149</v>
      </c>
      <c r="F3430" t="s">
        <v>234</v>
      </c>
      <c r="G3430" s="82">
        <v>-4500000</v>
      </c>
      <c r="H3430" t="s">
        <v>179</v>
      </c>
      <c r="I3430" t="s">
        <v>527</v>
      </c>
      <c r="J3430" s="33"/>
      <c r="K3430" s="33">
        <f>표1[[#This Row],[날짜]]</f>
        <v>45468</v>
      </c>
      <c r="L3430" t="str" cm="1">
        <f t="array" ref="L34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30" t="str">
        <f t="shared" si="53"/>
        <v>내계좌이체</v>
      </c>
      <c r="N3430" t="str">
        <f>IF(COUNTIF(저축성자산, I3430) &gt; 0, 표1[[#This Row],[결제수단]], E3430)</f>
        <v>미분류</v>
      </c>
      <c r="O3430">
        <f>IF(OR(표1[[#This Row],[pv_대분류]]="수입", 표1[[#This Row],[pv_대분류]]="저축/투자"), 표1[[#This Row],[금액]], -표1[[#This Row],[금액]])</f>
        <v>4500000</v>
      </c>
    </row>
    <row r="3431" spans="1:15" hidden="1">
      <c r="A3431" s="33">
        <v>45468</v>
      </c>
      <c r="B3431" s="34">
        <v>0.51745370370370369</v>
      </c>
      <c r="C3431" t="s">
        <v>167</v>
      </c>
      <c r="D3431" t="s">
        <v>609</v>
      </c>
      <c r="E3431" t="s">
        <v>149</v>
      </c>
      <c r="F3431" t="s">
        <v>593</v>
      </c>
      <c r="G3431" s="82">
        <v>-4500000</v>
      </c>
      <c r="H3431" t="s">
        <v>179</v>
      </c>
      <c r="I3431" t="s">
        <v>537</v>
      </c>
      <c r="J3431" s="33"/>
      <c r="K3431" s="33">
        <f>표1[[#This Row],[날짜]]</f>
        <v>45468</v>
      </c>
      <c r="L3431" t="str" cm="1">
        <f t="array" ref="L34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31" t="str">
        <f t="shared" si="53"/>
        <v>내계좌이체</v>
      </c>
      <c r="N3431" t="str">
        <f>IF(COUNTIF(저축성자산, I3431) &gt; 0, 표1[[#This Row],[결제수단]], E3431)</f>
        <v>미분류</v>
      </c>
      <c r="O3431">
        <f>IF(OR(표1[[#This Row],[pv_대분류]]="수입", 표1[[#This Row],[pv_대분류]]="저축/투자"), 표1[[#This Row],[금액]], -표1[[#This Row],[금액]])</f>
        <v>4500000</v>
      </c>
    </row>
    <row r="3432" spans="1:15" hidden="1">
      <c r="A3432" s="33">
        <v>45468</v>
      </c>
      <c r="B3432" s="34">
        <v>0.62875000000000003</v>
      </c>
      <c r="C3432" t="s">
        <v>167</v>
      </c>
      <c r="D3432" t="s">
        <v>167</v>
      </c>
      <c r="E3432" t="s">
        <v>149</v>
      </c>
      <c r="F3432" t="s">
        <v>131</v>
      </c>
      <c r="G3432" s="82">
        <v>4000</v>
      </c>
      <c r="H3432" t="s">
        <v>179</v>
      </c>
      <c r="I3432" t="s">
        <v>554</v>
      </c>
      <c r="J3432" s="33"/>
      <c r="K3432" s="33">
        <f>표1[[#This Row],[날짜]]</f>
        <v>45468</v>
      </c>
      <c r="L3432" t="str" cm="1">
        <f t="array" ref="L34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32" t="str">
        <f t="shared" si="53"/>
        <v>이체</v>
      </c>
      <c r="N3432" t="str">
        <f>IF(COUNTIF(저축성자산, I3432) &gt; 0, 표1[[#This Row],[결제수단]], E3432)</f>
        <v>미분류</v>
      </c>
      <c r="O3432">
        <f>IF(OR(표1[[#This Row],[pv_대분류]]="수입", 표1[[#This Row],[pv_대분류]]="저축/투자"), 표1[[#This Row],[금액]], -표1[[#This Row],[금액]])</f>
        <v>-4000</v>
      </c>
    </row>
    <row r="3433" spans="1:15" hidden="1">
      <c r="A3433" s="33">
        <v>45468</v>
      </c>
      <c r="B3433" s="34">
        <v>0.63386574074074076</v>
      </c>
      <c r="C3433" t="s">
        <v>167</v>
      </c>
      <c r="D3433" t="s">
        <v>609</v>
      </c>
      <c r="E3433" t="s">
        <v>149</v>
      </c>
      <c r="F3433" t="s">
        <v>593</v>
      </c>
      <c r="G3433" s="82">
        <v>-4000</v>
      </c>
      <c r="H3433" t="s">
        <v>179</v>
      </c>
      <c r="I3433" t="s">
        <v>537</v>
      </c>
      <c r="J3433" s="33"/>
      <c r="K3433" s="33">
        <f>표1[[#This Row],[날짜]]</f>
        <v>45468</v>
      </c>
      <c r="L3433" t="str" cm="1">
        <f t="array" ref="L34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33" t="str">
        <f t="shared" si="53"/>
        <v>내계좌이체</v>
      </c>
      <c r="N3433" t="str">
        <f>IF(COUNTIF(저축성자산, I3433) &gt; 0, 표1[[#This Row],[결제수단]], E3433)</f>
        <v>미분류</v>
      </c>
      <c r="O3433">
        <f>IF(OR(표1[[#This Row],[pv_대분류]]="수입", 표1[[#This Row],[pv_대분류]]="저축/투자"), 표1[[#This Row],[금액]], -표1[[#This Row],[금액]])</f>
        <v>4000</v>
      </c>
    </row>
    <row r="3434" spans="1:15" hidden="1">
      <c r="A3434" s="33">
        <v>45468</v>
      </c>
      <c r="B3434" s="34">
        <v>0.6338773148148148</v>
      </c>
      <c r="C3434" t="s">
        <v>167</v>
      </c>
      <c r="D3434" t="s">
        <v>609</v>
      </c>
      <c r="E3434" t="s">
        <v>149</v>
      </c>
      <c r="F3434" t="s">
        <v>152</v>
      </c>
      <c r="G3434" s="82">
        <v>4000</v>
      </c>
      <c r="H3434" t="s">
        <v>179</v>
      </c>
      <c r="I3434" t="s">
        <v>554</v>
      </c>
      <c r="J3434" s="33"/>
      <c r="K3434" s="33">
        <f>표1[[#This Row],[날짜]]</f>
        <v>45468</v>
      </c>
      <c r="L3434" t="str" cm="1">
        <f t="array" ref="L34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34" t="str">
        <f t="shared" si="53"/>
        <v>내계좌이체</v>
      </c>
      <c r="N3434" t="str">
        <f>IF(COUNTIF(저축성자산, I3434) &gt; 0, 표1[[#This Row],[결제수단]], E3434)</f>
        <v>미분류</v>
      </c>
      <c r="O3434">
        <f>IF(OR(표1[[#This Row],[pv_대분류]]="수입", 표1[[#This Row],[pv_대분류]]="저축/투자"), 표1[[#This Row],[금액]], -표1[[#This Row],[금액]])</f>
        <v>-4000</v>
      </c>
    </row>
    <row r="3435" spans="1:15" hidden="1">
      <c r="A3435" s="33">
        <v>45468</v>
      </c>
      <c r="B3435" s="34">
        <v>0.79940972222222217</v>
      </c>
      <c r="C3435" t="s">
        <v>167</v>
      </c>
      <c r="D3435" t="s">
        <v>2</v>
      </c>
      <c r="E3435" t="s">
        <v>149</v>
      </c>
      <c r="F3435" t="s">
        <v>406</v>
      </c>
      <c r="G3435" s="82">
        <v>5000</v>
      </c>
      <c r="H3435" t="s">
        <v>179</v>
      </c>
      <c r="I3435" t="s">
        <v>537</v>
      </c>
      <c r="J3435" s="33"/>
      <c r="K3435" s="33">
        <f>표1[[#This Row],[날짜]]</f>
        <v>45468</v>
      </c>
      <c r="L3435" t="str" cm="1">
        <f t="array" ref="L34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35" t="str">
        <f t="shared" si="53"/>
        <v>저축</v>
      </c>
      <c r="N3435" t="str">
        <f>IF(COUNTIF(저축성자산, I3435) &gt; 0, 표1[[#This Row],[결제수단]], E3435)</f>
        <v>미분류</v>
      </c>
      <c r="O3435">
        <f>IF(OR(표1[[#This Row],[pv_대분류]]="수입", 표1[[#This Row],[pv_대분류]]="저축/투자"), 표1[[#This Row],[금액]], -표1[[#This Row],[금액]])</f>
        <v>-5000</v>
      </c>
    </row>
    <row r="3436" spans="1:15" hidden="1">
      <c r="A3436" s="33">
        <v>45467</v>
      </c>
      <c r="B3436" s="34">
        <v>0.3848611111111111</v>
      </c>
      <c r="C3436" t="s">
        <v>163</v>
      </c>
      <c r="D3436" t="s">
        <v>510</v>
      </c>
      <c r="E3436" t="s">
        <v>149</v>
      </c>
      <c r="F3436" t="s">
        <v>608</v>
      </c>
      <c r="G3436" s="82">
        <v>328</v>
      </c>
      <c r="H3436" t="s">
        <v>179</v>
      </c>
      <c r="I3436" t="s">
        <v>527</v>
      </c>
      <c r="J3436" s="33"/>
      <c r="K3436" s="33">
        <f>표1[[#This Row],[날짜]]</f>
        <v>45467</v>
      </c>
      <c r="L3436" t="str" cm="1">
        <f t="array" ref="L34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36" t="str">
        <f t="shared" si="53"/>
        <v>금융수입</v>
      </c>
      <c r="N3436" t="str">
        <f>IF(COUNTIF(저축성자산, I3436) &gt; 0, 표1[[#This Row],[결제수단]], E3436)</f>
        <v>미분류</v>
      </c>
      <c r="O3436">
        <f>IF(OR(표1[[#This Row],[pv_대분류]]="수입", 표1[[#This Row],[pv_대분류]]="저축/투자"), 표1[[#This Row],[금액]], -표1[[#This Row],[금액]])</f>
        <v>328</v>
      </c>
    </row>
    <row r="3437" spans="1:15" hidden="1">
      <c r="A3437" s="33">
        <v>45467</v>
      </c>
      <c r="B3437" s="34">
        <v>0.39579861111111109</v>
      </c>
      <c r="C3437" t="s">
        <v>163</v>
      </c>
      <c r="D3437" t="s">
        <v>510</v>
      </c>
      <c r="E3437" t="s">
        <v>149</v>
      </c>
      <c r="F3437" t="s">
        <v>240</v>
      </c>
      <c r="G3437" s="82">
        <v>300</v>
      </c>
      <c r="H3437" t="s">
        <v>179</v>
      </c>
      <c r="I3437" t="s">
        <v>537</v>
      </c>
      <c r="J3437" s="33"/>
      <c r="K3437" s="33">
        <f>표1[[#This Row],[날짜]]</f>
        <v>45467</v>
      </c>
      <c r="L3437" t="str" cm="1">
        <f t="array" ref="L34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37" t="str">
        <f t="shared" si="53"/>
        <v>금융수입</v>
      </c>
      <c r="N3437" t="str">
        <f>IF(COUNTIF(저축성자산, I3437) &gt; 0, 표1[[#This Row],[결제수단]], E3437)</f>
        <v>미분류</v>
      </c>
      <c r="O3437">
        <f>IF(OR(표1[[#This Row],[pv_대분류]]="수입", 표1[[#This Row],[pv_대분류]]="저축/투자"), 표1[[#This Row],[금액]], -표1[[#This Row],[금액]])</f>
        <v>300</v>
      </c>
    </row>
    <row r="3438" spans="1:15" hidden="1">
      <c r="A3438" s="33">
        <v>45467</v>
      </c>
      <c r="B3438" s="34">
        <v>0.60883101851851851</v>
      </c>
      <c r="C3438" t="s">
        <v>163</v>
      </c>
      <c r="D3438" t="s">
        <v>161</v>
      </c>
      <c r="E3438" t="s">
        <v>149</v>
      </c>
      <c r="F3438" t="s">
        <v>391</v>
      </c>
      <c r="G3438" s="82">
        <v>1</v>
      </c>
      <c r="H3438" t="s">
        <v>179</v>
      </c>
      <c r="I3438" t="s">
        <v>537</v>
      </c>
      <c r="J3438" s="33"/>
      <c r="K3438" s="33">
        <f>표1[[#This Row],[날짜]]</f>
        <v>45467</v>
      </c>
      <c r="L3438" t="str" cm="1">
        <f t="array" ref="L34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38" t="str">
        <f t="shared" si="53"/>
        <v>앱테크</v>
      </c>
      <c r="N3438" t="str">
        <f>IF(COUNTIF(저축성자산, I3438) &gt; 0, 표1[[#This Row],[결제수단]], E3438)</f>
        <v>미분류</v>
      </c>
      <c r="O3438">
        <f>IF(OR(표1[[#This Row],[pv_대분류]]="수입", 표1[[#This Row],[pv_대분류]]="저축/투자"), 표1[[#This Row],[금액]], -표1[[#This Row],[금액]])</f>
        <v>1</v>
      </c>
    </row>
    <row r="3439" spans="1:15">
      <c r="A3439" s="33">
        <v>45467</v>
      </c>
      <c r="B3439" s="34">
        <v>0.71348379629629632</v>
      </c>
      <c r="C3439" t="s">
        <v>165</v>
      </c>
      <c r="D3439" t="s">
        <v>156</v>
      </c>
      <c r="E3439" t="s">
        <v>18</v>
      </c>
      <c r="F3439" t="s">
        <v>749</v>
      </c>
      <c r="G3439" s="82">
        <v>-35000</v>
      </c>
      <c r="H3439" t="s">
        <v>179</v>
      </c>
      <c r="I3439" t="s">
        <v>537</v>
      </c>
      <c r="J3439" s="33"/>
      <c r="K3439" s="33">
        <f>표1[[#This Row],[날짜]]</f>
        <v>45467</v>
      </c>
      <c r="L3439" t="str" cm="1">
        <f t="array" ref="L34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39" t="str">
        <f t="shared" si="53"/>
        <v>금융</v>
      </c>
      <c r="N3439" t="str">
        <f>IF(COUNTIF(저축성자산, I3439) &gt; 0, 표1[[#This Row],[결제수단]], E3439)</f>
        <v>은행</v>
      </c>
      <c r="O3439">
        <f>IF(OR(표1[[#This Row],[pv_대분류]]="수입", 표1[[#This Row],[pv_대분류]]="저축/투자"), 표1[[#This Row],[금액]], -표1[[#This Row],[금액]])</f>
        <v>35000</v>
      </c>
    </row>
    <row r="3440" spans="1:15" hidden="1">
      <c r="A3440" s="33">
        <v>45467</v>
      </c>
      <c r="B3440" s="34">
        <v>0.3850925925925926</v>
      </c>
      <c r="C3440" t="s">
        <v>167</v>
      </c>
      <c r="D3440" t="s">
        <v>609</v>
      </c>
      <c r="E3440" t="s">
        <v>149</v>
      </c>
      <c r="F3440" t="s">
        <v>192</v>
      </c>
      <c r="G3440" s="82">
        <v>1000328</v>
      </c>
      <c r="H3440" t="s">
        <v>179</v>
      </c>
      <c r="I3440" t="s">
        <v>537</v>
      </c>
      <c r="J3440" s="33"/>
      <c r="K3440" s="33">
        <f>표1[[#This Row],[날짜]]</f>
        <v>45467</v>
      </c>
      <c r="L3440" t="str" cm="1">
        <f t="array" ref="L34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0" t="str">
        <f t="shared" si="53"/>
        <v>내계좌이체</v>
      </c>
      <c r="N3440" t="str">
        <f>IF(COUNTIF(저축성자산, I3440) &gt; 0, 표1[[#This Row],[결제수단]], E3440)</f>
        <v>미분류</v>
      </c>
      <c r="O3440">
        <f>IF(OR(표1[[#This Row],[pv_대분류]]="수입", 표1[[#This Row],[pv_대분류]]="저축/투자"), 표1[[#This Row],[금액]], -표1[[#This Row],[금액]])</f>
        <v>-1000328</v>
      </c>
    </row>
    <row r="3441" spans="1:15" hidden="1">
      <c r="A3441" s="33">
        <v>45467</v>
      </c>
      <c r="B3441" s="34">
        <v>0.3850925925925926</v>
      </c>
      <c r="C3441" t="s">
        <v>167</v>
      </c>
      <c r="D3441" t="s">
        <v>609</v>
      </c>
      <c r="E3441" t="s">
        <v>149</v>
      </c>
      <c r="F3441" t="s">
        <v>234</v>
      </c>
      <c r="G3441" s="82">
        <v>-1000328</v>
      </c>
      <c r="H3441" t="s">
        <v>179</v>
      </c>
      <c r="I3441" t="s">
        <v>527</v>
      </c>
      <c r="J3441" s="33"/>
      <c r="K3441" s="33">
        <f>표1[[#This Row],[날짜]]</f>
        <v>45467</v>
      </c>
      <c r="L3441" t="str" cm="1">
        <f t="array" ref="L34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1" t="str">
        <f t="shared" si="53"/>
        <v>내계좌이체</v>
      </c>
      <c r="N3441" t="str">
        <f>IF(COUNTIF(저축성자산, I3441) &gt; 0, 표1[[#This Row],[결제수단]], E3441)</f>
        <v>미분류</v>
      </c>
      <c r="O3441">
        <f>IF(OR(표1[[#This Row],[pv_대분류]]="수입", 표1[[#This Row],[pv_대분류]]="저축/투자"), 표1[[#This Row],[금액]], -표1[[#This Row],[금액]])</f>
        <v>1000328</v>
      </c>
    </row>
    <row r="3442" spans="1:15" hidden="1">
      <c r="A3442" s="33">
        <v>45467</v>
      </c>
      <c r="B3442" s="34">
        <v>0.38538194444444451</v>
      </c>
      <c r="C3442" t="s">
        <v>167</v>
      </c>
      <c r="D3442" t="s">
        <v>609</v>
      </c>
      <c r="E3442" t="s">
        <v>149</v>
      </c>
      <c r="F3442" t="s">
        <v>152</v>
      </c>
      <c r="G3442" s="82">
        <v>-13</v>
      </c>
      <c r="H3442" t="s">
        <v>179</v>
      </c>
      <c r="I3442" t="s">
        <v>195</v>
      </c>
      <c r="J3442" s="33"/>
      <c r="K3442" s="33">
        <f>표1[[#This Row],[날짜]]</f>
        <v>45467</v>
      </c>
      <c r="L3442" t="str" cm="1">
        <f t="array" ref="L34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2" t="str">
        <f t="shared" si="53"/>
        <v>내계좌이체</v>
      </c>
      <c r="N3442" t="str">
        <f>IF(COUNTIF(저축성자산, I3442) &gt; 0, 표1[[#This Row],[결제수단]], E3442)</f>
        <v>미분류</v>
      </c>
      <c r="O3442">
        <f>IF(OR(표1[[#This Row],[pv_대분류]]="수입", 표1[[#This Row],[pv_대분류]]="저축/투자"), 표1[[#This Row],[금액]], -표1[[#This Row],[금액]])</f>
        <v>13</v>
      </c>
    </row>
    <row r="3443" spans="1:15" hidden="1">
      <c r="A3443" s="33">
        <v>45467</v>
      </c>
      <c r="B3443" s="34">
        <v>0.38538194444444451</v>
      </c>
      <c r="C3443" t="s">
        <v>167</v>
      </c>
      <c r="D3443" t="s">
        <v>609</v>
      </c>
      <c r="E3443" t="s">
        <v>149</v>
      </c>
      <c r="F3443" t="s">
        <v>152</v>
      </c>
      <c r="G3443" s="82">
        <v>13</v>
      </c>
      <c r="H3443" t="s">
        <v>179</v>
      </c>
      <c r="I3443" t="s">
        <v>537</v>
      </c>
      <c r="J3443" s="33"/>
      <c r="K3443" s="33">
        <f>표1[[#This Row],[날짜]]</f>
        <v>45467</v>
      </c>
      <c r="L3443" t="str" cm="1">
        <f t="array" ref="L34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3" t="str">
        <f t="shared" si="53"/>
        <v>내계좌이체</v>
      </c>
      <c r="N3443" t="str">
        <f>IF(COUNTIF(저축성자산, I3443) &gt; 0, 표1[[#This Row],[결제수단]], E3443)</f>
        <v>미분류</v>
      </c>
      <c r="O3443">
        <f>IF(OR(표1[[#This Row],[pv_대분류]]="수입", 표1[[#This Row],[pv_대분류]]="저축/투자"), 표1[[#This Row],[금액]], -표1[[#This Row],[금액]])</f>
        <v>-13</v>
      </c>
    </row>
    <row r="3444" spans="1:15" hidden="1">
      <c r="A3444" s="33">
        <v>45467</v>
      </c>
      <c r="B3444" s="34">
        <v>0.38592592592592601</v>
      </c>
      <c r="C3444" t="s">
        <v>167</v>
      </c>
      <c r="D3444" t="s">
        <v>609</v>
      </c>
      <c r="E3444" t="s">
        <v>149</v>
      </c>
      <c r="F3444" t="s">
        <v>152</v>
      </c>
      <c r="G3444" s="82">
        <v>700000</v>
      </c>
      <c r="H3444" t="s">
        <v>179</v>
      </c>
      <c r="I3444" t="s">
        <v>211</v>
      </c>
      <c r="J3444" s="33"/>
      <c r="K3444" s="33">
        <f>표1[[#This Row],[날짜]]</f>
        <v>45467</v>
      </c>
      <c r="L3444" t="str" cm="1">
        <f t="array" ref="L34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4" t="str">
        <f t="shared" si="53"/>
        <v>내계좌이체</v>
      </c>
      <c r="N3444" t="str">
        <f>IF(COUNTIF(저축성자산, I3444) &gt; 0, 표1[[#This Row],[결제수단]], E3444)</f>
        <v>미분류</v>
      </c>
      <c r="O3444">
        <f>IF(OR(표1[[#This Row],[pv_대분류]]="수입", 표1[[#This Row],[pv_대분류]]="저축/투자"), 표1[[#This Row],[금액]], -표1[[#This Row],[금액]])</f>
        <v>-700000</v>
      </c>
    </row>
    <row r="3445" spans="1:15" hidden="1">
      <c r="A3445" s="33">
        <v>45467</v>
      </c>
      <c r="B3445" s="34">
        <v>0.38592592592592601</v>
      </c>
      <c r="C3445" t="s">
        <v>167</v>
      </c>
      <c r="D3445" t="s">
        <v>609</v>
      </c>
      <c r="E3445" t="s">
        <v>149</v>
      </c>
      <c r="F3445" t="s">
        <v>593</v>
      </c>
      <c r="G3445" s="82">
        <v>-700000</v>
      </c>
      <c r="H3445" t="s">
        <v>179</v>
      </c>
      <c r="I3445" t="s">
        <v>537</v>
      </c>
      <c r="J3445" s="33"/>
      <c r="K3445" s="33">
        <f>표1[[#This Row],[날짜]]</f>
        <v>45467</v>
      </c>
      <c r="L3445" t="str" cm="1">
        <f t="array" ref="L34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5" t="str">
        <f t="shared" si="53"/>
        <v>내계좌이체</v>
      </c>
      <c r="N3445" t="str">
        <f>IF(COUNTIF(저축성자산, I3445) &gt; 0, 표1[[#This Row],[결제수단]], E3445)</f>
        <v>미분류</v>
      </c>
      <c r="O3445">
        <f>IF(OR(표1[[#This Row],[pv_대분류]]="수입", 표1[[#This Row],[pv_대분류]]="저축/투자"), 표1[[#This Row],[금액]], -표1[[#This Row],[금액]])</f>
        <v>700000</v>
      </c>
    </row>
    <row r="3446" spans="1:15" hidden="1">
      <c r="A3446" s="33">
        <v>45467</v>
      </c>
      <c r="B3446" s="34">
        <v>0.39391203703703698</v>
      </c>
      <c r="C3446" t="s">
        <v>167</v>
      </c>
      <c r="D3446" t="s">
        <v>609</v>
      </c>
      <c r="E3446" t="s">
        <v>149</v>
      </c>
      <c r="F3446" t="s">
        <v>779</v>
      </c>
      <c r="G3446" s="82">
        <v>700000</v>
      </c>
      <c r="H3446" t="s">
        <v>179</v>
      </c>
      <c r="I3446" t="s">
        <v>209</v>
      </c>
      <c r="J3446" s="33"/>
      <c r="K3446" s="33">
        <f>표1[[#This Row],[날짜]]</f>
        <v>45467</v>
      </c>
      <c r="L3446" t="str" cm="1">
        <f t="array" ref="L34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저축/투자</v>
      </c>
      <c r="M3446" t="str">
        <f t="shared" si="53"/>
        <v>저축성자산</v>
      </c>
      <c r="N3446" t="str">
        <f>IF(COUNTIF(저축성자산, I3446) &gt; 0, 표1[[#This Row],[결제수단]], E3446)</f>
        <v>NH청년도약계좌</v>
      </c>
      <c r="O3446">
        <f>IF(OR(표1[[#This Row],[pv_대분류]]="수입", 표1[[#This Row],[pv_대분류]]="저축/투자"), 표1[[#This Row],[금액]], -표1[[#This Row],[금액]])</f>
        <v>700000</v>
      </c>
    </row>
    <row r="3447" spans="1:15" hidden="1">
      <c r="A3447" s="33">
        <v>45467</v>
      </c>
      <c r="B3447" s="34">
        <v>0.39391203703703698</v>
      </c>
      <c r="C3447" t="s">
        <v>167</v>
      </c>
      <c r="D3447" t="s">
        <v>609</v>
      </c>
      <c r="E3447" t="s">
        <v>149</v>
      </c>
      <c r="F3447" t="s">
        <v>807</v>
      </c>
      <c r="G3447" s="82">
        <v>-700000</v>
      </c>
      <c r="H3447" t="s">
        <v>179</v>
      </c>
      <c r="I3447" t="s">
        <v>211</v>
      </c>
      <c r="J3447" s="33"/>
      <c r="K3447" s="33">
        <f>표1[[#This Row],[날짜]]</f>
        <v>45467</v>
      </c>
      <c r="L3447" t="str" cm="1">
        <f t="array" ref="L34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7" t="str">
        <f t="shared" si="53"/>
        <v>내계좌이체</v>
      </c>
      <c r="N3447" t="str">
        <f>IF(COUNTIF(저축성자산, I3447) &gt; 0, 표1[[#This Row],[결제수단]], E3447)</f>
        <v>미분류</v>
      </c>
      <c r="O3447">
        <f>IF(OR(표1[[#This Row],[pv_대분류]]="수입", 표1[[#This Row],[pv_대분류]]="저축/투자"), 표1[[#This Row],[금액]], -표1[[#This Row],[금액]])</f>
        <v>700000</v>
      </c>
    </row>
    <row r="3448" spans="1:15" hidden="1">
      <c r="A3448" s="33">
        <v>45467</v>
      </c>
      <c r="B3448" s="34">
        <v>0.40199074074074082</v>
      </c>
      <c r="C3448" t="s">
        <v>167</v>
      </c>
      <c r="D3448" t="s">
        <v>609</v>
      </c>
      <c r="E3448" t="s">
        <v>149</v>
      </c>
      <c r="F3448" t="s">
        <v>593</v>
      </c>
      <c r="G3448" s="82">
        <v>-313</v>
      </c>
      <c r="H3448" t="s">
        <v>179</v>
      </c>
      <c r="I3448" t="s">
        <v>211</v>
      </c>
      <c r="J3448" s="33"/>
      <c r="K3448" s="33">
        <f>표1[[#This Row],[날짜]]</f>
        <v>45467</v>
      </c>
      <c r="L3448" t="str" cm="1">
        <f t="array" ref="L34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8" t="str">
        <f t="shared" si="53"/>
        <v>내계좌이체</v>
      </c>
      <c r="N3448" t="str">
        <f>IF(COUNTIF(저축성자산, I3448) &gt; 0, 표1[[#This Row],[결제수단]], E3448)</f>
        <v>미분류</v>
      </c>
      <c r="O3448">
        <f>IF(OR(표1[[#This Row],[pv_대분류]]="수입", 표1[[#This Row],[pv_대분류]]="저축/투자"), 표1[[#This Row],[금액]], -표1[[#This Row],[금액]])</f>
        <v>313</v>
      </c>
    </row>
    <row r="3449" spans="1:15" hidden="1">
      <c r="A3449" s="33">
        <v>45467</v>
      </c>
      <c r="B3449" s="34">
        <v>0.4020023148148148</v>
      </c>
      <c r="C3449" t="s">
        <v>167</v>
      </c>
      <c r="D3449" t="s">
        <v>609</v>
      </c>
      <c r="E3449" t="s">
        <v>149</v>
      </c>
      <c r="F3449" t="s">
        <v>152</v>
      </c>
      <c r="G3449" s="82">
        <v>313</v>
      </c>
      <c r="H3449" t="s">
        <v>179</v>
      </c>
      <c r="I3449" t="s">
        <v>537</v>
      </c>
      <c r="J3449" s="33"/>
      <c r="K3449" s="33">
        <f>표1[[#This Row],[날짜]]</f>
        <v>45467</v>
      </c>
      <c r="L3449" t="str" cm="1">
        <f t="array" ref="L34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49" t="str">
        <f t="shared" si="53"/>
        <v>내계좌이체</v>
      </c>
      <c r="N3449" t="str">
        <f>IF(COUNTIF(저축성자산, I3449) &gt; 0, 표1[[#This Row],[결제수단]], E3449)</f>
        <v>미분류</v>
      </c>
      <c r="O3449">
        <f>IF(OR(표1[[#This Row],[pv_대분류]]="수입", 표1[[#This Row],[pv_대분류]]="저축/투자"), 표1[[#This Row],[금액]], -표1[[#This Row],[금액]])</f>
        <v>-313</v>
      </c>
    </row>
    <row r="3450" spans="1:15" hidden="1">
      <c r="A3450" s="33">
        <v>45467</v>
      </c>
      <c r="B3450" s="34">
        <v>0.53898148148148151</v>
      </c>
      <c r="C3450" t="s">
        <v>167</v>
      </c>
      <c r="D3450" t="s">
        <v>609</v>
      </c>
      <c r="E3450" t="s">
        <v>149</v>
      </c>
      <c r="F3450" t="s">
        <v>593</v>
      </c>
      <c r="G3450" s="82">
        <v>-4000</v>
      </c>
      <c r="H3450" t="s">
        <v>179</v>
      </c>
      <c r="I3450" t="s">
        <v>537</v>
      </c>
      <c r="J3450" s="33"/>
      <c r="K3450" s="33">
        <f>표1[[#This Row],[날짜]]</f>
        <v>45467</v>
      </c>
      <c r="L3450" t="str" cm="1">
        <f t="array" ref="L34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50" t="str">
        <f t="shared" si="53"/>
        <v>내계좌이체</v>
      </c>
      <c r="N3450" t="str">
        <f>IF(COUNTIF(저축성자산, I3450) &gt; 0, 표1[[#This Row],[결제수단]], E3450)</f>
        <v>미분류</v>
      </c>
      <c r="O3450">
        <f>IF(OR(표1[[#This Row],[pv_대분류]]="수입", 표1[[#This Row],[pv_대분류]]="저축/투자"), 표1[[#This Row],[금액]], -표1[[#This Row],[금액]])</f>
        <v>4000</v>
      </c>
    </row>
    <row r="3451" spans="1:15" hidden="1">
      <c r="A3451" s="33">
        <v>45467</v>
      </c>
      <c r="B3451" s="34">
        <v>0.53899305555555554</v>
      </c>
      <c r="C3451" t="s">
        <v>167</v>
      </c>
      <c r="D3451" t="s">
        <v>609</v>
      </c>
      <c r="E3451" t="s">
        <v>149</v>
      </c>
      <c r="F3451" t="s">
        <v>152</v>
      </c>
      <c r="G3451" s="82">
        <v>4000</v>
      </c>
      <c r="H3451" t="s">
        <v>179</v>
      </c>
      <c r="I3451" t="s">
        <v>554</v>
      </c>
      <c r="J3451" s="33"/>
      <c r="K3451" s="33">
        <f>표1[[#This Row],[날짜]]</f>
        <v>45467</v>
      </c>
      <c r="L3451" t="str" cm="1">
        <f t="array" ref="L34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51" t="str">
        <f t="shared" si="53"/>
        <v>내계좌이체</v>
      </c>
      <c r="N3451" t="str">
        <f>IF(COUNTIF(저축성자산, I3451) &gt; 0, 표1[[#This Row],[결제수단]], E3451)</f>
        <v>미분류</v>
      </c>
      <c r="O3451">
        <f>IF(OR(표1[[#This Row],[pv_대분류]]="수입", 표1[[#This Row],[pv_대분류]]="저축/투자"), 표1[[#This Row],[금액]], -표1[[#This Row],[금액]])</f>
        <v>-4000</v>
      </c>
    </row>
    <row r="3452" spans="1:15" hidden="1">
      <c r="A3452" s="33">
        <v>45467</v>
      </c>
      <c r="B3452" s="34">
        <v>0.54290509259259256</v>
      </c>
      <c r="C3452" t="s">
        <v>167</v>
      </c>
      <c r="D3452" t="s">
        <v>167</v>
      </c>
      <c r="E3452" t="s">
        <v>149</v>
      </c>
      <c r="F3452" t="s">
        <v>141</v>
      </c>
      <c r="G3452" s="82">
        <v>4000</v>
      </c>
      <c r="H3452" t="s">
        <v>179</v>
      </c>
      <c r="I3452" t="s">
        <v>554</v>
      </c>
      <c r="J3452" s="33"/>
      <c r="K3452" s="33">
        <f>표1[[#This Row],[날짜]]</f>
        <v>45467</v>
      </c>
      <c r="L3452" t="str" cm="1">
        <f t="array" ref="L34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52" t="str">
        <f t="shared" si="53"/>
        <v>이체</v>
      </c>
      <c r="N3452" t="str">
        <f>IF(COUNTIF(저축성자산, I3452) &gt; 0, 표1[[#This Row],[결제수단]], E3452)</f>
        <v>미분류</v>
      </c>
      <c r="O3452">
        <f>IF(OR(표1[[#This Row],[pv_대분류]]="수입", 표1[[#This Row],[pv_대분류]]="저축/투자"), 표1[[#This Row],[금액]], -표1[[#This Row],[금액]])</f>
        <v>-4000</v>
      </c>
    </row>
    <row r="3453" spans="1:15">
      <c r="A3453" s="33">
        <v>45466</v>
      </c>
      <c r="B3453" s="34">
        <v>0.60865740740740737</v>
      </c>
      <c r="C3453" t="s">
        <v>165</v>
      </c>
      <c r="D3453" t="s">
        <v>525</v>
      </c>
      <c r="E3453" t="s">
        <v>591</v>
      </c>
      <c r="F3453" t="s">
        <v>309</v>
      </c>
      <c r="G3453" s="82">
        <v>-7300</v>
      </c>
      <c r="H3453" t="s">
        <v>179</v>
      </c>
      <c r="I3453" t="s">
        <v>224</v>
      </c>
      <c r="J3453" s="33"/>
      <c r="K3453" s="33">
        <f>표1[[#This Row],[날짜]]</f>
        <v>45466</v>
      </c>
      <c r="L3453" t="str" cm="1">
        <f t="array" ref="L34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53" t="str">
        <f t="shared" si="53"/>
        <v>카페/간식</v>
      </c>
      <c r="N3453" t="str">
        <f>IF(COUNTIF(저축성자산, I3453) &gt; 0, 표1[[#This Row],[결제수단]], E3453)</f>
        <v>커피/음료</v>
      </c>
      <c r="O3453">
        <f>IF(OR(표1[[#This Row],[pv_대분류]]="수입", 표1[[#This Row],[pv_대분류]]="저축/투자"), 표1[[#This Row],[금액]], -표1[[#This Row],[금액]])</f>
        <v>7300</v>
      </c>
    </row>
    <row r="3454" spans="1:15" hidden="1">
      <c r="A3454" s="33">
        <v>45466</v>
      </c>
      <c r="B3454" s="34">
        <v>0.61091435185185183</v>
      </c>
      <c r="C3454" t="s">
        <v>163</v>
      </c>
      <c r="D3454" t="s">
        <v>510</v>
      </c>
      <c r="E3454" t="s">
        <v>149</v>
      </c>
      <c r="F3454" t="s">
        <v>608</v>
      </c>
      <c r="G3454" s="82">
        <v>328</v>
      </c>
      <c r="H3454" t="s">
        <v>179</v>
      </c>
      <c r="I3454" t="s">
        <v>527</v>
      </c>
      <c r="J3454" s="33"/>
      <c r="K3454" s="33">
        <f>표1[[#This Row],[날짜]]</f>
        <v>45466</v>
      </c>
      <c r="L3454" t="str" cm="1">
        <f t="array" ref="L34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54" t="str">
        <f t="shared" si="53"/>
        <v>금융수입</v>
      </c>
      <c r="N3454" t="str">
        <f>IF(COUNTIF(저축성자산, I3454) &gt; 0, 표1[[#This Row],[결제수단]], E3454)</f>
        <v>미분류</v>
      </c>
      <c r="O3454">
        <f>IF(OR(표1[[#This Row],[pv_대분류]]="수입", 표1[[#This Row],[pv_대분류]]="저축/투자"), 표1[[#This Row],[금액]], -표1[[#This Row],[금액]])</f>
        <v>328</v>
      </c>
    </row>
    <row r="3455" spans="1:15" hidden="1">
      <c r="A3455" s="33">
        <v>45466</v>
      </c>
      <c r="B3455" s="34">
        <v>0.6113425925925926</v>
      </c>
      <c r="C3455" t="s">
        <v>163</v>
      </c>
      <c r="D3455" t="s">
        <v>161</v>
      </c>
      <c r="E3455" t="s">
        <v>149</v>
      </c>
      <c r="F3455" t="s">
        <v>391</v>
      </c>
      <c r="G3455" s="82">
        <v>20</v>
      </c>
      <c r="H3455" t="s">
        <v>179</v>
      </c>
      <c r="I3455" t="s">
        <v>537</v>
      </c>
      <c r="J3455" s="33"/>
      <c r="K3455" s="33">
        <f>표1[[#This Row],[날짜]]</f>
        <v>45466</v>
      </c>
      <c r="L3455" t="str" cm="1">
        <f t="array" ref="L34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55" t="str">
        <f t="shared" si="53"/>
        <v>앱테크</v>
      </c>
      <c r="N3455" t="str">
        <f>IF(COUNTIF(저축성자산, I3455) &gt; 0, 표1[[#This Row],[결제수단]], E3455)</f>
        <v>미분류</v>
      </c>
      <c r="O3455">
        <f>IF(OR(표1[[#This Row],[pv_대분류]]="수입", 표1[[#This Row],[pv_대분류]]="저축/투자"), 표1[[#This Row],[금액]], -표1[[#This Row],[금액]])</f>
        <v>20</v>
      </c>
    </row>
    <row r="3456" spans="1:15" hidden="1">
      <c r="A3456" s="33">
        <v>45466</v>
      </c>
      <c r="B3456" s="34">
        <v>0.6114236111111111</v>
      </c>
      <c r="C3456" t="s">
        <v>163</v>
      </c>
      <c r="D3456" t="s">
        <v>161</v>
      </c>
      <c r="E3456" t="s">
        <v>149</v>
      </c>
      <c r="F3456" t="s">
        <v>391</v>
      </c>
      <c r="G3456" s="82">
        <v>1</v>
      </c>
      <c r="H3456" t="s">
        <v>179</v>
      </c>
      <c r="I3456" t="s">
        <v>537</v>
      </c>
      <c r="J3456" s="33"/>
      <c r="K3456" s="33">
        <f>표1[[#This Row],[날짜]]</f>
        <v>45466</v>
      </c>
      <c r="L3456" t="str" cm="1">
        <f t="array" ref="L34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56" t="str">
        <f t="shared" si="53"/>
        <v>앱테크</v>
      </c>
      <c r="N3456" t="str">
        <f>IF(COUNTIF(저축성자산, I3456) &gt; 0, 표1[[#This Row],[결제수단]], E3456)</f>
        <v>미분류</v>
      </c>
      <c r="O3456">
        <f>IF(OR(표1[[#This Row],[pv_대분류]]="수입", 표1[[#This Row],[pv_대분류]]="저축/투자"), 표1[[#This Row],[금액]], -표1[[#This Row],[금액]])</f>
        <v>1</v>
      </c>
    </row>
    <row r="3457" spans="1:15" hidden="1">
      <c r="A3457" s="33">
        <v>45466</v>
      </c>
      <c r="B3457" s="34">
        <v>0.36666666666666659</v>
      </c>
      <c r="C3457" t="s">
        <v>167</v>
      </c>
      <c r="D3457" t="s">
        <v>149</v>
      </c>
      <c r="E3457" t="s">
        <v>149</v>
      </c>
      <c r="F3457" t="s">
        <v>628</v>
      </c>
      <c r="G3457" s="82">
        <v>363</v>
      </c>
      <c r="H3457" t="s">
        <v>179</v>
      </c>
      <c r="I3457" t="s">
        <v>211</v>
      </c>
      <c r="J3457" s="33"/>
      <c r="K3457" s="33">
        <f>표1[[#This Row],[날짜]]</f>
        <v>45466</v>
      </c>
      <c r="L3457" t="str" cm="1">
        <f t="array" ref="L34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57" t="str">
        <f t="shared" si="53"/>
        <v>미분류</v>
      </c>
      <c r="N3457" t="str">
        <f>IF(COUNTIF(저축성자산, I3457) &gt; 0, 표1[[#This Row],[결제수단]], E3457)</f>
        <v>미분류</v>
      </c>
      <c r="O3457">
        <f>IF(OR(표1[[#This Row],[pv_대분류]]="수입", 표1[[#This Row],[pv_대분류]]="저축/투자"), 표1[[#This Row],[금액]], -표1[[#This Row],[금액]])</f>
        <v>-363</v>
      </c>
    </row>
    <row r="3458" spans="1:15" hidden="1">
      <c r="A3458" s="33">
        <v>45466</v>
      </c>
      <c r="B3458" s="34">
        <v>0.36666666666666659</v>
      </c>
      <c r="C3458" t="s">
        <v>167</v>
      </c>
      <c r="D3458" t="s">
        <v>149</v>
      </c>
      <c r="E3458" t="s">
        <v>149</v>
      </c>
      <c r="F3458" t="s">
        <v>672</v>
      </c>
      <c r="G3458" s="82">
        <v>-50</v>
      </c>
      <c r="H3458" t="s">
        <v>179</v>
      </c>
      <c r="I3458" t="s">
        <v>211</v>
      </c>
      <c r="J3458" s="33"/>
      <c r="K3458" s="33">
        <f>표1[[#This Row],[날짜]]</f>
        <v>45466</v>
      </c>
      <c r="L3458" t="str" cm="1">
        <f t="array" ref="L34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58" t="str">
        <f t="shared" ref="M3458:M3521" si="54">IF(COUNTIF(저축성자산, I3458) &gt; 0, "저축성자산", D3458)</f>
        <v>미분류</v>
      </c>
      <c r="N3458" t="str">
        <f>IF(COUNTIF(저축성자산, I3458) &gt; 0, 표1[[#This Row],[결제수단]], E3458)</f>
        <v>미분류</v>
      </c>
      <c r="O3458">
        <f>IF(OR(표1[[#This Row],[pv_대분류]]="수입", 표1[[#This Row],[pv_대분류]]="저축/투자"), 표1[[#This Row],[금액]], -표1[[#This Row],[금액]])</f>
        <v>50</v>
      </c>
    </row>
    <row r="3459" spans="1:15" hidden="1">
      <c r="A3459" s="33">
        <v>45466</v>
      </c>
      <c r="B3459" s="34">
        <v>0.61105324074074074</v>
      </c>
      <c r="C3459" t="s">
        <v>167</v>
      </c>
      <c r="D3459" t="s">
        <v>609</v>
      </c>
      <c r="E3459" t="s">
        <v>149</v>
      </c>
      <c r="F3459" t="s">
        <v>192</v>
      </c>
      <c r="G3459" s="82">
        <v>974</v>
      </c>
      <c r="H3459" t="s">
        <v>179</v>
      </c>
      <c r="I3459" t="s">
        <v>537</v>
      </c>
      <c r="J3459" s="33"/>
      <c r="K3459" s="33">
        <f>표1[[#This Row],[날짜]]</f>
        <v>45466</v>
      </c>
      <c r="L3459" t="str" cm="1">
        <f t="array" ref="L34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59" t="str">
        <f t="shared" si="54"/>
        <v>내계좌이체</v>
      </c>
      <c r="N3459" t="str">
        <f>IF(COUNTIF(저축성자산, I3459) &gt; 0, 표1[[#This Row],[결제수단]], E3459)</f>
        <v>미분류</v>
      </c>
      <c r="O3459">
        <f>IF(OR(표1[[#This Row],[pv_대분류]]="수입", 표1[[#This Row],[pv_대분류]]="저축/투자"), 표1[[#This Row],[금액]], -표1[[#This Row],[금액]])</f>
        <v>-974</v>
      </c>
    </row>
    <row r="3460" spans="1:15" hidden="1">
      <c r="A3460" s="33">
        <v>45466</v>
      </c>
      <c r="B3460" s="34">
        <v>0.61105324074074074</v>
      </c>
      <c r="C3460" t="s">
        <v>167</v>
      </c>
      <c r="D3460" t="s">
        <v>609</v>
      </c>
      <c r="E3460" t="s">
        <v>149</v>
      </c>
      <c r="F3460" t="s">
        <v>234</v>
      </c>
      <c r="G3460" s="82">
        <v>-974</v>
      </c>
      <c r="H3460" t="s">
        <v>179</v>
      </c>
      <c r="I3460" t="s">
        <v>527</v>
      </c>
      <c r="J3460" s="33"/>
      <c r="K3460" s="33">
        <f>표1[[#This Row],[날짜]]</f>
        <v>45466</v>
      </c>
      <c r="L3460" t="str" cm="1">
        <f t="array" ref="L34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60" t="str">
        <f t="shared" si="54"/>
        <v>내계좌이체</v>
      </c>
      <c r="N3460" t="str">
        <f>IF(COUNTIF(저축성자산, I3460) &gt; 0, 표1[[#This Row],[결제수단]], E3460)</f>
        <v>미분류</v>
      </c>
      <c r="O3460">
        <f>IF(OR(표1[[#This Row],[pv_대분류]]="수입", 표1[[#This Row],[pv_대분류]]="저축/투자"), 표1[[#This Row],[금액]], -표1[[#This Row],[금액]])</f>
        <v>974</v>
      </c>
    </row>
    <row r="3461" spans="1:15" hidden="1">
      <c r="A3461" s="33">
        <v>45465</v>
      </c>
      <c r="B3461" s="34">
        <v>7.8900462962962964E-2</v>
      </c>
      <c r="C3461" t="s">
        <v>163</v>
      </c>
      <c r="D3461" t="s">
        <v>510</v>
      </c>
      <c r="E3461" t="s">
        <v>149</v>
      </c>
      <c r="F3461" t="s">
        <v>608</v>
      </c>
      <c r="G3461" s="82">
        <v>646</v>
      </c>
      <c r="H3461" t="s">
        <v>179</v>
      </c>
      <c r="I3461" t="s">
        <v>527</v>
      </c>
      <c r="J3461" s="33"/>
      <c r="K3461" s="33">
        <f>표1[[#This Row],[날짜]]</f>
        <v>45465</v>
      </c>
      <c r="L3461" t="str" cm="1">
        <f t="array" ref="L34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61" t="str">
        <f t="shared" si="54"/>
        <v>금융수입</v>
      </c>
      <c r="N3461" t="str">
        <f>IF(COUNTIF(저축성자산, I3461) &gt; 0, 표1[[#This Row],[결제수단]], E3461)</f>
        <v>미분류</v>
      </c>
      <c r="O3461">
        <f>IF(OR(표1[[#This Row],[pv_대분류]]="수입", 표1[[#This Row],[pv_대분류]]="저축/투자"), 표1[[#This Row],[금액]], -표1[[#This Row],[금액]])</f>
        <v>646</v>
      </c>
    </row>
    <row r="3462" spans="1:15" hidden="1">
      <c r="A3462" s="33">
        <v>45465</v>
      </c>
      <c r="B3462" s="34">
        <v>0.11924768518518521</v>
      </c>
      <c r="C3462" t="s">
        <v>163</v>
      </c>
      <c r="D3462" t="s">
        <v>510</v>
      </c>
      <c r="E3462" t="s">
        <v>149</v>
      </c>
      <c r="F3462" t="s">
        <v>403</v>
      </c>
      <c r="G3462" s="82">
        <v>13</v>
      </c>
      <c r="H3462" t="s">
        <v>179</v>
      </c>
      <c r="I3462" t="s">
        <v>195</v>
      </c>
      <c r="J3462" s="33"/>
      <c r="K3462" s="33">
        <f>표1[[#This Row],[날짜]]</f>
        <v>45465</v>
      </c>
      <c r="L3462" t="str" cm="1">
        <f t="array" ref="L34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62" t="str">
        <f t="shared" si="54"/>
        <v>금융수입</v>
      </c>
      <c r="N3462" t="str">
        <f>IF(COUNTIF(저축성자산, I3462) &gt; 0, 표1[[#This Row],[결제수단]], E3462)</f>
        <v>미분류</v>
      </c>
      <c r="O3462">
        <f>IF(OR(표1[[#This Row],[pv_대분류]]="수입", 표1[[#This Row],[pv_대분류]]="저축/투자"), 표1[[#This Row],[금액]], -표1[[#This Row],[금액]])</f>
        <v>13</v>
      </c>
    </row>
    <row r="3463" spans="1:15">
      <c r="A3463" s="33">
        <v>45465</v>
      </c>
      <c r="B3463" s="34">
        <v>0.36869212962962961</v>
      </c>
      <c r="C3463" t="s">
        <v>165</v>
      </c>
      <c r="D3463" t="s">
        <v>146</v>
      </c>
      <c r="E3463" t="s">
        <v>37</v>
      </c>
      <c r="F3463" t="s">
        <v>327</v>
      </c>
      <c r="G3463" s="82">
        <v>-8700</v>
      </c>
      <c r="H3463" t="s">
        <v>179</v>
      </c>
      <c r="I3463" t="s">
        <v>224</v>
      </c>
      <c r="J3463" s="33"/>
      <c r="K3463" s="33">
        <f>표1[[#This Row],[날짜]]</f>
        <v>45465</v>
      </c>
      <c r="L3463" t="str" cm="1">
        <f t="array" ref="L34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63" t="str">
        <f t="shared" si="54"/>
        <v>교통</v>
      </c>
      <c r="N3463" t="str">
        <f>IF(COUNTIF(저축성자산, I3463) &gt; 0, 표1[[#This Row],[결제수단]], E3463)</f>
        <v>택시</v>
      </c>
      <c r="O3463">
        <f>IF(OR(표1[[#This Row],[pv_대분류]]="수입", 표1[[#This Row],[pv_대분류]]="저축/투자"), 표1[[#This Row],[금액]], -표1[[#This Row],[금액]])</f>
        <v>8700</v>
      </c>
    </row>
    <row r="3464" spans="1:15">
      <c r="A3464" s="33">
        <v>45465</v>
      </c>
      <c r="B3464" s="34">
        <v>0.37453703703703711</v>
      </c>
      <c r="C3464" t="s">
        <v>165</v>
      </c>
      <c r="D3464" t="s">
        <v>508</v>
      </c>
      <c r="E3464" t="s">
        <v>101</v>
      </c>
      <c r="F3464" t="s">
        <v>805</v>
      </c>
      <c r="G3464" s="82">
        <v>-1000</v>
      </c>
      <c r="H3464" t="s">
        <v>179</v>
      </c>
      <c r="I3464" t="s">
        <v>224</v>
      </c>
      <c r="J3464" s="33"/>
      <c r="K3464" s="33">
        <f>표1[[#This Row],[날짜]]</f>
        <v>45465</v>
      </c>
      <c r="L3464" t="str" cm="1">
        <f t="array" ref="L34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64" t="str">
        <f t="shared" si="54"/>
        <v>문화/여가</v>
      </c>
      <c r="N3464" t="str">
        <f>IF(COUNTIF(저축성자산, I3464) &gt; 0, 표1[[#This Row],[결제수단]], E3464)</f>
        <v>영화</v>
      </c>
      <c r="O3464">
        <f>IF(OR(표1[[#This Row],[pv_대분류]]="수입", 표1[[#This Row],[pv_대분류]]="저축/투자"), 표1[[#This Row],[금액]], -표1[[#This Row],[금액]])</f>
        <v>1000</v>
      </c>
    </row>
    <row r="3465" spans="1:15" hidden="1">
      <c r="A3465" s="33">
        <v>45465</v>
      </c>
      <c r="B3465" s="34">
        <v>0.3969212962962963</v>
      </c>
      <c r="C3465" t="s">
        <v>163</v>
      </c>
      <c r="D3465" t="s">
        <v>510</v>
      </c>
      <c r="E3465" t="s">
        <v>149</v>
      </c>
      <c r="F3465" t="s">
        <v>240</v>
      </c>
      <c r="G3465" s="82">
        <v>600</v>
      </c>
      <c r="H3465" t="s">
        <v>179</v>
      </c>
      <c r="I3465" t="s">
        <v>537</v>
      </c>
      <c r="J3465" s="33"/>
      <c r="K3465" s="33">
        <f>표1[[#This Row],[날짜]]</f>
        <v>45465</v>
      </c>
      <c r="L3465" t="str" cm="1">
        <f t="array" ref="L34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65" t="str">
        <f t="shared" si="54"/>
        <v>금융수입</v>
      </c>
      <c r="N3465" t="str">
        <f>IF(COUNTIF(저축성자산, I3465) &gt; 0, 표1[[#This Row],[결제수단]], E3465)</f>
        <v>미분류</v>
      </c>
      <c r="O3465">
        <f>IF(OR(표1[[#This Row],[pv_대분류]]="수입", 표1[[#This Row],[pv_대분류]]="저축/투자"), 표1[[#This Row],[금액]], -표1[[#This Row],[금액]])</f>
        <v>600</v>
      </c>
    </row>
    <row r="3466" spans="1:15">
      <c r="A3466" s="33">
        <v>45465</v>
      </c>
      <c r="B3466" s="34">
        <v>0.50081018518518516</v>
      </c>
      <c r="C3466" t="s">
        <v>165</v>
      </c>
      <c r="D3466" t="s">
        <v>146</v>
      </c>
      <c r="E3466" t="s">
        <v>37</v>
      </c>
      <c r="F3466" t="s">
        <v>259</v>
      </c>
      <c r="G3466" s="82">
        <v>11100</v>
      </c>
      <c r="H3466" t="s">
        <v>179</v>
      </c>
      <c r="I3466" t="s">
        <v>221</v>
      </c>
      <c r="J3466" s="33"/>
      <c r="K3466" s="33">
        <f>표1[[#This Row],[날짜]]</f>
        <v>45465</v>
      </c>
      <c r="L3466" t="str" cm="1">
        <f t="array" ref="L34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66" t="str">
        <f t="shared" si="54"/>
        <v>교통</v>
      </c>
      <c r="N3466" t="str">
        <f>IF(COUNTIF(저축성자산, I3466) &gt; 0, 표1[[#This Row],[결제수단]], E3466)</f>
        <v>택시</v>
      </c>
      <c r="O3466">
        <f>IF(OR(표1[[#This Row],[pv_대분류]]="수입", 표1[[#This Row],[pv_대분류]]="저축/투자"), 표1[[#This Row],[금액]], -표1[[#This Row],[금액]])</f>
        <v>-11100</v>
      </c>
    </row>
    <row r="3467" spans="1:15">
      <c r="A3467" s="33">
        <v>45465</v>
      </c>
      <c r="B3467" s="34">
        <v>0.50081018518518516</v>
      </c>
      <c r="C3467" t="s">
        <v>165</v>
      </c>
      <c r="D3467" t="s">
        <v>146</v>
      </c>
      <c r="E3467" t="s">
        <v>37</v>
      </c>
      <c r="F3467" t="s">
        <v>259</v>
      </c>
      <c r="G3467" s="82">
        <v>-11100</v>
      </c>
      <c r="H3467" t="s">
        <v>179</v>
      </c>
      <c r="I3467" t="s">
        <v>221</v>
      </c>
      <c r="J3467" s="33"/>
      <c r="K3467" s="33">
        <f>표1[[#This Row],[날짜]]</f>
        <v>45465</v>
      </c>
      <c r="L3467" t="str" cm="1">
        <f t="array" ref="L34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67" t="str">
        <f t="shared" si="54"/>
        <v>교통</v>
      </c>
      <c r="N3467" t="str">
        <f>IF(COUNTIF(저축성자산, I3467) &gt; 0, 표1[[#This Row],[결제수단]], E3467)</f>
        <v>택시</v>
      </c>
      <c r="O3467">
        <f>IF(OR(표1[[#This Row],[pv_대분류]]="수입", 표1[[#This Row],[pv_대분류]]="저축/투자"), 표1[[#This Row],[금액]], -표1[[#This Row],[금액]])</f>
        <v>11100</v>
      </c>
    </row>
    <row r="3468" spans="1:15">
      <c r="A3468" s="33">
        <v>45465</v>
      </c>
      <c r="B3468" s="34">
        <v>0.51116898148148149</v>
      </c>
      <c r="C3468" t="s">
        <v>165</v>
      </c>
      <c r="D3468" t="s">
        <v>146</v>
      </c>
      <c r="E3468" t="s">
        <v>37</v>
      </c>
      <c r="F3468" t="s">
        <v>259</v>
      </c>
      <c r="G3468" s="82">
        <v>-10500</v>
      </c>
      <c r="H3468" t="s">
        <v>179</v>
      </c>
      <c r="I3468" t="s">
        <v>221</v>
      </c>
      <c r="J3468" s="33"/>
      <c r="K3468" s="33">
        <f>표1[[#This Row],[날짜]]</f>
        <v>45465</v>
      </c>
      <c r="L3468" t="str" cm="1">
        <f t="array" ref="L34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68" t="str">
        <f t="shared" si="54"/>
        <v>교통</v>
      </c>
      <c r="N3468" t="str">
        <f>IF(COUNTIF(저축성자산, I3468) &gt; 0, 표1[[#This Row],[결제수단]], E3468)</f>
        <v>택시</v>
      </c>
      <c r="O3468">
        <f>IF(OR(표1[[#This Row],[pv_대분류]]="수입", 표1[[#This Row],[pv_대분류]]="저축/투자"), 표1[[#This Row],[금액]], -표1[[#This Row],[금액]])</f>
        <v>10500</v>
      </c>
    </row>
    <row r="3469" spans="1:15">
      <c r="A3469" s="33">
        <v>45465</v>
      </c>
      <c r="B3469" s="34">
        <v>0.60747685185185185</v>
      </c>
      <c r="C3469" t="s">
        <v>165</v>
      </c>
      <c r="D3469" t="s">
        <v>146</v>
      </c>
      <c r="E3469" t="s">
        <v>37</v>
      </c>
      <c r="F3469" t="s">
        <v>259</v>
      </c>
      <c r="G3469" s="82">
        <v>-6800</v>
      </c>
      <c r="H3469" t="s">
        <v>179</v>
      </c>
      <c r="I3469" t="s">
        <v>221</v>
      </c>
      <c r="J3469" s="33"/>
      <c r="K3469" s="33">
        <f>표1[[#This Row],[날짜]]</f>
        <v>45465</v>
      </c>
      <c r="L3469" t="str" cm="1">
        <f t="array" ref="L34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69" t="str">
        <f t="shared" si="54"/>
        <v>교통</v>
      </c>
      <c r="N3469" t="str">
        <f>IF(COUNTIF(저축성자산, I3469) &gt; 0, 표1[[#This Row],[결제수단]], E3469)</f>
        <v>택시</v>
      </c>
      <c r="O3469">
        <f>IF(OR(표1[[#This Row],[pv_대분류]]="수입", 표1[[#This Row],[pv_대분류]]="저축/투자"), 표1[[#This Row],[금액]], -표1[[#This Row],[금액]])</f>
        <v>6800</v>
      </c>
    </row>
    <row r="3470" spans="1:15">
      <c r="A3470" s="33">
        <v>45465</v>
      </c>
      <c r="B3470" s="34">
        <v>0.60748842592592589</v>
      </c>
      <c r="C3470" t="s">
        <v>165</v>
      </c>
      <c r="D3470" t="s">
        <v>146</v>
      </c>
      <c r="E3470" t="s">
        <v>37</v>
      </c>
      <c r="F3470" t="s">
        <v>259</v>
      </c>
      <c r="G3470" s="82">
        <v>6800</v>
      </c>
      <c r="H3470" t="s">
        <v>179</v>
      </c>
      <c r="I3470" t="s">
        <v>221</v>
      </c>
      <c r="J3470" s="33"/>
      <c r="K3470" s="33">
        <f>표1[[#This Row],[날짜]]</f>
        <v>45465</v>
      </c>
      <c r="L3470" t="str" cm="1">
        <f t="array" ref="L34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70" t="str">
        <f t="shared" si="54"/>
        <v>교통</v>
      </c>
      <c r="N3470" t="str">
        <f>IF(COUNTIF(저축성자산, I3470) &gt; 0, 표1[[#This Row],[결제수단]], E3470)</f>
        <v>택시</v>
      </c>
      <c r="O3470">
        <f>IF(OR(표1[[#This Row],[pv_대분류]]="수입", 표1[[#This Row],[pv_대분류]]="저축/투자"), 표1[[#This Row],[금액]], -표1[[#This Row],[금액]])</f>
        <v>-6800</v>
      </c>
    </row>
    <row r="3471" spans="1:15">
      <c r="A3471" s="33">
        <v>45465</v>
      </c>
      <c r="B3471" s="34">
        <v>0.61480324074074078</v>
      </c>
      <c r="C3471" t="s">
        <v>165</v>
      </c>
      <c r="D3471" t="s">
        <v>146</v>
      </c>
      <c r="E3471" t="s">
        <v>37</v>
      </c>
      <c r="F3471" t="s">
        <v>259</v>
      </c>
      <c r="G3471" s="82">
        <v>-5800</v>
      </c>
      <c r="H3471" t="s">
        <v>179</v>
      </c>
      <c r="I3471" t="s">
        <v>221</v>
      </c>
      <c r="J3471" s="33"/>
      <c r="K3471" s="33">
        <f>표1[[#This Row],[날짜]]</f>
        <v>45465</v>
      </c>
      <c r="L3471" t="str" cm="1">
        <f t="array" ref="L34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71" t="str">
        <f t="shared" si="54"/>
        <v>교통</v>
      </c>
      <c r="N3471" t="str">
        <f>IF(COUNTIF(저축성자산, I3471) &gt; 0, 표1[[#This Row],[결제수단]], E3471)</f>
        <v>택시</v>
      </c>
      <c r="O3471">
        <f>IF(OR(표1[[#This Row],[pv_대분류]]="수입", 표1[[#This Row],[pv_대분류]]="저축/투자"), 표1[[#This Row],[금액]], -표1[[#This Row],[금액]])</f>
        <v>5800</v>
      </c>
    </row>
    <row r="3472" spans="1:15">
      <c r="A3472" s="33">
        <v>45464</v>
      </c>
      <c r="B3472" s="34">
        <v>0.47887731481481483</v>
      </c>
      <c r="C3472" t="s">
        <v>165</v>
      </c>
      <c r="D3472" t="s">
        <v>553</v>
      </c>
      <c r="E3472" t="s">
        <v>612</v>
      </c>
      <c r="F3472" t="s">
        <v>412</v>
      </c>
      <c r="G3472" s="82">
        <v>-7300</v>
      </c>
      <c r="H3472" t="s">
        <v>179</v>
      </c>
      <c r="I3472" t="s">
        <v>224</v>
      </c>
      <c r="J3472" s="33"/>
      <c r="K3472" s="33">
        <f>표1[[#This Row],[날짜]]</f>
        <v>45464</v>
      </c>
      <c r="L3472" t="str" cm="1">
        <f t="array" ref="L34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72" t="str">
        <f t="shared" si="54"/>
        <v>온라인쇼핑</v>
      </c>
      <c r="N3472" t="str">
        <f>IF(COUNTIF(저축성자산, I3472) &gt; 0, 표1[[#This Row],[결제수단]], E3472)</f>
        <v>인터넷쇼핑</v>
      </c>
      <c r="O3472">
        <f>IF(OR(표1[[#This Row],[pv_대분류]]="수입", 표1[[#This Row],[pv_대분류]]="저축/투자"), 표1[[#This Row],[금액]], -표1[[#This Row],[금액]])</f>
        <v>7300</v>
      </c>
    </row>
    <row r="3473" spans="1:15">
      <c r="A3473" s="33">
        <v>45464</v>
      </c>
      <c r="B3473" s="34">
        <v>0.4813425925925926</v>
      </c>
      <c r="C3473" t="s">
        <v>165</v>
      </c>
      <c r="D3473" t="s">
        <v>553</v>
      </c>
      <c r="E3473" t="s">
        <v>612</v>
      </c>
      <c r="F3473" t="s">
        <v>249</v>
      </c>
      <c r="G3473" s="82">
        <v>-2000</v>
      </c>
      <c r="H3473" t="s">
        <v>179</v>
      </c>
      <c r="I3473" t="s">
        <v>224</v>
      </c>
      <c r="J3473" s="33"/>
      <c r="K3473" s="33">
        <f>표1[[#This Row],[날짜]]</f>
        <v>45464</v>
      </c>
      <c r="L3473" t="str" cm="1">
        <f t="array" ref="L34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73" t="str">
        <f t="shared" si="54"/>
        <v>온라인쇼핑</v>
      </c>
      <c r="N3473" t="str">
        <f>IF(COUNTIF(저축성자산, I3473) &gt; 0, 표1[[#This Row],[결제수단]], E3473)</f>
        <v>인터넷쇼핑</v>
      </c>
      <c r="O3473">
        <f>IF(OR(표1[[#This Row],[pv_대분류]]="수입", 표1[[#This Row],[pv_대분류]]="저축/투자"), 표1[[#This Row],[금액]], -표1[[#This Row],[금액]])</f>
        <v>2000</v>
      </c>
    </row>
    <row r="3474" spans="1:15" hidden="1">
      <c r="A3474" s="33">
        <v>45464</v>
      </c>
      <c r="B3474" s="34">
        <v>0.55653935185185188</v>
      </c>
      <c r="C3474" t="s">
        <v>163</v>
      </c>
      <c r="D3474" t="s">
        <v>161</v>
      </c>
      <c r="E3474" t="s">
        <v>149</v>
      </c>
      <c r="F3474" t="s">
        <v>391</v>
      </c>
      <c r="G3474" s="82">
        <v>1</v>
      </c>
      <c r="H3474" t="s">
        <v>179</v>
      </c>
      <c r="I3474" t="s">
        <v>537</v>
      </c>
      <c r="J3474" s="33"/>
      <c r="K3474" s="33">
        <f>표1[[#This Row],[날짜]]</f>
        <v>45464</v>
      </c>
      <c r="L3474" t="str" cm="1">
        <f t="array" ref="L34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74" t="str">
        <f t="shared" si="54"/>
        <v>앱테크</v>
      </c>
      <c r="N3474" t="str">
        <f>IF(COUNTIF(저축성자산, I3474) &gt; 0, 표1[[#This Row],[결제수단]], E3474)</f>
        <v>미분류</v>
      </c>
      <c r="O3474">
        <f>IF(OR(표1[[#This Row],[pv_대분류]]="수입", 표1[[#This Row],[pv_대분류]]="저축/투자"), 표1[[#This Row],[금액]], -표1[[#This Row],[금액]])</f>
        <v>1</v>
      </c>
    </row>
    <row r="3475" spans="1:15">
      <c r="A3475" s="33">
        <v>45464</v>
      </c>
      <c r="B3475" s="34">
        <v>0.8707407407407407</v>
      </c>
      <c r="C3475" t="s">
        <v>165</v>
      </c>
      <c r="D3475" t="s">
        <v>156</v>
      </c>
      <c r="E3475" t="s">
        <v>26</v>
      </c>
      <c r="F3475" t="s">
        <v>404</v>
      </c>
      <c r="G3475" s="82">
        <v>-100590</v>
      </c>
      <c r="H3475" t="s">
        <v>179</v>
      </c>
      <c r="I3475" t="s">
        <v>195</v>
      </c>
      <c r="J3475" s="33"/>
      <c r="K3475" s="33">
        <f>표1[[#This Row],[날짜]]</f>
        <v>45464</v>
      </c>
      <c r="L3475" t="str" cm="1">
        <f t="array" ref="L34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75" t="str">
        <f t="shared" si="54"/>
        <v>금융</v>
      </c>
      <c r="N3475" t="str">
        <f>IF(COUNTIF(저축성자산, I3475) &gt; 0, 표1[[#This Row],[결제수단]], E3475)</f>
        <v>보험</v>
      </c>
      <c r="O3475">
        <f>IF(OR(표1[[#This Row],[pv_대분류]]="수입", 표1[[#This Row],[pv_대분류]]="저축/투자"), 표1[[#This Row],[금액]], -표1[[#This Row],[금액]])</f>
        <v>100590</v>
      </c>
    </row>
    <row r="3476" spans="1:15">
      <c r="A3476" s="33">
        <v>45464</v>
      </c>
      <c r="B3476" s="34">
        <v>0.8707407407407407</v>
      </c>
      <c r="C3476" t="s">
        <v>165</v>
      </c>
      <c r="D3476" t="s">
        <v>156</v>
      </c>
      <c r="E3476" t="s">
        <v>26</v>
      </c>
      <c r="F3476" t="s">
        <v>404</v>
      </c>
      <c r="G3476" s="82">
        <v>-3770</v>
      </c>
      <c r="H3476" t="s">
        <v>179</v>
      </c>
      <c r="I3476" t="s">
        <v>195</v>
      </c>
      <c r="J3476" s="33"/>
      <c r="K3476" s="33">
        <f>표1[[#This Row],[날짜]]</f>
        <v>45464</v>
      </c>
      <c r="L3476" t="str" cm="1">
        <f t="array" ref="L34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76" t="str">
        <f t="shared" si="54"/>
        <v>금융</v>
      </c>
      <c r="N3476" t="str">
        <f>IF(COUNTIF(저축성자산, I3476) &gt; 0, 표1[[#This Row],[결제수단]], E3476)</f>
        <v>보험</v>
      </c>
      <c r="O3476">
        <f>IF(OR(표1[[#This Row],[pv_대분류]]="수입", 표1[[#This Row],[pv_대분류]]="저축/투자"), 표1[[#This Row],[금액]], -표1[[#This Row],[금액]])</f>
        <v>3770</v>
      </c>
    </row>
    <row r="3477" spans="1:15" hidden="1">
      <c r="A3477" s="33">
        <v>45464</v>
      </c>
      <c r="B3477" s="34">
        <v>0.67015046296296299</v>
      </c>
      <c r="C3477" t="s">
        <v>167</v>
      </c>
      <c r="D3477" t="s">
        <v>167</v>
      </c>
      <c r="E3477" t="s">
        <v>149</v>
      </c>
      <c r="F3477" t="s">
        <v>137</v>
      </c>
      <c r="G3477" s="82">
        <v>15000</v>
      </c>
      <c r="H3477" t="s">
        <v>179</v>
      </c>
      <c r="I3477" t="s">
        <v>260</v>
      </c>
      <c r="J3477" s="33"/>
      <c r="K3477" s="33">
        <f>표1[[#This Row],[날짜]]</f>
        <v>45464</v>
      </c>
      <c r="L3477" t="str" cm="1">
        <f t="array" ref="L34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77" t="str">
        <f t="shared" si="54"/>
        <v>이체</v>
      </c>
      <c r="N3477" t="str">
        <f>IF(COUNTIF(저축성자산, I3477) &gt; 0, 표1[[#This Row],[결제수단]], E3477)</f>
        <v>미분류</v>
      </c>
      <c r="O3477">
        <f>IF(OR(표1[[#This Row],[pv_대분류]]="수입", 표1[[#This Row],[pv_대분류]]="저축/투자"), 표1[[#This Row],[금액]], -표1[[#This Row],[금액]])</f>
        <v>-15000</v>
      </c>
    </row>
    <row r="3478" spans="1:15" hidden="1">
      <c r="A3478" s="33">
        <v>45464</v>
      </c>
      <c r="B3478" s="34">
        <v>0.672337962962963</v>
      </c>
      <c r="C3478" t="s">
        <v>167</v>
      </c>
      <c r="D3478" t="s">
        <v>609</v>
      </c>
      <c r="E3478" t="s">
        <v>149</v>
      </c>
      <c r="F3478" t="s">
        <v>35</v>
      </c>
      <c r="G3478" s="82">
        <v>-15000</v>
      </c>
      <c r="H3478" t="s">
        <v>179</v>
      </c>
      <c r="I3478" t="s">
        <v>260</v>
      </c>
      <c r="J3478" s="33"/>
      <c r="K3478" s="33">
        <f>표1[[#This Row],[날짜]]</f>
        <v>45464</v>
      </c>
      <c r="L3478" t="str" cm="1">
        <f t="array" ref="L34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78" t="str">
        <f t="shared" si="54"/>
        <v>내계좌이체</v>
      </c>
      <c r="N3478" t="str">
        <f>IF(COUNTIF(저축성자산, I3478) &gt; 0, 표1[[#This Row],[결제수단]], E3478)</f>
        <v>미분류</v>
      </c>
      <c r="O3478">
        <f>IF(OR(표1[[#This Row],[pv_대분류]]="수입", 표1[[#This Row],[pv_대분류]]="저축/투자"), 표1[[#This Row],[금액]], -표1[[#This Row],[금액]])</f>
        <v>15000</v>
      </c>
    </row>
    <row r="3479" spans="1:15" hidden="1">
      <c r="A3479" s="33">
        <v>45464</v>
      </c>
      <c r="B3479" s="34">
        <v>0.672337962962963</v>
      </c>
      <c r="C3479" t="s">
        <v>167</v>
      </c>
      <c r="D3479" t="s">
        <v>609</v>
      </c>
      <c r="E3479" t="s">
        <v>149</v>
      </c>
      <c r="F3479" t="s">
        <v>152</v>
      </c>
      <c r="G3479" s="82">
        <v>15000</v>
      </c>
      <c r="H3479" t="s">
        <v>179</v>
      </c>
      <c r="I3479" t="s">
        <v>537</v>
      </c>
      <c r="J3479" s="33"/>
      <c r="K3479" s="33">
        <f>표1[[#This Row],[날짜]]</f>
        <v>45464</v>
      </c>
      <c r="L3479" t="str" cm="1">
        <f t="array" ref="L34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79" t="str">
        <f t="shared" si="54"/>
        <v>내계좌이체</v>
      </c>
      <c r="N3479" t="str">
        <f>IF(COUNTIF(저축성자산, I3479) &gt; 0, 표1[[#This Row],[결제수단]], E3479)</f>
        <v>미분류</v>
      </c>
      <c r="O3479">
        <f>IF(OR(표1[[#This Row],[pv_대분류]]="수입", 표1[[#This Row],[pv_대분류]]="저축/투자"), 표1[[#This Row],[금액]], -표1[[#This Row],[금액]])</f>
        <v>-15000</v>
      </c>
    </row>
    <row r="3480" spans="1:15" hidden="1">
      <c r="A3480" s="33">
        <v>45464</v>
      </c>
      <c r="B3480" s="34">
        <v>0.9465972222222222</v>
      </c>
      <c r="C3480" t="s">
        <v>167</v>
      </c>
      <c r="D3480" t="s">
        <v>609</v>
      </c>
      <c r="E3480" t="s">
        <v>149</v>
      </c>
      <c r="F3480" t="s">
        <v>593</v>
      </c>
      <c r="G3480" s="82">
        <v>-47389</v>
      </c>
      <c r="H3480" t="s">
        <v>179</v>
      </c>
      <c r="I3480" t="s">
        <v>195</v>
      </c>
      <c r="J3480" s="33"/>
      <c r="K3480" s="33">
        <f>표1[[#This Row],[날짜]]</f>
        <v>45464</v>
      </c>
      <c r="L3480" t="str" cm="1">
        <f t="array" ref="L34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80" t="str">
        <f t="shared" si="54"/>
        <v>내계좌이체</v>
      </c>
      <c r="N3480" t="str">
        <f>IF(COUNTIF(저축성자산, I3480) &gt; 0, 표1[[#This Row],[결제수단]], E3480)</f>
        <v>미분류</v>
      </c>
      <c r="O3480">
        <f>IF(OR(표1[[#This Row],[pv_대분류]]="수입", 표1[[#This Row],[pv_대분류]]="저축/투자"), 표1[[#This Row],[금액]], -표1[[#This Row],[금액]])</f>
        <v>47389</v>
      </c>
    </row>
    <row r="3481" spans="1:15" hidden="1">
      <c r="A3481" s="33">
        <v>45464</v>
      </c>
      <c r="B3481" s="34">
        <v>0.9465972222222222</v>
      </c>
      <c r="C3481" t="s">
        <v>167</v>
      </c>
      <c r="D3481" t="s">
        <v>609</v>
      </c>
      <c r="E3481" t="s">
        <v>149</v>
      </c>
      <c r="F3481" t="s">
        <v>152</v>
      </c>
      <c r="G3481" s="82">
        <v>47389</v>
      </c>
      <c r="H3481" t="s">
        <v>179</v>
      </c>
      <c r="I3481" t="s">
        <v>537</v>
      </c>
      <c r="J3481" s="33"/>
      <c r="K3481" s="33">
        <f>표1[[#This Row],[날짜]]</f>
        <v>45464</v>
      </c>
      <c r="L3481" t="str" cm="1">
        <f t="array" ref="L34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81" t="str">
        <f t="shared" si="54"/>
        <v>내계좌이체</v>
      </c>
      <c r="N3481" t="str">
        <f>IF(COUNTIF(저축성자산, I3481) &gt; 0, 표1[[#This Row],[결제수단]], E3481)</f>
        <v>미분류</v>
      </c>
      <c r="O3481">
        <f>IF(OR(표1[[#This Row],[pv_대분류]]="수입", 표1[[#This Row],[pv_대분류]]="저축/투자"), 표1[[#This Row],[금액]], -표1[[#This Row],[금액]])</f>
        <v>-47389</v>
      </c>
    </row>
    <row r="3482" spans="1:15">
      <c r="A3482" s="33">
        <v>45463</v>
      </c>
      <c r="B3482" s="34">
        <v>0.75697916666666665</v>
      </c>
      <c r="C3482" t="s">
        <v>165</v>
      </c>
      <c r="D3482" t="s">
        <v>514</v>
      </c>
      <c r="E3482" t="s">
        <v>3</v>
      </c>
      <c r="F3482" t="s">
        <v>789</v>
      </c>
      <c r="G3482" s="82">
        <v>-40000</v>
      </c>
      <c r="H3482" t="s">
        <v>179</v>
      </c>
      <c r="I3482" t="s">
        <v>224</v>
      </c>
      <c r="J3482" s="33"/>
      <c r="K3482" s="33">
        <f>표1[[#This Row],[날짜]]</f>
        <v>45463</v>
      </c>
      <c r="L3482" t="str" cm="1">
        <f t="array" ref="L34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2" t="str">
        <f t="shared" si="54"/>
        <v>뷰티/미용</v>
      </c>
      <c r="N3482" t="str">
        <f>IF(COUNTIF(저축성자산, I3482) &gt; 0, 표1[[#This Row],[결제수단]], E3482)</f>
        <v>헤어샵</v>
      </c>
      <c r="O3482">
        <f>IF(OR(표1[[#This Row],[pv_대분류]]="수입", 표1[[#This Row],[pv_대분류]]="저축/투자"), 표1[[#This Row],[금액]], -표1[[#This Row],[금액]])</f>
        <v>40000</v>
      </c>
    </row>
    <row r="3483" spans="1:15">
      <c r="A3483" s="33">
        <v>45463</v>
      </c>
      <c r="B3483" s="34">
        <v>0.7587962962962963</v>
      </c>
      <c r="C3483" t="s">
        <v>165</v>
      </c>
      <c r="D3483" t="s">
        <v>146</v>
      </c>
      <c r="E3483" t="s">
        <v>37</v>
      </c>
      <c r="F3483" t="s">
        <v>259</v>
      </c>
      <c r="G3483" s="82">
        <v>6500</v>
      </c>
      <c r="H3483" t="s">
        <v>179</v>
      </c>
      <c r="I3483" t="s">
        <v>221</v>
      </c>
      <c r="J3483" s="33"/>
      <c r="K3483" s="33">
        <f>표1[[#This Row],[날짜]]</f>
        <v>45463</v>
      </c>
      <c r="L3483" t="str" cm="1">
        <f t="array" ref="L34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3" t="str">
        <f t="shared" si="54"/>
        <v>교통</v>
      </c>
      <c r="N3483" t="str">
        <f>IF(COUNTIF(저축성자산, I3483) &gt; 0, 표1[[#This Row],[결제수단]], E3483)</f>
        <v>택시</v>
      </c>
      <c r="O3483">
        <f>IF(OR(표1[[#This Row],[pv_대분류]]="수입", 표1[[#This Row],[pv_대분류]]="저축/투자"), 표1[[#This Row],[금액]], -표1[[#This Row],[금액]])</f>
        <v>-6500</v>
      </c>
    </row>
    <row r="3484" spans="1:15">
      <c r="A3484" s="33">
        <v>45463</v>
      </c>
      <c r="B3484" s="34">
        <v>0.7587962962962963</v>
      </c>
      <c r="C3484" t="s">
        <v>165</v>
      </c>
      <c r="D3484" t="s">
        <v>146</v>
      </c>
      <c r="E3484" t="s">
        <v>37</v>
      </c>
      <c r="F3484" t="s">
        <v>259</v>
      </c>
      <c r="G3484" s="82">
        <v>-6500</v>
      </c>
      <c r="H3484" t="s">
        <v>179</v>
      </c>
      <c r="I3484" t="s">
        <v>221</v>
      </c>
      <c r="J3484" s="33"/>
      <c r="K3484" s="33">
        <f>표1[[#This Row],[날짜]]</f>
        <v>45463</v>
      </c>
      <c r="L3484" t="str" cm="1">
        <f t="array" ref="L34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4" t="str">
        <f t="shared" si="54"/>
        <v>교통</v>
      </c>
      <c r="N3484" t="str">
        <f>IF(COUNTIF(저축성자산, I3484) &gt; 0, 표1[[#This Row],[결제수단]], E3484)</f>
        <v>택시</v>
      </c>
      <c r="O3484">
        <f>IF(OR(표1[[#This Row],[pv_대분류]]="수입", 표1[[#This Row],[pv_대분류]]="저축/투자"), 표1[[#This Row],[금액]], -표1[[#This Row],[금액]])</f>
        <v>6500</v>
      </c>
    </row>
    <row r="3485" spans="1:15">
      <c r="A3485" s="33">
        <v>45463</v>
      </c>
      <c r="B3485" s="34">
        <v>0.76989583333333333</v>
      </c>
      <c r="C3485" t="s">
        <v>165</v>
      </c>
      <c r="D3485" t="s">
        <v>146</v>
      </c>
      <c r="E3485" t="s">
        <v>37</v>
      </c>
      <c r="F3485" t="s">
        <v>259</v>
      </c>
      <c r="G3485" s="82">
        <v>-7900</v>
      </c>
      <c r="H3485" t="s">
        <v>179</v>
      </c>
      <c r="I3485" t="s">
        <v>221</v>
      </c>
      <c r="J3485" s="33"/>
      <c r="K3485" s="33">
        <f>표1[[#This Row],[날짜]]</f>
        <v>45463</v>
      </c>
      <c r="L3485" t="str" cm="1">
        <f t="array" ref="L34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5" t="str">
        <f t="shared" si="54"/>
        <v>교통</v>
      </c>
      <c r="N3485" t="str">
        <f>IF(COUNTIF(저축성자산, I3485) &gt; 0, 표1[[#This Row],[결제수단]], E3485)</f>
        <v>택시</v>
      </c>
      <c r="O3485">
        <f>IF(OR(표1[[#This Row],[pv_대분류]]="수입", 표1[[#This Row],[pv_대분류]]="저축/투자"), 표1[[#This Row],[금액]], -표1[[#This Row],[금액]])</f>
        <v>7900</v>
      </c>
    </row>
    <row r="3486" spans="1:15">
      <c r="A3486" s="33">
        <v>45463</v>
      </c>
      <c r="B3486" s="34">
        <v>0.7726736111111111</v>
      </c>
      <c r="C3486" t="s">
        <v>165</v>
      </c>
      <c r="D3486" t="s">
        <v>525</v>
      </c>
      <c r="E3486" t="s">
        <v>591</v>
      </c>
      <c r="F3486" t="s">
        <v>309</v>
      </c>
      <c r="G3486" s="82">
        <v>-4200</v>
      </c>
      <c r="H3486" t="s">
        <v>179</v>
      </c>
      <c r="I3486" t="s">
        <v>224</v>
      </c>
      <c r="J3486" s="33"/>
      <c r="K3486" s="33">
        <f>표1[[#This Row],[날짜]]</f>
        <v>45463</v>
      </c>
      <c r="L3486" t="str" cm="1">
        <f t="array" ref="L34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6" t="str">
        <f t="shared" si="54"/>
        <v>카페/간식</v>
      </c>
      <c r="N3486" t="str">
        <f>IF(COUNTIF(저축성자산, I3486) &gt; 0, 표1[[#This Row],[결제수단]], E3486)</f>
        <v>커피/음료</v>
      </c>
      <c r="O3486">
        <f>IF(OR(표1[[#This Row],[pv_대분류]]="수입", 표1[[#This Row],[pv_대분류]]="저축/투자"), 표1[[#This Row],[금액]], -표1[[#This Row],[금액]])</f>
        <v>4200</v>
      </c>
    </row>
    <row r="3487" spans="1:15">
      <c r="A3487" s="33">
        <v>45463</v>
      </c>
      <c r="B3487" s="34">
        <v>0.79951388888888886</v>
      </c>
      <c r="C3487" t="s">
        <v>165</v>
      </c>
      <c r="D3487" t="s">
        <v>156</v>
      </c>
      <c r="E3487" t="s">
        <v>26</v>
      </c>
      <c r="F3487" t="s">
        <v>409</v>
      </c>
      <c r="G3487" s="82">
        <v>-204400</v>
      </c>
      <c r="H3487" t="s">
        <v>179</v>
      </c>
      <c r="I3487" t="s">
        <v>211</v>
      </c>
      <c r="J3487" s="33"/>
      <c r="K3487" s="33">
        <f>표1[[#This Row],[날짜]]</f>
        <v>45463</v>
      </c>
      <c r="L3487" t="str" cm="1">
        <f t="array" ref="L34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7" t="str">
        <f t="shared" si="54"/>
        <v>금융</v>
      </c>
      <c r="N3487" t="str">
        <f>IF(COUNTIF(저축성자산, I3487) &gt; 0, 표1[[#This Row],[결제수단]], E3487)</f>
        <v>보험</v>
      </c>
      <c r="O3487">
        <f>IF(OR(표1[[#This Row],[pv_대분류]]="수입", 표1[[#This Row],[pv_대분류]]="저축/투자"), 표1[[#This Row],[금액]], -표1[[#This Row],[금액]])</f>
        <v>204400</v>
      </c>
    </row>
    <row r="3488" spans="1:15">
      <c r="A3488" s="33">
        <v>45463</v>
      </c>
      <c r="B3488" s="34">
        <v>0.95582175925925927</v>
      </c>
      <c r="C3488" t="s">
        <v>165</v>
      </c>
      <c r="D3488" t="s">
        <v>148</v>
      </c>
      <c r="E3488" t="s">
        <v>598</v>
      </c>
      <c r="F3488" t="s">
        <v>331</v>
      </c>
      <c r="G3488" s="82">
        <v>-14000</v>
      </c>
      <c r="H3488" t="s">
        <v>179</v>
      </c>
      <c r="I3488" t="s">
        <v>224</v>
      </c>
      <c r="J3488" s="33"/>
      <c r="K3488" s="33">
        <f>표1[[#This Row],[날짜]]</f>
        <v>45463</v>
      </c>
      <c r="L3488" t="str" cm="1">
        <f t="array" ref="L34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488" t="str">
        <f t="shared" si="54"/>
        <v>식비</v>
      </c>
      <c r="N3488" t="str">
        <f>IF(COUNTIF(저축성자산, I3488) &gt; 0, 표1[[#This Row],[결제수단]], E3488)</f>
        <v>패스트푸드</v>
      </c>
      <c r="O3488">
        <f>IF(OR(표1[[#This Row],[pv_대분류]]="수입", 표1[[#This Row],[pv_대분류]]="저축/투자"), 표1[[#This Row],[금액]], -표1[[#This Row],[금액]])</f>
        <v>14000</v>
      </c>
    </row>
    <row r="3489" spans="1:15" hidden="1">
      <c r="A3489" s="33">
        <v>45463</v>
      </c>
      <c r="B3489" s="34">
        <v>0.36854166666666671</v>
      </c>
      <c r="C3489" t="s">
        <v>167</v>
      </c>
      <c r="D3489" t="s">
        <v>167</v>
      </c>
      <c r="E3489" t="s">
        <v>149</v>
      </c>
      <c r="F3489" t="s">
        <v>131</v>
      </c>
      <c r="G3489" s="82">
        <v>2000</v>
      </c>
      <c r="H3489" t="s">
        <v>179</v>
      </c>
      <c r="I3489" t="s">
        <v>554</v>
      </c>
      <c r="J3489" s="33"/>
      <c r="K3489" s="33">
        <f>표1[[#This Row],[날짜]]</f>
        <v>45463</v>
      </c>
      <c r="L3489" t="str" cm="1">
        <f t="array" ref="L34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89" t="str">
        <f t="shared" si="54"/>
        <v>이체</v>
      </c>
      <c r="N3489" t="str">
        <f>IF(COUNTIF(저축성자산, I3489) &gt; 0, 표1[[#This Row],[결제수단]], E3489)</f>
        <v>미분류</v>
      </c>
      <c r="O3489">
        <f>IF(OR(표1[[#This Row],[pv_대분류]]="수입", 표1[[#This Row],[pv_대분류]]="저축/투자"), 표1[[#This Row],[금액]], -표1[[#This Row],[금액]])</f>
        <v>-2000</v>
      </c>
    </row>
    <row r="3490" spans="1:15" hidden="1">
      <c r="A3490" s="33">
        <v>45463</v>
      </c>
      <c r="B3490" s="34">
        <v>0.38086805555555547</v>
      </c>
      <c r="C3490" t="s">
        <v>167</v>
      </c>
      <c r="D3490" t="s">
        <v>167</v>
      </c>
      <c r="E3490" t="s">
        <v>149</v>
      </c>
      <c r="F3490" t="s">
        <v>108</v>
      </c>
      <c r="G3490" s="82">
        <v>10000</v>
      </c>
      <c r="H3490" t="s">
        <v>179</v>
      </c>
      <c r="I3490" t="s">
        <v>554</v>
      </c>
      <c r="J3490" s="33"/>
      <c r="K3490" s="33">
        <f>표1[[#This Row],[날짜]]</f>
        <v>45463</v>
      </c>
      <c r="L3490" t="str" cm="1">
        <f t="array" ref="L34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90" t="str">
        <f t="shared" si="54"/>
        <v>이체</v>
      </c>
      <c r="N3490" t="str">
        <f>IF(COUNTIF(저축성자산, I3490) &gt; 0, 표1[[#This Row],[결제수단]], E3490)</f>
        <v>미분류</v>
      </c>
      <c r="O3490">
        <f>IF(OR(표1[[#This Row],[pv_대분류]]="수입", 표1[[#This Row],[pv_대분류]]="저축/투자"), 표1[[#This Row],[금액]], -표1[[#This Row],[금액]])</f>
        <v>-10000</v>
      </c>
    </row>
    <row r="3491" spans="1:15" hidden="1">
      <c r="A3491" s="33">
        <v>45463</v>
      </c>
      <c r="B3491" s="34">
        <v>0.38527777777777777</v>
      </c>
      <c r="C3491" t="s">
        <v>167</v>
      </c>
      <c r="D3491" t="s">
        <v>609</v>
      </c>
      <c r="E3491" t="s">
        <v>149</v>
      </c>
      <c r="F3491" t="s">
        <v>593</v>
      </c>
      <c r="G3491" s="82">
        <v>-10000</v>
      </c>
      <c r="H3491" t="s">
        <v>179</v>
      </c>
      <c r="I3491" t="s">
        <v>537</v>
      </c>
      <c r="J3491" s="33"/>
      <c r="K3491" s="33">
        <f>표1[[#This Row],[날짜]]</f>
        <v>45463</v>
      </c>
      <c r="L3491" t="str" cm="1">
        <f t="array" ref="L34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91" t="str">
        <f t="shared" si="54"/>
        <v>내계좌이체</v>
      </c>
      <c r="N3491" t="str">
        <f>IF(COUNTIF(저축성자산, I3491) &gt; 0, 표1[[#This Row],[결제수단]], E3491)</f>
        <v>미분류</v>
      </c>
      <c r="O3491">
        <f>IF(OR(표1[[#This Row],[pv_대분류]]="수입", 표1[[#This Row],[pv_대분류]]="저축/투자"), 표1[[#This Row],[금액]], -표1[[#This Row],[금액]])</f>
        <v>10000</v>
      </c>
    </row>
    <row r="3492" spans="1:15" hidden="1">
      <c r="A3492" s="33">
        <v>45463</v>
      </c>
      <c r="B3492" s="34">
        <v>0.38528935185185192</v>
      </c>
      <c r="C3492" t="s">
        <v>167</v>
      </c>
      <c r="D3492" t="s">
        <v>609</v>
      </c>
      <c r="E3492" t="s">
        <v>149</v>
      </c>
      <c r="F3492" t="s">
        <v>152</v>
      </c>
      <c r="G3492" s="82">
        <v>10000</v>
      </c>
      <c r="H3492" t="s">
        <v>179</v>
      </c>
      <c r="I3492" t="s">
        <v>554</v>
      </c>
      <c r="J3492" s="33"/>
      <c r="K3492" s="33">
        <f>표1[[#This Row],[날짜]]</f>
        <v>45463</v>
      </c>
      <c r="L3492" t="str" cm="1">
        <f t="array" ref="L34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92" t="str">
        <f t="shared" si="54"/>
        <v>내계좌이체</v>
      </c>
      <c r="N3492" t="str">
        <f>IF(COUNTIF(저축성자산, I3492) &gt; 0, 표1[[#This Row],[결제수단]], E3492)</f>
        <v>미분류</v>
      </c>
      <c r="O3492">
        <f>IF(OR(표1[[#This Row],[pv_대분류]]="수입", 표1[[#This Row],[pv_대분류]]="저축/투자"), 표1[[#This Row],[금액]], -표1[[#This Row],[금액]])</f>
        <v>-10000</v>
      </c>
    </row>
    <row r="3493" spans="1:15" hidden="1">
      <c r="A3493" s="33">
        <v>45463</v>
      </c>
      <c r="B3493" s="34">
        <v>0.39322916666666669</v>
      </c>
      <c r="C3493" t="s">
        <v>167</v>
      </c>
      <c r="D3493" t="s">
        <v>23</v>
      </c>
      <c r="E3493" t="s">
        <v>149</v>
      </c>
      <c r="F3493" t="s">
        <v>192</v>
      </c>
      <c r="G3493" s="82">
        <v>328</v>
      </c>
      <c r="H3493" t="s">
        <v>179</v>
      </c>
      <c r="I3493" t="s">
        <v>537</v>
      </c>
      <c r="J3493" s="33"/>
      <c r="K3493" s="33">
        <f>표1[[#This Row],[날짜]]</f>
        <v>45463</v>
      </c>
      <c r="L3493" t="str" cm="1">
        <f t="array" ref="L34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93" t="str">
        <f t="shared" si="54"/>
        <v>투자</v>
      </c>
      <c r="N3493" t="str">
        <f>IF(COUNTIF(저축성자산, I3493) &gt; 0, 표1[[#This Row],[결제수단]], E3493)</f>
        <v>미분류</v>
      </c>
      <c r="O3493">
        <f>IF(OR(표1[[#This Row],[pv_대분류]]="수입", 표1[[#This Row],[pv_대분류]]="저축/투자"), 표1[[#This Row],[금액]], -표1[[#This Row],[금액]])</f>
        <v>-328</v>
      </c>
    </row>
    <row r="3494" spans="1:15" hidden="1">
      <c r="A3494" s="33">
        <v>45463</v>
      </c>
      <c r="B3494" s="34">
        <v>0.40458333333333341</v>
      </c>
      <c r="C3494" t="s">
        <v>167</v>
      </c>
      <c r="D3494" t="s">
        <v>167</v>
      </c>
      <c r="E3494" t="s">
        <v>149</v>
      </c>
      <c r="F3494" t="s">
        <v>98</v>
      </c>
      <c r="G3494" s="82">
        <v>2000</v>
      </c>
      <c r="H3494" t="s">
        <v>179</v>
      </c>
      <c r="I3494" t="s">
        <v>554</v>
      </c>
      <c r="J3494" s="33"/>
      <c r="K3494" s="33">
        <f>표1[[#This Row],[날짜]]</f>
        <v>45463</v>
      </c>
      <c r="L3494" t="str" cm="1">
        <f t="array" ref="L34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94" t="str">
        <f t="shared" si="54"/>
        <v>이체</v>
      </c>
      <c r="N3494" t="str">
        <f>IF(COUNTIF(저축성자산, I3494) &gt; 0, 표1[[#This Row],[결제수단]], E3494)</f>
        <v>미분류</v>
      </c>
      <c r="O3494">
        <f>IF(OR(표1[[#This Row],[pv_대분류]]="수입", 표1[[#This Row],[pv_대분류]]="저축/투자"), 표1[[#This Row],[금액]], -표1[[#This Row],[금액]])</f>
        <v>-2000</v>
      </c>
    </row>
    <row r="3495" spans="1:15" hidden="1">
      <c r="A3495" s="33">
        <v>45463</v>
      </c>
      <c r="B3495" s="34">
        <v>0.54402777777777778</v>
      </c>
      <c r="C3495" t="s">
        <v>167</v>
      </c>
      <c r="D3495" t="s">
        <v>167</v>
      </c>
      <c r="E3495" t="s">
        <v>149</v>
      </c>
      <c r="F3495" t="s">
        <v>141</v>
      </c>
      <c r="G3495" s="82">
        <v>4000</v>
      </c>
      <c r="H3495" t="s">
        <v>179</v>
      </c>
      <c r="I3495" t="s">
        <v>554</v>
      </c>
      <c r="J3495" s="33"/>
      <c r="K3495" s="33">
        <f>표1[[#This Row],[날짜]]</f>
        <v>45463</v>
      </c>
      <c r="L3495" t="str" cm="1">
        <f t="array" ref="L34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495" t="str">
        <f t="shared" si="54"/>
        <v>이체</v>
      </c>
      <c r="N3495" t="str">
        <f>IF(COUNTIF(저축성자산, I3495) &gt; 0, 표1[[#This Row],[결제수단]], E3495)</f>
        <v>미분류</v>
      </c>
      <c r="O3495">
        <f>IF(OR(표1[[#This Row],[pv_대분류]]="수입", 표1[[#This Row],[pv_대분류]]="저축/투자"), 표1[[#This Row],[금액]], -표1[[#This Row],[금액]])</f>
        <v>-4000</v>
      </c>
    </row>
    <row r="3496" spans="1:15" hidden="1">
      <c r="A3496" s="33">
        <v>45463</v>
      </c>
      <c r="B3496" s="34">
        <v>0.82762731481481477</v>
      </c>
      <c r="C3496" t="s">
        <v>167</v>
      </c>
      <c r="D3496" t="s">
        <v>609</v>
      </c>
      <c r="E3496" t="s">
        <v>149</v>
      </c>
      <c r="F3496" t="s">
        <v>593</v>
      </c>
      <c r="G3496" s="82">
        <v>-11740</v>
      </c>
      <c r="H3496" t="s">
        <v>179</v>
      </c>
      <c r="I3496" t="s">
        <v>211</v>
      </c>
      <c r="J3496" s="33"/>
      <c r="K3496" s="33">
        <f>표1[[#This Row],[날짜]]</f>
        <v>45463</v>
      </c>
      <c r="L3496" t="str" cm="1">
        <f t="array" ref="L34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96" t="str">
        <f t="shared" si="54"/>
        <v>내계좌이체</v>
      </c>
      <c r="N3496" t="str">
        <f>IF(COUNTIF(저축성자산, I3496) &gt; 0, 표1[[#This Row],[결제수단]], E3496)</f>
        <v>미분류</v>
      </c>
      <c r="O3496">
        <f>IF(OR(표1[[#This Row],[pv_대분류]]="수입", 표1[[#This Row],[pv_대분류]]="저축/투자"), 표1[[#This Row],[금액]], -표1[[#This Row],[금액]])</f>
        <v>11740</v>
      </c>
    </row>
    <row r="3497" spans="1:15" hidden="1">
      <c r="A3497" s="33">
        <v>45463</v>
      </c>
      <c r="B3497" s="34">
        <v>0.82762731481481477</v>
      </c>
      <c r="C3497" t="s">
        <v>167</v>
      </c>
      <c r="D3497" t="s">
        <v>609</v>
      </c>
      <c r="E3497" t="s">
        <v>149</v>
      </c>
      <c r="F3497" t="s">
        <v>152</v>
      </c>
      <c r="G3497" s="82">
        <v>11740</v>
      </c>
      <c r="H3497" t="s">
        <v>179</v>
      </c>
      <c r="I3497" t="s">
        <v>537</v>
      </c>
      <c r="J3497" s="33"/>
      <c r="K3497" s="33">
        <f>표1[[#This Row],[날짜]]</f>
        <v>45463</v>
      </c>
      <c r="L3497" t="str" cm="1">
        <f t="array" ref="L34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497" t="str">
        <f t="shared" si="54"/>
        <v>내계좌이체</v>
      </c>
      <c r="N3497" t="str">
        <f>IF(COUNTIF(저축성자산, I3497) &gt; 0, 표1[[#This Row],[결제수단]], E3497)</f>
        <v>미분류</v>
      </c>
      <c r="O3497">
        <f>IF(OR(표1[[#This Row],[pv_대분류]]="수입", 표1[[#This Row],[pv_대분류]]="저축/투자"), 표1[[#This Row],[금액]], -표1[[#This Row],[금액]])</f>
        <v>-11740</v>
      </c>
    </row>
    <row r="3498" spans="1:15" hidden="1">
      <c r="A3498" s="33">
        <v>45462</v>
      </c>
      <c r="B3498" s="34">
        <v>0.44359953703703697</v>
      </c>
      <c r="C3498" t="s">
        <v>163</v>
      </c>
      <c r="D3498" t="s">
        <v>510</v>
      </c>
      <c r="E3498" t="s">
        <v>149</v>
      </c>
      <c r="F3498" t="s">
        <v>608</v>
      </c>
      <c r="G3498" s="82">
        <v>328</v>
      </c>
      <c r="H3498" t="s">
        <v>179</v>
      </c>
      <c r="I3498" t="s">
        <v>527</v>
      </c>
      <c r="J3498" s="33"/>
      <c r="K3498" s="33">
        <f>표1[[#This Row],[날짜]]</f>
        <v>45462</v>
      </c>
      <c r="L3498" t="str" cm="1">
        <f t="array" ref="L34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98" t="str">
        <f t="shared" si="54"/>
        <v>금융수입</v>
      </c>
      <c r="N3498" t="str">
        <f>IF(COUNTIF(저축성자산, I3498) &gt; 0, 표1[[#This Row],[결제수단]], E3498)</f>
        <v>미분류</v>
      </c>
      <c r="O3498">
        <f>IF(OR(표1[[#This Row],[pv_대분류]]="수입", 표1[[#This Row],[pv_대분류]]="저축/투자"), 표1[[#This Row],[금액]], -표1[[#This Row],[금액]])</f>
        <v>328</v>
      </c>
    </row>
    <row r="3499" spans="1:15" hidden="1">
      <c r="A3499" s="33">
        <v>45462</v>
      </c>
      <c r="B3499" s="34">
        <v>0.61600694444444448</v>
      </c>
      <c r="C3499" t="s">
        <v>163</v>
      </c>
      <c r="D3499" t="s">
        <v>161</v>
      </c>
      <c r="E3499" t="s">
        <v>149</v>
      </c>
      <c r="F3499" t="s">
        <v>391</v>
      </c>
      <c r="G3499" s="82">
        <v>20</v>
      </c>
      <c r="H3499" t="s">
        <v>179</v>
      </c>
      <c r="I3499" t="s">
        <v>537</v>
      </c>
      <c r="J3499" s="33"/>
      <c r="K3499" s="33">
        <f>표1[[#This Row],[날짜]]</f>
        <v>45462</v>
      </c>
      <c r="L3499" t="str" cm="1">
        <f t="array" ref="L34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499" t="str">
        <f t="shared" si="54"/>
        <v>앱테크</v>
      </c>
      <c r="N3499" t="str">
        <f>IF(COUNTIF(저축성자산, I3499) &gt; 0, 표1[[#This Row],[결제수단]], E3499)</f>
        <v>미분류</v>
      </c>
      <c r="O3499">
        <f>IF(OR(표1[[#This Row],[pv_대분류]]="수입", 표1[[#This Row],[pv_대분류]]="저축/투자"), 표1[[#This Row],[금액]], -표1[[#This Row],[금액]])</f>
        <v>20</v>
      </c>
    </row>
    <row r="3500" spans="1:15" hidden="1">
      <c r="A3500" s="33">
        <v>45462</v>
      </c>
      <c r="B3500" s="34">
        <v>0.61600694444444448</v>
      </c>
      <c r="C3500" t="s">
        <v>163</v>
      </c>
      <c r="D3500" t="s">
        <v>161</v>
      </c>
      <c r="E3500" t="s">
        <v>149</v>
      </c>
      <c r="F3500" t="s">
        <v>391</v>
      </c>
      <c r="G3500" s="82">
        <v>1</v>
      </c>
      <c r="H3500" t="s">
        <v>179</v>
      </c>
      <c r="I3500" t="s">
        <v>537</v>
      </c>
      <c r="J3500" s="33"/>
      <c r="K3500" s="33">
        <f>표1[[#This Row],[날짜]]</f>
        <v>45462</v>
      </c>
      <c r="L3500" t="str" cm="1">
        <f t="array" ref="L35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00" t="str">
        <f t="shared" si="54"/>
        <v>앱테크</v>
      </c>
      <c r="N3500" t="str">
        <f>IF(COUNTIF(저축성자산, I3500) &gt; 0, 표1[[#This Row],[결제수단]], E3500)</f>
        <v>미분류</v>
      </c>
      <c r="O3500">
        <f>IF(OR(표1[[#This Row],[pv_대분류]]="수입", 표1[[#This Row],[pv_대분류]]="저축/투자"), 표1[[#This Row],[금액]], -표1[[#This Row],[금액]])</f>
        <v>1</v>
      </c>
    </row>
    <row r="3501" spans="1:15" hidden="1">
      <c r="A3501" s="33">
        <v>45462</v>
      </c>
      <c r="B3501" s="34">
        <v>0.3725</v>
      </c>
      <c r="C3501" t="s">
        <v>167</v>
      </c>
      <c r="D3501" t="s">
        <v>167</v>
      </c>
      <c r="E3501" t="s">
        <v>149</v>
      </c>
      <c r="F3501" t="s">
        <v>136</v>
      </c>
      <c r="G3501" s="82">
        <v>4000</v>
      </c>
      <c r="H3501" t="s">
        <v>179</v>
      </c>
      <c r="I3501" t="s">
        <v>554</v>
      </c>
      <c r="J3501" s="33"/>
      <c r="K3501" s="33">
        <f>표1[[#This Row],[날짜]]</f>
        <v>45462</v>
      </c>
      <c r="L3501" t="str" cm="1">
        <f t="array" ref="L35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01" t="str">
        <f t="shared" si="54"/>
        <v>이체</v>
      </c>
      <c r="N3501" t="str">
        <f>IF(COUNTIF(저축성자산, I3501) &gt; 0, 표1[[#This Row],[결제수단]], E3501)</f>
        <v>미분류</v>
      </c>
      <c r="O3501">
        <f>IF(OR(표1[[#This Row],[pv_대분류]]="수입", 표1[[#This Row],[pv_대분류]]="저축/투자"), 표1[[#This Row],[금액]], -표1[[#This Row],[금액]])</f>
        <v>-4000</v>
      </c>
    </row>
    <row r="3502" spans="1:15" hidden="1">
      <c r="A3502" s="33">
        <v>45462</v>
      </c>
      <c r="B3502" s="34">
        <v>0.44412037037037039</v>
      </c>
      <c r="C3502" t="s">
        <v>167</v>
      </c>
      <c r="D3502" t="s">
        <v>609</v>
      </c>
      <c r="E3502" t="s">
        <v>149</v>
      </c>
      <c r="F3502" t="s">
        <v>192</v>
      </c>
      <c r="G3502" s="82">
        <v>328</v>
      </c>
      <c r="H3502" t="s">
        <v>179</v>
      </c>
      <c r="I3502" t="s">
        <v>537</v>
      </c>
      <c r="J3502" s="33"/>
      <c r="K3502" s="33">
        <f>표1[[#This Row],[날짜]]</f>
        <v>45462</v>
      </c>
      <c r="L3502" t="str" cm="1">
        <f t="array" ref="L35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02" t="str">
        <f t="shared" si="54"/>
        <v>내계좌이체</v>
      </c>
      <c r="N3502" t="str">
        <f>IF(COUNTIF(저축성자산, I3502) &gt; 0, 표1[[#This Row],[결제수단]], E3502)</f>
        <v>미분류</v>
      </c>
      <c r="O3502">
        <f>IF(OR(표1[[#This Row],[pv_대분류]]="수입", 표1[[#This Row],[pv_대분류]]="저축/투자"), 표1[[#This Row],[금액]], -표1[[#This Row],[금액]])</f>
        <v>-328</v>
      </c>
    </row>
    <row r="3503" spans="1:15" hidden="1">
      <c r="A3503" s="33">
        <v>45462</v>
      </c>
      <c r="B3503" s="34">
        <v>0.44412037037037039</v>
      </c>
      <c r="C3503" t="s">
        <v>167</v>
      </c>
      <c r="D3503" t="s">
        <v>609</v>
      </c>
      <c r="E3503" t="s">
        <v>149</v>
      </c>
      <c r="F3503" t="s">
        <v>234</v>
      </c>
      <c r="G3503" s="82">
        <v>-328</v>
      </c>
      <c r="H3503" t="s">
        <v>179</v>
      </c>
      <c r="I3503" t="s">
        <v>527</v>
      </c>
      <c r="J3503" s="33"/>
      <c r="K3503" s="33">
        <f>표1[[#This Row],[날짜]]</f>
        <v>45462</v>
      </c>
      <c r="L3503" t="str" cm="1">
        <f t="array" ref="L35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03" t="str">
        <f t="shared" si="54"/>
        <v>내계좌이체</v>
      </c>
      <c r="N3503" t="str">
        <f>IF(COUNTIF(저축성자산, I3503) &gt; 0, 표1[[#This Row],[결제수단]], E3503)</f>
        <v>미분류</v>
      </c>
      <c r="O3503">
        <f>IF(OR(표1[[#This Row],[pv_대분류]]="수입", 표1[[#This Row],[pv_대분류]]="저축/투자"), 표1[[#This Row],[금액]], -표1[[#This Row],[금액]])</f>
        <v>328</v>
      </c>
    </row>
    <row r="3504" spans="1:15">
      <c r="A3504" s="33">
        <v>45461</v>
      </c>
      <c r="B3504" s="34">
        <v>0.34109953703703699</v>
      </c>
      <c r="C3504" t="s">
        <v>165</v>
      </c>
      <c r="D3504" t="s">
        <v>146</v>
      </c>
      <c r="E3504" t="s">
        <v>37</v>
      </c>
      <c r="F3504" t="s">
        <v>327</v>
      </c>
      <c r="G3504" s="82">
        <v>-6000</v>
      </c>
      <c r="H3504" t="s">
        <v>179</v>
      </c>
      <c r="I3504" t="s">
        <v>224</v>
      </c>
      <c r="J3504" s="33"/>
      <c r="K3504" s="33">
        <f>표1[[#This Row],[날짜]]</f>
        <v>45461</v>
      </c>
      <c r="L3504" t="str" cm="1">
        <f t="array" ref="L35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04" t="str">
        <f t="shared" si="54"/>
        <v>교통</v>
      </c>
      <c r="N3504" t="str">
        <f>IF(COUNTIF(저축성자산, I3504) &gt; 0, 표1[[#This Row],[결제수단]], E3504)</f>
        <v>택시</v>
      </c>
      <c r="O3504">
        <f>IF(OR(표1[[#This Row],[pv_대분류]]="수입", 표1[[#This Row],[pv_대분류]]="저축/투자"), 표1[[#This Row],[금액]], -표1[[#This Row],[금액]])</f>
        <v>6000</v>
      </c>
    </row>
    <row r="3505" spans="1:15" hidden="1">
      <c r="A3505" s="33">
        <v>45461</v>
      </c>
      <c r="B3505" s="34">
        <v>0.38738425925925918</v>
      </c>
      <c r="C3505" t="s">
        <v>167</v>
      </c>
      <c r="D3505" t="s">
        <v>23</v>
      </c>
      <c r="E3505" t="s">
        <v>149</v>
      </c>
      <c r="F3505" t="s">
        <v>192</v>
      </c>
      <c r="G3505" s="82">
        <v>328</v>
      </c>
      <c r="H3505" t="s">
        <v>179</v>
      </c>
      <c r="I3505" t="s">
        <v>537</v>
      </c>
      <c r="J3505" s="33"/>
      <c r="K3505" s="33">
        <f>표1[[#This Row],[날짜]]</f>
        <v>45461</v>
      </c>
      <c r="L3505" t="str" cm="1">
        <f t="array" ref="L35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05" t="str">
        <f t="shared" si="54"/>
        <v>투자</v>
      </c>
      <c r="N3505" t="str">
        <f>IF(COUNTIF(저축성자산, I3505) &gt; 0, 표1[[#This Row],[결제수단]], E3505)</f>
        <v>미분류</v>
      </c>
      <c r="O3505">
        <f>IF(OR(표1[[#This Row],[pv_대분류]]="수입", 표1[[#This Row],[pv_대분류]]="저축/투자"), 표1[[#This Row],[금액]], -표1[[#This Row],[금액]])</f>
        <v>-328</v>
      </c>
    </row>
    <row r="3506" spans="1:15" hidden="1">
      <c r="A3506" s="33">
        <v>45460</v>
      </c>
      <c r="B3506" s="34">
        <v>0.40393518518518517</v>
      </c>
      <c r="C3506" t="s">
        <v>163</v>
      </c>
      <c r="D3506" t="s">
        <v>505</v>
      </c>
      <c r="E3506" t="s">
        <v>149</v>
      </c>
      <c r="F3506" t="s">
        <v>653</v>
      </c>
      <c r="G3506" s="82">
        <v>2923590</v>
      </c>
      <c r="H3506" t="s">
        <v>179</v>
      </c>
      <c r="I3506" t="s">
        <v>211</v>
      </c>
      <c r="J3506" s="33"/>
      <c r="K3506" s="33">
        <f>표1[[#This Row],[날짜]]</f>
        <v>45460</v>
      </c>
      <c r="L3506" t="str" cm="1">
        <f t="array" ref="L35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06" t="str">
        <f t="shared" si="54"/>
        <v>기타수입</v>
      </c>
      <c r="N3506" t="str">
        <f>IF(COUNTIF(저축성자산, I3506) &gt; 0, 표1[[#This Row],[결제수단]], E3506)</f>
        <v>미분류</v>
      </c>
      <c r="O3506">
        <f>IF(OR(표1[[#This Row],[pv_대분류]]="수입", 표1[[#This Row],[pv_대분류]]="저축/투자"), 표1[[#This Row],[금액]], -표1[[#This Row],[금액]])</f>
        <v>2923590</v>
      </c>
    </row>
    <row r="3507" spans="1:15" hidden="1">
      <c r="A3507" s="33">
        <v>45460</v>
      </c>
      <c r="B3507" s="34">
        <v>0.41434027777777782</v>
      </c>
      <c r="C3507" t="s">
        <v>163</v>
      </c>
      <c r="D3507" t="s">
        <v>510</v>
      </c>
      <c r="E3507" t="s">
        <v>149</v>
      </c>
      <c r="F3507" t="s">
        <v>240</v>
      </c>
      <c r="G3507" s="82">
        <v>300</v>
      </c>
      <c r="H3507" t="s">
        <v>179</v>
      </c>
      <c r="I3507" t="s">
        <v>537</v>
      </c>
      <c r="J3507" s="33"/>
      <c r="K3507" s="33">
        <f>표1[[#This Row],[날짜]]</f>
        <v>45460</v>
      </c>
      <c r="L3507" t="str" cm="1">
        <f t="array" ref="L35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07" t="str">
        <f t="shared" si="54"/>
        <v>금융수입</v>
      </c>
      <c r="N3507" t="str">
        <f>IF(COUNTIF(저축성자산, I3507) &gt; 0, 표1[[#This Row],[결제수단]], E3507)</f>
        <v>미분류</v>
      </c>
      <c r="O3507">
        <f>IF(OR(표1[[#This Row],[pv_대분류]]="수입", 표1[[#This Row],[pv_대분류]]="저축/투자"), 표1[[#This Row],[금액]], -표1[[#This Row],[금액]])</f>
        <v>300</v>
      </c>
    </row>
    <row r="3508" spans="1:15" hidden="1">
      <c r="A3508" s="33">
        <v>45460</v>
      </c>
      <c r="B3508" s="34">
        <v>0.41434027777777782</v>
      </c>
      <c r="C3508" t="s">
        <v>163</v>
      </c>
      <c r="D3508" t="s">
        <v>505</v>
      </c>
      <c r="E3508" t="s">
        <v>149</v>
      </c>
      <c r="F3508" t="s">
        <v>431</v>
      </c>
      <c r="G3508" s="82">
        <v>4050</v>
      </c>
      <c r="H3508" t="s">
        <v>179</v>
      </c>
      <c r="I3508" t="s">
        <v>537</v>
      </c>
      <c r="J3508" s="33"/>
      <c r="K3508" s="33">
        <f>표1[[#This Row],[날짜]]</f>
        <v>45460</v>
      </c>
      <c r="L3508" t="str" cm="1">
        <f t="array" ref="L35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08" t="str">
        <f t="shared" si="54"/>
        <v>기타수입</v>
      </c>
      <c r="N3508" t="str">
        <f>IF(COUNTIF(저축성자산, I3508) &gt; 0, 표1[[#This Row],[결제수단]], E3508)</f>
        <v>미분류</v>
      </c>
      <c r="O3508">
        <f>IF(OR(표1[[#This Row],[pv_대분류]]="수입", 표1[[#This Row],[pv_대분류]]="저축/투자"), 표1[[#This Row],[금액]], -표1[[#This Row],[금액]])</f>
        <v>4050</v>
      </c>
    </row>
    <row r="3509" spans="1:15">
      <c r="A3509" s="33">
        <v>45460</v>
      </c>
      <c r="B3509" s="34">
        <v>0.42762731481481481</v>
      </c>
      <c r="C3509" t="s">
        <v>165</v>
      </c>
      <c r="D3509" t="s">
        <v>146</v>
      </c>
      <c r="E3509" t="s">
        <v>595</v>
      </c>
      <c r="F3509" t="s">
        <v>639</v>
      </c>
      <c r="G3509" s="82">
        <v>-11422</v>
      </c>
      <c r="H3509" t="s">
        <v>179</v>
      </c>
      <c r="I3509" t="s">
        <v>537</v>
      </c>
      <c r="J3509" s="33"/>
      <c r="K3509" s="33">
        <f>표1[[#This Row],[날짜]]</f>
        <v>45460</v>
      </c>
      <c r="L3509" t="str" cm="1">
        <f t="array" ref="L35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09" t="str">
        <f t="shared" si="54"/>
        <v>교통</v>
      </c>
      <c r="N3509" t="str">
        <f>IF(COUNTIF(저축성자산, I3509) &gt; 0, 표1[[#This Row],[결제수단]], E3509)</f>
        <v>대중교통</v>
      </c>
      <c r="O3509">
        <f>IF(OR(표1[[#This Row],[pv_대분류]]="수입", 표1[[#This Row],[pv_대분류]]="저축/투자"), 표1[[#This Row],[금액]], -표1[[#This Row],[금액]])</f>
        <v>11422</v>
      </c>
    </row>
    <row r="3510" spans="1:15">
      <c r="A3510" s="33">
        <v>45460</v>
      </c>
      <c r="B3510" s="34">
        <v>0.42918981481481477</v>
      </c>
      <c r="C3510" t="s">
        <v>165</v>
      </c>
      <c r="D3510" t="s">
        <v>542</v>
      </c>
      <c r="E3510" t="s">
        <v>40</v>
      </c>
      <c r="F3510" t="s">
        <v>410</v>
      </c>
      <c r="G3510" s="82">
        <v>-5200</v>
      </c>
      <c r="H3510" t="s">
        <v>179</v>
      </c>
      <c r="I3510" t="s">
        <v>222</v>
      </c>
      <c r="J3510" s="33"/>
      <c r="K3510" s="33">
        <f>표1[[#This Row],[날짜]]</f>
        <v>45460</v>
      </c>
      <c r="L3510" t="str" cm="1">
        <f t="array" ref="L35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0" t="str">
        <f t="shared" si="54"/>
        <v>의료/건강</v>
      </c>
      <c r="N3510" t="str">
        <f>IF(COUNTIF(저축성자산, I3510) &gt; 0, 표1[[#This Row],[결제수단]], E3510)</f>
        <v>피부과</v>
      </c>
      <c r="O3510">
        <f>IF(OR(표1[[#This Row],[pv_대분류]]="수입", 표1[[#This Row],[pv_대분류]]="저축/투자"), 표1[[#This Row],[금액]], -표1[[#This Row],[금액]])</f>
        <v>5200</v>
      </c>
    </row>
    <row r="3511" spans="1:15" hidden="1">
      <c r="A3511" s="33">
        <v>45460</v>
      </c>
      <c r="B3511" s="34">
        <v>0.43046296296296288</v>
      </c>
      <c r="C3511" t="s">
        <v>163</v>
      </c>
      <c r="D3511" t="s">
        <v>510</v>
      </c>
      <c r="E3511" t="s">
        <v>149</v>
      </c>
      <c r="F3511" t="s">
        <v>608</v>
      </c>
      <c r="G3511" s="82">
        <v>262</v>
      </c>
      <c r="H3511" t="s">
        <v>179</v>
      </c>
      <c r="I3511" t="s">
        <v>527</v>
      </c>
      <c r="J3511" s="33"/>
      <c r="K3511" s="33">
        <f>표1[[#This Row],[날짜]]</f>
        <v>45460</v>
      </c>
      <c r="L3511" t="str" cm="1">
        <f t="array" ref="L35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11" t="str">
        <f t="shared" si="54"/>
        <v>금융수입</v>
      </c>
      <c r="N3511" t="str">
        <f>IF(COUNTIF(저축성자산, I3511) &gt; 0, 표1[[#This Row],[결제수단]], E3511)</f>
        <v>미분류</v>
      </c>
      <c r="O3511">
        <f>IF(OR(표1[[#This Row],[pv_대분류]]="수입", 표1[[#This Row],[pv_대분류]]="저축/투자"), 표1[[#This Row],[금액]], -표1[[#This Row],[금액]])</f>
        <v>262</v>
      </c>
    </row>
    <row r="3512" spans="1:15">
      <c r="A3512" s="33">
        <v>45460</v>
      </c>
      <c r="B3512" s="34">
        <v>0.43245370370370367</v>
      </c>
      <c r="C3512" t="s">
        <v>165</v>
      </c>
      <c r="D3512" t="s">
        <v>542</v>
      </c>
      <c r="E3512" t="s">
        <v>50</v>
      </c>
      <c r="F3512" t="s">
        <v>796</v>
      </c>
      <c r="G3512" s="82">
        <v>-5800</v>
      </c>
      <c r="H3512" t="s">
        <v>179</v>
      </c>
      <c r="I3512" t="s">
        <v>222</v>
      </c>
      <c r="J3512" s="33"/>
      <c r="K3512" s="33">
        <f>표1[[#This Row],[날짜]]</f>
        <v>45460</v>
      </c>
      <c r="L3512" t="str" cm="1">
        <f t="array" ref="L35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2" t="str">
        <f t="shared" si="54"/>
        <v>의료/건강</v>
      </c>
      <c r="N3512" t="str">
        <f>IF(COUNTIF(저축성자산, I3512) &gt; 0, 표1[[#This Row],[결제수단]], E3512)</f>
        <v>약국</v>
      </c>
      <c r="O3512">
        <f>IF(OR(표1[[#This Row],[pv_대분류]]="수입", 표1[[#This Row],[pv_대분류]]="저축/투자"), 표1[[#This Row],[금액]], -표1[[#This Row],[금액]])</f>
        <v>5800</v>
      </c>
    </row>
    <row r="3513" spans="1:15">
      <c r="A3513" s="33">
        <v>45460</v>
      </c>
      <c r="B3513" s="34">
        <v>0.45656249999999998</v>
      </c>
      <c r="C3513" t="s">
        <v>165</v>
      </c>
      <c r="D3513" t="s">
        <v>553</v>
      </c>
      <c r="E3513" t="s">
        <v>622</v>
      </c>
      <c r="F3513" t="s">
        <v>791</v>
      </c>
      <c r="G3513" s="82">
        <v>-7890</v>
      </c>
      <c r="H3513" t="s">
        <v>179</v>
      </c>
      <c r="I3513" t="s">
        <v>554</v>
      </c>
      <c r="J3513" s="33"/>
      <c r="K3513" s="33">
        <f>표1[[#This Row],[날짜]]</f>
        <v>45460</v>
      </c>
      <c r="L3513" t="str" cm="1">
        <f t="array" ref="L35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3" t="str">
        <f t="shared" si="54"/>
        <v>온라인쇼핑</v>
      </c>
      <c r="N3513" t="str">
        <f>IF(COUNTIF(저축성자산, I3513) &gt; 0, 표1[[#This Row],[결제수단]], E3513)</f>
        <v>서비스구독</v>
      </c>
      <c r="O3513">
        <f>IF(OR(표1[[#This Row],[pv_대분류]]="수입", 표1[[#This Row],[pv_대분류]]="저축/투자"), 표1[[#This Row],[금액]], -표1[[#This Row],[금액]])</f>
        <v>7890</v>
      </c>
    </row>
    <row r="3514" spans="1:15">
      <c r="A3514" s="33">
        <v>45460</v>
      </c>
      <c r="B3514" s="34">
        <v>0.50596064814814812</v>
      </c>
      <c r="C3514" t="s">
        <v>165</v>
      </c>
      <c r="D3514" t="s">
        <v>553</v>
      </c>
      <c r="E3514" t="s">
        <v>612</v>
      </c>
      <c r="F3514" t="s">
        <v>5</v>
      </c>
      <c r="G3514" s="82">
        <v>-70373</v>
      </c>
      <c r="H3514" t="s">
        <v>179</v>
      </c>
      <c r="I3514" t="s">
        <v>222</v>
      </c>
      <c r="J3514" s="33"/>
      <c r="K3514" s="33">
        <f>표1[[#This Row],[날짜]]</f>
        <v>45460</v>
      </c>
      <c r="L3514" t="str" cm="1">
        <f t="array" ref="L35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4" t="str">
        <f t="shared" si="54"/>
        <v>온라인쇼핑</v>
      </c>
      <c r="N3514" t="str">
        <f>IF(COUNTIF(저축성자산, I3514) &gt; 0, 표1[[#This Row],[결제수단]], E3514)</f>
        <v>인터넷쇼핑</v>
      </c>
      <c r="O3514">
        <f>IF(OR(표1[[#This Row],[pv_대분류]]="수입", 표1[[#This Row],[pv_대분류]]="저축/투자"), 표1[[#This Row],[금액]], -표1[[#This Row],[금액]])</f>
        <v>70373</v>
      </c>
    </row>
    <row r="3515" spans="1:15">
      <c r="A3515" s="33">
        <v>45460</v>
      </c>
      <c r="B3515" s="34">
        <v>0.51195601851851846</v>
      </c>
      <c r="C3515" t="s">
        <v>165</v>
      </c>
      <c r="D3515" t="s">
        <v>146</v>
      </c>
      <c r="E3515" t="s">
        <v>595</v>
      </c>
      <c r="F3515" t="s">
        <v>639</v>
      </c>
      <c r="G3515" s="82">
        <v>-3578</v>
      </c>
      <c r="H3515" t="s">
        <v>179</v>
      </c>
      <c r="I3515" t="s">
        <v>537</v>
      </c>
      <c r="J3515" s="33"/>
      <c r="K3515" s="33">
        <f>표1[[#This Row],[날짜]]</f>
        <v>45460</v>
      </c>
      <c r="L3515" t="str" cm="1">
        <f t="array" ref="L35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5" t="str">
        <f t="shared" si="54"/>
        <v>교통</v>
      </c>
      <c r="N3515" t="str">
        <f>IF(COUNTIF(저축성자산, I3515) &gt; 0, 표1[[#This Row],[결제수단]], E3515)</f>
        <v>대중교통</v>
      </c>
      <c r="O3515">
        <f>IF(OR(표1[[#This Row],[pv_대분류]]="수입", 표1[[#This Row],[pv_대분류]]="저축/투자"), 표1[[#This Row],[금액]], -표1[[#This Row],[금액]])</f>
        <v>3578</v>
      </c>
    </row>
    <row r="3516" spans="1:15" hidden="1">
      <c r="A3516" s="33">
        <v>45460</v>
      </c>
      <c r="B3516" s="34">
        <v>0.55199074074074073</v>
      </c>
      <c r="C3516" t="s">
        <v>163</v>
      </c>
      <c r="D3516" t="s">
        <v>161</v>
      </c>
      <c r="E3516" t="s">
        <v>149</v>
      </c>
      <c r="F3516" t="s">
        <v>391</v>
      </c>
      <c r="G3516" s="82">
        <v>1</v>
      </c>
      <c r="H3516" t="s">
        <v>179</v>
      </c>
      <c r="I3516" t="s">
        <v>537</v>
      </c>
      <c r="J3516" s="33"/>
      <c r="K3516" s="33">
        <f>표1[[#This Row],[날짜]]</f>
        <v>45460</v>
      </c>
      <c r="L3516" t="str" cm="1">
        <f t="array" ref="L35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16" t="str">
        <f t="shared" si="54"/>
        <v>앱테크</v>
      </c>
      <c r="N3516" t="str">
        <f>IF(COUNTIF(저축성자산, I3516) &gt; 0, 표1[[#This Row],[결제수단]], E3516)</f>
        <v>미분류</v>
      </c>
      <c r="O3516">
        <f>IF(OR(표1[[#This Row],[pv_대분류]]="수입", 표1[[#This Row],[pv_대분류]]="저축/투자"), 표1[[#This Row],[금액]], -표1[[#This Row],[금액]])</f>
        <v>1</v>
      </c>
    </row>
    <row r="3517" spans="1:15">
      <c r="A3517" s="33">
        <v>45460</v>
      </c>
      <c r="B3517" s="34">
        <v>0.70901620370370366</v>
      </c>
      <c r="C3517" t="s">
        <v>165</v>
      </c>
      <c r="D3517" t="s">
        <v>549</v>
      </c>
      <c r="E3517" t="s">
        <v>11</v>
      </c>
      <c r="F3517" t="s">
        <v>425</v>
      </c>
      <c r="G3517" s="82">
        <v>-45890</v>
      </c>
      <c r="H3517" t="s">
        <v>179</v>
      </c>
      <c r="I3517" t="s">
        <v>537</v>
      </c>
      <c r="J3517" s="33"/>
      <c r="K3517" s="33">
        <f>표1[[#This Row],[날짜]]</f>
        <v>45460</v>
      </c>
      <c r="L3517" t="str" cm="1">
        <f t="array" ref="L35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7" t="str">
        <f t="shared" si="54"/>
        <v>주거/통신</v>
      </c>
      <c r="N3517" t="str">
        <f>IF(COUNTIF(저축성자산, I3517) &gt; 0, 표1[[#This Row],[결제수단]], E3517)</f>
        <v>휴대폰</v>
      </c>
      <c r="O3517">
        <f>IF(OR(표1[[#This Row],[pv_대분류]]="수입", 표1[[#This Row],[pv_대분류]]="저축/투자"), 표1[[#This Row],[금액]], -표1[[#This Row],[금액]])</f>
        <v>45890</v>
      </c>
    </row>
    <row r="3518" spans="1:15">
      <c r="A3518" s="33">
        <v>45460</v>
      </c>
      <c r="B3518" s="34">
        <v>0.71075231481481482</v>
      </c>
      <c r="C3518" t="s">
        <v>165</v>
      </c>
      <c r="D3518" t="s">
        <v>148</v>
      </c>
      <c r="E3518" t="s">
        <v>126</v>
      </c>
      <c r="F3518" t="s">
        <v>414</v>
      </c>
      <c r="G3518" s="82">
        <v>-150000</v>
      </c>
      <c r="H3518" t="s">
        <v>179</v>
      </c>
      <c r="I3518" t="s">
        <v>537</v>
      </c>
      <c r="J3518" s="33"/>
      <c r="K3518" s="33">
        <f>표1[[#This Row],[날짜]]</f>
        <v>45460</v>
      </c>
      <c r="L3518" t="str" cm="1">
        <f t="array" ref="L35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8" t="str">
        <f t="shared" si="54"/>
        <v>식비</v>
      </c>
      <c r="N3518" t="str">
        <f>IF(COUNTIF(저축성자산, I3518) &gt; 0, 표1[[#This Row],[결제수단]], E3518)</f>
        <v>피자</v>
      </c>
      <c r="O3518">
        <f>IF(OR(표1[[#This Row],[pv_대분류]]="수입", 표1[[#This Row],[pv_대분류]]="저축/투자"), 표1[[#This Row],[금액]], -표1[[#This Row],[금액]])</f>
        <v>150000</v>
      </c>
    </row>
    <row r="3519" spans="1:15">
      <c r="A3519" s="33">
        <v>45460</v>
      </c>
      <c r="B3519" s="34">
        <v>0.79571759259259256</v>
      </c>
      <c r="C3519" t="s">
        <v>165</v>
      </c>
      <c r="D3519" t="s">
        <v>156</v>
      </c>
      <c r="E3519" t="s">
        <v>18</v>
      </c>
      <c r="F3519" t="s">
        <v>740</v>
      </c>
      <c r="G3519" s="82">
        <v>-99560</v>
      </c>
      <c r="H3519" t="s">
        <v>179</v>
      </c>
      <c r="I3519" t="s">
        <v>211</v>
      </c>
      <c r="J3519" s="33"/>
      <c r="K3519" s="33">
        <f>표1[[#This Row],[날짜]]</f>
        <v>45460</v>
      </c>
      <c r="L3519" t="str" cm="1">
        <f t="array" ref="L35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19" t="str">
        <f t="shared" si="54"/>
        <v>금융</v>
      </c>
      <c r="N3519" t="str">
        <f>IF(COUNTIF(저축성자산, I3519) &gt; 0, 표1[[#This Row],[결제수단]], E3519)</f>
        <v>은행</v>
      </c>
      <c r="O3519">
        <f>IF(OR(표1[[#This Row],[pv_대분류]]="수입", 표1[[#This Row],[pv_대분류]]="저축/투자"), 표1[[#This Row],[금액]], -표1[[#This Row],[금액]])</f>
        <v>99560</v>
      </c>
    </row>
    <row r="3520" spans="1:15" hidden="1">
      <c r="A3520" s="33">
        <v>45460</v>
      </c>
      <c r="B3520" s="34">
        <v>0.38733796296296302</v>
      </c>
      <c r="C3520" t="s">
        <v>167</v>
      </c>
      <c r="D3520" t="s">
        <v>167</v>
      </c>
      <c r="E3520" t="s">
        <v>149</v>
      </c>
      <c r="F3520" t="s">
        <v>142</v>
      </c>
      <c r="G3520" s="82">
        <v>2000</v>
      </c>
      <c r="H3520" t="s">
        <v>179</v>
      </c>
      <c r="I3520" t="s">
        <v>554</v>
      </c>
      <c r="J3520" s="33"/>
      <c r="K3520" s="33">
        <f>표1[[#This Row],[날짜]]</f>
        <v>45460</v>
      </c>
      <c r="L3520" t="str" cm="1">
        <f t="array" ref="L35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0" t="str">
        <f t="shared" si="54"/>
        <v>이체</v>
      </c>
      <c r="N3520" t="str">
        <f>IF(COUNTIF(저축성자산, I3520) &gt; 0, 표1[[#This Row],[결제수단]], E3520)</f>
        <v>미분류</v>
      </c>
      <c r="O3520">
        <f>IF(OR(표1[[#This Row],[pv_대분류]]="수입", 표1[[#This Row],[pv_대분류]]="저축/투자"), 표1[[#This Row],[금액]], -표1[[#This Row],[금액]])</f>
        <v>-2000</v>
      </c>
    </row>
    <row r="3521" spans="1:15" hidden="1">
      <c r="A3521" s="33">
        <v>45460</v>
      </c>
      <c r="B3521" s="34">
        <v>0.40737268518518521</v>
      </c>
      <c r="C3521" t="s">
        <v>167</v>
      </c>
      <c r="D3521" t="s">
        <v>609</v>
      </c>
      <c r="E3521" t="s">
        <v>149</v>
      </c>
      <c r="F3521" t="s">
        <v>593</v>
      </c>
      <c r="G3521" s="82">
        <v>-1250000</v>
      </c>
      <c r="H3521" t="s">
        <v>179</v>
      </c>
      <c r="I3521" t="s">
        <v>211</v>
      </c>
      <c r="J3521" s="33"/>
      <c r="K3521" s="33">
        <f>표1[[#This Row],[날짜]]</f>
        <v>45460</v>
      </c>
      <c r="L3521" t="str" cm="1">
        <f t="array" ref="L35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1" t="str">
        <f t="shared" si="54"/>
        <v>내계좌이체</v>
      </c>
      <c r="N3521" t="str">
        <f>IF(COUNTIF(저축성자산, I3521) &gt; 0, 표1[[#This Row],[결제수단]], E3521)</f>
        <v>미분류</v>
      </c>
      <c r="O3521">
        <f>IF(OR(표1[[#This Row],[pv_대분류]]="수입", 표1[[#This Row],[pv_대분류]]="저축/투자"), 표1[[#This Row],[금액]], -표1[[#This Row],[금액]])</f>
        <v>1250000</v>
      </c>
    </row>
    <row r="3522" spans="1:15" hidden="1">
      <c r="A3522" s="33">
        <v>45460</v>
      </c>
      <c r="B3522" s="34">
        <v>0.40737268518518521</v>
      </c>
      <c r="C3522" t="s">
        <v>167</v>
      </c>
      <c r="D3522" t="s">
        <v>609</v>
      </c>
      <c r="E3522" t="s">
        <v>149</v>
      </c>
      <c r="F3522" t="s">
        <v>152</v>
      </c>
      <c r="G3522" s="82">
        <v>1250000</v>
      </c>
      <c r="H3522" t="s">
        <v>179</v>
      </c>
      <c r="I3522" t="s">
        <v>537</v>
      </c>
      <c r="J3522" s="33"/>
      <c r="K3522" s="33">
        <f>표1[[#This Row],[날짜]]</f>
        <v>45460</v>
      </c>
      <c r="L3522" t="str" cm="1">
        <f t="array" ref="L35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2" t="str">
        <f t="shared" ref="M3522:M3585" si="55">IF(COUNTIF(저축성자산, I3522) &gt; 0, "저축성자산", D3522)</f>
        <v>내계좌이체</v>
      </c>
      <c r="N3522" t="str">
        <f>IF(COUNTIF(저축성자산, I3522) &gt; 0, 표1[[#This Row],[결제수단]], E3522)</f>
        <v>미분류</v>
      </c>
      <c r="O3522">
        <f>IF(OR(표1[[#This Row],[pv_대분류]]="수입", 표1[[#This Row],[pv_대분류]]="저축/투자"), 표1[[#This Row],[금액]], -표1[[#This Row],[금액]])</f>
        <v>-1250000</v>
      </c>
    </row>
    <row r="3523" spans="1:15" hidden="1">
      <c r="A3523" s="33">
        <v>45460</v>
      </c>
      <c r="B3523" s="34">
        <v>0.40756944444444437</v>
      </c>
      <c r="C3523" t="s">
        <v>167</v>
      </c>
      <c r="D3523" t="s">
        <v>609</v>
      </c>
      <c r="E3523" t="s">
        <v>149</v>
      </c>
      <c r="F3523" t="s">
        <v>593</v>
      </c>
      <c r="G3523" s="82">
        <v>-250000</v>
      </c>
      <c r="H3523" t="s">
        <v>179</v>
      </c>
      <c r="I3523" t="s">
        <v>211</v>
      </c>
      <c r="J3523" s="33"/>
      <c r="K3523" s="33">
        <f>표1[[#This Row],[날짜]]</f>
        <v>45460</v>
      </c>
      <c r="L3523" t="str" cm="1">
        <f t="array" ref="L35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3" t="str">
        <f t="shared" si="55"/>
        <v>내계좌이체</v>
      </c>
      <c r="N3523" t="str">
        <f>IF(COUNTIF(저축성자산, I3523) &gt; 0, 표1[[#This Row],[결제수단]], E3523)</f>
        <v>미분류</v>
      </c>
      <c r="O3523">
        <f>IF(OR(표1[[#This Row],[pv_대분류]]="수입", 표1[[#This Row],[pv_대분류]]="저축/투자"), 표1[[#This Row],[금액]], -표1[[#This Row],[금액]])</f>
        <v>250000</v>
      </c>
    </row>
    <row r="3524" spans="1:15" hidden="1">
      <c r="A3524" s="33">
        <v>45460</v>
      </c>
      <c r="B3524" s="34">
        <v>0.4077662037037037</v>
      </c>
      <c r="C3524" t="s">
        <v>167</v>
      </c>
      <c r="D3524" t="s">
        <v>609</v>
      </c>
      <c r="E3524" t="s">
        <v>149</v>
      </c>
      <c r="F3524" t="s">
        <v>593</v>
      </c>
      <c r="G3524" s="82">
        <v>-250000</v>
      </c>
      <c r="H3524" t="s">
        <v>179</v>
      </c>
      <c r="I3524" t="s">
        <v>211</v>
      </c>
      <c r="J3524" s="33"/>
      <c r="K3524" s="33">
        <f>표1[[#This Row],[날짜]]</f>
        <v>45460</v>
      </c>
      <c r="L3524" t="str" cm="1">
        <f t="array" ref="L35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4" t="str">
        <f t="shared" si="55"/>
        <v>내계좌이체</v>
      </c>
      <c r="N3524" t="str">
        <f>IF(COUNTIF(저축성자산, I3524) &gt; 0, 표1[[#This Row],[결제수단]], E3524)</f>
        <v>미분류</v>
      </c>
      <c r="O3524">
        <f>IF(OR(표1[[#This Row],[pv_대분류]]="수입", 표1[[#This Row],[pv_대분류]]="저축/투자"), 표1[[#This Row],[금액]], -표1[[#This Row],[금액]])</f>
        <v>250000</v>
      </c>
    </row>
    <row r="3525" spans="1:15" hidden="1">
      <c r="A3525" s="33">
        <v>45460</v>
      </c>
      <c r="B3525" s="34">
        <v>0.40979166666666672</v>
      </c>
      <c r="C3525" t="s">
        <v>167</v>
      </c>
      <c r="D3525" t="s">
        <v>609</v>
      </c>
      <c r="E3525" t="s">
        <v>149</v>
      </c>
      <c r="F3525" t="s">
        <v>593</v>
      </c>
      <c r="G3525" s="82">
        <v>-250000</v>
      </c>
      <c r="H3525" t="s">
        <v>179</v>
      </c>
      <c r="I3525" t="s">
        <v>211</v>
      </c>
      <c r="J3525" s="33"/>
      <c r="K3525" s="33">
        <f>표1[[#This Row],[날짜]]</f>
        <v>45460</v>
      </c>
      <c r="L3525" t="str" cm="1">
        <f t="array" ref="L35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5" t="str">
        <f t="shared" si="55"/>
        <v>내계좌이체</v>
      </c>
      <c r="N3525" t="str">
        <f>IF(COUNTIF(저축성자산, I3525) &gt; 0, 표1[[#This Row],[결제수단]], E3525)</f>
        <v>미분류</v>
      </c>
      <c r="O3525">
        <f>IF(OR(표1[[#This Row],[pv_대분류]]="수입", 표1[[#This Row],[pv_대분류]]="저축/투자"), 표1[[#This Row],[금액]], -표1[[#This Row],[금액]])</f>
        <v>250000</v>
      </c>
    </row>
    <row r="3526" spans="1:15" hidden="1">
      <c r="A3526" s="33">
        <v>45460</v>
      </c>
      <c r="B3526" s="34">
        <v>0.40980324074074082</v>
      </c>
      <c r="C3526" t="s">
        <v>167</v>
      </c>
      <c r="D3526" t="s">
        <v>609</v>
      </c>
      <c r="E3526" t="s">
        <v>149</v>
      </c>
      <c r="F3526" t="s">
        <v>152</v>
      </c>
      <c r="G3526" s="82">
        <v>250000</v>
      </c>
      <c r="H3526" t="s">
        <v>179</v>
      </c>
      <c r="I3526" t="s">
        <v>195</v>
      </c>
      <c r="J3526" s="33"/>
      <c r="K3526" s="33">
        <f>표1[[#This Row],[날짜]]</f>
        <v>45460</v>
      </c>
      <c r="L3526" t="str" cm="1">
        <f t="array" ref="L35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6" t="str">
        <f t="shared" si="55"/>
        <v>내계좌이체</v>
      </c>
      <c r="N3526" t="str">
        <f>IF(COUNTIF(저축성자산, I3526) &gt; 0, 표1[[#This Row],[결제수단]], E3526)</f>
        <v>미분류</v>
      </c>
      <c r="O3526">
        <f>IF(OR(표1[[#This Row],[pv_대분류]]="수입", 표1[[#This Row],[pv_대분류]]="저축/투자"), 표1[[#This Row],[금액]], -표1[[#This Row],[금액]])</f>
        <v>-250000</v>
      </c>
    </row>
    <row r="3527" spans="1:15" hidden="1">
      <c r="A3527" s="33">
        <v>45460</v>
      </c>
      <c r="B3527" s="34">
        <v>0.41498842592592589</v>
      </c>
      <c r="C3527" t="s">
        <v>167</v>
      </c>
      <c r="D3527" t="s">
        <v>609</v>
      </c>
      <c r="E3527" t="s">
        <v>149</v>
      </c>
      <c r="F3527" t="s">
        <v>192</v>
      </c>
      <c r="G3527" s="82">
        <v>-1250000</v>
      </c>
      <c r="H3527" t="s">
        <v>179</v>
      </c>
      <c r="I3527" t="s">
        <v>537</v>
      </c>
      <c r="J3527" s="33"/>
      <c r="K3527" s="33">
        <f>표1[[#This Row],[날짜]]</f>
        <v>45460</v>
      </c>
      <c r="L3527" t="str" cm="1">
        <f t="array" ref="L35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7" t="str">
        <f t="shared" si="55"/>
        <v>내계좌이체</v>
      </c>
      <c r="N3527" t="str">
        <f>IF(COUNTIF(저축성자산, I3527) &gt; 0, 표1[[#This Row],[결제수단]], E3527)</f>
        <v>미분류</v>
      </c>
      <c r="O3527">
        <f>IF(OR(표1[[#This Row],[pv_대분류]]="수입", 표1[[#This Row],[pv_대분류]]="저축/투자"), 표1[[#This Row],[금액]], -표1[[#This Row],[금액]])</f>
        <v>1250000</v>
      </c>
    </row>
    <row r="3528" spans="1:15" hidden="1">
      <c r="A3528" s="33">
        <v>45460</v>
      </c>
      <c r="B3528" s="34">
        <v>0.41498842592592589</v>
      </c>
      <c r="C3528" t="s">
        <v>167</v>
      </c>
      <c r="D3528" t="s">
        <v>609</v>
      </c>
      <c r="E3528" t="s">
        <v>149</v>
      </c>
      <c r="F3528" t="s">
        <v>237</v>
      </c>
      <c r="G3528" s="82">
        <v>1250000</v>
      </c>
      <c r="H3528" t="s">
        <v>179</v>
      </c>
      <c r="I3528" t="s">
        <v>527</v>
      </c>
      <c r="J3528" s="33"/>
      <c r="K3528" s="33">
        <f>표1[[#This Row],[날짜]]</f>
        <v>45460</v>
      </c>
      <c r="L3528" t="str" cm="1">
        <f t="array" ref="L35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8" t="str">
        <f t="shared" si="55"/>
        <v>내계좌이체</v>
      </c>
      <c r="N3528" t="str">
        <f>IF(COUNTIF(저축성자산, I3528) &gt; 0, 표1[[#This Row],[결제수단]], E3528)</f>
        <v>미분류</v>
      </c>
      <c r="O3528">
        <f>IF(OR(표1[[#This Row],[pv_대분류]]="수입", 표1[[#This Row],[pv_대분류]]="저축/투자"), 표1[[#This Row],[금액]], -표1[[#This Row],[금액]])</f>
        <v>-1250000</v>
      </c>
    </row>
    <row r="3529" spans="1:15" hidden="1">
      <c r="A3529" s="33">
        <v>45460</v>
      </c>
      <c r="B3529" s="34">
        <v>0.43020833333333341</v>
      </c>
      <c r="C3529" t="s">
        <v>167</v>
      </c>
      <c r="D3529" t="s">
        <v>609</v>
      </c>
      <c r="E3529" t="s">
        <v>149</v>
      </c>
      <c r="F3529" t="s">
        <v>192</v>
      </c>
      <c r="G3529" s="82">
        <v>50000</v>
      </c>
      <c r="H3529" t="s">
        <v>179</v>
      </c>
      <c r="I3529" t="s">
        <v>537</v>
      </c>
      <c r="J3529" s="33"/>
      <c r="K3529" s="33">
        <f>표1[[#This Row],[날짜]]</f>
        <v>45460</v>
      </c>
      <c r="L3529" t="str" cm="1">
        <f t="array" ref="L35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29" t="str">
        <f t="shared" si="55"/>
        <v>내계좌이체</v>
      </c>
      <c r="N3529" t="str">
        <f>IF(COUNTIF(저축성자산, I3529) &gt; 0, 표1[[#This Row],[결제수단]], E3529)</f>
        <v>미분류</v>
      </c>
      <c r="O3529">
        <f>IF(OR(표1[[#This Row],[pv_대분류]]="수입", 표1[[#This Row],[pv_대분류]]="저축/투자"), 표1[[#This Row],[금액]], -표1[[#This Row],[금액]])</f>
        <v>-50000</v>
      </c>
    </row>
    <row r="3530" spans="1:15" hidden="1">
      <c r="A3530" s="33">
        <v>45460</v>
      </c>
      <c r="B3530" s="34">
        <v>0.43020833333333341</v>
      </c>
      <c r="C3530" t="s">
        <v>167</v>
      </c>
      <c r="D3530" t="s">
        <v>609</v>
      </c>
      <c r="E3530" t="s">
        <v>149</v>
      </c>
      <c r="F3530" t="s">
        <v>234</v>
      </c>
      <c r="G3530" s="82">
        <v>-50000</v>
      </c>
      <c r="H3530" t="s">
        <v>179</v>
      </c>
      <c r="I3530" t="s">
        <v>527</v>
      </c>
      <c r="J3530" s="33"/>
      <c r="K3530" s="33">
        <f>표1[[#This Row],[날짜]]</f>
        <v>45460</v>
      </c>
      <c r="L3530" t="str" cm="1">
        <f t="array" ref="L35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0" t="str">
        <f t="shared" si="55"/>
        <v>내계좌이체</v>
      </c>
      <c r="N3530" t="str">
        <f>IF(COUNTIF(저축성자산, I3530) &gt; 0, 표1[[#This Row],[결제수단]], E3530)</f>
        <v>미분류</v>
      </c>
      <c r="O3530">
        <f>IF(OR(표1[[#This Row],[pv_대분류]]="수입", 표1[[#This Row],[pv_대분류]]="저축/투자"), 표1[[#This Row],[금액]], -표1[[#This Row],[금액]])</f>
        <v>50000</v>
      </c>
    </row>
    <row r="3531" spans="1:15" hidden="1">
      <c r="A3531" s="33">
        <v>45460</v>
      </c>
      <c r="B3531" s="34">
        <v>0.43064814814814822</v>
      </c>
      <c r="C3531" t="s">
        <v>167</v>
      </c>
      <c r="D3531" t="s">
        <v>609</v>
      </c>
      <c r="E3531" t="s">
        <v>149</v>
      </c>
      <c r="F3531" t="s">
        <v>192</v>
      </c>
      <c r="G3531" s="82">
        <v>262</v>
      </c>
      <c r="H3531" t="s">
        <v>179</v>
      </c>
      <c r="I3531" t="s">
        <v>537</v>
      </c>
      <c r="J3531" s="33"/>
      <c r="K3531" s="33">
        <f>표1[[#This Row],[날짜]]</f>
        <v>45460</v>
      </c>
      <c r="L3531" t="str" cm="1">
        <f t="array" ref="L35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1" t="str">
        <f t="shared" si="55"/>
        <v>내계좌이체</v>
      </c>
      <c r="N3531" t="str">
        <f>IF(COUNTIF(저축성자산, I3531) &gt; 0, 표1[[#This Row],[결제수단]], E3531)</f>
        <v>미분류</v>
      </c>
      <c r="O3531">
        <f>IF(OR(표1[[#This Row],[pv_대분류]]="수입", 표1[[#This Row],[pv_대분류]]="저축/투자"), 표1[[#This Row],[금액]], -표1[[#This Row],[금액]])</f>
        <v>-262</v>
      </c>
    </row>
    <row r="3532" spans="1:15" hidden="1">
      <c r="A3532" s="33">
        <v>45460</v>
      </c>
      <c r="B3532" s="34">
        <v>0.43064814814814822</v>
      </c>
      <c r="C3532" t="s">
        <v>167</v>
      </c>
      <c r="D3532" t="s">
        <v>609</v>
      </c>
      <c r="E3532" t="s">
        <v>149</v>
      </c>
      <c r="F3532" t="s">
        <v>234</v>
      </c>
      <c r="G3532" s="82">
        <v>-262</v>
      </c>
      <c r="H3532" t="s">
        <v>179</v>
      </c>
      <c r="I3532" t="s">
        <v>527</v>
      </c>
      <c r="J3532" s="33"/>
      <c r="K3532" s="33">
        <f>표1[[#This Row],[날짜]]</f>
        <v>45460</v>
      </c>
      <c r="L3532" t="str" cm="1">
        <f t="array" ref="L35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2" t="str">
        <f t="shared" si="55"/>
        <v>내계좌이체</v>
      </c>
      <c r="N3532" t="str">
        <f>IF(COUNTIF(저축성자산, I3532) &gt; 0, 표1[[#This Row],[결제수단]], E3532)</f>
        <v>미분류</v>
      </c>
      <c r="O3532">
        <f>IF(OR(표1[[#This Row],[pv_대분류]]="수입", 표1[[#This Row],[pv_대분류]]="저축/투자"), 표1[[#This Row],[금액]], -표1[[#This Row],[금액]])</f>
        <v>262</v>
      </c>
    </row>
    <row r="3533" spans="1:15" hidden="1">
      <c r="A3533" s="33">
        <v>45460</v>
      </c>
      <c r="B3533" s="34">
        <v>0.46122685185185192</v>
      </c>
      <c r="C3533" t="s">
        <v>167</v>
      </c>
      <c r="D3533" t="s">
        <v>609</v>
      </c>
      <c r="E3533" t="s">
        <v>149</v>
      </c>
      <c r="F3533" t="s">
        <v>593</v>
      </c>
      <c r="G3533" s="82">
        <v>-7890</v>
      </c>
      <c r="H3533" t="s">
        <v>179</v>
      </c>
      <c r="I3533" t="s">
        <v>211</v>
      </c>
      <c r="J3533" s="33"/>
      <c r="K3533" s="33">
        <f>표1[[#This Row],[날짜]]</f>
        <v>45460</v>
      </c>
      <c r="L3533" t="str" cm="1">
        <f t="array" ref="L35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3" t="str">
        <f t="shared" si="55"/>
        <v>내계좌이체</v>
      </c>
      <c r="N3533" t="str">
        <f>IF(COUNTIF(저축성자산, I3533) &gt; 0, 표1[[#This Row],[결제수단]], E3533)</f>
        <v>미분류</v>
      </c>
      <c r="O3533">
        <f>IF(OR(표1[[#This Row],[pv_대분류]]="수입", 표1[[#This Row],[pv_대분류]]="저축/투자"), 표1[[#This Row],[금액]], -표1[[#This Row],[금액]])</f>
        <v>7890</v>
      </c>
    </row>
    <row r="3534" spans="1:15" hidden="1">
      <c r="A3534" s="33">
        <v>45460</v>
      </c>
      <c r="B3534" s="34">
        <v>0.4612384259259259</v>
      </c>
      <c r="C3534" t="s">
        <v>167</v>
      </c>
      <c r="D3534" t="s">
        <v>609</v>
      </c>
      <c r="E3534" t="s">
        <v>149</v>
      </c>
      <c r="F3534" t="s">
        <v>152</v>
      </c>
      <c r="G3534" s="82">
        <v>7890</v>
      </c>
      <c r="H3534" t="s">
        <v>179</v>
      </c>
      <c r="I3534" t="s">
        <v>554</v>
      </c>
      <c r="J3534" s="33"/>
      <c r="K3534" s="33">
        <f>표1[[#This Row],[날짜]]</f>
        <v>45460</v>
      </c>
      <c r="L3534" t="str" cm="1">
        <f t="array" ref="L35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4" t="str">
        <f t="shared" si="55"/>
        <v>내계좌이체</v>
      </c>
      <c r="N3534" t="str">
        <f>IF(COUNTIF(저축성자산, I3534) &gt; 0, 표1[[#This Row],[결제수단]], E3534)</f>
        <v>미분류</v>
      </c>
      <c r="O3534">
        <f>IF(OR(표1[[#This Row],[pv_대분류]]="수입", 표1[[#This Row],[pv_대분류]]="저축/투자"), 표1[[#This Row],[금액]], -표1[[#This Row],[금액]])</f>
        <v>-7890</v>
      </c>
    </row>
    <row r="3535" spans="1:15" hidden="1">
      <c r="A3535" s="33">
        <v>45460</v>
      </c>
      <c r="B3535" s="34">
        <v>0.51539351851851856</v>
      </c>
      <c r="C3535" t="s">
        <v>167</v>
      </c>
      <c r="D3535" t="s">
        <v>609</v>
      </c>
      <c r="E3535" t="s">
        <v>149</v>
      </c>
      <c r="F3535" t="s">
        <v>593</v>
      </c>
      <c r="G3535" s="82">
        <v>-150000</v>
      </c>
      <c r="H3535" t="s">
        <v>179</v>
      </c>
      <c r="I3535" t="s">
        <v>211</v>
      </c>
      <c r="J3535" s="33"/>
      <c r="K3535" s="33">
        <f>표1[[#This Row],[날짜]]</f>
        <v>45460</v>
      </c>
      <c r="L3535" t="str" cm="1">
        <f t="array" ref="L35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5" t="str">
        <f t="shared" si="55"/>
        <v>내계좌이체</v>
      </c>
      <c r="N3535" t="str">
        <f>IF(COUNTIF(저축성자산, I3535) &gt; 0, 표1[[#This Row],[결제수단]], E3535)</f>
        <v>미분류</v>
      </c>
      <c r="O3535">
        <f>IF(OR(표1[[#This Row],[pv_대분류]]="수입", 표1[[#This Row],[pv_대분류]]="저축/투자"), 표1[[#This Row],[금액]], -표1[[#This Row],[금액]])</f>
        <v>150000</v>
      </c>
    </row>
    <row r="3536" spans="1:15" hidden="1">
      <c r="A3536" s="33">
        <v>45460</v>
      </c>
      <c r="B3536" s="34">
        <v>0.5154050925925926</v>
      </c>
      <c r="C3536" t="s">
        <v>167</v>
      </c>
      <c r="D3536" t="s">
        <v>609</v>
      </c>
      <c r="E3536" t="s">
        <v>149</v>
      </c>
      <c r="F3536" t="s">
        <v>152</v>
      </c>
      <c r="G3536" s="82">
        <v>150000</v>
      </c>
      <c r="H3536" t="s">
        <v>179</v>
      </c>
      <c r="I3536" t="s">
        <v>537</v>
      </c>
      <c r="J3536" s="33"/>
      <c r="K3536" s="33">
        <f>표1[[#This Row],[날짜]]</f>
        <v>45460</v>
      </c>
      <c r="L3536" t="str" cm="1">
        <f t="array" ref="L35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6" t="str">
        <f t="shared" si="55"/>
        <v>내계좌이체</v>
      </c>
      <c r="N3536" t="str">
        <f>IF(COUNTIF(저축성자산, I3536) &gt; 0, 표1[[#This Row],[결제수단]], E3536)</f>
        <v>미분류</v>
      </c>
      <c r="O3536">
        <f>IF(OR(표1[[#This Row],[pv_대분류]]="수입", 표1[[#This Row],[pv_대분류]]="저축/투자"), 표1[[#This Row],[금액]], -표1[[#This Row],[금액]])</f>
        <v>-150000</v>
      </c>
    </row>
    <row r="3537" spans="1:15" hidden="1">
      <c r="A3537" s="33">
        <v>45460</v>
      </c>
      <c r="B3537" s="34">
        <v>0.51620370370370372</v>
      </c>
      <c r="C3537" t="s">
        <v>167</v>
      </c>
      <c r="D3537" t="s">
        <v>609</v>
      </c>
      <c r="E3537" t="s">
        <v>149</v>
      </c>
      <c r="F3537" t="s">
        <v>593</v>
      </c>
      <c r="G3537" s="82">
        <v>-200000</v>
      </c>
      <c r="H3537" t="s">
        <v>179</v>
      </c>
      <c r="I3537" t="s">
        <v>211</v>
      </c>
      <c r="J3537" s="33"/>
      <c r="K3537" s="33">
        <f>표1[[#This Row],[날짜]]</f>
        <v>45460</v>
      </c>
      <c r="L3537" t="str" cm="1">
        <f t="array" ref="L35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7" t="str">
        <f t="shared" si="55"/>
        <v>내계좌이체</v>
      </c>
      <c r="N3537" t="str">
        <f>IF(COUNTIF(저축성자산, I3537) &gt; 0, 표1[[#This Row],[결제수단]], E3537)</f>
        <v>미분류</v>
      </c>
      <c r="O3537">
        <f>IF(OR(표1[[#This Row],[pv_대분류]]="수입", 표1[[#This Row],[pv_대분류]]="저축/투자"), 표1[[#This Row],[금액]], -표1[[#This Row],[금액]])</f>
        <v>200000</v>
      </c>
    </row>
    <row r="3538" spans="1:15" hidden="1">
      <c r="A3538" s="33">
        <v>45460</v>
      </c>
      <c r="B3538" s="34">
        <v>0.5162268518518518</v>
      </c>
      <c r="C3538" t="s">
        <v>167</v>
      </c>
      <c r="D3538" t="s">
        <v>609</v>
      </c>
      <c r="E3538" t="s">
        <v>149</v>
      </c>
      <c r="F3538" t="s">
        <v>152</v>
      </c>
      <c r="G3538" s="82">
        <v>200000</v>
      </c>
      <c r="H3538" t="s">
        <v>179</v>
      </c>
      <c r="I3538" t="s">
        <v>537</v>
      </c>
      <c r="J3538" s="33"/>
      <c r="K3538" s="33">
        <f>표1[[#This Row],[날짜]]</f>
        <v>45460</v>
      </c>
      <c r="L3538" t="str" cm="1">
        <f t="array" ref="L35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8" t="str">
        <f t="shared" si="55"/>
        <v>내계좌이체</v>
      </c>
      <c r="N3538" t="str">
        <f>IF(COUNTIF(저축성자산, I3538) &gt; 0, 표1[[#This Row],[결제수단]], E3538)</f>
        <v>미분류</v>
      </c>
      <c r="O3538">
        <f>IF(OR(표1[[#This Row],[pv_대분류]]="수입", 표1[[#This Row],[pv_대분류]]="저축/투자"), 표1[[#This Row],[금액]], -표1[[#This Row],[금액]])</f>
        <v>-200000</v>
      </c>
    </row>
    <row r="3539" spans="1:15" hidden="1">
      <c r="A3539" s="33">
        <v>45460</v>
      </c>
      <c r="B3539" s="34">
        <v>0.51646990740740739</v>
      </c>
      <c r="C3539" t="s">
        <v>167</v>
      </c>
      <c r="D3539" t="s">
        <v>609</v>
      </c>
      <c r="E3539" t="s">
        <v>149</v>
      </c>
      <c r="F3539" t="s">
        <v>593</v>
      </c>
      <c r="G3539" s="82">
        <v>-200000</v>
      </c>
      <c r="H3539" t="s">
        <v>179</v>
      </c>
      <c r="I3539" t="s">
        <v>211</v>
      </c>
      <c r="J3539" s="33"/>
      <c r="K3539" s="33">
        <f>표1[[#This Row],[날짜]]</f>
        <v>45460</v>
      </c>
      <c r="L3539" t="str" cm="1">
        <f t="array" ref="L35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39" t="str">
        <f t="shared" si="55"/>
        <v>내계좌이체</v>
      </c>
      <c r="N3539" t="str">
        <f>IF(COUNTIF(저축성자산, I3539) &gt; 0, 표1[[#This Row],[결제수단]], E3539)</f>
        <v>미분류</v>
      </c>
      <c r="O3539">
        <f>IF(OR(표1[[#This Row],[pv_대분류]]="수입", 표1[[#This Row],[pv_대분류]]="저축/투자"), 표1[[#This Row],[금액]], -표1[[#This Row],[금액]])</f>
        <v>200000</v>
      </c>
    </row>
    <row r="3540" spans="1:15" hidden="1">
      <c r="A3540" s="33">
        <v>45460</v>
      </c>
      <c r="B3540" s="34">
        <v>0.51648148148148143</v>
      </c>
      <c r="C3540" t="s">
        <v>167</v>
      </c>
      <c r="D3540" t="s">
        <v>609</v>
      </c>
      <c r="E3540" t="s">
        <v>149</v>
      </c>
      <c r="F3540" t="s">
        <v>152</v>
      </c>
      <c r="G3540" s="82">
        <v>200000</v>
      </c>
      <c r="H3540" t="s">
        <v>179</v>
      </c>
      <c r="I3540" t="s">
        <v>195</v>
      </c>
      <c r="J3540" s="33"/>
      <c r="K3540" s="33">
        <f>표1[[#This Row],[날짜]]</f>
        <v>45460</v>
      </c>
      <c r="L3540" t="str" cm="1">
        <f t="array" ref="L35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0" t="str">
        <f t="shared" si="55"/>
        <v>내계좌이체</v>
      </c>
      <c r="N3540" t="str">
        <f>IF(COUNTIF(저축성자산, I3540) &gt; 0, 표1[[#This Row],[결제수단]], E3540)</f>
        <v>미분류</v>
      </c>
      <c r="O3540">
        <f>IF(OR(표1[[#This Row],[pv_대분류]]="수입", 표1[[#This Row],[pv_대분류]]="저축/투자"), 표1[[#This Row],[금액]], -표1[[#This Row],[금액]])</f>
        <v>-200000</v>
      </c>
    </row>
    <row r="3541" spans="1:15" hidden="1">
      <c r="A3541" s="33">
        <v>45460</v>
      </c>
      <c r="B3541" s="34">
        <v>0.53746527777777775</v>
      </c>
      <c r="C3541" t="s">
        <v>167</v>
      </c>
      <c r="D3541" t="s">
        <v>167</v>
      </c>
      <c r="E3541" t="s">
        <v>149</v>
      </c>
      <c r="F3541" t="s">
        <v>123</v>
      </c>
      <c r="G3541" s="82">
        <v>20000</v>
      </c>
      <c r="H3541" t="s">
        <v>179</v>
      </c>
      <c r="I3541" t="s">
        <v>554</v>
      </c>
      <c r="J3541" s="33"/>
      <c r="K3541" s="33">
        <f>표1[[#This Row],[날짜]]</f>
        <v>45460</v>
      </c>
      <c r="L3541" t="str" cm="1">
        <f t="array" ref="L35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41" t="str">
        <f t="shared" si="55"/>
        <v>이체</v>
      </c>
      <c r="N3541" t="str">
        <f>IF(COUNTIF(저축성자산, I3541) &gt; 0, 표1[[#This Row],[결제수단]], E3541)</f>
        <v>미분류</v>
      </c>
      <c r="O3541">
        <f>IF(OR(표1[[#This Row],[pv_대분류]]="수입", 표1[[#This Row],[pv_대분류]]="저축/투자"), 표1[[#This Row],[금액]], -표1[[#This Row],[금액]])</f>
        <v>-20000</v>
      </c>
    </row>
    <row r="3542" spans="1:15" hidden="1">
      <c r="A3542" s="33">
        <v>45460</v>
      </c>
      <c r="B3542" s="34">
        <v>0.57761574074074074</v>
      </c>
      <c r="C3542" t="s">
        <v>167</v>
      </c>
      <c r="D3542" t="s">
        <v>609</v>
      </c>
      <c r="E3542" t="s">
        <v>149</v>
      </c>
      <c r="F3542" t="s">
        <v>152</v>
      </c>
      <c r="G3542" s="82">
        <v>2000</v>
      </c>
      <c r="H3542" t="s">
        <v>179</v>
      </c>
      <c r="I3542" t="s">
        <v>554</v>
      </c>
      <c r="J3542" s="33"/>
      <c r="K3542" s="33">
        <f>표1[[#This Row],[날짜]]</f>
        <v>45460</v>
      </c>
      <c r="L3542" t="str" cm="1">
        <f t="array" ref="L35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2" t="str">
        <f t="shared" si="55"/>
        <v>내계좌이체</v>
      </c>
      <c r="N3542" t="str">
        <f>IF(COUNTIF(저축성자산, I3542) &gt; 0, 표1[[#This Row],[결제수단]], E3542)</f>
        <v>미분류</v>
      </c>
      <c r="O3542">
        <f>IF(OR(표1[[#This Row],[pv_대분류]]="수입", 표1[[#This Row],[pv_대분류]]="저축/투자"), 표1[[#This Row],[금액]], -표1[[#This Row],[금액]])</f>
        <v>-2000</v>
      </c>
    </row>
    <row r="3543" spans="1:15" hidden="1">
      <c r="A3543" s="33">
        <v>45460</v>
      </c>
      <c r="B3543" s="34">
        <v>0.57761574074074074</v>
      </c>
      <c r="C3543" t="s">
        <v>167</v>
      </c>
      <c r="D3543" t="s">
        <v>609</v>
      </c>
      <c r="E3543" t="s">
        <v>149</v>
      </c>
      <c r="F3543" t="s">
        <v>593</v>
      </c>
      <c r="G3543" s="82">
        <v>-2000</v>
      </c>
      <c r="H3543" t="s">
        <v>179</v>
      </c>
      <c r="I3543" t="s">
        <v>537</v>
      </c>
      <c r="J3543" s="33"/>
      <c r="K3543" s="33">
        <f>표1[[#This Row],[날짜]]</f>
        <v>45460</v>
      </c>
      <c r="L3543" t="str" cm="1">
        <f t="array" ref="L35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3" t="str">
        <f t="shared" si="55"/>
        <v>내계좌이체</v>
      </c>
      <c r="N3543" t="str">
        <f>IF(COUNTIF(저축성자산, I3543) &gt; 0, 표1[[#This Row],[결제수단]], E3543)</f>
        <v>미분류</v>
      </c>
      <c r="O3543">
        <f>IF(OR(표1[[#This Row],[pv_대분류]]="수입", 표1[[#This Row],[pv_대분류]]="저축/투자"), 표1[[#This Row],[금액]], -표1[[#This Row],[금액]])</f>
        <v>2000</v>
      </c>
    </row>
    <row r="3544" spans="1:15" hidden="1">
      <c r="A3544" s="33">
        <v>45460</v>
      </c>
      <c r="B3544" s="34">
        <v>0.75065972222222221</v>
      </c>
      <c r="C3544" t="s">
        <v>167</v>
      </c>
      <c r="D3544" t="s">
        <v>635</v>
      </c>
      <c r="E3544" t="s">
        <v>149</v>
      </c>
      <c r="F3544" t="s">
        <v>632</v>
      </c>
      <c r="G3544" s="82">
        <v>-248251</v>
      </c>
      <c r="H3544" t="s">
        <v>179</v>
      </c>
      <c r="I3544" t="s">
        <v>195</v>
      </c>
      <c r="J3544" s="33"/>
      <c r="K3544" s="33">
        <f>표1[[#This Row],[날짜]]</f>
        <v>45460</v>
      </c>
      <c r="L3544" t="str" cm="1">
        <f t="array" ref="L35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4" t="str">
        <f t="shared" si="55"/>
        <v>카드대금</v>
      </c>
      <c r="N3544" t="str">
        <f>IF(COUNTIF(저축성자산, I3544) &gt; 0, 표1[[#This Row],[결제수단]], E3544)</f>
        <v>미분류</v>
      </c>
      <c r="O3544">
        <f>IF(OR(표1[[#This Row],[pv_대분류]]="수입", 표1[[#This Row],[pv_대분류]]="저축/투자"), 표1[[#This Row],[금액]], -표1[[#This Row],[금액]])</f>
        <v>248251</v>
      </c>
    </row>
    <row r="3545" spans="1:15" hidden="1">
      <c r="A3545" s="33">
        <v>45460</v>
      </c>
      <c r="B3545" s="34">
        <v>0.80244212962962957</v>
      </c>
      <c r="C3545" t="s">
        <v>167</v>
      </c>
      <c r="D3545" t="s">
        <v>609</v>
      </c>
      <c r="E3545" t="s">
        <v>149</v>
      </c>
      <c r="F3545" t="s">
        <v>593</v>
      </c>
      <c r="G3545" s="82">
        <v>-50000</v>
      </c>
      <c r="H3545" t="s">
        <v>179</v>
      </c>
      <c r="I3545" t="s">
        <v>211</v>
      </c>
      <c r="J3545" s="33"/>
      <c r="K3545" s="33">
        <f>표1[[#This Row],[날짜]]</f>
        <v>45460</v>
      </c>
      <c r="L3545" t="str" cm="1">
        <f t="array" ref="L35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5" t="str">
        <f t="shared" si="55"/>
        <v>내계좌이체</v>
      </c>
      <c r="N3545" t="str">
        <f>IF(COUNTIF(저축성자산, I3545) &gt; 0, 표1[[#This Row],[결제수단]], E3545)</f>
        <v>미분류</v>
      </c>
      <c r="O3545">
        <f>IF(OR(표1[[#This Row],[pv_대분류]]="수입", 표1[[#This Row],[pv_대분류]]="저축/투자"), 표1[[#This Row],[금액]], -표1[[#This Row],[금액]])</f>
        <v>50000</v>
      </c>
    </row>
    <row r="3546" spans="1:15" hidden="1">
      <c r="A3546" s="33">
        <v>45460</v>
      </c>
      <c r="B3546" s="34">
        <v>0.80246527777777776</v>
      </c>
      <c r="C3546" t="s">
        <v>167</v>
      </c>
      <c r="D3546" t="s">
        <v>609</v>
      </c>
      <c r="E3546" t="s">
        <v>149</v>
      </c>
      <c r="F3546" t="s">
        <v>152</v>
      </c>
      <c r="G3546" s="82">
        <v>50000</v>
      </c>
      <c r="H3546" t="s">
        <v>179</v>
      </c>
      <c r="I3546" t="s">
        <v>195</v>
      </c>
      <c r="J3546" s="33"/>
      <c r="K3546" s="33">
        <f>표1[[#This Row],[날짜]]</f>
        <v>45460</v>
      </c>
      <c r="L3546" t="str" cm="1">
        <f t="array" ref="L35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46" t="str">
        <f t="shared" si="55"/>
        <v>내계좌이체</v>
      </c>
      <c r="N3546" t="str">
        <f>IF(COUNTIF(저축성자산, I3546) &gt; 0, 표1[[#This Row],[결제수단]], E3546)</f>
        <v>미분류</v>
      </c>
      <c r="O3546">
        <f>IF(OR(표1[[#This Row],[pv_대분류]]="수입", 표1[[#This Row],[pv_대분류]]="저축/투자"), 표1[[#This Row],[금액]], -표1[[#This Row],[금액]])</f>
        <v>-50000</v>
      </c>
    </row>
    <row r="3547" spans="1:15" hidden="1">
      <c r="A3547" s="33">
        <v>45459</v>
      </c>
      <c r="B3547" s="34">
        <v>0.49149305555555561</v>
      </c>
      <c r="C3547" t="s">
        <v>163</v>
      </c>
      <c r="D3547" t="s">
        <v>510</v>
      </c>
      <c r="E3547" t="s">
        <v>149</v>
      </c>
      <c r="F3547" t="s">
        <v>608</v>
      </c>
      <c r="G3547" s="82">
        <v>524</v>
      </c>
      <c r="H3547" t="s">
        <v>179</v>
      </c>
      <c r="I3547" t="s">
        <v>527</v>
      </c>
      <c r="J3547" s="33"/>
      <c r="K3547" s="33">
        <f>표1[[#This Row],[날짜]]</f>
        <v>45459</v>
      </c>
      <c r="L3547" t="str" cm="1">
        <f t="array" ref="L35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47" t="str">
        <f t="shared" si="55"/>
        <v>금융수입</v>
      </c>
      <c r="N3547" t="str">
        <f>IF(COUNTIF(저축성자산, I3547) &gt; 0, 표1[[#This Row],[결제수단]], E3547)</f>
        <v>미분류</v>
      </c>
      <c r="O3547">
        <f>IF(OR(표1[[#This Row],[pv_대분류]]="수입", 표1[[#This Row],[pv_대분류]]="저축/투자"), 표1[[#This Row],[금액]], -표1[[#This Row],[금액]])</f>
        <v>524</v>
      </c>
    </row>
    <row r="3548" spans="1:15" hidden="1">
      <c r="A3548" s="33">
        <v>45459</v>
      </c>
      <c r="B3548" s="34">
        <v>0.56642361111111106</v>
      </c>
      <c r="C3548" t="s">
        <v>163</v>
      </c>
      <c r="D3548" t="s">
        <v>161</v>
      </c>
      <c r="E3548" t="s">
        <v>149</v>
      </c>
      <c r="F3548" t="s">
        <v>391</v>
      </c>
      <c r="G3548" s="82">
        <v>10</v>
      </c>
      <c r="H3548" t="s">
        <v>179</v>
      </c>
      <c r="I3548" t="s">
        <v>537</v>
      </c>
      <c r="J3548" s="33"/>
      <c r="K3548" s="33">
        <f>표1[[#This Row],[날짜]]</f>
        <v>45459</v>
      </c>
      <c r="L3548" t="str" cm="1">
        <f t="array" ref="L35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48" t="str">
        <f t="shared" si="55"/>
        <v>앱테크</v>
      </c>
      <c r="N3548" t="str">
        <f>IF(COUNTIF(저축성자산, I3548) &gt; 0, 표1[[#This Row],[결제수단]], E3548)</f>
        <v>미분류</v>
      </c>
      <c r="O3548">
        <f>IF(OR(표1[[#This Row],[pv_대분류]]="수입", 표1[[#This Row],[pv_대분류]]="저축/투자"), 표1[[#This Row],[금액]], -표1[[#This Row],[금액]])</f>
        <v>10</v>
      </c>
    </row>
    <row r="3549" spans="1:15" hidden="1">
      <c r="A3549" s="33">
        <v>45459</v>
      </c>
      <c r="B3549" s="34">
        <v>0.56643518518518521</v>
      </c>
      <c r="C3549" t="s">
        <v>163</v>
      </c>
      <c r="D3549" t="s">
        <v>161</v>
      </c>
      <c r="E3549" t="s">
        <v>149</v>
      </c>
      <c r="F3549" t="s">
        <v>391</v>
      </c>
      <c r="G3549" s="82">
        <v>1</v>
      </c>
      <c r="H3549" t="s">
        <v>179</v>
      </c>
      <c r="I3549" t="s">
        <v>537</v>
      </c>
      <c r="J3549" s="33"/>
      <c r="K3549" s="33">
        <f>표1[[#This Row],[날짜]]</f>
        <v>45459</v>
      </c>
      <c r="L3549" t="str" cm="1">
        <f t="array" ref="L35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49" t="str">
        <f t="shared" si="55"/>
        <v>앱테크</v>
      </c>
      <c r="N3549" t="str">
        <f>IF(COUNTIF(저축성자산, I3549) &gt; 0, 표1[[#This Row],[결제수단]], E3549)</f>
        <v>미분류</v>
      </c>
      <c r="O3549">
        <f>IF(OR(표1[[#This Row],[pv_대분류]]="수입", 표1[[#This Row],[pv_대분류]]="저축/투자"), 표1[[#This Row],[금액]], -표1[[#This Row],[금액]])</f>
        <v>1</v>
      </c>
    </row>
    <row r="3550" spans="1:15" hidden="1">
      <c r="A3550" s="33">
        <v>45459</v>
      </c>
      <c r="B3550" s="34">
        <v>0.49174768518518519</v>
      </c>
      <c r="C3550" t="s">
        <v>167</v>
      </c>
      <c r="D3550" t="s">
        <v>609</v>
      </c>
      <c r="E3550" t="s">
        <v>149</v>
      </c>
      <c r="F3550" t="s">
        <v>192</v>
      </c>
      <c r="G3550" s="82">
        <v>524</v>
      </c>
      <c r="H3550" t="s">
        <v>179</v>
      </c>
      <c r="I3550" t="s">
        <v>537</v>
      </c>
      <c r="J3550" s="33"/>
      <c r="K3550" s="33">
        <f>표1[[#This Row],[날짜]]</f>
        <v>45459</v>
      </c>
      <c r="L3550" t="str" cm="1">
        <f t="array" ref="L35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50" t="str">
        <f t="shared" si="55"/>
        <v>내계좌이체</v>
      </c>
      <c r="N3550" t="str">
        <f>IF(COUNTIF(저축성자산, I3550) &gt; 0, 표1[[#This Row],[결제수단]], E3550)</f>
        <v>미분류</v>
      </c>
      <c r="O3550">
        <f>IF(OR(표1[[#This Row],[pv_대분류]]="수입", 표1[[#This Row],[pv_대분류]]="저축/투자"), 표1[[#This Row],[금액]], -표1[[#This Row],[금액]])</f>
        <v>-524</v>
      </c>
    </row>
    <row r="3551" spans="1:15" hidden="1">
      <c r="A3551" s="33">
        <v>45459</v>
      </c>
      <c r="B3551" s="34">
        <v>0.49174768518518519</v>
      </c>
      <c r="C3551" t="s">
        <v>167</v>
      </c>
      <c r="D3551" t="s">
        <v>609</v>
      </c>
      <c r="E3551" t="s">
        <v>149</v>
      </c>
      <c r="F3551" t="s">
        <v>234</v>
      </c>
      <c r="G3551" s="82">
        <v>-524</v>
      </c>
      <c r="H3551" t="s">
        <v>179</v>
      </c>
      <c r="I3551" t="s">
        <v>527</v>
      </c>
      <c r="J3551" s="33"/>
      <c r="K3551" s="33">
        <f>표1[[#This Row],[날짜]]</f>
        <v>45459</v>
      </c>
      <c r="L3551" t="str" cm="1">
        <f t="array" ref="L35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51" t="str">
        <f t="shared" si="55"/>
        <v>내계좌이체</v>
      </c>
      <c r="N3551" t="str">
        <f>IF(COUNTIF(저축성자산, I3551) &gt; 0, 표1[[#This Row],[결제수단]], E3551)</f>
        <v>미분류</v>
      </c>
      <c r="O3551">
        <f>IF(OR(표1[[#This Row],[pv_대분류]]="수입", 표1[[#This Row],[pv_대분류]]="저축/투자"), 표1[[#This Row],[금액]], -표1[[#This Row],[금액]])</f>
        <v>524</v>
      </c>
    </row>
    <row r="3552" spans="1:15">
      <c r="A3552" s="33">
        <v>45458</v>
      </c>
      <c r="B3552" s="34">
        <v>0</v>
      </c>
      <c r="C3552" t="s">
        <v>165</v>
      </c>
      <c r="D3552" t="s">
        <v>146</v>
      </c>
      <c r="E3552" t="s">
        <v>595</v>
      </c>
      <c r="F3552" t="s">
        <v>613</v>
      </c>
      <c r="G3552" s="82">
        <v>-15000</v>
      </c>
      <c r="H3552" t="s">
        <v>179</v>
      </c>
      <c r="I3552" t="s">
        <v>224</v>
      </c>
      <c r="J3552" s="33"/>
      <c r="K3552" s="33">
        <f>표1[[#This Row],[날짜]]</f>
        <v>45458</v>
      </c>
      <c r="L3552" t="str" cm="1">
        <f t="array" ref="L35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2" t="str">
        <f t="shared" si="55"/>
        <v>교통</v>
      </c>
      <c r="N3552" t="str">
        <f>IF(COUNTIF(저축성자산, I3552) &gt; 0, 표1[[#This Row],[결제수단]], E3552)</f>
        <v>대중교통</v>
      </c>
      <c r="O3552">
        <f>IF(OR(표1[[#This Row],[pv_대분류]]="수입", 표1[[#This Row],[pv_대분류]]="저축/투자"), 표1[[#This Row],[금액]], -표1[[#This Row],[금액]])</f>
        <v>15000</v>
      </c>
    </row>
    <row r="3553" spans="1:15">
      <c r="A3553" s="33">
        <v>45458</v>
      </c>
      <c r="B3553" s="34">
        <v>0.40403935185185191</v>
      </c>
      <c r="C3553" t="s">
        <v>165</v>
      </c>
      <c r="D3553" t="s">
        <v>553</v>
      </c>
      <c r="E3553" t="s">
        <v>622</v>
      </c>
      <c r="F3553" t="s">
        <v>783</v>
      </c>
      <c r="G3553" s="82">
        <v>-5500</v>
      </c>
      <c r="H3553" t="s">
        <v>179</v>
      </c>
      <c r="I3553" t="s">
        <v>195</v>
      </c>
      <c r="J3553" s="33"/>
      <c r="K3553" s="33">
        <f>표1[[#This Row],[날짜]]</f>
        <v>45458</v>
      </c>
      <c r="L3553" t="str" cm="1">
        <f t="array" ref="L35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3" t="str">
        <f t="shared" si="55"/>
        <v>온라인쇼핑</v>
      </c>
      <c r="N3553" t="str">
        <f>IF(COUNTIF(저축성자산, I3553) &gt; 0, 표1[[#This Row],[결제수단]], E3553)</f>
        <v>서비스구독</v>
      </c>
      <c r="O3553">
        <f>IF(OR(표1[[#This Row],[pv_대분류]]="수입", 표1[[#This Row],[pv_대분류]]="저축/투자"), 표1[[#This Row],[금액]], -표1[[#This Row],[금액]])</f>
        <v>5500</v>
      </c>
    </row>
    <row r="3554" spans="1:15">
      <c r="A3554" s="33">
        <v>45458</v>
      </c>
      <c r="B3554" s="34">
        <v>0.40403935185185191</v>
      </c>
      <c r="C3554" t="s">
        <v>165</v>
      </c>
      <c r="D3554" t="s">
        <v>553</v>
      </c>
      <c r="E3554" t="s">
        <v>622</v>
      </c>
      <c r="F3554" t="s">
        <v>783</v>
      </c>
      <c r="G3554" s="82">
        <v>-5500</v>
      </c>
      <c r="H3554" t="s">
        <v>179</v>
      </c>
      <c r="I3554" t="s">
        <v>191</v>
      </c>
      <c r="J3554" s="33"/>
      <c r="K3554" s="33">
        <f>표1[[#This Row],[날짜]]</f>
        <v>45458</v>
      </c>
      <c r="L3554" t="str" cm="1">
        <f t="array" ref="L35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4" t="str">
        <f t="shared" si="55"/>
        <v>온라인쇼핑</v>
      </c>
      <c r="N3554" t="str">
        <f>IF(COUNTIF(저축성자산, I3554) &gt; 0, 표1[[#This Row],[결제수단]], E3554)</f>
        <v>서비스구독</v>
      </c>
      <c r="O3554">
        <f>IF(OR(표1[[#This Row],[pv_대분류]]="수입", 표1[[#This Row],[pv_대분류]]="저축/투자"), 표1[[#This Row],[금액]], -표1[[#This Row],[금액]])</f>
        <v>5500</v>
      </c>
    </row>
    <row r="3555" spans="1:15" hidden="1">
      <c r="A3555" s="33">
        <v>45458</v>
      </c>
      <c r="B3555" s="34">
        <v>0.43712962962962959</v>
      </c>
      <c r="C3555" t="s">
        <v>163</v>
      </c>
      <c r="D3555" t="s">
        <v>510</v>
      </c>
      <c r="E3555" t="s">
        <v>149</v>
      </c>
      <c r="F3555" t="s">
        <v>677</v>
      </c>
      <c r="G3555" s="82">
        <v>0</v>
      </c>
      <c r="H3555" t="s">
        <v>179</v>
      </c>
      <c r="I3555" t="s">
        <v>529</v>
      </c>
      <c r="J3555" s="33"/>
      <c r="K3555" s="33">
        <f>표1[[#This Row],[날짜]]</f>
        <v>45458</v>
      </c>
      <c r="L3555" t="str" cm="1">
        <f t="array" ref="L35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55" t="str">
        <f t="shared" si="55"/>
        <v>금융수입</v>
      </c>
      <c r="N3555" t="str">
        <f>IF(COUNTIF(저축성자산, I3555) &gt; 0, 표1[[#This Row],[결제수단]], E3555)</f>
        <v>미분류</v>
      </c>
      <c r="O3555">
        <f>IF(OR(표1[[#This Row],[pv_대분류]]="수입", 표1[[#This Row],[pv_대분류]]="저축/투자"), 표1[[#This Row],[금액]], -표1[[#This Row],[금액]])</f>
        <v>0</v>
      </c>
    </row>
    <row r="3556" spans="1:15">
      <c r="A3556" s="33">
        <v>45458</v>
      </c>
      <c r="B3556" s="34">
        <v>0.51087962962962963</v>
      </c>
      <c r="C3556" t="s">
        <v>165</v>
      </c>
      <c r="D3556" t="s">
        <v>148</v>
      </c>
      <c r="E3556" t="s">
        <v>27</v>
      </c>
      <c r="F3556" t="s">
        <v>625</v>
      </c>
      <c r="G3556" s="82">
        <v>-59100</v>
      </c>
      <c r="H3556" t="s">
        <v>179</v>
      </c>
      <c r="I3556" t="s">
        <v>224</v>
      </c>
      <c r="J3556" s="33"/>
      <c r="K3556" s="33">
        <f>표1[[#This Row],[날짜]]</f>
        <v>45458</v>
      </c>
      <c r="L3556" t="str" cm="1">
        <f t="array" ref="L35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6" t="str">
        <f t="shared" si="55"/>
        <v>식비</v>
      </c>
      <c r="N3556" t="str">
        <f>IF(COUNTIF(저축성자산, I3556) &gt; 0, 표1[[#This Row],[결제수단]], E3556)</f>
        <v>배달</v>
      </c>
      <c r="O3556">
        <f>IF(OR(표1[[#This Row],[pv_대분류]]="수입", 표1[[#This Row],[pv_대분류]]="저축/투자"), 표1[[#This Row],[금액]], -표1[[#This Row],[금액]])</f>
        <v>59100</v>
      </c>
    </row>
    <row r="3557" spans="1:15">
      <c r="A3557" s="33">
        <v>45458</v>
      </c>
      <c r="B3557" s="34">
        <v>0.58303240740740736</v>
      </c>
      <c r="C3557" t="s">
        <v>165</v>
      </c>
      <c r="D3557" t="s">
        <v>146</v>
      </c>
      <c r="E3557" t="s">
        <v>37</v>
      </c>
      <c r="F3557" t="s">
        <v>259</v>
      </c>
      <c r="G3557" s="82">
        <v>-8400</v>
      </c>
      <c r="H3557" t="s">
        <v>179</v>
      </c>
      <c r="I3557" t="s">
        <v>221</v>
      </c>
      <c r="J3557" s="33"/>
      <c r="K3557" s="33">
        <f>표1[[#This Row],[날짜]]</f>
        <v>45458</v>
      </c>
      <c r="L3557" t="str" cm="1">
        <f t="array" ref="L35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7" t="str">
        <f t="shared" si="55"/>
        <v>교통</v>
      </c>
      <c r="N3557" t="str">
        <f>IF(COUNTIF(저축성자산, I3557) &gt; 0, 표1[[#This Row],[결제수단]], E3557)</f>
        <v>택시</v>
      </c>
      <c r="O3557">
        <f>IF(OR(표1[[#This Row],[pv_대분류]]="수입", 표1[[#This Row],[pv_대분류]]="저축/투자"), 표1[[#This Row],[금액]], -표1[[#This Row],[금액]])</f>
        <v>8400</v>
      </c>
    </row>
    <row r="3558" spans="1:15">
      <c r="A3558" s="33">
        <v>45458</v>
      </c>
      <c r="B3558" s="34">
        <v>0.58304398148148151</v>
      </c>
      <c r="C3558" t="s">
        <v>165</v>
      </c>
      <c r="D3558" t="s">
        <v>146</v>
      </c>
      <c r="E3558" t="s">
        <v>37</v>
      </c>
      <c r="F3558" t="s">
        <v>259</v>
      </c>
      <c r="G3558" s="82">
        <v>8400</v>
      </c>
      <c r="H3558" t="s">
        <v>179</v>
      </c>
      <c r="I3558" t="s">
        <v>221</v>
      </c>
      <c r="J3558" s="33"/>
      <c r="K3558" s="33">
        <f>표1[[#This Row],[날짜]]</f>
        <v>45458</v>
      </c>
      <c r="L3558" t="str" cm="1">
        <f t="array" ref="L35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8" t="str">
        <f t="shared" si="55"/>
        <v>교통</v>
      </c>
      <c r="N3558" t="str">
        <f>IF(COUNTIF(저축성자산, I3558) &gt; 0, 표1[[#This Row],[결제수단]], E3558)</f>
        <v>택시</v>
      </c>
      <c r="O3558">
        <f>IF(OR(표1[[#This Row],[pv_대분류]]="수입", 표1[[#This Row],[pv_대분류]]="저축/투자"), 표1[[#This Row],[금액]], -표1[[#This Row],[금액]])</f>
        <v>-8400</v>
      </c>
    </row>
    <row r="3559" spans="1:15">
      <c r="A3559" s="33">
        <v>45458</v>
      </c>
      <c r="B3559" s="34">
        <v>0.59248842592592588</v>
      </c>
      <c r="C3559" t="s">
        <v>165</v>
      </c>
      <c r="D3559" t="s">
        <v>146</v>
      </c>
      <c r="E3559" t="s">
        <v>37</v>
      </c>
      <c r="F3559" t="s">
        <v>259</v>
      </c>
      <c r="G3559" s="82">
        <v>-7600</v>
      </c>
      <c r="H3559" t="s">
        <v>179</v>
      </c>
      <c r="I3559" t="s">
        <v>221</v>
      </c>
      <c r="J3559" s="33"/>
      <c r="K3559" s="33">
        <f>표1[[#This Row],[날짜]]</f>
        <v>45458</v>
      </c>
      <c r="L3559" t="str" cm="1">
        <f t="array" ref="L35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59" t="str">
        <f t="shared" si="55"/>
        <v>교통</v>
      </c>
      <c r="N3559" t="str">
        <f>IF(COUNTIF(저축성자산, I3559) &gt; 0, 표1[[#This Row],[결제수단]], E3559)</f>
        <v>택시</v>
      </c>
      <c r="O3559">
        <f>IF(OR(표1[[#This Row],[pv_대분류]]="수입", 표1[[#This Row],[pv_대분류]]="저축/투자"), 표1[[#This Row],[금액]], -표1[[#This Row],[금액]])</f>
        <v>7600</v>
      </c>
    </row>
    <row r="3560" spans="1:15" hidden="1">
      <c r="A3560" s="33">
        <v>45458</v>
      </c>
      <c r="B3560" s="34">
        <v>0.36769675925925932</v>
      </c>
      <c r="C3560" t="s">
        <v>167</v>
      </c>
      <c r="D3560" t="s">
        <v>167</v>
      </c>
      <c r="E3560" t="s">
        <v>149</v>
      </c>
      <c r="F3560" t="s">
        <v>793</v>
      </c>
      <c r="G3560" s="82">
        <v>-8700</v>
      </c>
      <c r="H3560" t="s">
        <v>179</v>
      </c>
      <c r="I3560" t="s">
        <v>537</v>
      </c>
      <c r="J3560" s="33"/>
      <c r="K3560" s="33">
        <f>표1[[#This Row],[날짜]]</f>
        <v>45458</v>
      </c>
      <c r="L3560" t="str" cm="1">
        <f t="array" ref="L35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60" t="str">
        <f t="shared" si="55"/>
        <v>이체</v>
      </c>
      <c r="N3560" t="str">
        <f>IF(COUNTIF(저축성자산, I3560) &gt; 0, 표1[[#This Row],[결제수단]], E3560)</f>
        <v>미분류</v>
      </c>
      <c r="O3560">
        <f>IF(OR(표1[[#This Row],[pv_대분류]]="수입", 표1[[#This Row],[pv_대분류]]="저축/투자"), 표1[[#This Row],[금액]], -표1[[#This Row],[금액]])</f>
        <v>8700</v>
      </c>
    </row>
    <row r="3561" spans="1:15" hidden="1">
      <c r="A3561" s="33">
        <v>45458</v>
      </c>
      <c r="B3561" s="34">
        <v>0.40334490740740742</v>
      </c>
      <c r="C3561" t="s">
        <v>167</v>
      </c>
      <c r="D3561" t="s">
        <v>609</v>
      </c>
      <c r="E3561" t="s">
        <v>149</v>
      </c>
      <c r="F3561" t="s">
        <v>152</v>
      </c>
      <c r="G3561" s="82">
        <v>5500</v>
      </c>
      <c r="H3561" t="s">
        <v>179</v>
      </c>
      <c r="I3561" t="s">
        <v>554</v>
      </c>
      <c r="J3561" s="33"/>
      <c r="K3561" s="33">
        <f>표1[[#This Row],[날짜]]</f>
        <v>45458</v>
      </c>
      <c r="L3561" t="str" cm="1">
        <f t="array" ref="L35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61" t="str">
        <f t="shared" si="55"/>
        <v>내계좌이체</v>
      </c>
      <c r="N3561" t="str">
        <f>IF(COUNTIF(저축성자산, I3561) &gt; 0, 표1[[#This Row],[결제수단]], E3561)</f>
        <v>미분류</v>
      </c>
      <c r="O3561">
        <f>IF(OR(표1[[#This Row],[pv_대분류]]="수입", 표1[[#This Row],[pv_대분류]]="저축/투자"), 표1[[#This Row],[금액]], -표1[[#This Row],[금액]])</f>
        <v>-5500</v>
      </c>
    </row>
    <row r="3562" spans="1:15" hidden="1">
      <c r="A3562" s="33">
        <v>45458</v>
      </c>
      <c r="B3562" s="34">
        <v>0.40391203703703699</v>
      </c>
      <c r="C3562" t="s">
        <v>167</v>
      </c>
      <c r="D3562" t="s">
        <v>609</v>
      </c>
      <c r="E3562" t="s">
        <v>149</v>
      </c>
      <c r="F3562" t="s">
        <v>152</v>
      </c>
      <c r="G3562" s="82">
        <v>5500</v>
      </c>
      <c r="H3562" t="s">
        <v>179</v>
      </c>
      <c r="I3562" t="s">
        <v>195</v>
      </c>
      <c r="J3562" s="33"/>
      <c r="K3562" s="33">
        <f>표1[[#This Row],[날짜]]</f>
        <v>45458</v>
      </c>
      <c r="L3562" t="str" cm="1">
        <f t="array" ref="L35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62" t="str">
        <f t="shared" si="55"/>
        <v>내계좌이체</v>
      </c>
      <c r="N3562" t="str">
        <f>IF(COUNTIF(저축성자산, I3562) &gt; 0, 표1[[#This Row],[결제수단]], E3562)</f>
        <v>미분류</v>
      </c>
      <c r="O3562">
        <f>IF(OR(표1[[#This Row],[pv_대분류]]="수입", 표1[[#This Row],[pv_대분류]]="저축/투자"), 표1[[#This Row],[금액]], -표1[[#This Row],[금액]])</f>
        <v>-5500</v>
      </c>
    </row>
    <row r="3563" spans="1:15" hidden="1">
      <c r="A3563" s="33">
        <v>45458</v>
      </c>
      <c r="B3563" s="34">
        <v>0.40391203703703699</v>
      </c>
      <c r="C3563" t="s">
        <v>167</v>
      </c>
      <c r="D3563" t="s">
        <v>609</v>
      </c>
      <c r="E3563" t="s">
        <v>149</v>
      </c>
      <c r="F3563" t="s">
        <v>152</v>
      </c>
      <c r="G3563" s="82">
        <v>-5500</v>
      </c>
      <c r="H3563" t="s">
        <v>179</v>
      </c>
      <c r="I3563" t="s">
        <v>554</v>
      </c>
      <c r="J3563" s="33"/>
      <c r="K3563" s="33">
        <f>표1[[#This Row],[날짜]]</f>
        <v>45458</v>
      </c>
      <c r="L3563" t="str" cm="1">
        <f t="array" ref="L356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63" t="str">
        <f t="shared" si="55"/>
        <v>내계좌이체</v>
      </c>
      <c r="N3563" t="str">
        <f>IF(COUNTIF(저축성자산, I3563) &gt; 0, 표1[[#This Row],[결제수단]], E3563)</f>
        <v>미분류</v>
      </c>
      <c r="O3563">
        <f>IF(OR(표1[[#This Row],[pv_대분류]]="수입", 표1[[#This Row],[pv_대분류]]="저축/투자"), 표1[[#This Row],[금액]], -표1[[#This Row],[금액]])</f>
        <v>5500</v>
      </c>
    </row>
    <row r="3564" spans="1:15" hidden="1">
      <c r="A3564" s="33">
        <v>45458</v>
      </c>
      <c r="B3564" s="34">
        <v>0.53920138888888891</v>
      </c>
      <c r="C3564" t="s">
        <v>167</v>
      </c>
      <c r="D3564" t="s">
        <v>167</v>
      </c>
      <c r="E3564" t="s">
        <v>149</v>
      </c>
      <c r="F3564" t="s">
        <v>782</v>
      </c>
      <c r="G3564" s="82">
        <v>-4000</v>
      </c>
      <c r="H3564" t="s">
        <v>179</v>
      </c>
      <c r="I3564" t="s">
        <v>537</v>
      </c>
      <c r="J3564" s="33"/>
      <c r="K3564" s="33">
        <f>표1[[#This Row],[날짜]]</f>
        <v>45458</v>
      </c>
      <c r="L3564" t="str" cm="1">
        <f t="array" ref="L356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64" t="str">
        <f t="shared" si="55"/>
        <v>이체</v>
      </c>
      <c r="N3564" t="str">
        <f>IF(COUNTIF(저축성자산, I3564) &gt; 0, 표1[[#This Row],[결제수단]], E3564)</f>
        <v>미분류</v>
      </c>
      <c r="O3564">
        <f>IF(OR(표1[[#This Row],[pv_대분류]]="수입", 표1[[#This Row],[pv_대분류]]="저축/투자"), 표1[[#This Row],[금액]], -표1[[#This Row],[금액]])</f>
        <v>4000</v>
      </c>
    </row>
    <row r="3565" spans="1:15">
      <c r="A3565" s="33">
        <v>45457</v>
      </c>
      <c r="B3565" s="34">
        <v>0.36406250000000001</v>
      </c>
      <c r="C3565" t="s">
        <v>165</v>
      </c>
      <c r="D3565" t="s">
        <v>146</v>
      </c>
      <c r="E3565" t="s">
        <v>37</v>
      </c>
      <c r="F3565" t="s">
        <v>327</v>
      </c>
      <c r="G3565" s="82">
        <v>-5400</v>
      </c>
      <c r="H3565" t="s">
        <v>179</v>
      </c>
      <c r="I3565" t="s">
        <v>224</v>
      </c>
      <c r="J3565" s="33"/>
      <c r="K3565" s="33">
        <f>표1[[#This Row],[날짜]]</f>
        <v>45457</v>
      </c>
      <c r="L3565" t="str" cm="1">
        <f t="array" ref="L356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65" t="str">
        <f t="shared" si="55"/>
        <v>교통</v>
      </c>
      <c r="N3565" t="str">
        <f>IF(COUNTIF(저축성자산, I3565) &gt; 0, 표1[[#This Row],[결제수단]], E3565)</f>
        <v>택시</v>
      </c>
      <c r="O3565">
        <f>IF(OR(표1[[#This Row],[pv_대분류]]="수입", 표1[[#This Row],[pv_대분류]]="저축/투자"), 표1[[#This Row],[금액]], -표1[[#This Row],[금액]])</f>
        <v>5400</v>
      </c>
    </row>
    <row r="3566" spans="1:15" hidden="1">
      <c r="A3566" s="33">
        <v>45457</v>
      </c>
      <c r="B3566" s="34">
        <v>0.59030092592592598</v>
      </c>
      <c r="C3566" t="s">
        <v>163</v>
      </c>
      <c r="D3566" t="s">
        <v>161</v>
      </c>
      <c r="E3566" t="s">
        <v>149</v>
      </c>
      <c r="F3566" t="s">
        <v>391</v>
      </c>
      <c r="G3566" s="82">
        <v>1</v>
      </c>
      <c r="H3566" t="s">
        <v>179</v>
      </c>
      <c r="I3566" t="s">
        <v>537</v>
      </c>
      <c r="J3566" s="33"/>
      <c r="K3566" s="33">
        <f>표1[[#This Row],[날짜]]</f>
        <v>45457</v>
      </c>
      <c r="L3566" t="str" cm="1">
        <f t="array" ref="L356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66" t="str">
        <f t="shared" si="55"/>
        <v>앱테크</v>
      </c>
      <c r="N3566" t="str">
        <f>IF(COUNTIF(저축성자산, I3566) &gt; 0, 표1[[#This Row],[결제수단]], E3566)</f>
        <v>미분류</v>
      </c>
      <c r="O3566">
        <f>IF(OR(표1[[#This Row],[pv_대분류]]="수입", 표1[[#This Row],[pv_대분류]]="저축/투자"), 표1[[#This Row],[금액]], -표1[[#This Row],[금액]])</f>
        <v>1</v>
      </c>
    </row>
    <row r="3567" spans="1:15" hidden="1">
      <c r="A3567" s="33">
        <v>45457</v>
      </c>
      <c r="B3567" s="34">
        <v>0.5905555555555555</v>
      </c>
      <c r="C3567" t="s">
        <v>163</v>
      </c>
      <c r="D3567" t="s">
        <v>161</v>
      </c>
      <c r="E3567" t="s">
        <v>149</v>
      </c>
      <c r="F3567" t="s">
        <v>391</v>
      </c>
      <c r="G3567" s="82">
        <v>200</v>
      </c>
      <c r="H3567" t="s">
        <v>179</v>
      </c>
      <c r="I3567" t="s">
        <v>537</v>
      </c>
      <c r="J3567" s="33"/>
      <c r="K3567" s="33">
        <f>표1[[#This Row],[날짜]]</f>
        <v>45457</v>
      </c>
      <c r="L3567" t="str" cm="1">
        <f t="array" ref="L356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67" t="str">
        <f t="shared" si="55"/>
        <v>앱테크</v>
      </c>
      <c r="N3567" t="str">
        <f>IF(COUNTIF(저축성자산, I3567) &gt; 0, 표1[[#This Row],[결제수단]], E3567)</f>
        <v>미분류</v>
      </c>
      <c r="O3567">
        <f>IF(OR(표1[[#This Row],[pv_대분류]]="수입", 표1[[#This Row],[pv_대분류]]="저축/투자"), 표1[[#This Row],[금액]], -표1[[#This Row],[금액]])</f>
        <v>200</v>
      </c>
    </row>
    <row r="3568" spans="1:15">
      <c r="A3568" s="33">
        <v>45457</v>
      </c>
      <c r="B3568" s="34">
        <v>0.5971643518518519</v>
      </c>
      <c r="C3568" t="s">
        <v>165</v>
      </c>
      <c r="D3568" t="s">
        <v>508</v>
      </c>
      <c r="E3568" t="s">
        <v>101</v>
      </c>
      <c r="F3568" t="s">
        <v>805</v>
      </c>
      <c r="G3568" s="82">
        <v>-5500</v>
      </c>
      <c r="H3568" t="s">
        <v>179</v>
      </c>
      <c r="I3568" t="s">
        <v>224</v>
      </c>
      <c r="J3568" s="33"/>
      <c r="K3568" s="33">
        <f>표1[[#This Row],[날짜]]</f>
        <v>45457</v>
      </c>
      <c r="L3568" t="str" cm="1">
        <f t="array" ref="L356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68" t="str">
        <f t="shared" si="55"/>
        <v>문화/여가</v>
      </c>
      <c r="N3568" t="str">
        <f>IF(COUNTIF(저축성자산, I3568) &gt; 0, 표1[[#This Row],[결제수단]], E3568)</f>
        <v>영화</v>
      </c>
      <c r="O3568">
        <f>IF(OR(표1[[#This Row],[pv_대분류]]="수입", 표1[[#This Row],[pv_대분류]]="저축/투자"), 표1[[#This Row],[금액]], -표1[[#This Row],[금액]])</f>
        <v>5500</v>
      </c>
    </row>
    <row r="3569" spans="1:15" hidden="1">
      <c r="A3569" s="33">
        <v>45457</v>
      </c>
      <c r="B3569" s="34">
        <v>0.34659722222222222</v>
      </c>
      <c r="C3569" t="s">
        <v>167</v>
      </c>
      <c r="D3569" t="s">
        <v>167</v>
      </c>
      <c r="E3569" t="s">
        <v>149</v>
      </c>
      <c r="F3569" t="s">
        <v>128</v>
      </c>
      <c r="G3569" s="82">
        <v>18000</v>
      </c>
      <c r="H3569" t="s">
        <v>179</v>
      </c>
      <c r="I3569" t="s">
        <v>195</v>
      </c>
      <c r="J3569" s="33"/>
      <c r="K3569" s="33">
        <f>표1[[#This Row],[날짜]]</f>
        <v>45457</v>
      </c>
      <c r="L3569" t="str" cm="1">
        <f t="array" ref="L356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69" t="str">
        <f t="shared" si="55"/>
        <v>이체</v>
      </c>
      <c r="N3569" t="str">
        <f>IF(COUNTIF(저축성자산, I3569) &gt; 0, 표1[[#This Row],[결제수단]], E3569)</f>
        <v>미분류</v>
      </c>
      <c r="O3569">
        <f>IF(OR(표1[[#This Row],[pv_대분류]]="수입", 표1[[#This Row],[pv_대분류]]="저축/투자"), 표1[[#This Row],[금액]], -표1[[#This Row],[금액]])</f>
        <v>-18000</v>
      </c>
    </row>
    <row r="3570" spans="1:15" hidden="1">
      <c r="A3570" s="33">
        <v>45457</v>
      </c>
      <c r="B3570" s="34">
        <v>0.34755787037037039</v>
      </c>
      <c r="C3570" t="s">
        <v>167</v>
      </c>
      <c r="D3570" t="s">
        <v>167</v>
      </c>
      <c r="E3570" t="s">
        <v>149</v>
      </c>
      <c r="F3570" t="s">
        <v>133</v>
      </c>
      <c r="G3570" s="82">
        <v>18000</v>
      </c>
      <c r="H3570" t="s">
        <v>179</v>
      </c>
      <c r="I3570" t="s">
        <v>195</v>
      </c>
      <c r="J3570" s="33"/>
      <c r="K3570" s="33">
        <f>표1[[#This Row],[날짜]]</f>
        <v>45457</v>
      </c>
      <c r="L3570" t="str" cm="1">
        <f t="array" ref="L357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70" t="str">
        <f t="shared" si="55"/>
        <v>이체</v>
      </c>
      <c r="N3570" t="str">
        <f>IF(COUNTIF(저축성자산, I3570) &gt; 0, 표1[[#This Row],[결제수단]], E3570)</f>
        <v>미분류</v>
      </c>
      <c r="O3570">
        <f>IF(OR(표1[[#This Row],[pv_대분류]]="수입", 표1[[#This Row],[pv_대분류]]="저축/투자"), 표1[[#This Row],[금액]], -표1[[#This Row],[금액]])</f>
        <v>-18000</v>
      </c>
    </row>
    <row r="3571" spans="1:15" hidden="1">
      <c r="A3571" s="33">
        <v>45457</v>
      </c>
      <c r="B3571" s="34">
        <v>0.36003472222222221</v>
      </c>
      <c r="C3571" t="s">
        <v>167</v>
      </c>
      <c r="D3571" t="s">
        <v>609</v>
      </c>
      <c r="E3571" t="s">
        <v>149</v>
      </c>
      <c r="F3571" t="s">
        <v>152</v>
      </c>
      <c r="G3571" s="82">
        <v>-36000</v>
      </c>
      <c r="H3571" t="s">
        <v>179</v>
      </c>
      <c r="I3571" t="s">
        <v>195</v>
      </c>
      <c r="J3571" s="33"/>
      <c r="K3571" s="33">
        <f>표1[[#This Row],[날짜]]</f>
        <v>45457</v>
      </c>
      <c r="L3571" t="str" cm="1">
        <f t="array" ref="L357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1" t="str">
        <f t="shared" si="55"/>
        <v>내계좌이체</v>
      </c>
      <c r="N3571" t="str">
        <f>IF(COUNTIF(저축성자산, I3571) &gt; 0, 표1[[#This Row],[결제수단]], E3571)</f>
        <v>미분류</v>
      </c>
      <c r="O3571">
        <f>IF(OR(표1[[#This Row],[pv_대분류]]="수입", 표1[[#This Row],[pv_대분류]]="저축/투자"), 표1[[#This Row],[금액]], -표1[[#This Row],[금액]])</f>
        <v>36000</v>
      </c>
    </row>
    <row r="3572" spans="1:15" hidden="1">
      <c r="A3572" s="33">
        <v>45457</v>
      </c>
      <c r="B3572" s="34">
        <v>0.36003472222222221</v>
      </c>
      <c r="C3572" t="s">
        <v>167</v>
      </c>
      <c r="D3572" t="s">
        <v>609</v>
      </c>
      <c r="E3572" t="s">
        <v>149</v>
      </c>
      <c r="F3572" t="s">
        <v>152</v>
      </c>
      <c r="G3572" s="82">
        <v>36000</v>
      </c>
      <c r="H3572" t="s">
        <v>179</v>
      </c>
      <c r="I3572" t="s">
        <v>537</v>
      </c>
      <c r="J3572" s="33"/>
      <c r="K3572" s="33">
        <f>표1[[#This Row],[날짜]]</f>
        <v>45457</v>
      </c>
      <c r="L3572" t="str" cm="1">
        <f t="array" ref="L357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2" t="str">
        <f t="shared" si="55"/>
        <v>내계좌이체</v>
      </c>
      <c r="N3572" t="str">
        <f>IF(COUNTIF(저축성자산, I3572) &gt; 0, 표1[[#This Row],[결제수단]], E3572)</f>
        <v>미분류</v>
      </c>
      <c r="O3572">
        <f>IF(OR(표1[[#This Row],[pv_대분류]]="수입", 표1[[#This Row],[pv_대분류]]="저축/투자"), 표1[[#This Row],[금액]], -표1[[#This Row],[금액]])</f>
        <v>-36000</v>
      </c>
    </row>
    <row r="3573" spans="1:15" hidden="1">
      <c r="A3573" s="33">
        <v>45457</v>
      </c>
      <c r="B3573" s="34">
        <v>0.39549768518518519</v>
      </c>
      <c r="C3573" t="s">
        <v>167</v>
      </c>
      <c r="D3573" t="s">
        <v>23</v>
      </c>
      <c r="E3573" t="s">
        <v>149</v>
      </c>
      <c r="F3573" t="s">
        <v>192</v>
      </c>
      <c r="G3573" s="82">
        <v>268</v>
      </c>
      <c r="H3573" t="s">
        <v>179</v>
      </c>
      <c r="I3573" t="s">
        <v>537</v>
      </c>
      <c r="J3573" s="33"/>
      <c r="K3573" s="33">
        <f>표1[[#This Row],[날짜]]</f>
        <v>45457</v>
      </c>
      <c r="L3573" t="str" cm="1">
        <f t="array" ref="L357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73" t="str">
        <f t="shared" si="55"/>
        <v>투자</v>
      </c>
      <c r="N3573" t="str">
        <f>IF(COUNTIF(저축성자산, I3573) &gt; 0, 표1[[#This Row],[결제수단]], E3573)</f>
        <v>미분류</v>
      </c>
      <c r="O3573">
        <f>IF(OR(표1[[#This Row],[pv_대분류]]="수입", 표1[[#This Row],[pv_대분류]]="저축/투자"), 표1[[#This Row],[금액]], -표1[[#This Row],[금액]])</f>
        <v>-268</v>
      </c>
    </row>
    <row r="3574" spans="1:15" hidden="1">
      <c r="A3574" s="33">
        <v>45457</v>
      </c>
      <c r="B3574" s="34">
        <v>0.39578703703703699</v>
      </c>
      <c r="C3574" t="s">
        <v>167</v>
      </c>
      <c r="D3574" t="s">
        <v>609</v>
      </c>
      <c r="E3574" t="s">
        <v>149</v>
      </c>
      <c r="F3574" t="s">
        <v>152</v>
      </c>
      <c r="G3574" s="82">
        <v>54000</v>
      </c>
      <c r="H3574" t="s">
        <v>179</v>
      </c>
      <c r="I3574" t="s">
        <v>195</v>
      </c>
      <c r="J3574" s="33"/>
      <c r="K3574" s="33">
        <f>표1[[#This Row],[날짜]]</f>
        <v>45457</v>
      </c>
      <c r="L3574" t="str" cm="1">
        <f t="array" ref="L357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4" t="str">
        <f t="shared" si="55"/>
        <v>내계좌이체</v>
      </c>
      <c r="N3574" t="str">
        <f>IF(COUNTIF(저축성자산, I3574) &gt; 0, 표1[[#This Row],[결제수단]], E3574)</f>
        <v>미분류</v>
      </c>
      <c r="O3574">
        <f>IF(OR(표1[[#This Row],[pv_대분류]]="수입", 표1[[#This Row],[pv_대분류]]="저축/투자"), 표1[[#This Row],[금액]], -표1[[#This Row],[금액]])</f>
        <v>-54000</v>
      </c>
    </row>
    <row r="3575" spans="1:15" hidden="1">
      <c r="A3575" s="33">
        <v>45457</v>
      </c>
      <c r="B3575" s="34">
        <v>0.39578703703703699</v>
      </c>
      <c r="C3575" t="s">
        <v>167</v>
      </c>
      <c r="D3575" t="s">
        <v>609</v>
      </c>
      <c r="E3575" t="s">
        <v>149</v>
      </c>
      <c r="F3575" t="s">
        <v>152</v>
      </c>
      <c r="G3575" s="82">
        <v>-54000</v>
      </c>
      <c r="H3575" t="s">
        <v>179</v>
      </c>
      <c r="I3575" t="s">
        <v>537</v>
      </c>
      <c r="J3575" s="33"/>
      <c r="K3575" s="33">
        <f>표1[[#This Row],[날짜]]</f>
        <v>45457</v>
      </c>
      <c r="L3575" t="str" cm="1">
        <f t="array" ref="L357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5" t="str">
        <f t="shared" si="55"/>
        <v>내계좌이체</v>
      </c>
      <c r="N3575" t="str">
        <f>IF(COUNTIF(저축성자산, I3575) &gt; 0, 표1[[#This Row],[결제수단]], E3575)</f>
        <v>미분류</v>
      </c>
      <c r="O3575">
        <f>IF(OR(표1[[#This Row],[pv_대분류]]="수입", 표1[[#This Row],[pv_대분류]]="저축/투자"), 표1[[#This Row],[금액]], -표1[[#This Row],[금액]])</f>
        <v>54000</v>
      </c>
    </row>
    <row r="3576" spans="1:15" hidden="1">
      <c r="A3576" s="33">
        <v>45457</v>
      </c>
      <c r="B3576" s="34">
        <v>0.42281249999999998</v>
      </c>
      <c r="C3576" t="s">
        <v>167</v>
      </c>
      <c r="D3576" t="s">
        <v>167</v>
      </c>
      <c r="E3576" t="s">
        <v>149</v>
      </c>
      <c r="F3576" t="s">
        <v>108</v>
      </c>
      <c r="G3576" s="82">
        <v>10000</v>
      </c>
      <c r="H3576" t="s">
        <v>179</v>
      </c>
      <c r="I3576" t="s">
        <v>554</v>
      </c>
      <c r="J3576" s="33"/>
      <c r="K3576" s="33">
        <f>표1[[#This Row],[날짜]]</f>
        <v>45457</v>
      </c>
      <c r="L3576" t="str" cm="1">
        <f t="array" ref="L357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76" t="str">
        <f t="shared" si="55"/>
        <v>이체</v>
      </c>
      <c r="N3576" t="str">
        <f>IF(COUNTIF(저축성자산, I3576) &gt; 0, 표1[[#This Row],[결제수단]], E3576)</f>
        <v>미분류</v>
      </c>
      <c r="O3576">
        <f>IF(OR(표1[[#This Row],[pv_대분류]]="수입", 표1[[#This Row],[pv_대분류]]="저축/투자"), 표1[[#This Row],[금액]], -표1[[#This Row],[금액]])</f>
        <v>-10000</v>
      </c>
    </row>
    <row r="3577" spans="1:15" hidden="1">
      <c r="A3577" s="33">
        <v>45457</v>
      </c>
      <c r="B3577" s="34">
        <v>0.45055555555555549</v>
      </c>
      <c r="C3577" t="s">
        <v>167</v>
      </c>
      <c r="D3577" t="s">
        <v>635</v>
      </c>
      <c r="E3577" t="s">
        <v>149</v>
      </c>
      <c r="F3577" t="s">
        <v>632</v>
      </c>
      <c r="G3577" s="82">
        <v>-54000</v>
      </c>
      <c r="H3577" t="s">
        <v>179</v>
      </c>
      <c r="I3577" t="s">
        <v>195</v>
      </c>
      <c r="J3577" s="33"/>
      <c r="K3577" s="33">
        <f>표1[[#This Row],[날짜]]</f>
        <v>45457</v>
      </c>
      <c r="L3577" t="str" cm="1">
        <f t="array" ref="L357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7" t="str">
        <f t="shared" si="55"/>
        <v>카드대금</v>
      </c>
      <c r="N3577" t="str">
        <f>IF(COUNTIF(저축성자산, I3577) &gt; 0, 표1[[#This Row],[결제수단]], E3577)</f>
        <v>미분류</v>
      </c>
      <c r="O3577">
        <f>IF(OR(표1[[#This Row],[pv_대분류]]="수입", 표1[[#This Row],[pv_대분류]]="저축/투자"), 표1[[#This Row],[금액]], -표1[[#This Row],[금액]])</f>
        <v>54000</v>
      </c>
    </row>
    <row r="3578" spans="1:15" hidden="1">
      <c r="A3578" s="33">
        <v>45457</v>
      </c>
      <c r="B3578" s="34">
        <v>0.54462962962962957</v>
      </c>
      <c r="C3578" t="s">
        <v>167</v>
      </c>
      <c r="D3578" t="s">
        <v>167</v>
      </c>
      <c r="E3578" t="s">
        <v>149</v>
      </c>
      <c r="F3578" t="s">
        <v>72</v>
      </c>
      <c r="G3578" s="82">
        <v>4000</v>
      </c>
      <c r="H3578" t="s">
        <v>179</v>
      </c>
      <c r="I3578" t="s">
        <v>554</v>
      </c>
      <c r="J3578" s="33"/>
      <c r="K3578" s="33">
        <f>표1[[#This Row],[날짜]]</f>
        <v>45457</v>
      </c>
      <c r="L3578" t="str" cm="1">
        <f t="array" ref="L357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78" t="str">
        <f t="shared" si="55"/>
        <v>이체</v>
      </c>
      <c r="N3578" t="str">
        <f>IF(COUNTIF(저축성자산, I3578) &gt; 0, 표1[[#This Row],[결제수단]], E3578)</f>
        <v>미분류</v>
      </c>
      <c r="O3578">
        <f>IF(OR(표1[[#This Row],[pv_대분류]]="수입", 표1[[#This Row],[pv_대분류]]="저축/투자"), 표1[[#This Row],[금액]], -표1[[#This Row],[금액]])</f>
        <v>-4000</v>
      </c>
    </row>
    <row r="3579" spans="1:15" hidden="1">
      <c r="A3579" s="33">
        <v>45457</v>
      </c>
      <c r="B3579" s="34">
        <v>0.70785879629629633</v>
      </c>
      <c r="C3579" t="s">
        <v>167</v>
      </c>
      <c r="D3579" t="s">
        <v>609</v>
      </c>
      <c r="E3579" t="s">
        <v>149</v>
      </c>
      <c r="F3579" t="s">
        <v>192</v>
      </c>
      <c r="G3579" s="82">
        <v>100000</v>
      </c>
      <c r="H3579" t="s">
        <v>179</v>
      </c>
      <c r="I3579" t="s">
        <v>537</v>
      </c>
      <c r="J3579" s="33"/>
      <c r="K3579" s="33">
        <f>표1[[#This Row],[날짜]]</f>
        <v>45457</v>
      </c>
      <c r="L3579" t="str" cm="1">
        <f t="array" ref="L357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79" t="str">
        <f t="shared" si="55"/>
        <v>내계좌이체</v>
      </c>
      <c r="N3579" t="str">
        <f>IF(COUNTIF(저축성자산, I3579) &gt; 0, 표1[[#This Row],[결제수단]], E3579)</f>
        <v>미분류</v>
      </c>
      <c r="O3579">
        <f>IF(OR(표1[[#This Row],[pv_대분류]]="수입", 표1[[#This Row],[pv_대분류]]="저축/투자"), 표1[[#This Row],[금액]], -표1[[#This Row],[금액]])</f>
        <v>-100000</v>
      </c>
    </row>
    <row r="3580" spans="1:15" hidden="1">
      <c r="A3580" s="33">
        <v>45457</v>
      </c>
      <c r="B3580" s="34">
        <v>0.70785879629629633</v>
      </c>
      <c r="C3580" t="s">
        <v>167</v>
      </c>
      <c r="D3580" t="s">
        <v>609</v>
      </c>
      <c r="E3580" t="s">
        <v>149</v>
      </c>
      <c r="F3580" t="s">
        <v>234</v>
      </c>
      <c r="G3580" s="82">
        <v>-100000</v>
      </c>
      <c r="H3580" t="s">
        <v>179</v>
      </c>
      <c r="I3580" t="s">
        <v>527</v>
      </c>
      <c r="J3580" s="33"/>
      <c r="K3580" s="33">
        <f>표1[[#This Row],[날짜]]</f>
        <v>45457</v>
      </c>
      <c r="L3580" t="str" cm="1">
        <f t="array" ref="L358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80" t="str">
        <f t="shared" si="55"/>
        <v>내계좌이체</v>
      </c>
      <c r="N3580" t="str">
        <f>IF(COUNTIF(저축성자산, I3580) &gt; 0, 표1[[#This Row],[결제수단]], E3580)</f>
        <v>미분류</v>
      </c>
      <c r="O3580">
        <f>IF(OR(표1[[#This Row],[pv_대분류]]="수입", 표1[[#This Row],[pv_대분류]]="저축/투자"), 표1[[#This Row],[금액]], -표1[[#This Row],[금액]])</f>
        <v>100000</v>
      </c>
    </row>
    <row r="3581" spans="1:15" hidden="1">
      <c r="A3581" s="33">
        <v>45457</v>
      </c>
      <c r="B3581" s="34">
        <v>0.70814814814814819</v>
      </c>
      <c r="C3581" t="s">
        <v>167</v>
      </c>
      <c r="D3581" t="s">
        <v>167</v>
      </c>
      <c r="E3581" t="s">
        <v>149</v>
      </c>
      <c r="F3581" t="s">
        <v>611</v>
      </c>
      <c r="G3581" s="82">
        <v>-28200</v>
      </c>
      <c r="H3581" t="s">
        <v>179</v>
      </c>
      <c r="I3581" t="s">
        <v>537</v>
      </c>
      <c r="J3581" s="33"/>
      <c r="K3581" s="33">
        <f>표1[[#This Row],[날짜]]</f>
        <v>45457</v>
      </c>
      <c r="L3581" t="str" cm="1">
        <f t="array" ref="L358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81" t="str">
        <f t="shared" si="55"/>
        <v>이체</v>
      </c>
      <c r="N3581" t="str">
        <f>IF(COUNTIF(저축성자산, I3581) &gt; 0, 표1[[#This Row],[결제수단]], E3581)</f>
        <v>미분류</v>
      </c>
      <c r="O3581">
        <f>IF(OR(표1[[#This Row],[pv_대분류]]="수입", 표1[[#This Row],[pv_대분류]]="저축/투자"), 표1[[#This Row],[금액]], -표1[[#This Row],[금액]])</f>
        <v>28200</v>
      </c>
    </row>
    <row r="3582" spans="1:15">
      <c r="A3582" s="33">
        <v>45456</v>
      </c>
      <c r="B3582" s="34">
        <v>0.41900462962962959</v>
      </c>
      <c r="C3582" t="s">
        <v>165</v>
      </c>
      <c r="D3582" t="s">
        <v>553</v>
      </c>
      <c r="E3582" t="s">
        <v>612</v>
      </c>
      <c r="F3582" t="s">
        <v>249</v>
      </c>
      <c r="G3582" s="82">
        <v>-27800</v>
      </c>
      <c r="H3582" t="s">
        <v>179</v>
      </c>
      <c r="I3582" t="s">
        <v>221</v>
      </c>
      <c r="J3582" s="33"/>
      <c r="K3582" s="33">
        <f>표1[[#This Row],[날짜]]</f>
        <v>45456</v>
      </c>
      <c r="L3582" t="str" cm="1">
        <f t="array" ref="L358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82" t="str">
        <f t="shared" si="55"/>
        <v>온라인쇼핑</v>
      </c>
      <c r="N3582" t="str">
        <f>IF(COUNTIF(저축성자산, I3582) &gt; 0, 표1[[#This Row],[결제수단]], E3582)</f>
        <v>인터넷쇼핑</v>
      </c>
      <c r="O3582">
        <f>IF(OR(표1[[#This Row],[pv_대분류]]="수입", 표1[[#This Row],[pv_대분류]]="저축/투자"), 표1[[#This Row],[금액]], -표1[[#This Row],[금액]])</f>
        <v>27800</v>
      </c>
    </row>
    <row r="3583" spans="1:15">
      <c r="A3583" s="33">
        <v>45456</v>
      </c>
      <c r="B3583" s="34">
        <v>0.46877314814814808</v>
      </c>
      <c r="C3583" t="s">
        <v>165</v>
      </c>
      <c r="D3583" t="s">
        <v>160</v>
      </c>
      <c r="E3583" t="s">
        <v>10</v>
      </c>
      <c r="F3583" t="s">
        <v>772</v>
      </c>
      <c r="G3583" s="82">
        <v>-7900</v>
      </c>
      <c r="H3583" t="s">
        <v>179</v>
      </c>
      <c r="I3583" t="s">
        <v>224</v>
      </c>
      <c r="J3583" s="33"/>
      <c r="K3583" s="33">
        <f>표1[[#This Row],[날짜]]</f>
        <v>45456</v>
      </c>
      <c r="L3583" t="str" cm="1">
        <f t="array" ref="L358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83" t="str">
        <f t="shared" si="55"/>
        <v>생활</v>
      </c>
      <c r="N3583" t="str">
        <f>IF(COUNTIF(저축성자산, I3583) &gt; 0, 표1[[#This Row],[결제수단]], E3583)</f>
        <v>마트</v>
      </c>
      <c r="O3583">
        <f>IF(OR(표1[[#This Row],[pv_대분류]]="수입", 표1[[#This Row],[pv_대분류]]="저축/투자"), 표1[[#This Row],[금액]], -표1[[#This Row],[금액]])</f>
        <v>7900</v>
      </c>
    </row>
    <row r="3584" spans="1:15" hidden="1">
      <c r="A3584" s="33">
        <v>45456</v>
      </c>
      <c r="B3584" s="34">
        <v>0.50348379629629625</v>
      </c>
      <c r="C3584" t="s">
        <v>163</v>
      </c>
      <c r="D3584" t="s">
        <v>521</v>
      </c>
      <c r="E3584" t="s">
        <v>149</v>
      </c>
      <c r="F3584" t="s">
        <v>786</v>
      </c>
      <c r="G3584" s="82">
        <v>31320</v>
      </c>
      <c r="H3584" t="s">
        <v>179</v>
      </c>
      <c r="I3584" t="s">
        <v>195</v>
      </c>
      <c r="J3584" s="33"/>
      <c r="K3584" s="33">
        <f>표1[[#This Row],[날짜]]</f>
        <v>45456</v>
      </c>
      <c r="L3584" t="str" cm="1">
        <f t="array" ref="L358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84" t="str">
        <f t="shared" si="55"/>
        <v>사업수입</v>
      </c>
      <c r="N3584" t="str">
        <f>IF(COUNTIF(저축성자산, I3584) &gt; 0, 표1[[#This Row],[결제수단]], E3584)</f>
        <v>미분류</v>
      </c>
      <c r="O3584">
        <f>IF(OR(표1[[#This Row],[pv_대분류]]="수입", 표1[[#This Row],[pv_대분류]]="저축/투자"), 표1[[#This Row],[금액]], -표1[[#This Row],[금액]])</f>
        <v>31320</v>
      </c>
    </row>
    <row r="3585" spans="1:15" hidden="1">
      <c r="A3585" s="33">
        <v>45456</v>
      </c>
      <c r="B3585" s="34">
        <v>0.56589120370370372</v>
      </c>
      <c r="C3585" t="s">
        <v>163</v>
      </c>
      <c r="D3585" t="s">
        <v>161</v>
      </c>
      <c r="E3585" t="s">
        <v>149</v>
      </c>
      <c r="F3585" t="s">
        <v>391</v>
      </c>
      <c r="G3585" s="82">
        <v>1</v>
      </c>
      <c r="H3585" t="s">
        <v>179</v>
      </c>
      <c r="I3585" t="s">
        <v>537</v>
      </c>
      <c r="J3585" s="33"/>
      <c r="K3585" s="33">
        <f>표1[[#This Row],[날짜]]</f>
        <v>45456</v>
      </c>
      <c r="L3585" t="str" cm="1">
        <f t="array" ref="L358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85" t="str">
        <f t="shared" si="55"/>
        <v>앱테크</v>
      </c>
      <c r="N3585" t="str">
        <f>IF(COUNTIF(저축성자산, I3585) &gt; 0, 표1[[#This Row],[결제수단]], E3585)</f>
        <v>미분류</v>
      </c>
      <c r="O3585">
        <f>IF(OR(표1[[#This Row],[pv_대분류]]="수입", 표1[[#This Row],[pv_대분류]]="저축/투자"), 표1[[#This Row],[금액]], -표1[[#This Row],[금액]])</f>
        <v>1</v>
      </c>
    </row>
    <row r="3586" spans="1:15" hidden="1">
      <c r="A3586" s="33">
        <v>45456</v>
      </c>
      <c r="B3586" s="34">
        <v>0.56680555555555556</v>
      </c>
      <c r="C3586" t="s">
        <v>163</v>
      </c>
      <c r="D3586" t="s">
        <v>510</v>
      </c>
      <c r="E3586" t="s">
        <v>149</v>
      </c>
      <c r="F3586" t="s">
        <v>608</v>
      </c>
      <c r="G3586" s="82">
        <v>300</v>
      </c>
      <c r="H3586" t="s">
        <v>179</v>
      </c>
      <c r="I3586" t="s">
        <v>527</v>
      </c>
      <c r="J3586" s="33"/>
      <c r="K3586" s="33">
        <f>표1[[#This Row],[날짜]]</f>
        <v>45456</v>
      </c>
      <c r="L3586" t="str" cm="1">
        <f t="array" ref="L358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86" t="str">
        <f t="shared" ref="M3586:M3649" si="56">IF(COUNTIF(저축성자산, I3586) &gt; 0, "저축성자산", D3586)</f>
        <v>금융수입</v>
      </c>
      <c r="N3586" t="str">
        <f>IF(COUNTIF(저축성자산, I3586) &gt; 0, 표1[[#This Row],[결제수단]], E3586)</f>
        <v>미분류</v>
      </c>
      <c r="O3586">
        <f>IF(OR(표1[[#This Row],[pv_대분류]]="수입", 표1[[#This Row],[pv_대분류]]="저축/투자"), 표1[[#This Row],[금액]], -표1[[#This Row],[금액]])</f>
        <v>300</v>
      </c>
    </row>
    <row r="3587" spans="1:15">
      <c r="A3587" s="33">
        <v>45456</v>
      </c>
      <c r="B3587" s="34">
        <v>0.952662037037037</v>
      </c>
      <c r="C3587" t="s">
        <v>165</v>
      </c>
      <c r="D3587" t="s">
        <v>517</v>
      </c>
      <c r="E3587" t="s">
        <v>756</v>
      </c>
      <c r="F3587" t="s">
        <v>774</v>
      </c>
      <c r="G3587" s="82">
        <v>-54000</v>
      </c>
      <c r="H3587" t="s">
        <v>179</v>
      </c>
      <c r="I3587" t="s">
        <v>222</v>
      </c>
      <c r="J3587" s="33"/>
      <c r="K3587" s="33">
        <f>표1[[#This Row],[날짜]]</f>
        <v>45456</v>
      </c>
      <c r="L3587" t="str" cm="1">
        <f t="array" ref="L358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587" t="str">
        <f t="shared" si="56"/>
        <v>술/유흥</v>
      </c>
      <c r="N3587" t="str">
        <f>IF(COUNTIF(저축성자산, I3587) &gt; 0, 표1[[#This Row],[결제수단]], E3587)</f>
        <v>요리주점</v>
      </c>
      <c r="O3587">
        <f>IF(OR(표1[[#This Row],[pv_대분류]]="수입", 표1[[#This Row],[pv_대분류]]="저축/투자"), 표1[[#This Row],[금액]], -표1[[#This Row],[금액]])</f>
        <v>54000</v>
      </c>
    </row>
    <row r="3588" spans="1:15" hidden="1">
      <c r="A3588" s="33">
        <v>45456</v>
      </c>
      <c r="B3588" s="34">
        <v>0.46440972222222221</v>
      </c>
      <c r="C3588" t="s">
        <v>167</v>
      </c>
      <c r="D3588" t="s">
        <v>167</v>
      </c>
      <c r="E3588" t="s">
        <v>149</v>
      </c>
      <c r="F3588" t="s">
        <v>110</v>
      </c>
      <c r="G3588" s="82">
        <v>-75000</v>
      </c>
      <c r="H3588" t="s">
        <v>179</v>
      </c>
      <c r="I3588" t="s">
        <v>554</v>
      </c>
      <c r="J3588" s="33"/>
      <c r="K3588" s="33">
        <f>표1[[#This Row],[날짜]]</f>
        <v>45456</v>
      </c>
      <c r="L3588" t="str" cm="1">
        <f t="array" ref="L358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88" t="str">
        <f t="shared" si="56"/>
        <v>이체</v>
      </c>
      <c r="N3588" t="str">
        <f>IF(COUNTIF(저축성자산, I3588) &gt; 0, 표1[[#This Row],[결제수단]], E3588)</f>
        <v>미분류</v>
      </c>
      <c r="O3588">
        <f>IF(OR(표1[[#This Row],[pv_대분류]]="수입", 표1[[#This Row],[pv_대분류]]="저축/투자"), 표1[[#This Row],[금액]], -표1[[#This Row],[금액]])</f>
        <v>75000</v>
      </c>
    </row>
    <row r="3589" spans="1:15" hidden="1">
      <c r="A3589" s="33">
        <v>45456</v>
      </c>
      <c r="B3589" s="34">
        <v>0.47263888888888889</v>
      </c>
      <c r="C3589" t="s">
        <v>167</v>
      </c>
      <c r="D3589" t="s">
        <v>609</v>
      </c>
      <c r="E3589" t="s">
        <v>149</v>
      </c>
      <c r="F3589" t="s">
        <v>152</v>
      </c>
      <c r="G3589" s="82">
        <v>-7900</v>
      </c>
      <c r="H3589" t="s">
        <v>179</v>
      </c>
      <c r="I3589" t="s">
        <v>554</v>
      </c>
      <c r="J3589" s="33"/>
      <c r="K3589" s="33">
        <f>표1[[#This Row],[날짜]]</f>
        <v>45456</v>
      </c>
      <c r="L3589" t="str" cm="1">
        <f t="array" ref="L358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89" t="str">
        <f t="shared" si="56"/>
        <v>내계좌이체</v>
      </c>
      <c r="N3589" t="str">
        <f>IF(COUNTIF(저축성자산, I3589) &gt; 0, 표1[[#This Row],[결제수단]], E3589)</f>
        <v>미분류</v>
      </c>
      <c r="O3589">
        <f>IF(OR(표1[[#This Row],[pv_대분류]]="수입", 표1[[#This Row],[pv_대분류]]="저축/투자"), 표1[[#This Row],[금액]], -표1[[#This Row],[금액]])</f>
        <v>7900</v>
      </c>
    </row>
    <row r="3590" spans="1:15" hidden="1">
      <c r="A3590" s="33">
        <v>45456</v>
      </c>
      <c r="B3590" s="34">
        <v>0.47263888888888889</v>
      </c>
      <c r="C3590" t="s">
        <v>167</v>
      </c>
      <c r="D3590" t="s">
        <v>609</v>
      </c>
      <c r="E3590" t="s">
        <v>149</v>
      </c>
      <c r="F3590" t="s">
        <v>152</v>
      </c>
      <c r="G3590" s="82">
        <v>7900</v>
      </c>
      <c r="H3590" t="s">
        <v>179</v>
      </c>
      <c r="I3590" t="s">
        <v>537</v>
      </c>
      <c r="J3590" s="33"/>
      <c r="K3590" s="33">
        <f>표1[[#This Row],[날짜]]</f>
        <v>45456</v>
      </c>
      <c r="L3590" t="str" cm="1">
        <f t="array" ref="L359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0" t="str">
        <f t="shared" si="56"/>
        <v>내계좌이체</v>
      </c>
      <c r="N3590" t="str">
        <f>IF(COUNTIF(저축성자산, I3590) &gt; 0, 표1[[#This Row],[결제수단]], E3590)</f>
        <v>미분류</v>
      </c>
      <c r="O3590">
        <f>IF(OR(표1[[#This Row],[pv_대분류]]="수입", 표1[[#This Row],[pv_대분류]]="저축/투자"), 표1[[#This Row],[금액]], -표1[[#This Row],[금액]])</f>
        <v>-7900</v>
      </c>
    </row>
    <row r="3591" spans="1:15" hidden="1">
      <c r="A3591" s="33">
        <v>45456</v>
      </c>
      <c r="B3591" s="34">
        <v>0.48899305555555561</v>
      </c>
      <c r="C3591" t="s">
        <v>167</v>
      </c>
      <c r="D3591" t="s">
        <v>609</v>
      </c>
      <c r="E3591" t="s">
        <v>149</v>
      </c>
      <c r="F3591" t="s">
        <v>192</v>
      </c>
      <c r="G3591" s="82">
        <v>500000</v>
      </c>
      <c r="H3591" t="s">
        <v>179</v>
      </c>
      <c r="I3591" t="s">
        <v>537</v>
      </c>
      <c r="J3591" s="33"/>
      <c r="K3591" s="33">
        <f>표1[[#This Row],[날짜]]</f>
        <v>45456</v>
      </c>
      <c r="L3591" t="str" cm="1">
        <f t="array" ref="L359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1" t="str">
        <f t="shared" si="56"/>
        <v>내계좌이체</v>
      </c>
      <c r="N3591" t="str">
        <f>IF(COUNTIF(저축성자산, I3591) &gt; 0, 표1[[#This Row],[결제수단]], E3591)</f>
        <v>미분류</v>
      </c>
      <c r="O3591">
        <f>IF(OR(표1[[#This Row],[pv_대분류]]="수입", 표1[[#This Row],[pv_대분류]]="저축/투자"), 표1[[#This Row],[금액]], -표1[[#This Row],[금액]])</f>
        <v>-500000</v>
      </c>
    </row>
    <row r="3592" spans="1:15" hidden="1">
      <c r="A3592" s="33">
        <v>45456</v>
      </c>
      <c r="B3592" s="34">
        <v>0.48899305555555561</v>
      </c>
      <c r="C3592" t="s">
        <v>167</v>
      </c>
      <c r="D3592" t="s">
        <v>609</v>
      </c>
      <c r="E3592" t="s">
        <v>149</v>
      </c>
      <c r="F3592" t="s">
        <v>234</v>
      </c>
      <c r="G3592" s="82">
        <v>-500000</v>
      </c>
      <c r="H3592" t="s">
        <v>179</v>
      </c>
      <c r="I3592" t="s">
        <v>527</v>
      </c>
      <c r="J3592" s="33"/>
      <c r="K3592" s="33">
        <f>표1[[#This Row],[날짜]]</f>
        <v>45456</v>
      </c>
      <c r="L3592" t="str" cm="1">
        <f t="array" ref="L359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2" t="str">
        <f t="shared" si="56"/>
        <v>내계좌이체</v>
      </c>
      <c r="N3592" t="str">
        <f>IF(COUNTIF(저축성자산, I3592) &gt; 0, 표1[[#This Row],[결제수단]], E3592)</f>
        <v>미분류</v>
      </c>
      <c r="O3592">
        <f>IF(OR(표1[[#This Row],[pv_대분류]]="수입", 표1[[#This Row],[pv_대분류]]="저축/투자"), 표1[[#This Row],[금액]], -표1[[#This Row],[금액]])</f>
        <v>500000</v>
      </c>
    </row>
    <row r="3593" spans="1:15" hidden="1">
      <c r="A3593" s="33">
        <v>45456</v>
      </c>
      <c r="B3593" s="34">
        <v>0.48961805555555549</v>
      </c>
      <c r="C3593" t="s">
        <v>167</v>
      </c>
      <c r="D3593" t="s">
        <v>167</v>
      </c>
      <c r="E3593" t="s">
        <v>149</v>
      </c>
      <c r="F3593" t="s">
        <v>760</v>
      </c>
      <c r="G3593" s="82">
        <v>-500000</v>
      </c>
      <c r="H3593" t="s">
        <v>179</v>
      </c>
      <c r="I3593" t="s">
        <v>537</v>
      </c>
      <c r="J3593" s="33"/>
      <c r="K3593" s="33">
        <f>표1[[#This Row],[날짜]]</f>
        <v>45456</v>
      </c>
      <c r="L3593" t="str" cm="1">
        <f t="array" ref="L359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3" t="str">
        <f t="shared" si="56"/>
        <v>이체</v>
      </c>
      <c r="N3593" t="str">
        <f>IF(COUNTIF(저축성자산, I3593) &gt; 0, 표1[[#This Row],[결제수단]], E3593)</f>
        <v>미분류</v>
      </c>
      <c r="O3593">
        <f>IF(OR(표1[[#This Row],[pv_대분류]]="수입", 표1[[#This Row],[pv_대분류]]="저축/투자"), 표1[[#This Row],[금액]], -표1[[#This Row],[금액]])</f>
        <v>500000</v>
      </c>
    </row>
    <row r="3594" spans="1:15" hidden="1">
      <c r="A3594" s="33">
        <v>45456</v>
      </c>
      <c r="B3594" s="34">
        <v>0.49474537037037042</v>
      </c>
      <c r="C3594" t="s">
        <v>167</v>
      </c>
      <c r="D3594" t="s">
        <v>167</v>
      </c>
      <c r="E3594" t="s">
        <v>149</v>
      </c>
      <c r="F3594" t="s">
        <v>114</v>
      </c>
      <c r="G3594" s="82">
        <v>10000</v>
      </c>
      <c r="H3594" t="s">
        <v>179</v>
      </c>
      <c r="I3594" t="s">
        <v>554</v>
      </c>
      <c r="J3594" s="33"/>
      <c r="K3594" s="33">
        <f>표1[[#This Row],[날짜]]</f>
        <v>45456</v>
      </c>
      <c r="L3594" t="str" cm="1">
        <f t="array" ref="L359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594" t="str">
        <f t="shared" si="56"/>
        <v>이체</v>
      </c>
      <c r="N3594" t="str">
        <f>IF(COUNTIF(저축성자산, I3594) &gt; 0, 표1[[#This Row],[결제수단]], E3594)</f>
        <v>미분류</v>
      </c>
      <c r="O3594">
        <f>IF(OR(표1[[#This Row],[pv_대분류]]="수입", 표1[[#This Row],[pv_대분류]]="저축/투자"), 표1[[#This Row],[금액]], -표1[[#This Row],[금액]])</f>
        <v>-10000</v>
      </c>
    </row>
    <row r="3595" spans="1:15" hidden="1">
      <c r="A3595" s="33">
        <v>45456</v>
      </c>
      <c r="B3595" s="34">
        <v>0.55440972222222218</v>
      </c>
      <c r="C3595" t="s">
        <v>167</v>
      </c>
      <c r="D3595" t="s">
        <v>609</v>
      </c>
      <c r="E3595" t="s">
        <v>149</v>
      </c>
      <c r="F3595" t="s">
        <v>152</v>
      </c>
      <c r="G3595" s="82">
        <v>-31321</v>
      </c>
      <c r="H3595" t="s">
        <v>179</v>
      </c>
      <c r="I3595" t="s">
        <v>195</v>
      </c>
      <c r="J3595" s="33"/>
      <c r="K3595" s="33">
        <f>표1[[#This Row],[날짜]]</f>
        <v>45456</v>
      </c>
      <c r="L3595" t="str" cm="1">
        <f t="array" ref="L359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5" t="str">
        <f t="shared" si="56"/>
        <v>내계좌이체</v>
      </c>
      <c r="N3595" t="str">
        <f>IF(COUNTIF(저축성자산, I3595) &gt; 0, 표1[[#This Row],[결제수단]], E3595)</f>
        <v>미분류</v>
      </c>
      <c r="O3595">
        <f>IF(OR(표1[[#This Row],[pv_대분류]]="수입", 표1[[#This Row],[pv_대분류]]="저축/투자"), 표1[[#This Row],[금액]], -표1[[#This Row],[금액]])</f>
        <v>31321</v>
      </c>
    </row>
    <row r="3596" spans="1:15" hidden="1">
      <c r="A3596" s="33">
        <v>45456</v>
      </c>
      <c r="B3596" s="34">
        <v>0.55440972222222218</v>
      </c>
      <c r="C3596" t="s">
        <v>167</v>
      </c>
      <c r="D3596" t="s">
        <v>609</v>
      </c>
      <c r="E3596" t="s">
        <v>149</v>
      </c>
      <c r="F3596" t="s">
        <v>152</v>
      </c>
      <c r="G3596" s="82">
        <v>31321</v>
      </c>
      <c r="H3596" t="s">
        <v>179</v>
      </c>
      <c r="I3596" t="s">
        <v>537</v>
      </c>
      <c r="J3596" s="33"/>
      <c r="K3596" s="33">
        <f>표1[[#This Row],[날짜]]</f>
        <v>45456</v>
      </c>
      <c r="L3596" t="str" cm="1">
        <f t="array" ref="L359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6" t="str">
        <f t="shared" si="56"/>
        <v>내계좌이체</v>
      </c>
      <c r="N3596" t="str">
        <f>IF(COUNTIF(저축성자산, I3596) &gt; 0, 표1[[#This Row],[결제수단]], E3596)</f>
        <v>미분류</v>
      </c>
      <c r="O3596">
        <f>IF(OR(표1[[#This Row],[pv_대분류]]="수입", 표1[[#This Row],[pv_대분류]]="저축/투자"), 표1[[#This Row],[금액]], -표1[[#This Row],[금액]])</f>
        <v>-31321</v>
      </c>
    </row>
    <row r="3597" spans="1:15" hidden="1">
      <c r="A3597" s="33">
        <v>45456</v>
      </c>
      <c r="B3597" s="34">
        <v>0.56702546296296297</v>
      </c>
      <c r="C3597" t="s">
        <v>167</v>
      </c>
      <c r="D3597" t="s">
        <v>609</v>
      </c>
      <c r="E3597" t="s">
        <v>149</v>
      </c>
      <c r="F3597" t="s">
        <v>192</v>
      </c>
      <c r="G3597" s="82">
        <v>300</v>
      </c>
      <c r="H3597" t="s">
        <v>179</v>
      </c>
      <c r="I3597" t="s">
        <v>537</v>
      </c>
      <c r="J3597" s="33"/>
      <c r="K3597" s="33">
        <f>표1[[#This Row],[날짜]]</f>
        <v>45456</v>
      </c>
      <c r="L3597" t="str" cm="1">
        <f t="array" ref="L359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7" t="str">
        <f t="shared" si="56"/>
        <v>내계좌이체</v>
      </c>
      <c r="N3597" t="str">
        <f>IF(COUNTIF(저축성자산, I3597) &gt; 0, 표1[[#This Row],[결제수단]], E3597)</f>
        <v>미분류</v>
      </c>
      <c r="O3597">
        <f>IF(OR(표1[[#This Row],[pv_대분류]]="수입", 표1[[#This Row],[pv_대분류]]="저축/투자"), 표1[[#This Row],[금액]], -표1[[#This Row],[금액]])</f>
        <v>-300</v>
      </c>
    </row>
    <row r="3598" spans="1:15" hidden="1">
      <c r="A3598" s="33">
        <v>45456</v>
      </c>
      <c r="B3598" s="34">
        <v>0.56702546296296297</v>
      </c>
      <c r="C3598" t="s">
        <v>167</v>
      </c>
      <c r="D3598" t="s">
        <v>609</v>
      </c>
      <c r="E3598" t="s">
        <v>149</v>
      </c>
      <c r="F3598" t="s">
        <v>234</v>
      </c>
      <c r="G3598" s="82">
        <v>-300</v>
      </c>
      <c r="H3598" t="s">
        <v>179</v>
      </c>
      <c r="I3598" t="s">
        <v>527</v>
      </c>
      <c r="J3598" s="33"/>
      <c r="K3598" s="33">
        <f>표1[[#This Row],[날짜]]</f>
        <v>45456</v>
      </c>
      <c r="L3598" t="str" cm="1">
        <f t="array" ref="L359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598" t="str">
        <f t="shared" si="56"/>
        <v>내계좌이체</v>
      </c>
      <c r="N3598" t="str">
        <f>IF(COUNTIF(저축성자산, I3598) &gt; 0, 표1[[#This Row],[결제수단]], E3598)</f>
        <v>미분류</v>
      </c>
      <c r="O3598">
        <f>IF(OR(표1[[#This Row],[pv_대분류]]="수입", 표1[[#This Row],[pv_대분류]]="저축/투자"), 표1[[#This Row],[금액]], -표1[[#This Row],[금액]])</f>
        <v>300</v>
      </c>
    </row>
    <row r="3599" spans="1:15" hidden="1">
      <c r="A3599" s="33">
        <v>45455</v>
      </c>
      <c r="B3599" s="34">
        <v>0.44203703703703712</v>
      </c>
      <c r="C3599" t="s">
        <v>163</v>
      </c>
      <c r="D3599" t="s">
        <v>510</v>
      </c>
      <c r="E3599" t="s">
        <v>149</v>
      </c>
      <c r="F3599" t="s">
        <v>608</v>
      </c>
      <c r="G3599" s="82">
        <v>577</v>
      </c>
      <c r="H3599" t="s">
        <v>179</v>
      </c>
      <c r="I3599" t="s">
        <v>527</v>
      </c>
      <c r="J3599" s="33"/>
      <c r="K3599" s="33">
        <f>표1[[#This Row],[날짜]]</f>
        <v>45455</v>
      </c>
      <c r="L3599" t="str" cm="1">
        <f t="array" ref="L359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599" t="str">
        <f t="shared" si="56"/>
        <v>금융수입</v>
      </c>
      <c r="N3599" t="str">
        <f>IF(COUNTIF(저축성자산, I3599) &gt; 0, 표1[[#This Row],[결제수단]], E3599)</f>
        <v>미분류</v>
      </c>
      <c r="O3599">
        <f>IF(OR(표1[[#This Row],[pv_대분류]]="수입", 표1[[#This Row],[pv_대분류]]="저축/투자"), 표1[[#This Row],[금액]], -표1[[#This Row],[금액]])</f>
        <v>577</v>
      </c>
    </row>
    <row r="3600" spans="1:15" hidden="1">
      <c r="A3600" s="33">
        <v>45455</v>
      </c>
      <c r="B3600" s="34">
        <v>0.59510416666666666</v>
      </c>
      <c r="C3600" t="s">
        <v>163</v>
      </c>
      <c r="D3600" t="s">
        <v>161</v>
      </c>
      <c r="E3600" t="s">
        <v>149</v>
      </c>
      <c r="F3600" t="s">
        <v>391</v>
      </c>
      <c r="G3600" s="82">
        <v>1</v>
      </c>
      <c r="H3600" t="s">
        <v>179</v>
      </c>
      <c r="I3600" t="s">
        <v>537</v>
      </c>
      <c r="J3600" s="33"/>
      <c r="K3600" s="33">
        <f>표1[[#This Row],[날짜]]</f>
        <v>45455</v>
      </c>
      <c r="L3600" t="str" cm="1">
        <f t="array" ref="L360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00" t="str">
        <f t="shared" si="56"/>
        <v>앱테크</v>
      </c>
      <c r="N3600" t="str">
        <f>IF(COUNTIF(저축성자산, I3600) &gt; 0, 표1[[#This Row],[결제수단]], E3600)</f>
        <v>미분류</v>
      </c>
      <c r="O3600">
        <f>IF(OR(표1[[#This Row],[pv_대분류]]="수입", 표1[[#This Row],[pv_대분류]]="저축/투자"), 표1[[#This Row],[금액]], -표1[[#This Row],[금액]])</f>
        <v>1</v>
      </c>
    </row>
    <row r="3601" spans="1:15">
      <c r="A3601" s="33">
        <v>45455</v>
      </c>
      <c r="B3601" s="34">
        <v>0.94685185185185183</v>
      </c>
      <c r="C3601" t="s">
        <v>165</v>
      </c>
      <c r="D3601" t="s">
        <v>160</v>
      </c>
      <c r="E3601" t="s">
        <v>15</v>
      </c>
      <c r="F3601" t="s">
        <v>411</v>
      </c>
      <c r="G3601" s="82">
        <v>-3200</v>
      </c>
      <c r="H3601" t="s">
        <v>179</v>
      </c>
      <c r="I3601" t="s">
        <v>224</v>
      </c>
      <c r="J3601" s="33"/>
      <c r="K3601" s="33">
        <f>표1[[#This Row],[날짜]]</f>
        <v>45455</v>
      </c>
      <c r="L3601" t="str" cm="1">
        <f t="array" ref="L360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01" t="str">
        <f t="shared" si="56"/>
        <v>생활</v>
      </c>
      <c r="N3601" t="str">
        <f>IF(COUNTIF(저축성자산, I3601) &gt; 0, 표1[[#This Row],[결제수단]], E3601)</f>
        <v>생필품</v>
      </c>
      <c r="O3601">
        <f>IF(OR(표1[[#This Row],[pv_대분류]]="수입", 표1[[#This Row],[pv_대분류]]="저축/투자"), 표1[[#This Row],[금액]], -표1[[#This Row],[금액]])</f>
        <v>3200</v>
      </c>
    </row>
    <row r="3602" spans="1:15" hidden="1">
      <c r="A3602" s="33">
        <v>45455</v>
      </c>
      <c r="B3602" s="34">
        <v>0.35979166666666668</v>
      </c>
      <c r="C3602" t="s">
        <v>167</v>
      </c>
      <c r="D3602" t="s">
        <v>167</v>
      </c>
      <c r="E3602" t="s">
        <v>149</v>
      </c>
      <c r="F3602" t="s">
        <v>784</v>
      </c>
      <c r="G3602" s="82">
        <v>-5100</v>
      </c>
      <c r="H3602" t="s">
        <v>179</v>
      </c>
      <c r="I3602" t="s">
        <v>537</v>
      </c>
      <c r="J3602" s="33"/>
      <c r="K3602" s="33">
        <f>표1[[#This Row],[날짜]]</f>
        <v>45455</v>
      </c>
      <c r="L3602" t="str" cm="1">
        <f t="array" ref="L360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02" t="str">
        <f t="shared" si="56"/>
        <v>이체</v>
      </c>
      <c r="N3602" t="str">
        <f>IF(COUNTIF(저축성자산, I3602) &gt; 0, 표1[[#This Row],[결제수단]], E3602)</f>
        <v>미분류</v>
      </c>
      <c r="O3602">
        <f>IF(OR(표1[[#This Row],[pv_대분류]]="수입", 표1[[#This Row],[pv_대분류]]="저축/투자"), 표1[[#This Row],[금액]], -표1[[#This Row],[금액]])</f>
        <v>5100</v>
      </c>
    </row>
    <row r="3603" spans="1:15" hidden="1">
      <c r="A3603" s="33">
        <v>45455</v>
      </c>
      <c r="B3603" s="34">
        <v>0.43910879629629629</v>
      </c>
      <c r="C3603" t="s">
        <v>167</v>
      </c>
      <c r="D3603" t="s">
        <v>167</v>
      </c>
      <c r="E3603" t="s">
        <v>149</v>
      </c>
      <c r="F3603" t="s">
        <v>72</v>
      </c>
      <c r="G3603" s="82">
        <v>4000</v>
      </c>
      <c r="H3603" t="s">
        <v>179</v>
      </c>
      <c r="I3603" t="s">
        <v>554</v>
      </c>
      <c r="J3603" s="33"/>
      <c r="K3603" s="33">
        <f>표1[[#This Row],[날짜]]</f>
        <v>45455</v>
      </c>
      <c r="L3603" t="str" cm="1">
        <f t="array" ref="L360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03" t="str">
        <f t="shared" si="56"/>
        <v>이체</v>
      </c>
      <c r="N3603" t="str">
        <f>IF(COUNTIF(저축성자산, I3603) &gt; 0, 표1[[#This Row],[결제수단]], E3603)</f>
        <v>미분류</v>
      </c>
      <c r="O3603">
        <f>IF(OR(표1[[#This Row],[pv_대분류]]="수입", 표1[[#This Row],[pv_대분류]]="저축/투자"), 표1[[#This Row],[금액]], -표1[[#This Row],[금액]])</f>
        <v>-4000</v>
      </c>
    </row>
    <row r="3604" spans="1:15" hidden="1">
      <c r="A3604" s="33">
        <v>45455</v>
      </c>
      <c r="B3604" s="34">
        <v>0.44216435185185188</v>
      </c>
      <c r="C3604" t="s">
        <v>167</v>
      </c>
      <c r="D3604" t="s">
        <v>609</v>
      </c>
      <c r="E3604" t="s">
        <v>149</v>
      </c>
      <c r="F3604" t="s">
        <v>192</v>
      </c>
      <c r="G3604" s="82">
        <v>577</v>
      </c>
      <c r="H3604" t="s">
        <v>179</v>
      </c>
      <c r="I3604" t="s">
        <v>537</v>
      </c>
      <c r="J3604" s="33"/>
      <c r="K3604" s="33">
        <f>표1[[#This Row],[날짜]]</f>
        <v>45455</v>
      </c>
      <c r="L3604" t="str" cm="1">
        <f t="array" ref="L360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04" t="str">
        <f t="shared" si="56"/>
        <v>내계좌이체</v>
      </c>
      <c r="N3604" t="str">
        <f>IF(COUNTIF(저축성자산, I3604) &gt; 0, 표1[[#This Row],[결제수단]], E3604)</f>
        <v>미분류</v>
      </c>
      <c r="O3604">
        <f>IF(OR(표1[[#This Row],[pv_대분류]]="수입", 표1[[#This Row],[pv_대분류]]="저축/투자"), 표1[[#This Row],[금액]], -표1[[#This Row],[금액]])</f>
        <v>-577</v>
      </c>
    </row>
    <row r="3605" spans="1:15" hidden="1">
      <c r="A3605" s="33">
        <v>45455</v>
      </c>
      <c r="B3605" s="34">
        <v>0.44216435185185188</v>
      </c>
      <c r="C3605" t="s">
        <v>167</v>
      </c>
      <c r="D3605" t="s">
        <v>609</v>
      </c>
      <c r="E3605" t="s">
        <v>149</v>
      </c>
      <c r="F3605" t="s">
        <v>234</v>
      </c>
      <c r="G3605" s="82">
        <v>-577</v>
      </c>
      <c r="H3605" t="s">
        <v>179</v>
      </c>
      <c r="I3605" t="s">
        <v>527</v>
      </c>
      <c r="J3605" s="33"/>
      <c r="K3605" s="33">
        <f>표1[[#This Row],[날짜]]</f>
        <v>45455</v>
      </c>
      <c r="L3605" t="str" cm="1">
        <f t="array" ref="L360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05" t="str">
        <f t="shared" si="56"/>
        <v>내계좌이체</v>
      </c>
      <c r="N3605" t="str">
        <f>IF(COUNTIF(저축성자산, I3605) &gt; 0, 표1[[#This Row],[결제수단]], E3605)</f>
        <v>미분류</v>
      </c>
      <c r="O3605">
        <f>IF(OR(표1[[#This Row],[pv_대분류]]="수입", 표1[[#This Row],[pv_대분류]]="저축/투자"), 표1[[#This Row],[금액]], -표1[[#This Row],[금액]])</f>
        <v>577</v>
      </c>
    </row>
    <row r="3606" spans="1:15" hidden="1">
      <c r="A3606" s="33">
        <v>45455</v>
      </c>
      <c r="B3606" s="34">
        <v>0.48631944444444453</v>
      </c>
      <c r="C3606" t="s">
        <v>167</v>
      </c>
      <c r="D3606" t="s">
        <v>609</v>
      </c>
      <c r="E3606" t="s">
        <v>149</v>
      </c>
      <c r="F3606" t="s">
        <v>152</v>
      </c>
      <c r="G3606" s="82">
        <v>4000</v>
      </c>
      <c r="H3606" t="s">
        <v>179</v>
      </c>
      <c r="I3606" t="s">
        <v>554</v>
      </c>
      <c r="J3606" s="33"/>
      <c r="K3606" s="33">
        <f>표1[[#This Row],[날짜]]</f>
        <v>45455</v>
      </c>
      <c r="L3606" t="str" cm="1">
        <f t="array" ref="L360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06" t="str">
        <f t="shared" si="56"/>
        <v>내계좌이체</v>
      </c>
      <c r="N3606" t="str">
        <f>IF(COUNTIF(저축성자산, I3606) &gt; 0, 표1[[#This Row],[결제수단]], E3606)</f>
        <v>미분류</v>
      </c>
      <c r="O3606">
        <f>IF(OR(표1[[#This Row],[pv_대분류]]="수입", 표1[[#This Row],[pv_대분류]]="저축/투자"), 표1[[#This Row],[금액]], -표1[[#This Row],[금액]])</f>
        <v>-4000</v>
      </c>
    </row>
    <row r="3607" spans="1:15" hidden="1">
      <c r="A3607" s="33">
        <v>45455</v>
      </c>
      <c r="B3607" s="34">
        <v>0.48631944444444453</v>
      </c>
      <c r="C3607" t="s">
        <v>167</v>
      </c>
      <c r="D3607" t="s">
        <v>609</v>
      </c>
      <c r="E3607" t="s">
        <v>149</v>
      </c>
      <c r="F3607" t="s">
        <v>593</v>
      </c>
      <c r="G3607" s="82">
        <v>-4000</v>
      </c>
      <c r="H3607" t="s">
        <v>179</v>
      </c>
      <c r="I3607" t="s">
        <v>537</v>
      </c>
      <c r="J3607" s="33"/>
      <c r="K3607" s="33">
        <f>표1[[#This Row],[날짜]]</f>
        <v>45455</v>
      </c>
      <c r="L3607" t="str" cm="1">
        <f t="array" ref="L360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07" t="str">
        <f t="shared" si="56"/>
        <v>내계좌이체</v>
      </c>
      <c r="N3607" t="str">
        <f>IF(COUNTIF(저축성자산, I3607) &gt; 0, 표1[[#This Row],[결제수단]], E3607)</f>
        <v>미분류</v>
      </c>
      <c r="O3607">
        <f>IF(OR(표1[[#This Row],[pv_대분류]]="수입", 표1[[#This Row],[pv_대분류]]="저축/투자"), 표1[[#This Row],[금액]], -표1[[#This Row],[금액]])</f>
        <v>4000</v>
      </c>
    </row>
    <row r="3608" spans="1:15" hidden="1">
      <c r="A3608" s="33">
        <v>45455</v>
      </c>
      <c r="B3608" s="34">
        <v>0.67740740740740746</v>
      </c>
      <c r="C3608" t="s">
        <v>167</v>
      </c>
      <c r="D3608" t="s">
        <v>167</v>
      </c>
      <c r="E3608" t="s">
        <v>149</v>
      </c>
      <c r="F3608" t="s">
        <v>600</v>
      </c>
      <c r="G3608" s="82">
        <v>1</v>
      </c>
      <c r="H3608" t="s">
        <v>179</v>
      </c>
      <c r="I3608" t="s">
        <v>195</v>
      </c>
      <c r="J3608" s="33"/>
      <c r="K3608" s="33">
        <f>표1[[#This Row],[날짜]]</f>
        <v>45455</v>
      </c>
      <c r="L3608" t="str" cm="1">
        <f t="array" ref="L360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08" t="str">
        <f t="shared" si="56"/>
        <v>이체</v>
      </c>
      <c r="N3608" t="str">
        <f>IF(COUNTIF(저축성자산, I3608) &gt; 0, 표1[[#This Row],[결제수단]], E3608)</f>
        <v>미분류</v>
      </c>
      <c r="O3608">
        <f>IF(OR(표1[[#This Row],[pv_대분류]]="수입", 표1[[#This Row],[pv_대분류]]="저축/투자"), 표1[[#This Row],[금액]], -표1[[#This Row],[금액]])</f>
        <v>-1</v>
      </c>
    </row>
    <row r="3609" spans="1:15" hidden="1">
      <c r="A3609" s="33">
        <v>45454</v>
      </c>
      <c r="B3609" s="34">
        <v>0.60116898148148146</v>
      </c>
      <c r="C3609" t="s">
        <v>163</v>
      </c>
      <c r="D3609" t="s">
        <v>505</v>
      </c>
      <c r="E3609" t="s">
        <v>149</v>
      </c>
      <c r="F3609" t="s">
        <v>703</v>
      </c>
      <c r="G3609" s="82">
        <v>30000</v>
      </c>
      <c r="H3609" t="s">
        <v>179</v>
      </c>
      <c r="I3609" t="s">
        <v>211</v>
      </c>
      <c r="J3609" s="33"/>
      <c r="K3609" s="33">
        <f>표1[[#This Row],[날짜]]</f>
        <v>45454</v>
      </c>
      <c r="L3609" t="str" cm="1">
        <f t="array" ref="L360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09" t="str">
        <f t="shared" si="56"/>
        <v>기타수입</v>
      </c>
      <c r="N3609" t="str">
        <f>IF(COUNTIF(저축성자산, I3609) &gt; 0, 표1[[#This Row],[결제수단]], E3609)</f>
        <v>미분류</v>
      </c>
      <c r="O3609">
        <f>IF(OR(표1[[#This Row],[pv_대분류]]="수입", 표1[[#This Row],[pv_대분류]]="저축/투자"), 표1[[#This Row],[금액]], -표1[[#This Row],[금액]])</f>
        <v>30000</v>
      </c>
    </row>
    <row r="3610" spans="1:15" hidden="1">
      <c r="A3610" s="33">
        <v>45454</v>
      </c>
      <c r="B3610" s="34">
        <v>0.60127314814814814</v>
      </c>
      <c r="C3610" t="s">
        <v>163</v>
      </c>
      <c r="D3610" t="s">
        <v>505</v>
      </c>
      <c r="E3610" t="s">
        <v>149</v>
      </c>
      <c r="F3610" t="s">
        <v>703</v>
      </c>
      <c r="G3610" s="82">
        <v>147600</v>
      </c>
      <c r="H3610" t="s">
        <v>179</v>
      </c>
      <c r="I3610" t="s">
        <v>211</v>
      </c>
      <c r="J3610" s="33"/>
      <c r="K3610" s="33">
        <f>표1[[#This Row],[날짜]]</f>
        <v>45454</v>
      </c>
      <c r="L3610" t="str" cm="1">
        <f t="array" ref="L361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10" t="str">
        <f t="shared" si="56"/>
        <v>기타수입</v>
      </c>
      <c r="N3610" t="str">
        <f>IF(COUNTIF(저축성자산, I3610) &gt; 0, 표1[[#This Row],[결제수단]], E3610)</f>
        <v>미분류</v>
      </c>
      <c r="O3610">
        <f>IF(OR(표1[[#This Row],[pv_대분류]]="수입", 표1[[#This Row],[pv_대분류]]="저축/투자"), 표1[[#This Row],[금액]], -표1[[#This Row],[금액]])</f>
        <v>147600</v>
      </c>
    </row>
    <row r="3611" spans="1:15" hidden="1">
      <c r="A3611" s="33">
        <v>45454</v>
      </c>
      <c r="B3611" s="34">
        <v>0.45479166666666659</v>
      </c>
      <c r="C3611" t="s">
        <v>167</v>
      </c>
      <c r="D3611" t="s">
        <v>167</v>
      </c>
      <c r="E3611" t="s">
        <v>149</v>
      </c>
      <c r="F3611" t="s">
        <v>72</v>
      </c>
      <c r="G3611" s="82">
        <v>4000</v>
      </c>
      <c r="H3611" t="s">
        <v>179</v>
      </c>
      <c r="I3611" t="s">
        <v>554</v>
      </c>
      <c r="J3611" s="33"/>
      <c r="K3611" s="33">
        <f>표1[[#This Row],[날짜]]</f>
        <v>45454</v>
      </c>
      <c r="L3611" t="str" cm="1">
        <f t="array" ref="L361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11" t="str">
        <f t="shared" si="56"/>
        <v>이체</v>
      </c>
      <c r="N3611" t="str">
        <f>IF(COUNTIF(저축성자산, I3611) &gt; 0, 표1[[#This Row],[결제수단]], E3611)</f>
        <v>미분류</v>
      </c>
      <c r="O3611">
        <f>IF(OR(표1[[#This Row],[pv_대분류]]="수입", 표1[[#This Row],[pv_대분류]]="저축/투자"), 표1[[#This Row],[금액]], -표1[[#This Row],[금액]])</f>
        <v>-4000</v>
      </c>
    </row>
    <row r="3612" spans="1:15" hidden="1">
      <c r="A3612" s="33">
        <v>45454</v>
      </c>
      <c r="B3612" s="34">
        <v>0.60400462962962964</v>
      </c>
      <c r="C3612" t="s">
        <v>167</v>
      </c>
      <c r="D3612" t="s">
        <v>609</v>
      </c>
      <c r="E3612" t="s">
        <v>149</v>
      </c>
      <c r="F3612" t="s">
        <v>593</v>
      </c>
      <c r="G3612" s="82">
        <v>-177600</v>
      </c>
      <c r="H3612" t="s">
        <v>179</v>
      </c>
      <c r="I3612" t="s">
        <v>211</v>
      </c>
      <c r="J3612" s="33"/>
      <c r="K3612" s="33">
        <f>표1[[#This Row],[날짜]]</f>
        <v>45454</v>
      </c>
      <c r="L3612" t="str" cm="1">
        <f t="array" ref="L361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12" t="str">
        <f t="shared" si="56"/>
        <v>내계좌이체</v>
      </c>
      <c r="N3612" t="str">
        <f>IF(COUNTIF(저축성자산, I3612) &gt; 0, 표1[[#This Row],[결제수단]], E3612)</f>
        <v>미분류</v>
      </c>
      <c r="O3612">
        <f>IF(OR(표1[[#This Row],[pv_대분류]]="수입", 표1[[#This Row],[pv_대분류]]="저축/투자"), 표1[[#This Row],[금액]], -표1[[#This Row],[금액]])</f>
        <v>177600</v>
      </c>
    </row>
    <row r="3613" spans="1:15" hidden="1">
      <c r="A3613" s="33">
        <v>45454</v>
      </c>
      <c r="B3613" s="34">
        <v>0.60401620370370368</v>
      </c>
      <c r="C3613" t="s">
        <v>167</v>
      </c>
      <c r="D3613" t="s">
        <v>609</v>
      </c>
      <c r="E3613" t="s">
        <v>149</v>
      </c>
      <c r="F3613" t="s">
        <v>152</v>
      </c>
      <c r="G3613" s="82">
        <v>177600</v>
      </c>
      <c r="H3613" t="s">
        <v>179</v>
      </c>
      <c r="I3613" t="s">
        <v>537</v>
      </c>
      <c r="J3613" s="33"/>
      <c r="K3613" s="33">
        <f>표1[[#This Row],[날짜]]</f>
        <v>45454</v>
      </c>
      <c r="L3613" t="str" cm="1">
        <f t="array" ref="L361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13" t="str">
        <f t="shared" si="56"/>
        <v>내계좌이체</v>
      </c>
      <c r="N3613" t="str">
        <f>IF(COUNTIF(저축성자산, I3613) &gt; 0, 표1[[#This Row],[결제수단]], E3613)</f>
        <v>미분류</v>
      </c>
      <c r="O3613">
        <f>IF(OR(표1[[#This Row],[pv_대분류]]="수입", 표1[[#This Row],[pv_대분류]]="저축/투자"), 표1[[#This Row],[금액]], -표1[[#This Row],[금액]])</f>
        <v>-177600</v>
      </c>
    </row>
    <row r="3614" spans="1:15" hidden="1">
      <c r="A3614" s="33">
        <v>45454</v>
      </c>
      <c r="B3614" s="34">
        <v>0.60434027777777777</v>
      </c>
      <c r="C3614" t="s">
        <v>167</v>
      </c>
      <c r="D3614" t="s">
        <v>609</v>
      </c>
      <c r="E3614" t="s">
        <v>149</v>
      </c>
      <c r="F3614" t="s">
        <v>192</v>
      </c>
      <c r="G3614" s="82">
        <v>-200000</v>
      </c>
      <c r="H3614" t="s">
        <v>179</v>
      </c>
      <c r="I3614" t="s">
        <v>537</v>
      </c>
      <c r="J3614" s="33"/>
      <c r="K3614" s="33">
        <f>표1[[#This Row],[날짜]]</f>
        <v>45454</v>
      </c>
      <c r="L3614" t="str" cm="1">
        <f t="array" ref="L361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14" t="str">
        <f t="shared" si="56"/>
        <v>내계좌이체</v>
      </c>
      <c r="N3614" t="str">
        <f>IF(COUNTIF(저축성자산, I3614) &gt; 0, 표1[[#This Row],[결제수단]], E3614)</f>
        <v>미분류</v>
      </c>
      <c r="O3614">
        <f>IF(OR(표1[[#This Row],[pv_대분류]]="수입", 표1[[#This Row],[pv_대분류]]="저축/투자"), 표1[[#This Row],[금액]], -표1[[#This Row],[금액]])</f>
        <v>200000</v>
      </c>
    </row>
    <row r="3615" spans="1:15" hidden="1">
      <c r="A3615" s="33">
        <v>45454</v>
      </c>
      <c r="B3615" s="34">
        <v>0.60434027777777777</v>
      </c>
      <c r="C3615" t="s">
        <v>167</v>
      </c>
      <c r="D3615" t="s">
        <v>609</v>
      </c>
      <c r="E3615" t="s">
        <v>149</v>
      </c>
      <c r="F3615" t="s">
        <v>237</v>
      </c>
      <c r="G3615" s="82">
        <v>200000</v>
      </c>
      <c r="H3615" t="s">
        <v>179</v>
      </c>
      <c r="I3615" t="s">
        <v>527</v>
      </c>
      <c r="J3615" s="33"/>
      <c r="K3615" s="33">
        <f>표1[[#This Row],[날짜]]</f>
        <v>45454</v>
      </c>
      <c r="L3615" t="str" cm="1">
        <f t="array" ref="L361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15" t="str">
        <f t="shared" si="56"/>
        <v>내계좌이체</v>
      </c>
      <c r="N3615" t="str">
        <f>IF(COUNTIF(저축성자산, I3615) &gt; 0, 표1[[#This Row],[결제수단]], E3615)</f>
        <v>미분류</v>
      </c>
      <c r="O3615">
        <f>IF(OR(표1[[#This Row],[pv_대분류]]="수입", 표1[[#This Row],[pv_대분류]]="저축/투자"), 표1[[#This Row],[금액]], -표1[[#This Row],[금액]])</f>
        <v>-200000</v>
      </c>
    </row>
    <row r="3616" spans="1:15" hidden="1">
      <c r="A3616" s="33">
        <v>45454</v>
      </c>
      <c r="B3616" s="34">
        <v>0.70195601851851852</v>
      </c>
      <c r="C3616" t="s">
        <v>167</v>
      </c>
      <c r="D3616" t="s">
        <v>167</v>
      </c>
      <c r="E3616" t="s">
        <v>149</v>
      </c>
      <c r="F3616" t="s">
        <v>98</v>
      </c>
      <c r="G3616" s="82">
        <v>6000</v>
      </c>
      <c r="H3616" t="s">
        <v>179</v>
      </c>
      <c r="I3616" t="s">
        <v>554</v>
      </c>
      <c r="J3616" s="33"/>
      <c r="K3616" s="33">
        <f>표1[[#This Row],[날짜]]</f>
        <v>45454</v>
      </c>
      <c r="L3616" t="str" cm="1">
        <f t="array" ref="L361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16" t="str">
        <f t="shared" si="56"/>
        <v>이체</v>
      </c>
      <c r="N3616" t="str">
        <f>IF(COUNTIF(저축성자산, I3616) &gt; 0, 표1[[#This Row],[결제수단]], E3616)</f>
        <v>미분류</v>
      </c>
      <c r="O3616">
        <f>IF(OR(표1[[#This Row],[pv_대분류]]="수입", 표1[[#This Row],[pv_대분류]]="저축/투자"), 표1[[#This Row],[금액]], -표1[[#This Row],[금액]])</f>
        <v>-6000</v>
      </c>
    </row>
    <row r="3617" spans="1:15" hidden="1">
      <c r="A3617" s="33">
        <v>45453</v>
      </c>
      <c r="B3617" s="34">
        <v>0.39462962962962961</v>
      </c>
      <c r="C3617" t="s">
        <v>163</v>
      </c>
      <c r="D3617" t="s">
        <v>510</v>
      </c>
      <c r="E3617" t="s">
        <v>149</v>
      </c>
      <c r="F3617" t="s">
        <v>240</v>
      </c>
      <c r="G3617" s="82">
        <v>300</v>
      </c>
      <c r="H3617" t="s">
        <v>179</v>
      </c>
      <c r="I3617" t="s">
        <v>537</v>
      </c>
      <c r="J3617" s="33"/>
      <c r="K3617" s="33">
        <f>표1[[#This Row],[날짜]]</f>
        <v>45453</v>
      </c>
      <c r="L3617" t="str" cm="1">
        <f t="array" ref="L361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17" t="str">
        <f t="shared" si="56"/>
        <v>금융수입</v>
      </c>
      <c r="N3617" t="str">
        <f>IF(COUNTIF(저축성자산, I3617) &gt; 0, 표1[[#This Row],[결제수단]], E3617)</f>
        <v>미분류</v>
      </c>
      <c r="O3617">
        <f>IF(OR(표1[[#This Row],[pv_대분류]]="수입", 표1[[#This Row],[pv_대분류]]="저축/투자"), 표1[[#This Row],[금액]], -표1[[#This Row],[금액]])</f>
        <v>300</v>
      </c>
    </row>
    <row r="3618" spans="1:15" hidden="1">
      <c r="A3618" s="33">
        <v>45453</v>
      </c>
      <c r="B3618" s="34">
        <v>0.3964699074074074</v>
      </c>
      <c r="C3618" t="s">
        <v>163</v>
      </c>
      <c r="D3618" t="s">
        <v>510</v>
      </c>
      <c r="E3618" t="s">
        <v>149</v>
      </c>
      <c r="F3618" t="s">
        <v>608</v>
      </c>
      <c r="G3618" s="82">
        <v>293</v>
      </c>
      <c r="H3618" t="s">
        <v>179</v>
      </c>
      <c r="I3618" t="s">
        <v>527</v>
      </c>
      <c r="J3618" s="33"/>
      <c r="K3618" s="33">
        <f>표1[[#This Row],[날짜]]</f>
        <v>45453</v>
      </c>
      <c r="L3618" t="str" cm="1">
        <f t="array" ref="L361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18" t="str">
        <f t="shared" si="56"/>
        <v>금융수입</v>
      </c>
      <c r="N3618" t="str">
        <f>IF(COUNTIF(저축성자산, I3618) &gt; 0, 표1[[#This Row],[결제수단]], E3618)</f>
        <v>미분류</v>
      </c>
      <c r="O3618">
        <f>IF(OR(표1[[#This Row],[pv_대분류]]="수입", 표1[[#This Row],[pv_대분류]]="저축/투자"), 표1[[#This Row],[금액]], -표1[[#This Row],[금액]])</f>
        <v>293</v>
      </c>
    </row>
    <row r="3619" spans="1:15">
      <c r="A3619" s="33">
        <v>45453</v>
      </c>
      <c r="B3619" s="34">
        <v>0.93526620370370372</v>
      </c>
      <c r="C3619" t="s">
        <v>165</v>
      </c>
      <c r="D3619" t="s">
        <v>542</v>
      </c>
      <c r="E3619" t="s">
        <v>56</v>
      </c>
      <c r="F3619" t="s">
        <v>698</v>
      </c>
      <c r="G3619" s="82">
        <v>-56666</v>
      </c>
      <c r="H3619" t="s">
        <v>179</v>
      </c>
      <c r="I3619" t="s">
        <v>222</v>
      </c>
      <c r="J3619" s="33"/>
      <c r="K3619" s="33">
        <f>표1[[#This Row],[날짜]]</f>
        <v>45453</v>
      </c>
      <c r="L3619" t="str" cm="1">
        <f t="array" ref="L361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19" t="str">
        <f t="shared" si="56"/>
        <v>의료/건강</v>
      </c>
      <c r="N3619" t="str">
        <f>IF(COUNTIF(저축성자산, I3619) &gt; 0, 표1[[#This Row],[결제수단]], E3619)</f>
        <v>운동</v>
      </c>
      <c r="O3619">
        <f>IF(OR(표1[[#This Row],[pv_대분류]]="수입", 표1[[#This Row],[pv_대분류]]="저축/투자"), 표1[[#This Row],[금액]], -표1[[#This Row],[금액]])</f>
        <v>56666</v>
      </c>
    </row>
    <row r="3620" spans="1:15" hidden="1">
      <c r="A3620" s="33">
        <v>45453</v>
      </c>
      <c r="B3620" s="34">
        <v>0.39663194444444438</v>
      </c>
      <c r="C3620" t="s">
        <v>167</v>
      </c>
      <c r="D3620" t="s">
        <v>609</v>
      </c>
      <c r="E3620" t="s">
        <v>149</v>
      </c>
      <c r="F3620" t="s">
        <v>192</v>
      </c>
      <c r="G3620" s="82">
        <v>293</v>
      </c>
      <c r="H3620" t="s">
        <v>179</v>
      </c>
      <c r="I3620" t="s">
        <v>537</v>
      </c>
      <c r="J3620" s="33"/>
      <c r="K3620" s="33">
        <f>표1[[#This Row],[날짜]]</f>
        <v>45453</v>
      </c>
      <c r="L3620" t="str" cm="1">
        <f t="array" ref="L362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0" t="str">
        <f t="shared" si="56"/>
        <v>내계좌이체</v>
      </c>
      <c r="N3620" t="str">
        <f>IF(COUNTIF(저축성자산, I3620) &gt; 0, 표1[[#This Row],[결제수단]], E3620)</f>
        <v>미분류</v>
      </c>
      <c r="O3620">
        <f>IF(OR(표1[[#This Row],[pv_대분류]]="수입", 표1[[#This Row],[pv_대분류]]="저축/투자"), 표1[[#This Row],[금액]], -표1[[#This Row],[금액]])</f>
        <v>-293</v>
      </c>
    </row>
    <row r="3621" spans="1:15" hidden="1">
      <c r="A3621" s="33">
        <v>45453</v>
      </c>
      <c r="B3621" s="34">
        <v>0.39663194444444438</v>
      </c>
      <c r="C3621" t="s">
        <v>167</v>
      </c>
      <c r="D3621" t="s">
        <v>609</v>
      </c>
      <c r="E3621" t="s">
        <v>149</v>
      </c>
      <c r="F3621" t="s">
        <v>234</v>
      </c>
      <c r="G3621" s="82">
        <v>-293</v>
      </c>
      <c r="H3621" t="s">
        <v>179</v>
      </c>
      <c r="I3621" t="s">
        <v>527</v>
      </c>
      <c r="J3621" s="33"/>
      <c r="K3621" s="33">
        <f>표1[[#This Row],[날짜]]</f>
        <v>45453</v>
      </c>
      <c r="L3621" t="str" cm="1">
        <f t="array" ref="L362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1" t="str">
        <f t="shared" si="56"/>
        <v>내계좌이체</v>
      </c>
      <c r="N3621" t="str">
        <f>IF(COUNTIF(저축성자산, I3621) &gt; 0, 표1[[#This Row],[결제수단]], E3621)</f>
        <v>미분류</v>
      </c>
      <c r="O3621">
        <f>IF(OR(표1[[#This Row],[pv_대분류]]="수입", 표1[[#This Row],[pv_대분류]]="저축/투자"), 표1[[#This Row],[금액]], -표1[[#This Row],[금액]])</f>
        <v>293</v>
      </c>
    </row>
    <row r="3622" spans="1:15" hidden="1">
      <c r="A3622" s="33">
        <v>45453</v>
      </c>
      <c r="B3622" s="34">
        <v>0.41479166666666673</v>
      </c>
      <c r="C3622" t="s">
        <v>167</v>
      </c>
      <c r="D3622" t="s">
        <v>609</v>
      </c>
      <c r="E3622" t="s">
        <v>149</v>
      </c>
      <c r="F3622" t="s">
        <v>192</v>
      </c>
      <c r="G3622" s="82">
        <v>100000</v>
      </c>
      <c r="H3622" t="s">
        <v>179</v>
      </c>
      <c r="I3622" t="s">
        <v>537</v>
      </c>
      <c r="J3622" s="33"/>
      <c r="K3622" s="33">
        <f>표1[[#This Row],[날짜]]</f>
        <v>45453</v>
      </c>
      <c r="L3622" t="str" cm="1">
        <f t="array" ref="L362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2" t="str">
        <f t="shared" si="56"/>
        <v>내계좌이체</v>
      </c>
      <c r="N3622" t="str">
        <f>IF(COUNTIF(저축성자산, I3622) &gt; 0, 표1[[#This Row],[결제수단]], E3622)</f>
        <v>미분류</v>
      </c>
      <c r="O3622">
        <f>IF(OR(표1[[#This Row],[pv_대분류]]="수입", 표1[[#This Row],[pv_대분류]]="저축/투자"), 표1[[#This Row],[금액]], -표1[[#This Row],[금액]])</f>
        <v>-100000</v>
      </c>
    </row>
    <row r="3623" spans="1:15" hidden="1">
      <c r="A3623" s="33">
        <v>45453</v>
      </c>
      <c r="B3623" s="34">
        <v>0.41479166666666673</v>
      </c>
      <c r="C3623" t="s">
        <v>167</v>
      </c>
      <c r="D3623" t="s">
        <v>609</v>
      </c>
      <c r="E3623" t="s">
        <v>149</v>
      </c>
      <c r="F3623" t="s">
        <v>234</v>
      </c>
      <c r="G3623" s="82">
        <v>-100000</v>
      </c>
      <c r="H3623" t="s">
        <v>179</v>
      </c>
      <c r="I3623" t="s">
        <v>527</v>
      </c>
      <c r="J3623" s="33"/>
      <c r="K3623" s="33">
        <f>표1[[#This Row],[날짜]]</f>
        <v>45453</v>
      </c>
      <c r="L3623" t="str" cm="1">
        <f t="array" ref="L362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3" t="str">
        <f t="shared" si="56"/>
        <v>내계좌이체</v>
      </c>
      <c r="N3623" t="str">
        <f>IF(COUNTIF(저축성자산, I3623) &gt; 0, 표1[[#This Row],[결제수단]], E3623)</f>
        <v>미분류</v>
      </c>
      <c r="O3623">
        <f>IF(OR(표1[[#This Row],[pv_대분류]]="수입", 표1[[#This Row],[pv_대분류]]="저축/투자"), 표1[[#This Row],[금액]], -표1[[#This Row],[금액]])</f>
        <v>100000</v>
      </c>
    </row>
    <row r="3624" spans="1:15" hidden="1">
      <c r="A3624" s="33">
        <v>45453</v>
      </c>
      <c r="B3624" s="34">
        <v>0.41572916666666659</v>
      </c>
      <c r="C3624" t="s">
        <v>167</v>
      </c>
      <c r="D3624" t="s">
        <v>167</v>
      </c>
      <c r="E3624" t="s">
        <v>149</v>
      </c>
      <c r="F3624" t="s">
        <v>87</v>
      </c>
      <c r="G3624" s="82">
        <v>-71100</v>
      </c>
      <c r="H3624" t="s">
        <v>179</v>
      </c>
      <c r="I3624" t="s">
        <v>537</v>
      </c>
      <c r="J3624" s="33"/>
      <c r="K3624" s="33">
        <f>표1[[#This Row],[날짜]]</f>
        <v>45453</v>
      </c>
      <c r="L3624" t="str" cm="1">
        <f t="array" ref="L362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24" t="str">
        <f t="shared" si="56"/>
        <v>이체</v>
      </c>
      <c r="N3624" t="str">
        <f>IF(COUNTIF(저축성자산, I3624) &gt; 0, 표1[[#This Row],[결제수단]], E3624)</f>
        <v>미분류</v>
      </c>
      <c r="O3624">
        <f>IF(OR(표1[[#This Row],[pv_대분류]]="수입", 표1[[#This Row],[pv_대분류]]="저축/투자"), 표1[[#This Row],[금액]], -표1[[#This Row],[금액]])</f>
        <v>71100</v>
      </c>
    </row>
    <row r="3625" spans="1:15" hidden="1">
      <c r="A3625" s="33">
        <v>45453</v>
      </c>
      <c r="B3625" s="34">
        <v>0.48495370370370372</v>
      </c>
      <c r="C3625" t="s">
        <v>167</v>
      </c>
      <c r="D3625" t="s">
        <v>609</v>
      </c>
      <c r="E3625" t="s">
        <v>149</v>
      </c>
      <c r="F3625" t="s">
        <v>593</v>
      </c>
      <c r="G3625" s="82">
        <v>-8000</v>
      </c>
      <c r="H3625" t="s">
        <v>179</v>
      </c>
      <c r="I3625" t="s">
        <v>537</v>
      </c>
      <c r="J3625" s="33"/>
      <c r="K3625" s="33">
        <f>표1[[#This Row],[날짜]]</f>
        <v>45453</v>
      </c>
      <c r="L3625" t="str" cm="1">
        <f t="array" ref="L362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5" t="str">
        <f t="shared" si="56"/>
        <v>내계좌이체</v>
      </c>
      <c r="N3625" t="str">
        <f>IF(COUNTIF(저축성자산, I3625) &gt; 0, 표1[[#This Row],[결제수단]], E3625)</f>
        <v>미분류</v>
      </c>
      <c r="O3625">
        <f>IF(OR(표1[[#This Row],[pv_대분류]]="수입", 표1[[#This Row],[pv_대분류]]="저축/투자"), 표1[[#This Row],[금액]], -표1[[#This Row],[금액]])</f>
        <v>8000</v>
      </c>
    </row>
    <row r="3626" spans="1:15" hidden="1">
      <c r="A3626" s="33">
        <v>45453</v>
      </c>
      <c r="B3626" s="34">
        <v>0.48496527777777781</v>
      </c>
      <c r="C3626" t="s">
        <v>167</v>
      </c>
      <c r="D3626" t="s">
        <v>609</v>
      </c>
      <c r="E3626" t="s">
        <v>149</v>
      </c>
      <c r="F3626" t="s">
        <v>152</v>
      </c>
      <c r="G3626" s="82">
        <v>8000</v>
      </c>
      <c r="H3626" t="s">
        <v>179</v>
      </c>
      <c r="I3626" t="s">
        <v>554</v>
      </c>
      <c r="J3626" s="33"/>
      <c r="K3626" s="33">
        <f>표1[[#This Row],[날짜]]</f>
        <v>45453</v>
      </c>
      <c r="L3626" t="str" cm="1">
        <f t="array" ref="L362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26" t="str">
        <f t="shared" si="56"/>
        <v>내계좌이체</v>
      </c>
      <c r="N3626" t="str">
        <f>IF(COUNTIF(저축성자산, I3626) &gt; 0, 표1[[#This Row],[결제수단]], E3626)</f>
        <v>미분류</v>
      </c>
      <c r="O3626">
        <f>IF(OR(표1[[#This Row],[pv_대분류]]="수입", 표1[[#This Row],[pv_대분류]]="저축/투자"), 표1[[#This Row],[금액]], -표1[[#This Row],[금액]])</f>
        <v>-8000</v>
      </c>
    </row>
    <row r="3627" spans="1:15" hidden="1">
      <c r="A3627" s="33">
        <v>45453</v>
      </c>
      <c r="B3627" s="34">
        <v>0.55201388888888892</v>
      </c>
      <c r="C3627" t="s">
        <v>167</v>
      </c>
      <c r="D3627" t="s">
        <v>23</v>
      </c>
      <c r="E3627" t="s">
        <v>149</v>
      </c>
      <c r="F3627" t="s">
        <v>792</v>
      </c>
      <c r="G3627" s="82">
        <v>10000</v>
      </c>
      <c r="H3627" t="s">
        <v>179</v>
      </c>
      <c r="I3627" t="s">
        <v>554</v>
      </c>
      <c r="J3627" s="33"/>
      <c r="K3627" s="33">
        <f>표1[[#This Row],[날짜]]</f>
        <v>45453</v>
      </c>
      <c r="L3627" t="str" cm="1">
        <f t="array" ref="L362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27" t="str">
        <f t="shared" si="56"/>
        <v>투자</v>
      </c>
      <c r="N3627" t="str">
        <f>IF(COUNTIF(저축성자산, I3627) &gt; 0, 표1[[#This Row],[결제수단]], E3627)</f>
        <v>미분류</v>
      </c>
      <c r="O3627">
        <f>IF(OR(표1[[#This Row],[pv_대분류]]="수입", 표1[[#This Row],[pv_대분류]]="저축/투자"), 표1[[#This Row],[금액]], -표1[[#This Row],[금액]])</f>
        <v>-10000</v>
      </c>
    </row>
    <row r="3628" spans="1:15" hidden="1">
      <c r="A3628" s="33">
        <v>45453</v>
      </c>
      <c r="B3628" s="34">
        <v>0.58732638888888888</v>
      </c>
      <c r="C3628" t="s">
        <v>167</v>
      </c>
      <c r="D3628" t="s">
        <v>2</v>
      </c>
      <c r="E3628" t="s">
        <v>149</v>
      </c>
      <c r="F3628" t="s">
        <v>408</v>
      </c>
      <c r="G3628" s="82">
        <v>404</v>
      </c>
      <c r="H3628" t="s">
        <v>179</v>
      </c>
      <c r="I3628" t="s">
        <v>537</v>
      </c>
      <c r="J3628" s="33"/>
      <c r="K3628" s="33">
        <f>표1[[#This Row],[날짜]]</f>
        <v>45453</v>
      </c>
      <c r="L3628" t="str" cm="1">
        <f t="array" ref="L362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28" t="str">
        <f t="shared" si="56"/>
        <v>저축</v>
      </c>
      <c r="N3628" t="str">
        <f>IF(COUNTIF(저축성자산, I3628) &gt; 0, 표1[[#This Row],[결제수단]], E3628)</f>
        <v>미분류</v>
      </c>
      <c r="O3628">
        <f>IF(OR(표1[[#This Row],[pv_대분류]]="수입", 표1[[#This Row],[pv_대분류]]="저축/투자"), 표1[[#This Row],[금액]], -표1[[#This Row],[금액]])</f>
        <v>-404</v>
      </c>
    </row>
    <row r="3629" spans="1:15">
      <c r="A3629" s="33">
        <v>45452</v>
      </c>
      <c r="B3629" s="34">
        <v>0.47793981481481479</v>
      </c>
      <c r="C3629" t="s">
        <v>165</v>
      </c>
      <c r="D3629" t="s">
        <v>553</v>
      </c>
      <c r="E3629" t="s">
        <v>612</v>
      </c>
      <c r="F3629" t="s">
        <v>5</v>
      </c>
      <c r="G3629" s="82">
        <v>-38016</v>
      </c>
      <c r="H3629" t="s">
        <v>179</v>
      </c>
      <c r="I3629" t="s">
        <v>222</v>
      </c>
      <c r="J3629" s="33"/>
      <c r="K3629" s="33">
        <f>표1[[#This Row],[날짜]]</f>
        <v>45452</v>
      </c>
      <c r="L3629" t="str" cm="1">
        <f t="array" ref="L362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29" t="str">
        <f t="shared" si="56"/>
        <v>온라인쇼핑</v>
      </c>
      <c r="N3629" t="str">
        <f>IF(COUNTIF(저축성자산, I3629) &gt; 0, 표1[[#This Row],[결제수단]], E3629)</f>
        <v>인터넷쇼핑</v>
      </c>
      <c r="O3629">
        <f>IF(OR(표1[[#This Row],[pv_대분류]]="수입", 표1[[#This Row],[pv_대분류]]="저축/투자"), 표1[[#This Row],[금액]], -표1[[#This Row],[금액]])</f>
        <v>38016</v>
      </c>
    </row>
    <row r="3630" spans="1:15" hidden="1">
      <c r="A3630" s="33">
        <v>45452</v>
      </c>
      <c r="B3630" s="34">
        <v>0.54527777777777775</v>
      </c>
      <c r="C3630" t="s">
        <v>163</v>
      </c>
      <c r="D3630" t="s">
        <v>161</v>
      </c>
      <c r="E3630" t="s">
        <v>149</v>
      </c>
      <c r="F3630" t="s">
        <v>391</v>
      </c>
      <c r="G3630" s="82">
        <v>1</v>
      </c>
      <c r="H3630" t="s">
        <v>179</v>
      </c>
      <c r="I3630" t="s">
        <v>537</v>
      </c>
      <c r="J3630" s="33"/>
      <c r="K3630" s="33">
        <f>표1[[#This Row],[날짜]]</f>
        <v>45452</v>
      </c>
      <c r="L3630" t="str" cm="1">
        <f t="array" ref="L363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30" t="str">
        <f t="shared" si="56"/>
        <v>앱테크</v>
      </c>
      <c r="N3630" t="str">
        <f>IF(COUNTIF(저축성자산, I3630) &gt; 0, 표1[[#This Row],[결제수단]], E3630)</f>
        <v>미분류</v>
      </c>
      <c r="O3630">
        <f>IF(OR(표1[[#This Row],[pv_대분류]]="수입", 표1[[#This Row],[pv_대분류]]="저축/투자"), 표1[[#This Row],[금액]], -표1[[#This Row],[금액]])</f>
        <v>1</v>
      </c>
    </row>
    <row r="3631" spans="1:15" hidden="1">
      <c r="A3631" s="33">
        <v>45452</v>
      </c>
      <c r="B3631" s="34">
        <v>0.54531249999999998</v>
      </c>
      <c r="C3631" t="s">
        <v>163</v>
      </c>
      <c r="D3631" t="s">
        <v>161</v>
      </c>
      <c r="E3631" t="s">
        <v>149</v>
      </c>
      <c r="F3631" t="s">
        <v>391</v>
      </c>
      <c r="G3631" s="82">
        <v>40</v>
      </c>
      <c r="H3631" t="s">
        <v>179</v>
      </c>
      <c r="I3631" t="s">
        <v>537</v>
      </c>
      <c r="J3631" s="33"/>
      <c r="K3631" s="33">
        <f>표1[[#This Row],[날짜]]</f>
        <v>45452</v>
      </c>
      <c r="L3631" t="str" cm="1">
        <f t="array" ref="L363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31" t="str">
        <f t="shared" si="56"/>
        <v>앱테크</v>
      </c>
      <c r="N3631" t="str">
        <f>IF(COUNTIF(저축성자산, I3631) &gt; 0, 표1[[#This Row],[결제수단]], E3631)</f>
        <v>미분류</v>
      </c>
      <c r="O3631">
        <f>IF(OR(표1[[#This Row],[pv_대분류]]="수입", 표1[[#This Row],[pv_대분류]]="저축/투자"), 표1[[#This Row],[금액]], -표1[[#This Row],[금액]])</f>
        <v>40</v>
      </c>
    </row>
    <row r="3632" spans="1:15">
      <c r="A3632" s="33">
        <v>45452</v>
      </c>
      <c r="B3632" s="34">
        <v>0.76275462962962959</v>
      </c>
      <c r="C3632" t="s">
        <v>165</v>
      </c>
      <c r="D3632" t="s">
        <v>160</v>
      </c>
      <c r="E3632" t="s">
        <v>15</v>
      </c>
      <c r="F3632" t="s">
        <v>411</v>
      </c>
      <c r="G3632" s="82">
        <v>-1500</v>
      </c>
      <c r="H3632" t="s">
        <v>179</v>
      </c>
      <c r="I3632" t="s">
        <v>224</v>
      </c>
      <c r="J3632" s="33"/>
      <c r="K3632" s="33">
        <f>표1[[#This Row],[날짜]]</f>
        <v>45452</v>
      </c>
      <c r="L3632" t="str" cm="1">
        <f t="array" ref="L363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32" t="str">
        <f t="shared" si="56"/>
        <v>생활</v>
      </c>
      <c r="N3632" t="str">
        <f>IF(COUNTIF(저축성자산, I3632) &gt; 0, 표1[[#This Row],[결제수단]], E3632)</f>
        <v>생필품</v>
      </c>
      <c r="O3632">
        <f>IF(OR(표1[[#This Row],[pv_대분류]]="수입", 표1[[#This Row],[pv_대분류]]="저축/투자"), 표1[[#This Row],[금액]], -표1[[#This Row],[금액]])</f>
        <v>1500</v>
      </c>
    </row>
    <row r="3633" spans="1:15" hidden="1">
      <c r="A3633" s="33">
        <v>45452</v>
      </c>
      <c r="B3633" s="34">
        <v>0.47844907407407411</v>
      </c>
      <c r="C3633" t="s">
        <v>167</v>
      </c>
      <c r="D3633" t="s">
        <v>23</v>
      </c>
      <c r="E3633" t="s">
        <v>149</v>
      </c>
      <c r="F3633" t="s">
        <v>192</v>
      </c>
      <c r="G3633" s="82">
        <v>293</v>
      </c>
      <c r="H3633" t="s">
        <v>179</v>
      </c>
      <c r="I3633" t="s">
        <v>537</v>
      </c>
      <c r="J3633" s="33"/>
      <c r="K3633" s="33">
        <f>표1[[#This Row],[날짜]]</f>
        <v>45452</v>
      </c>
      <c r="L3633" t="str" cm="1">
        <f t="array" ref="L363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33" t="str">
        <f t="shared" si="56"/>
        <v>투자</v>
      </c>
      <c r="N3633" t="str">
        <f>IF(COUNTIF(저축성자산, I3633) &gt; 0, 표1[[#This Row],[결제수단]], E3633)</f>
        <v>미분류</v>
      </c>
      <c r="O3633">
        <f>IF(OR(표1[[#This Row],[pv_대분류]]="수입", 표1[[#This Row],[pv_대분류]]="저축/투자"), 표1[[#This Row],[금액]], -표1[[#This Row],[금액]])</f>
        <v>-293</v>
      </c>
    </row>
    <row r="3634" spans="1:15">
      <c r="A3634" s="33">
        <v>45451</v>
      </c>
      <c r="B3634" s="34">
        <v>0.50769675925925928</v>
      </c>
      <c r="C3634" t="s">
        <v>165</v>
      </c>
      <c r="D3634" t="s">
        <v>148</v>
      </c>
      <c r="E3634" t="s">
        <v>27</v>
      </c>
      <c r="F3634" t="s">
        <v>233</v>
      </c>
      <c r="G3634" s="82">
        <v>-29880</v>
      </c>
      <c r="H3634" t="s">
        <v>179</v>
      </c>
      <c r="I3634" t="s">
        <v>224</v>
      </c>
      <c r="J3634" s="33"/>
      <c r="K3634" s="33">
        <f>표1[[#This Row],[날짜]]</f>
        <v>45451</v>
      </c>
      <c r="L3634" t="str" cm="1">
        <f t="array" ref="L363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34" t="str">
        <f t="shared" si="56"/>
        <v>식비</v>
      </c>
      <c r="N3634" t="str">
        <f>IF(COUNTIF(저축성자산, I3634) &gt; 0, 표1[[#This Row],[결제수단]], E3634)</f>
        <v>배달</v>
      </c>
      <c r="O3634">
        <f>IF(OR(표1[[#This Row],[pv_대분류]]="수입", 표1[[#This Row],[pv_대분류]]="저축/투자"), 표1[[#This Row],[금액]], -표1[[#This Row],[금액]])</f>
        <v>29880</v>
      </c>
    </row>
    <row r="3635" spans="1:15" hidden="1">
      <c r="A3635" s="33">
        <v>45451</v>
      </c>
      <c r="B3635" s="34">
        <v>0.56119212962962961</v>
      </c>
      <c r="C3635" t="s">
        <v>163</v>
      </c>
      <c r="D3635" t="s">
        <v>161</v>
      </c>
      <c r="E3635" t="s">
        <v>149</v>
      </c>
      <c r="F3635" t="s">
        <v>391</v>
      </c>
      <c r="G3635" s="82">
        <v>1</v>
      </c>
      <c r="H3635" t="s">
        <v>179</v>
      </c>
      <c r="I3635" t="s">
        <v>537</v>
      </c>
      <c r="J3635" s="33"/>
      <c r="K3635" s="33">
        <f>표1[[#This Row],[날짜]]</f>
        <v>45451</v>
      </c>
      <c r="L3635" t="str" cm="1">
        <f t="array" ref="L363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35" t="str">
        <f t="shared" si="56"/>
        <v>앱테크</v>
      </c>
      <c r="N3635" t="str">
        <f>IF(COUNTIF(저축성자산, I3635) &gt; 0, 표1[[#This Row],[결제수단]], E3635)</f>
        <v>미분류</v>
      </c>
      <c r="O3635">
        <f>IF(OR(표1[[#This Row],[pv_대분류]]="수입", 표1[[#This Row],[pv_대분류]]="저축/투자"), 표1[[#This Row],[금액]], -표1[[#This Row],[금액]])</f>
        <v>1</v>
      </c>
    </row>
    <row r="3636" spans="1:15">
      <c r="A3636" s="33">
        <v>45451</v>
      </c>
      <c r="B3636" s="34">
        <v>0.56457175925925929</v>
      </c>
      <c r="C3636" t="s">
        <v>165</v>
      </c>
      <c r="D3636" t="s">
        <v>146</v>
      </c>
      <c r="E3636" t="s">
        <v>19</v>
      </c>
      <c r="F3636" t="s">
        <v>596</v>
      </c>
      <c r="G3636" s="82">
        <v>-800</v>
      </c>
      <c r="H3636" t="s">
        <v>179</v>
      </c>
      <c r="I3636" t="s">
        <v>224</v>
      </c>
      <c r="J3636" s="33"/>
      <c r="K3636" s="33">
        <f>표1[[#This Row],[날짜]]</f>
        <v>45451</v>
      </c>
      <c r="L3636" t="str" cm="1">
        <f t="array" ref="L363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36" t="str">
        <f t="shared" si="56"/>
        <v>교통</v>
      </c>
      <c r="N3636" t="str">
        <f>IF(COUNTIF(저축성자산, I3636) &gt; 0, 표1[[#This Row],[결제수단]], E3636)</f>
        <v>철도</v>
      </c>
      <c r="O3636">
        <f>IF(OR(표1[[#This Row],[pv_대분류]]="수입", 표1[[#This Row],[pv_대분류]]="저축/투자"), 표1[[#This Row],[금액]], -표1[[#This Row],[금액]])</f>
        <v>800</v>
      </c>
    </row>
    <row r="3637" spans="1:15">
      <c r="A3637" s="33">
        <v>45451</v>
      </c>
      <c r="B3637" s="34">
        <v>0.56457175925925929</v>
      </c>
      <c r="C3637" t="s">
        <v>165</v>
      </c>
      <c r="D3637" t="s">
        <v>146</v>
      </c>
      <c r="E3637" t="s">
        <v>19</v>
      </c>
      <c r="F3637" t="s">
        <v>596</v>
      </c>
      <c r="G3637" s="82">
        <v>-600</v>
      </c>
      <c r="H3637" t="s">
        <v>179</v>
      </c>
      <c r="I3637" t="s">
        <v>224</v>
      </c>
      <c r="J3637" s="33"/>
      <c r="K3637" s="33">
        <f>표1[[#This Row],[날짜]]</f>
        <v>45451</v>
      </c>
      <c r="L3637" t="str" cm="1">
        <f t="array" ref="L363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37" t="str">
        <f t="shared" si="56"/>
        <v>교통</v>
      </c>
      <c r="N3637" t="str">
        <f>IF(COUNTIF(저축성자산, I3637) &gt; 0, 표1[[#This Row],[결제수단]], E3637)</f>
        <v>철도</v>
      </c>
      <c r="O3637">
        <f>IF(OR(표1[[#This Row],[pv_대분류]]="수입", 표1[[#This Row],[pv_대분류]]="저축/투자"), 표1[[#This Row],[금액]], -표1[[#This Row],[금액]])</f>
        <v>600</v>
      </c>
    </row>
    <row r="3638" spans="1:15">
      <c r="A3638" s="33">
        <v>45451</v>
      </c>
      <c r="B3638" s="34">
        <v>0.56496527777777783</v>
      </c>
      <c r="C3638" t="s">
        <v>165</v>
      </c>
      <c r="D3638" t="s">
        <v>146</v>
      </c>
      <c r="E3638" t="s">
        <v>19</v>
      </c>
      <c r="F3638" t="s">
        <v>795</v>
      </c>
      <c r="G3638" s="82">
        <v>-1300</v>
      </c>
      <c r="H3638" t="s">
        <v>179</v>
      </c>
      <c r="I3638" t="s">
        <v>224</v>
      </c>
      <c r="J3638" s="33"/>
      <c r="K3638" s="33">
        <f>표1[[#This Row],[날짜]]</f>
        <v>45451</v>
      </c>
      <c r="L3638" t="str" cm="1">
        <f t="array" ref="L363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38" t="str">
        <f t="shared" si="56"/>
        <v>교통</v>
      </c>
      <c r="N3638" t="str">
        <f>IF(COUNTIF(저축성자산, I3638) &gt; 0, 표1[[#This Row],[결제수단]], E3638)</f>
        <v>철도</v>
      </c>
      <c r="O3638">
        <f>IF(OR(표1[[#This Row],[pv_대분류]]="수입", 표1[[#This Row],[pv_대분류]]="저축/투자"), 표1[[#This Row],[금액]], -표1[[#This Row],[금액]])</f>
        <v>1300</v>
      </c>
    </row>
    <row r="3639" spans="1:15">
      <c r="A3639" s="33">
        <v>45451</v>
      </c>
      <c r="B3639" s="34">
        <v>0.58920138888888884</v>
      </c>
      <c r="C3639" t="s">
        <v>165</v>
      </c>
      <c r="D3639" t="s">
        <v>146</v>
      </c>
      <c r="E3639" t="s">
        <v>37</v>
      </c>
      <c r="F3639" t="s">
        <v>259</v>
      </c>
      <c r="G3639" s="82">
        <v>8400</v>
      </c>
      <c r="H3639" t="s">
        <v>179</v>
      </c>
      <c r="I3639" t="s">
        <v>221</v>
      </c>
      <c r="J3639" s="33"/>
      <c r="K3639" s="33">
        <f>표1[[#This Row],[날짜]]</f>
        <v>45451</v>
      </c>
      <c r="L3639" t="str" cm="1">
        <f t="array" ref="L363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39" t="str">
        <f t="shared" si="56"/>
        <v>교통</v>
      </c>
      <c r="N3639" t="str">
        <f>IF(COUNTIF(저축성자산, I3639) &gt; 0, 표1[[#This Row],[결제수단]], E3639)</f>
        <v>택시</v>
      </c>
      <c r="O3639">
        <f>IF(OR(표1[[#This Row],[pv_대분류]]="수입", 표1[[#This Row],[pv_대분류]]="저축/투자"), 표1[[#This Row],[금액]], -표1[[#This Row],[금액]])</f>
        <v>-8400</v>
      </c>
    </row>
    <row r="3640" spans="1:15">
      <c r="A3640" s="33">
        <v>45451</v>
      </c>
      <c r="B3640" s="34">
        <v>0.58920138888888884</v>
      </c>
      <c r="C3640" t="s">
        <v>165</v>
      </c>
      <c r="D3640" t="s">
        <v>146</v>
      </c>
      <c r="E3640" t="s">
        <v>37</v>
      </c>
      <c r="F3640" t="s">
        <v>259</v>
      </c>
      <c r="G3640" s="82">
        <v>-8400</v>
      </c>
      <c r="H3640" t="s">
        <v>179</v>
      </c>
      <c r="I3640" t="s">
        <v>221</v>
      </c>
      <c r="J3640" s="33"/>
      <c r="K3640" s="33">
        <f>표1[[#This Row],[날짜]]</f>
        <v>45451</v>
      </c>
      <c r="L3640" t="str" cm="1">
        <f t="array" ref="L364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0" t="str">
        <f t="shared" si="56"/>
        <v>교통</v>
      </c>
      <c r="N3640" t="str">
        <f>IF(COUNTIF(저축성자산, I3640) &gt; 0, 표1[[#This Row],[결제수단]], E3640)</f>
        <v>택시</v>
      </c>
      <c r="O3640">
        <f>IF(OR(표1[[#This Row],[pv_대분류]]="수입", 표1[[#This Row],[pv_대분류]]="저축/투자"), 표1[[#This Row],[금액]], -표1[[#This Row],[금액]])</f>
        <v>8400</v>
      </c>
    </row>
    <row r="3641" spans="1:15">
      <c r="A3641" s="33">
        <v>45451</v>
      </c>
      <c r="B3641" s="34">
        <v>0.59790509259259261</v>
      </c>
      <c r="C3641" t="s">
        <v>165</v>
      </c>
      <c r="D3641" t="s">
        <v>146</v>
      </c>
      <c r="E3641" t="s">
        <v>37</v>
      </c>
      <c r="F3641" t="s">
        <v>259</v>
      </c>
      <c r="G3641" s="82">
        <v>-7800</v>
      </c>
      <c r="H3641" t="s">
        <v>179</v>
      </c>
      <c r="I3641" t="s">
        <v>221</v>
      </c>
      <c r="J3641" s="33"/>
      <c r="K3641" s="33">
        <f>표1[[#This Row],[날짜]]</f>
        <v>45451</v>
      </c>
      <c r="L3641" t="str" cm="1">
        <f t="array" ref="L364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1" t="str">
        <f t="shared" si="56"/>
        <v>교통</v>
      </c>
      <c r="N3641" t="str">
        <f>IF(COUNTIF(저축성자산, I3641) &gt; 0, 표1[[#This Row],[결제수단]], E3641)</f>
        <v>택시</v>
      </c>
      <c r="O3641">
        <f>IF(OR(표1[[#This Row],[pv_대분류]]="수입", 표1[[#This Row],[pv_대분류]]="저축/투자"), 표1[[#This Row],[금액]], -표1[[#This Row],[금액]])</f>
        <v>7800</v>
      </c>
    </row>
    <row r="3642" spans="1:15" hidden="1">
      <c r="A3642" s="33">
        <v>45451</v>
      </c>
      <c r="B3642" s="34">
        <v>0.39893518518518523</v>
      </c>
      <c r="C3642" t="s">
        <v>167</v>
      </c>
      <c r="D3642" t="s">
        <v>23</v>
      </c>
      <c r="E3642" t="s">
        <v>149</v>
      </c>
      <c r="F3642" t="s">
        <v>192</v>
      </c>
      <c r="G3642" s="82">
        <v>293</v>
      </c>
      <c r="H3642" t="s">
        <v>179</v>
      </c>
      <c r="I3642" t="s">
        <v>537</v>
      </c>
      <c r="J3642" s="33"/>
      <c r="K3642" s="33">
        <f>표1[[#This Row],[날짜]]</f>
        <v>45451</v>
      </c>
      <c r="L3642" t="str" cm="1">
        <f t="array" ref="L364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42" t="str">
        <f t="shared" si="56"/>
        <v>투자</v>
      </c>
      <c r="N3642" t="str">
        <f>IF(COUNTIF(저축성자산, I3642) &gt; 0, 표1[[#This Row],[결제수단]], E3642)</f>
        <v>미분류</v>
      </c>
      <c r="O3642">
        <f>IF(OR(표1[[#This Row],[pv_대분류]]="수입", 표1[[#This Row],[pv_대분류]]="저축/투자"), 표1[[#This Row],[금액]], -표1[[#This Row],[금액]])</f>
        <v>-293</v>
      </c>
    </row>
    <row r="3643" spans="1:15">
      <c r="A3643" s="33">
        <v>45450</v>
      </c>
      <c r="B3643" s="34">
        <v>0.38568287037037041</v>
      </c>
      <c r="C3643" t="s">
        <v>165</v>
      </c>
      <c r="D3643" t="s">
        <v>146</v>
      </c>
      <c r="E3643" t="s">
        <v>19</v>
      </c>
      <c r="F3643" t="s">
        <v>596</v>
      </c>
      <c r="G3643" s="82">
        <v>-18200</v>
      </c>
      <c r="H3643" t="s">
        <v>179</v>
      </c>
      <c r="I3643" t="s">
        <v>224</v>
      </c>
      <c r="J3643" s="33"/>
      <c r="K3643" s="33">
        <f>표1[[#This Row],[날짜]]</f>
        <v>45450</v>
      </c>
      <c r="L3643" t="str" cm="1">
        <f t="array" ref="L364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3" t="str">
        <f t="shared" si="56"/>
        <v>교통</v>
      </c>
      <c r="N3643" t="str">
        <f>IF(COUNTIF(저축성자산, I3643) &gt; 0, 표1[[#This Row],[결제수단]], E3643)</f>
        <v>철도</v>
      </c>
      <c r="O3643">
        <f>IF(OR(표1[[#This Row],[pv_대분류]]="수입", 표1[[#This Row],[pv_대분류]]="저축/투자"), 표1[[#This Row],[금액]], -표1[[#This Row],[금액]])</f>
        <v>18200</v>
      </c>
    </row>
    <row r="3644" spans="1:15">
      <c r="A3644" s="33">
        <v>45450</v>
      </c>
      <c r="B3644" s="34">
        <v>0.40722222222222221</v>
      </c>
      <c r="C3644" t="s">
        <v>165</v>
      </c>
      <c r="D3644" t="s">
        <v>160</v>
      </c>
      <c r="E3644" t="s">
        <v>15</v>
      </c>
      <c r="F3644" t="s">
        <v>223</v>
      </c>
      <c r="G3644" s="82">
        <v>-20000</v>
      </c>
      <c r="H3644" t="s">
        <v>179</v>
      </c>
      <c r="I3644" t="s">
        <v>224</v>
      </c>
      <c r="J3644" s="33"/>
      <c r="K3644" s="33">
        <f>표1[[#This Row],[날짜]]</f>
        <v>45450</v>
      </c>
      <c r="L3644" t="str" cm="1">
        <f t="array" ref="L364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4" t="str">
        <f t="shared" si="56"/>
        <v>생활</v>
      </c>
      <c r="N3644" t="str">
        <f>IF(COUNTIF(저축성자산, I3644) &gt; 0, 표1[[#This Row],[결제수단]], E3644)</f>
        <v>생필품</v>
      </c>
      <c r="O3644">
        <f>IF(OR(표1[[#This Row],[pv_대분류]]="수입", 표1[[#This Row],[pv_대분류]]="저축/투자"), 표1[[#This Row],[금액]], -표1[[#This Row],[금액]])</f>
        <v>20000</v>
      </c>
    </row>
    <row r="3645" spans="1:15" hidden="1">
      <c r="A3645" s="33">
        <v>45450</v>
      </c>
      <c r="B3645" s="34">
        <v>0.56487268518518519</v>
      </c>
      <c r="C3645" t="s">
        <v>163</v>
      </c>
      <c r="D3645" t="s">
        <v>161</v>
      </c>
      <c r="E3645" t="s">
        <v>149</v>
      </c>
      <c r="F3645" t="s">
        <v>391</v>
      </c>
      <c r="G3645" s="82">
        <v>1</v>
      </c>
      <c r="H3645" t="s">
        <v>179</v>
      </c>
      <c r="I3645" t="s">
        <v>537</v>
      </c>
      <c r="J3645" s="33"/>
      <c r="K3645" s="33">
        <f>표1[[#This Row],[날짜]]</f>
        <v>45450</v>
      </c>
      <c r="L3645" t="str" cm="1">
        <f t="array" ref="L364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45" t="str">
        <f t="shared" si="56"/>
        <v>앱테크</v>
      </c>
      <c r="N3645" t="str">
        <f>IF(COUNTIF(저축성자산, I3645) &gt; 0, 표1[[#This Row],[결제수단]], E3645)</f>
        <v>미분류</v>
      </c>
      <c r="O3645">
        <f>IF(OR(표1[[#This Row],[pv_대분류]]="수입", 표1[[#This Row],[pv_대분류]]="저축/투자"), 표1[[#This Row],[금액]], -표1[[#This Row],[금액]])</f>
        <v>1</v>
      </c>
    </row>
    <row r="3646" spans="1:15" hidden="1">
      <c r="A3646" s="33">
        <v>45450</v>
      </c>
      <c r="B3646" s="34">
        <v>0.56491898148148145</v>
      </c>
      <c r="C3646" t="s">
        <v>163</v>
      </c>
      <c r="D3646" t="s">
        <v>161</v>
      </c>
      <c r="E3646" t="s">
        <v>149</v>
      </c>
      <c r="F3646" t="s">
        <v>391</v>
      </c>
      <c r="G3646" s="82">
        <v>20</v>
      </c>
      <c r="H3646" t="s">
        <v>179</v>
      </c>
      <c r="I3646" t="s">
        <v>537</v>
      </c>
      <c r="J3646" s="33"/>
      <c r="K3646" s="33">
        <f>표1[[#This Row],[날짜]]</f>
        <v>45450</v>
      </c>
      <c r="L3646" t="str" cm="1">
        <f t="array" ref="L364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수입</v>
      </c>
      <c r="M3646" t="str">
        <f t="shared" si="56"/>
        <v>앱테크</v>
      </c>
      <c r="N3646" t="str">
        <f>IF(COUNTIF(저축성자산, I3646) &gt; 0, 표1[[#This Row],[결제수단]], E3646)</f>
        <v>미분류</v>
      </c>
      <c r="O3646">
        <f>IF(OR(표1[[#This Row],[pv_대분류]]="수입", 표1[[#This Row],[pv_대분류]]="저축/투자"), 표1[[#This Row],[금액]], -표1[[#This Row],[금액]])</f>
        <v>20</v>
      </c>
    </row>
    <row r="3647" spans="1:15">
      <c r="A3647" s="33">
        <v>45450</v>
      </c>
      <c r="B3647" s="34">
        <v>0.6071643518518518</v>
      </c>
      <c r="C3647" t="s">
        <v>165</v>
      </c>
      <c r="D3647" t="s">
        <v>160</v>
      </c>
      <c r="E3647" t="s">
        <v>10</v>
      </c>
      <c r="F3647" t="s">
        <v>787</v>
      </c>
      <c r="G3647" s="82">
        <v>-22800</v>
      </c>
      <c r="H3647" t="s">
        <v>179</v>
      </c>
      <c r="I3647" t="s">
        <v>222</v>
      </c>
      <c r="J3647" s="33"/>
      <c r="K3647" s="33">
        <f>표1[[#This Row],[날짜]]</f>
        <v>45450</v>
      </c>
      <c r="L3647" t="str" cm="1">
        <f t="array" ref="L364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7" t="str">
        <f t="shared" si="56"/>
        <v>생활</v>
      </c>
      <c r="N3647" t="str">
        <f>IF(COUNTIF(저축성자산, I3647) &gt; 0, 표1[[#This Row],[결제수단]], E3647)</f>
        <v>마트</v>
      </c>
      <c r="O3647">
        <f>IF(OR(표1[[#This Row],[pv_대분류]]="수입", 표1[[#This Row],[pv_대분류]]="저축/투자"), 표1[[#This Row],[금액]], -표1[[#This Row],[금액]])</f>
        <v>22800</v>
      </c>
    </row>
    <row r="3648" spans="1:15">
      <c r="A3648" s="33">
        <v>45450</v>
      </c>
      <c r="B3648" s="34">
        <v>0.6761921296296296</v>
      </c>
      <c r="C3648" t="s">
        <v>165</v>
      </c>
      <c r="D3648" t="s">
        <v>146</v>
      </c>
      <c r="E3648" t="s">
        <v>19</v>
      </c>
      <c r="F3648" t="s">
        <v>596</v>
      </c>
      <c r="G3648" s="82">
        <v>-8400</v>
      </c>
      <c r="H3648" t="s">
        <v>179</v>
      </c>
      <c r="I3648" t="s">
        <v>224</v>
      </c>
      <c r="J3648" s="33"/>
      <c r="K3648" s="33">
        <f>표1[[#This Row],[날짜]]</f>
        <v>45450</v>
      </c>
      <c r="L3648" t="str" cm="1">
        <f t="array" ref="L364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8" t="str">
        <f t="shared" si="56"/>
        <v>교통</v>
      </c>
      <c r="N3648" t="str">
        <f>IF(COUNTIF(저축성자산, I3648) &gt; 0, 표1[[#This Row],[결제수단]], E3648)</f>
        <v>철도</v>
      </c>
      <c r="O3648">
        <f>IF(OR(표1[[#This Row],[pv_대분류]]="수입", 표1[[#This Row],[pv_대분류]]="저축/투자"), 표1[[#This Row],[금액]], -표1[[#This Row],[금액]])</f>
        <v>8400</v>
      </c>
    </row>
    <row r="3649" spans="1:15">
      <c r="A3649" s="33">
        <v>45450</v>
      </c>
      <c r="B3649" s="34">
        <v>0.68017361111111108</v>
      </c>
      <c r="C3649" t="s">
        <v>165</v>
      </c>
      <c r="D3649" t="s">
        <v>146</v>
      </c>
      <c r="E3649" t="s">
        <v>19</v>
      </c>
      <c r="F3649" t="s">
        <v>596</v>
      </c>
      <c r="G3649" s="82">
        <v>8400</v>
      </c>
      <c r="H3649" t="s">
        <v>179</v>
      </c>
      <c r="I3649" t="s">
        <v>224</v>
      </c>
      <c r="J3649" s="33"/>
      <c r="K3649" s="33">
        <f>표1[[#This Row],[날짜]]</f>
        <v>45450</v>
      </c>
      <c r="L3649" t="str" cm="1">
        <f t="array" ref="L364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49" t="str">
        <f t="shared" si="56"/>
        <v>교통</v>
      </c>
      <c r="N3649" t="str">
        <f>IF(COUNTIF(저축성자산, I3649) &gt; 0, 표1[[#This Row],[결제수단]], E3649)</f>
        <v>철도</v>
      </c>
      <c r="O3649">
        <f>IF(OR(표1[[#This Row],[pv_대분류]]="수입", 표1[[#This Row],[pv_대분류]]="저축/투자"), 표1[[#This Row],[금액]], -표1[[#This Row],[금액]])</f>
        <v>-8400</v>
      </c>
    </row>
    <row r="3650" spans="1:15">
      <c r="A3650" s="33">
        <v>45450</v>
      </c>
      <c r="B3650" s="34">
        <v>0.68406250000000002</v>
      </c>
      <c r="C3650" t="s">
        <v>165</v>
      </c>
      <c r="D3650" t="s">
        <v>146</v>
      </c>
      <c r="E3650" t="s">
        <v>19</v>
      </c>
      <c r="F3650" t="s">
        <v>407</v>
      </c>
      <c r="G3650" s="82">
        <v>-12700</v>
      </c>
      <c r="H3650" t="s">
        <v>179</v>
      </c>
      <c r="I3650" t="s">
        <v>224</v>
      </c>
      <c r="J3650" s="33"/>
      <c r="K3650" s="33">
        <f>표1[[#This Row],[날짜]]</f>
        <v>45450</v>
      </c>
      <c r="L3650" t="str" cm="1">
        <f t="array" ref="L365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0" t="str">
        <f t="shared" ref="M3650:M3662" si="57">IF(COUNTIF(저축성자산, I3650) &gt; 0, "저축성자산", D3650)</f>
        <v>교통</v>
      </c>
      <c r="N3650" t="str">
        <f>IF(COUNTIF(저축성자산, I3650) &gt; 0, 표1[[#This Row],[결제수단]], E3650)</f>
        <v>철도</v>
      </c>
      <c r="O3650">
        <f>IF(OR(표1[[#This Row],[pv_대분류]]="수입", 표1[[#This Row],[pv_대분류]]="저축/투자"), 표1[[#This Row],[금액]], -표1[[#This Row],[금액]])</f>
        <v>12700</v>
      </c>
    </row>
    <row r="3651" spans="1:15">
      <c r="A3651" s="33">
        <v>45450</v>
      </c>
      <c r="B3651" s="34">
        <v>0.68556712962962962</v>
      </c>
      <c r="C3651" t="s">
        <v>165</v>
      </c>
      <c r="D3651" t="s">
        <v>146</v>
      </c>
      <c r="E3651" t="s">
        <v>19</v>
      </c>
      <c r="F3651" t="s">
        <v>596</v>
      </c>
      <c r="G3651" s="82">
        <v>-6300</v>
      </c>
      <c r="H3651" t="s">
        <v>179</v>
      </c>
      <c r="I3651" t="s">
        <v>224</v>
      </c>
      <c r="J3651" s="33"/>
      <c r="K3651" s="33">
        <f>표1[[#This Row],[날짜]]</f>
        <v>45450</v>
      </c>
      <c r="L3651" t="str" cm="1">
        <f t="array" ref="L365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1" t="str">
        <f t="shared" si="57"/>
        <v>교통</v>
      </c>
      <c r="N3651" t="str">
        <f>IF(COUNTIF(저축성자산, I3651) &gt; 0, 표1[[#This Row],[결제수단]], E3651)</f>
        <v>철도</v>
      </c>
      <c r="O3651">
        <f>IF(OR(표1[[#This Row],[pv_대분류]]="수입", 표1[[#This Row],[pv_대분류]]="저축/투자"), 표1[[#This Row],[금액]], -표1[[#This Row],[금액]])</f>
        <v>6300</v>
      </c>
    </row>
    <row r="3652" spans="1:15">
      <c r="A3652" s="33">
        <v>45450</v>
      </c>
      <c r="B3652" s="34">
        <v>0.70937499999999998</v>
      </c>
      <c r="C3652" t="s">
        <v>165</v>
      </c>
      <c r="D3652" t="s">
        <v>146</v>
      </c>
      <c r="E3652" t="s">
        <v>19</v>
      </c>
      <c r="F3652" t="s">
        <v>596</v>
      </c>
      <c r="G3652" s="82">
        <v>6300</v>
      </c>
      <c r="H3652" t="s">
        <v>179</v>
      </c>
      <c r="I3652" t="s">
        <v>224</v>
      </c>
      <c r="J3652" s="33"/>
      <c r="K3652" s="33">
        <f>표1[[#This Row],[날짜]]</f>
        <v>45450</v>
      </c>
      <c r="L3652" t="str" cm="1">
        <f t="array" ref="L365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2" t="str">
        <f t="shared" si="57"/>
        <v>교통</v>
      </c>
      <c r="N3652" t="str">
        <f>IF(COUNTIF(저축성자산, I3652) &gt; 0, 표1[[#This Row],[결제수단]], E3652)</f>
        <v>철도</v>
      </c>
      <c r="O3652">
        <f>IF(OR(표1[[#This Row],[pv_대분류]]="수입", 표1[[#This Row],[pv_대분류]]="저축/투자"), 표1[[#This Row],[금액]], -표1[[#This Row],[금액]])</f>
        <v>-6300</v>
      </c>
    </row>
    <row r="3653" spans="1:15">
      <c r="A3653" s="33">
        <v>45450</v>
      </c>
      <c r="B3653" s="34">
        <v>0.7116203703703704</v>
      </c>
      <c r="C3653" t="s">
        <v>165</v>
      </c>
      <c r="D3653" t="s">
        <v>146</v>
      </c>
      <c r="E3653" t="s">
        <v>19</v>
      </c>
      <c r="F3653" t="s">
        <v>407</v>
      </c>
      <c r="G3653" s="82">
        <v>12700</v>
      </c>
      <c r="H3653" t="s">
        <v>179</v>
      </c>
      <c r="I3653" t="s">
        <v>224</v>
      </c>
      <c r="J3653" s="33"/>
      <c r="K3653" s="33">
        <f>표1[[#This Row],[날짜]]</f>
        <v>45450</v>
      </c>
      <c r="L3653" t="str" cm="1">
        <f t="array" ref="L3653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3" t="str">
        <f t="shared" si="57"/>
        <v>교통</v>
      </c>
      <c r="N3653" t="str">
        <f>IF(COUNTIF(저축성자산, I3653) &gt; 0, 표1[[#This Row],[결제수단]], E3653)</f>
        <v>철도</v>
      </c>
      <c r="O3653">
        <f>IF(OR(표1[[#This Row],[pv_대분류]]="수입", 표1[[#This Row],[pv_대분류]]="저축/투자"), 표1[[#This Row],[금액]], -표1[[#This Row],[금액]])</f>
        <v>-12700</v>
      </c>
    </row>
    <row r="3654" spans="1:15">
      <c r="A3654" s="33">
        <v>45450</v>
      </c>
      <c r="B3654" s="34">
        <v>0.7123032407407407</v>
      </c>
      <c r="C3654" t="s">
        <v>165</v>
      </c>
      <c r="D3654" t="s">
        <v>146</v>
      </c>
      <c r="E3654" t="s">
        <v>19</v>
      </c>
      <c r="F3654" t="s">
        <v>596</v>
      </c>
      <c r="G3654" s="82">
        <v>-8000</v>
      </c>
      <c r="H3654" t="s">
        <v>179</v>
      </c>
      <c r="I3654" t="s">
        <v>224</v>
      </c>
      <c r="J3654" s="33"/>
      <c r="K3654" s="33">
        <f>표1[[#This Row],[날짜]]</f>
        <v>45450</v>
      </c>
      <c r="L3654" t="str" cm="1">
        <f t="array" ref="L3654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4" t="str">
        <f t="shared" si="57"/>
        <v>교통</v>
      </c>
      <c r="N3654" t="str">
        <f>IF(COUNTIF(저축성자산, I3654) &gt; 0, 표1[[#This Row],[결제수단]], E3654)</f>
        <v>철도</v>
      </c>
      <c r="O3654">
        <f>IF(OR(표1[[#This Row],[pv_대분류]]="수입", 표1[[#This Row],[pv_대분류]]="저축/투자"), 표1[[#This Row],[금액]], -표1[[#This Row],[금액]])</f>
        <v>8000</v>
      </c>
    </row>
    <row r="3655" spans="1:15">
      <c r="A3655" s="33">
        <v>45450</v>
      </c>
      <c r="B3655" s="34">
        <v>0.71326388888888892</v>
      </c>
      <c r="C3655" t="s">
        <v>165</v>
      </c>
      <c r="D3655" t="s">
        <v>146</v>
      </c>
      <c r="E3655" t="s">
        <v>19</v>
      </c>
      <c r="F3655" t="s">
        <v>596</v>
      </c>
      <c r="G3655" s="82">
        <v>-8000</v>
      </c>
      <c r="H3655" t="s">
        <v>179</v>
      </c>
      <c r="I3655" t="s">
        <v>224</v>
      </c>
      <c r="J3655" s="33"/>
      <c r="K3655" s="33">
        <f>표1[[#This Row],[날짜]]</f>
        <v>45450</v>
      </c>
      <c r="L3655" t="str" cm="1">
        <f t="array" ref="L3655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5" t="str">
        <f t="shared" si="57"/>
        <v>교통</v>
      </c>
      <c r="N3655" t="str">
        <f>IF(COUNTIF(저축성자산, I3655) &gt; 0, 표1[[#This Row],[결제수단]], E3655)</f>
        <v>철도</v>
      </c>
      <c r="O3655">
        <f>IF(OR(표1[[#This Row],[pv_대분류]]="수입", 표1[[#This Row],[pv_대분류]]="저축/투자"), 표1[[#This Row],[금액]], -표1[[#This Row],[금액]])</f>
        <v>8000</v>
      </c>
    </row>
    <row r="3656" spans="1:15">
      <c r="A3656" s="33">
        <v>45450</v>
      </c>
      <c r="B3656" s="34">
        <v>0.94712962962962965</v>
      </c>
      <c r="C3656" t="s">
        <v>165</v>
      </c>
      <c r="D3656" t="s">
        <v>508</v>
      </c>
      <c r="E3656" t="s">
        <v>101</v>
      </c>
      <c r="F3656" t="s">
        <v>805</v>
      </c>
      <c r="G3656" s="82">
        <v>-5663</v>
      </c>
      <c r="H3656" t="s">
        <v>179</v>
      </c>
      <c r="I3656" t="s">
        <v>224</v>
      </c>
      <c r="J3656" s="33"/>
      <c r="K3656" s="33">
        <f>표1[[#This Row],[날짜]]</f>
        <v>45450</v>
      </c>
      <c r="L3656" t="str" cm="1">
        <f t="array" ref="L3656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지출</v>
      </c>
      <c r="M3656" t="str">
        <f t="shared" si="57"/>
        <v>문화/여가</v>
      </c>
      <c r="N3656" t="str">
        <f>IF(COUNTIF(저축성자산, I3656) &gt; 0, 표1[[#This Row],[결제수단]], E3656)</f>
        <v>영화</v>
      </c>
      <c r="O3656">
        <f>IF(OR(표1[[#This Row],[pv_대분류]]="수입", 표1[[#This Row],[pv_대분류]]="저축/투자"), 표1[[#This Row],[금액]], -표1[[#This Row],[금액]])</f>
        <v>5663</v>
      </c>
    </row>
    <row r="3657" spans="1:15" hidden="1">
      <c r="A3657" s="33">
        <v>45450</v>
      </c>
      <c r="B3657" s="34">
        <v>0.56549768518518517</v>
      </c>
      <c r="C3657" t="s">
        <v>167</v>
      </c>
      <c r="D3657" t="s">
        <v>23</v>
      </c>
      <c r="E3657" t="s">
        <v>149</v>
      </c>
      <c r="F3657" t="s">
        <v>192</v>
      </c>
      <c r="G3657" s="82">
        <v>300</v>
      </c>
      <c r="H3657" t="s">
        <v>179</v>
      </c>
      <c r="I3657" t="s">
        <v>537</v>
      </c>
      <c r="J3657" s="33"/>
      <c r="K3657" s="33">
        <f>표1[[#This Row],[날짜]]</f>
        <v>45450</v>
      </c>
      <c r="L3657" t="str" cm="1">
        <f t="array" ref="L3657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이체</v>
      </c>
      <c r="M3657" t="str">
        <f t="shared" si="57"/>
        <v>투자</v>
      </c>
      <c r="N3657" t="str">
        <f>IF(COUNTIF(저축성자산, I3657) &gt; 0, 표1[[#This Row],[결제수단]], E3657)</f>
        <v>미분류</v>
      </c>
      <c r="O3657">
        <f>IF(OR(표1[[#This Row],[pv_대분류]]="수입", 표1[[#This Row],[pv_대분류]]="저축/투자"), 표1[[#This Row],[금액]], -표1[[#This Row],[금액]])</f>
        <v>-300</v>
      </c>
    </row>
    <row r="3658" spans="1:15" hidden="1">
      <c r="A3658" s="33">
        <v>45450</v>
      </c>
      <c r="B3658" s="34">
        <v>0.68511574074074078</v>
      </c>
      <c r="C3658" t="s">
        <v>167</v>
      </c>
      <c r="D3658" t="s">
        <v>609</v>
      </c>
      <c r="E3658" t="s">
        <v>149</v>
      </c>
      <c r="F3658" t="s">
        <v>152</v>
      </c>
      <c r="G3658" s="82">
        <v>1000</v>
      </c>
      <c r="H3658" t="s">
        <v>179</v>
      </c>
      <c r="I3658" t="s">
        <v>537</v>
      </c>
      <c r="J3658" s="33"/>
      <c r="K3658" s="33">
        <f>표1[[#This Row],[날짜]]</f>
        <v>45450</v>
      </c>
      <c r="L3658" t="str" cm="1">
        <f t="array" ref="L3658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58" t="str">
        <f t="shared" si="57"/>
        <v>내계좌이체</v>
      </c>
      <c r="N3658" t="str">
        <f>IF(COUNTIF(저축성자산, I3658) &gt; 0, 표1[[#This Row],[결제수단]], E3658)</f>
        <v>미분류</v>
      </c>
      <c r="O3658">
        <f>IF(OR(표1[[#This Row],[pv_대분류]]="수입", 표1[[#This Row],[pv_대분류]]="저축/투자"), 표1[[#This Row],[금액]], -표1[[#This Row],[금액]])</f>
        <v>-1000</v>
      </c>
    </row>
    <row r="3659" spans="1:15" hidden="1">
      <c r="A3659" s="33">
        <v>45450</v>
      </c>
      <c r="B3659" s="34">
        <v>0.68535879629629626</v>
      </c>
      <c r="C3659" t="s">
        <v>167</v>
      </c>
      <c r="D3659" t="s">
        <v>609</v>
      </c>
      <c r="E3659" t="s">
        <v>149</v>
      </c>
      <c r="F3659" t="s">
        <v>152</v>
      </c>
      <c r="G3659" s="82">
        <v>500</v>
      </c>
      <c r="H3659" t="s">
        <v>179</v>
      </c>
      <c r="I3659" t="s">
        <v>537</v>
      </c>
      <c r="J3659" s="33"/>
      <c r="K3659" s="33">
        <f>표1[[#This Row],[날짜]]</f>
        <v>45450</v>
      </c>
      <c r="L3659" t="str" cm="1">
        <f t="array" ref="L3659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59" t="str">
        <f t="shared" si="57"/>
        <v>내계좌이체</v>
      </c>
      <c r="N3659" t="str">
        <f>IF(COUNTIF(저축성자산, I3659) &gt; 0, 표1[[#This Row],[결제수단]], E3659)</f>
        <v>미분류</v>
      </c>
      <c r="O3659">
        <f>IF(OR(표1[[#This Row],[pv_대분류]]="수입", 표1[[#This Row],[pv_대분류]]="저축/투자"), 표1[[#This Row],[금액]], -표1[[#This Row],[금액]])</f>
        <v>-500</v>
      </c>
    </row>
    <row r="3660" spans="1:15" hidden="1">
      <c r="A3660" s="33">
        <v>45450</v>
      </c>
      <c r="B3660" s="34">
        <v>0.68655092592592593</v>
      </c>
      <c r="C3660" t="s">
        <v>167</v>
      </c>
      <c r="D3660" t="s">
        <v>609</v>
      </c>
      <c r="E3660" t="s">
        <v>149</v>
      </c>
      <c r="F3660" t="s">
        <v>623</v>
      </c>
      <c r="G3660" s="82">
        <v>-39</v>
      </c>
      <c r="H3660" t="s">
        <v>179</v>
      </c>
      <c r="I3660" t="s">
        <v>537</v>
      </c>
      <c r="J3660" s="33"/>
      <c r="K3660" s="33">
        <f>표1[[#This Row],[날짜]]</f>
        <v>45450</v>
      </c>
      <c r="L3660" t="str" cm="1">
        <f t="array" ref="L3660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60" t="str">
        <f t="shared" si="57"/>
        <v>내계좌이체</v>
      </c>
      <c r="N3660" t="str">
        <f>IF(COUNTIF(저축성자산, I3660) &gt; 0, 표1[[#This Row],[결제수단]], E3660)</f>
        <v>미분류</v>
      </c>
      <c r="O3660">
        <f>IF(OR(표1[[#This Row],[pv_대분류]]="수입", 표1[[#This Row],[pv_대분류]]="저축/투자"), 표1[[#This Row],[금액]], -표1[[#This Row],[금액]])</f>
        <v>39</v>
      </c>
    </row>
    <row r="3661" spans="1:15" hidden="1">
      <c r="A3661" s="33">
        <v>45450</v>
      </c>
      <c r="B3661" s="34">
        <v>0.94688657407407406</v>
      </c>
      <c r="C3661" t="s">
        <v>167</v>
      </c>
      <c r="D3661" t="s">
        <v>609</v>
      </c>
      <c r="E3661" t="s">
        <v>149</v>
      </c>
      <c r="F3661" t="s">
        <v>192</v>
      </c>
      <c r="G3661" s="82">
        <v>100000</v>
      </c>
      <c r="H3661" t="s">
        <v>179</v>
      </c>
      <c r="I3661" t="s">
        <v>537</v>
      </c>
      <c r="J3661" s="33"/>
      <c r="K3661" s="33">
        <f>표1[[#This Row],[날짜]]</f>
        <v>45450</v>
      </c>
      <c r="L3661" t="str" cm="1">
        <f t="array" ref="L3661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61" t="str">
        <f t="shared" si="57"/>
        <v>내계좌이체</v>
      </c>
      <c r="N3661" t="str">
        <f>IF(COUNTIF(저축성자산, I3661) &gt; 0, 표1[[#This Row],[결제수단]], E3661)</f>
        <v>미분류</v>
      </c>
      <c r="O3661">
        <f>IF(OR(표1[[#This Row],[pv_대분류]]="수입", 표1[[#This Row],[pv_대분류]]="저축/투자"), 표1[[#This Row],[금액]], -표1[[#This Row],[금액]])</f>
        <v>-100000</v>
      </c>
    </row>
    <row r="3662" spans="1:15" hidden="1">
      <c r="A3662" s="33">
        <v>45450</v>
      </c>
      <c r="B3662" s="34">
        <v>0.94688657407407406</v>
      </c>
      <c r="C3662" t="s">
        <v>167</v>
      </c>
      <c r="D3662" t="s">
        <v>609</v>
      </c>
      <c r="E3662" t="s">
        <v>149</v>
      </c>
      <c r="F3662" t="s">
        <v>234</v>
      </c>
      <c r="G3662" s="82">
        <v>-100000</v>
      </c>
      <c r="H3662" t="s">
        <v>179</v>
      </c>
      <c r="I3662" t="s">
        <v>527</v>
      </c>
      <c r="J3662" s="33"/>
      <c r="K3662" s="33">
        <f>표1[[#This Row],[날짜]]</f>
        <v>45450</v>
      </c>
      <c r="L3662" t="str" cm="1">
        <f t="array" ref="L3662">IF(COUNTIF(저축성자산, 표1[[#This Row],[결제수단]])&gt;0, "저축/투자", IF(표1[[#This Row],[대분류]]="카드대금", "제외", IF(AND(ISNUMBER(SEARCH("이체", 표1[[#This Row],[타입]])), COUNTIFS(표1[날짜], 표1[[#This Row],[날짜]], 표1[타입], "*이체*", 표1[금액], -표1[[#This Row],[금액]])&gt;=1), "제외", IFERROR(INDEX(대분류표[대분류], MATCH(TRUE, ISNUMBER(SEARCH(대분류표[포함단어], 표1[[#This Row],[내용]])), 0)), IF(표1[[#This Row],[대분류]]="내계좌이체", "제외", 표1[[#This Row],[타입]])))))</f>
        <v>제외</v>
      </c>
      <c r="M3662" t="str">
        <f t="shared" si="57"/>
        <v>내계좌이체</v>
      </c>
      <c r="N3662" t="str">
        <f>IF(COUNTIF(저축성자산, I3662) &gt; 0, 표1[[#This Row],[결제수단]], E3662)</f>
        <v>미분류</v>
      </c>
      <c r="O3662">
        <f>IF(OR(표1[[#This Row],[pv_대분류]]="수입", 표1[[#This Row],[pv_대분류]]="저축/투자"), 표1[[#This Row],[금액]], -표1[[#This Row],[금액]])</f>
        <v>100000</v>
      </c>
    </row>
  </sheetData>
  <phoneticPr fontId="4" type="noConversion"/>
  <pageMargins left="0.69999998807907104" right="0.69999998807907104" top="0.75" bottom="0.75" header="0.30000001192092896" footer="0.30000001192092896"/>
  <pageSetup paperSize="9" fitToWidth="0" fitToHeight="0" orientation="portrait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9A95C-6437-4CDC-B54F-BCB7B4C52413}">
  <sheetPr codeName="Sheet5">
    <tabColor rgb="FFFFFF00"/>
  </sheetPr>
  <dimension ref="A1"/>
  <sheetViews>
    <sheetView zoomScale="40" zoomScaleNormal="40" workbookViewId="0">
      <selection activeCell="K21" sqref="K21"/>
    </sheetView>
  </sheetViews>
  <sheetFormatPr defaultRowHeight="16.5"/>
  <cols>
    <col min="1" max="1" width="11.125" style="33" bestFit="1" customWidth="1"/>
  </cols>
  <sheetData>
    <row r="1" spans="1:1">
      <c r="A1"/>
    </row>
  </sheetData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3:R125"/>
  <sheetViews>
    <sheetView tabSelected="1" topLeftCell="A37" zoomScaleNormal="100" zoomScaleSheetLayoutView="75" workbookViewId="0">
      <selection activeCell="G49" sqref="G49:H49"/>
    </sheetView>
  </sheetViews>
  <sheetFormatPr defaultColWidth="9" defaultRowHeight="16.5"/>
  <cols>
    <col min="1" max="1" width="2.75" customWidth="1"/>
    <col min="2" max="2" width="53.125" bestFit="1" customWidth="1"/>
    <col min="3" max="3" width="13" bestFit="1" customWidth="1"/>
    <col min="4" max="4" width="24.875" customWidth="1"/>
    <col min="5" max="5" width="18.375" customWidth="1"/>
    <col min="6" max="7" width="12.625" bestFit="1" customWidth="1"/>
    <col min="8" max="8" width="12.25" bestFit="1" customWidth="1"/>
    <col min="9" max="10" width="11" bestFit="1" customWidth="1"/>
    <col min="11" max="16" width="10.625" bestFit="1" customWidth="1"/>
    <col min="17" max="17" width="10.5" bestFit="1" customWidth="1"/>
    <col min="18" max="18" width="16.75" customWidth="1"/>
  </cols>
  <sheetData>
    <row r="3" spans="2:18" ht="20.25">
      <c r="B3" s="8" t="s">
        <v>511</v>
      </c>
    </row>
    <row r="4" spans="2:18">
      <c r="B4" t="s">
        <v>225</v>
      </c>
    </row>
    <row r="5" spans="2:18">
      <c r="B5" s="9" t="s">
        <v>158</v>
      </c>
      <c r="C5" s="7" t="s">
        <v>151</v>
      </c>
      <c r="D5" s="7" t="s">
        <v>207</v>
      </c>
      <c r="E5" s="7" t="s">
        <v>208</v>
      </c>
      <c r="F5" s="143" t="s">
        <v>155</v>
      </c>
      <c r="G5" s="143"/>
    </row>
    <row r="6" spans="2:18">
      <c r="B6" s="10"/>
      <c r="C6" s="6" t="s">
        <v>157</v>
      </c>
      <c r="D6" s="6">
        <v>30</v>
      </c>
      <c r="E6" s="6">
        <v>934</v>
      </c>
      <c r="F6" s="144" t="s">
        <v>145</v>
      </c>
      <c r="G6" s="144"/>
    </row>
    <row r="9" spans="2:18" ht="20.25">
      <c r="B9" s="8" t="s">
        <v>206</v>
      </c>
    </row>
    <row r="10" spans="2:18" ht="17.25" thickBot="1">
      <c r="B10" t="s">
        <v>231</v>
      </c>
    </row>
    <row r="11" spans="2:18">
      <c r="B11" s="83" t="s">
        <v>159</v>
      </c>
      <c r="C11" s="84" t="s">
        <v>143</v>
      </c>
      <c r="D11" s="84" t="s">
        <v>144</v>
      </c>
      <c r="E11" s="85" t="s">
        <v>502</v>
      </c>
      <c r="F11" s="83" t="s">
        <v>516</v>
      </c>
      <c r="G11" s="83" t="s">
        <v>500</v>
      </c>
      <c r="H11" s="83" t="s">
        <v>503</v>
      </c>
      <c r="I11" s="83" t="s">
        <v>512</v>
      </c>
      <c r="J11" s="83" t="s">
        <v>519</v>
      </c>
      <c r="K11" s="83" t="s">
        <v>515</v>
      </c>
      <c r="L11" s="83" t="s">
        <v>499</v>
      </c>
      <c r="M11" s="83" t="s">
        <v>501</v>
      </c>
      <c r="N11" s="83" t="s">
        <v>518</v>
      </c>
      <c r="O11" s="83" t="s">
        <v>513</v>
      </c>
      <c r="P11" s="83" t="s">
        <v>507</v>
      </c>
      <c r="Q11" s="104" t="s">
        <v>509</v>
      </c>
      <c r="R11" s="117"/>
    </row>
    <row r="12" spans="2:18">
      <c r="B12" s="86" t="s">
        <v>510</v>
      </c>
      <c r="C12" s="87">
        <f t="shared" ref="C12:C37" si="0">SUM(E12:Q12)</f>
        <v>46657</v>
      </c>
      <c r="D12" s="88">
        <f t="shared" ref="D12:D37" si="1">C12/13</f>
        <v>3589</v>
      </c>
      <c r="E12" s="88">
        <v>6117</v>
      </c>
      <c r="F12" s="88">
        <v>4535</v>
      </c>
      <c r="G12" s="88">
        <v>4748</v>
      </c>
      <c r="H12" s="88">
        <v>5253</v>
      </c>
      <c r="I12" s="88">
        <v>2475</v>
      </c>
      <c r="J12" s="88">
        <v>2531</v>
      </c>
      <c r="K12" s="88">
        <v>2468</v>
      </c>
      <c r="L12" s="88">
        <v>4484</v>
      </c>
      <c r="M12" s="88">
        <v>4065</v>
      </c>
      <c r="N12" s="88">
        <v>2960</v>
      </c>
      <c r="O12" s="88">
        <v>3233</v>
      </c>
      <c r="P12" s="88">
        <v>1894</v>
      </c>
      <c r="Q12" s="89">
        <v>1894</v>
      </c>
    </row>
    <row r="13" spans="2:18">
      <c r="B13" s="86" t="s">
        <v>154</v>
      </c>
      <c r="C13" s="90">
        <f t="shared" si="0"/>
        <v>16052610</v>
      </c>
      <c r="D13" s="91">
        <f t="shared" si="1"/>
        <v>1234816.1538461538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0</v>
      </c>
      <c r="K13" s="91">
        <v>0</v>
      </c>
      <c r="L13" s="91">
        <v>0</v>
      </c>
      <c r="M13" s="91">
        <v>4450000</v>
      </c>
      <c r="N13" s="91">
        <v>2705210</v>
      </c>
      <c r="O13" s="91">
        <v>3666800</v>
      </c>
      <c r="P13" s="91">
        <v>2615300</v>
      </c>
      <c r="Q13" s="92">
        <v>2615300</v>
      </c>
    </row>
    <row r="14" spans="2:18">
      <c r="B14" s="86" t="s">
        <v>505</v>
      </c>
      <c r="C14" s="87">
        <f t="shared" si="0"/>
        <v>39502440</v>
      </c>
      <c r="D14" s="88">
        <f t="shared" si="1"/>
        <v>3038649.230769231</v>
      </c>
      <c r="E14" s="88">
        <v>3497330</v>
      </c>
      <c r="F14" s="88">
        <v>3356930</v>
      </c>
      <c r="G14" s="88">
        <v>4052940</v>
      </c>
      <c r="H14" s="88">
        <v>4761110</v>
      </c>
      <c r="I14" s="88">
        <v>3003380</v>
      </c>
      <c r="J14" s="88">
        <v>3022560</v>
      </c>
      <c r="K14" s="88">
        <v>3357220</v>
      </c>
      <c r="L14" s="88">
        <v>5385420</v>
      </c>
      <c r="M14" s="88">
        <v>3909040</v>
      </c>
      <c r="N14" s="88">
        <v>5118900</v>
      </c>
      <c r="O14" s="88">
        <v>17870</v>
      </c>
      <c r="P14" s="88">
        <v>9870</v>
      </c>
      <c r="Q14" s="89">
        <v>9870</v>
      </c>
    </row>
    <row r="15" spans="2:18">
      <c r="B15" s="86" t="s">
        <v>521</v>
      </c>
      <c r="C15" s="90">
        <f t="shared" si="0"/>
        <v>51120</v>
      </c>
      <c r="D15" s="91">
        <f t="shared" si="1"/>
        <v>3932.3076923076924</v>
      </c>
      <c r="E15" s="91">
        <v>31320</v>
      </c>
      <c r="F15" s="91">
        <v>19800</v>
      </c>
      <c r="G15" s="91">
        <v>0</v>
      </c>
      <c r="H15" s="91">
        <v>0</v>
      </c>
      <c r="I15" s="91">
        <v>0</v>
      </c>
      <c r="J15" s="91">
        <v>0</v>
      </c>
      <c r="K15" s="91">
        <v>0</v>
      </c>
      <c r="L15" s="91">
        <v>0</v>
      </c>
      <c r="M15" s="91">
        <v>0</v>
      </c>
      <c r="N15" s="91">
        <v>0</v>
      </c>
      <c r="O15" s="91">
        <v>0</v>
      </c>
      <c r="P15" s="91">
        <v>0</v>
      </c>
      <c r="Q15" s="92">
        <v>0</v>
      </c>
    </row>
    <row r="16" spans="2:18">
      <c r="B16" s="86" t="s">
        <v>161</v>
      </c>
      <c r="C16" s="87">
        <f t="shared" si="0"/>
        <v>6656</v>
      </c>
      <c r="D16" s="88">
        <f t="shared" si="1"/>
        <v>512</v>
      </c>
      <c r="E16" s="88">
        <v>364</v>
      </c>
      <c r="F16" s="88">
        <v>200</v>
      </c>
      <c r="G16" s="88">
        <v>176</v>
      </c>
      <c r="H16" s="88">
        <v>1529</v>
      </c>
      <c r="I16" s="88">
        <v>2232</v>
      </c>
      <c r="J16" s="88">
        <v>502</v>
      </c>
      <c r="K16" s="88">
        <v>429</v>
      </c>
      <c r="L16" s="88">
        <v>167</v>
      </c>
      <c r="M16" s="88">
        <v>314</v>
      </c>
      <c r="N16" s="88">
        <v>179</v>
      </c>
      <c r="O16" s="88">
        <v>82</v>
      </c>
      <c r="P16" s="88">
        <v>241</v>
      </c>
      <c r="Q16" s="89">
        <v>241</v>
      </c>
    </row>
    <row r="17" spans="2:17">
      <c r="B17" s="86" t="s">
        <v>162</v>
      </c>
      <c r="C17" s="90">
        <f t="shared" si="0"/>
        <v>220000</v>
      </c>
      <c r="D17" s="91">
        <f t="shared" si="1"/>
        <v>16923.076923076922</v>
      </c>
      <c r="E17" s="91">
        <v>0</v>
      </c>
      <c r="F17" s="91">
        <v>0</v>
      </c>
      <c r="G17" s="91">
        <v>0</v>
      </c>
      <c r="H17" s="91">
        <v>0</v>
      </c>
      <c r="I17" s="91">
        <v>0</v>
      </c>
      <c r="J17" s="91">
        <v>0</v>
      </c>
      <c r="K17" s="91">
        <v>0</v>
      </c>
      <c r="L17" s="91">
        <v>0</v>
      </c>
      <c r="M17" s="91">
        <v>0</v>
      </c>
      <c r="N17" s="91">
        <v>0</v>
      </c>
      <c r="O17" s="91">
        <v>0</v>
      </c>
      <c r="P17" s="91">
        <v>110000</v>
      </c>
      <c r="Q17" s="92">
        <v>110000</v>
      </c>
    </row>
    <row r="18" spans="2:17">
      <c r="B18" s="86" t="s">
        <v>149</v>
      </c>
      <c r="C18" s="87">
        <f t="shared" si="0"/>
        <v>4097</v>
      </c>
      <c r="D18" s="88">
        <f t="shared" si="1"/>
        <v>315.15384615384613</v>
      </c>
      <c r="E18" s="88">
        <v>0</v>
      </c>
      <c r="F18" s="88">
        <v>0</v>
      </c>
      <c r="G18" s="88">
        <v>0</v>
      </c>
      <c r="H18" s="88">
        <v>928</v>
      </c>
      <c r="I18" s="88">
        <v>1045</v>
      </c>
      <c r="J18" s="88">
        <v>466</v>
      </c>
      <c r="K18" s="88">
        <v>344</v>
      </c>
      <c r="L18" s="88">
        <v>218</v>
      </c>
      <c r="M18" s="88">
        <v>520</v>
      </c>
      <c r="N18" s="88">
        <v>173</v>
      </c>
      <c r="O18" s="88">
        <v>225</v>
      </c>
      <c r="P18" s="88">
        <v>89</v>
      </c>
      <c r="Q18" s="89">
        <v>89</v>
      </c>
    </row>
    <row r="19" spans="2:17" ht="17.25" thickBot="1">
      <c r="B19" s="93" t="s">
        <v>520</v>
      </c>
      <c r="C19" s="94">
        <f t="shared" si="0"/>
        <v>55883580</v>
      </c>
      <c r="D19" s="95">
        <f t="shared" si="1"/>
        <v>4298736.923076923</v>
      </c>
      <c r="E19" s="95">
        <f t="shared" ref="E19:P19" si="2">SUM(E12:E18)</f>
        <v>3535131</v>
      </c>
      <c r="F19" s="95">
        <f t="shared" si="2"/>
        <v>3381465</v>
      </c>
      <c r="G19" s="95">
        <f t="shared" si="2"/>
        <v>4057864</v>
      </c>
      <c r="H19" s="95">
        <f t="shared" si="2"/>
        <v>4768820</v>
      </c>
      <c r="I19" s="95">
        <f t="shared" si="2"/>
        <v>3009132</v>
      </c>
      <c r="J19" s="95">
        <f t="shared" si="2"/>
        <v>3026059</v>
      </c>
      <c r="K19" s="95">
        <f t="shared" si="2"/>
        <v>3360461</v>
      </c>
      <c r="L19" s="95">
        <f t="shared" si="2"/>
        <v>5390289</v>
      </c>
      <c r="M19" s="95">
        <f t="shared" si="2"/>
        <v>8363939</v>
      </c>
      <c r="N19" s="95">
        <f t="shared" si="2"/>
        <v>7827422</v>
      </c>
      <c r="O19" s="95">
        <f t="shared" si="2"/>
        <v>3688210</v>
      </c>
      <c r="P19" s="95">
        <f t="shared" si="2"/>
        <v>2737394</v>
      </c>
      <c r="Q19" s="96">
        <v>2737394</v>
      </c>
    </row>
    <row r="20" spans="2:17">
      <c r="B20" s="97" t="s">
        <v>504</v>
      </c>
      <c r="C20" s="98">
        <f t="shared" si="0"/>
        <v>505174</v>
      </c>
      <c r="D20" s="99">
        <f t="shared" si="1"/>
        <v>38859.538461538461</v>
      </c>
      <c r="E20" s="99">
        <v>0</v>
      </c>
      <c r="F20" s="99">
        <v>105000</v>
      </c>
      <c r="G20" s="99">
        <v>0</v>
      </c>
      <c r="H20" s="99">
        <v>0</v>
      </c>
      <c r="I20" s="99">
        <v>35000</v>
      </c>
      <c r="J20" s="99">
        <v>204200</v>
      </c>
      <c r="K20" s="99">
        <v>40000</v>
      </c>
      <c r="L20" s="99">
        <v>0</v>
      </c>
      <c r="M20" s="99">
        <v>0</v>
      </c>
      <c r="N20" s="99">
        <v>0</v>
      </c>
      <c r="O20" s="99">
        <v>0</v>
      </c>
      <c r="P20" s="99">
        <v>60487</v>
      </c>
      <c r="Q20" s="100">
        <v>60487</v>
      </c>
    </row>
    <row r="21" spans="2:17">
      <c r="B21" s="86" t="s">
        <v>506</v>
      </c>
      <c r="C21" s="90">
        <f t="shared" si="0"/>
        <v>52000</v>
      </c>
      <c r="D21" s="91">
        <f t="shared" si="1"/>
        <v>4000</v>
      </c>
      <c r="E21" s="91">
        <v>0</v>
      </c>
      <c r="F21" s="91">
        <v>9100</v>
      </c>
      <c r="G21" s="91">
        <v>36500</v>
      </c>
      <c r="H21" s="91">
        <v>0</v>
      </c>
      <c r="I21" s="91">
        <v>0</v>
      </c>
      <c r="J21" s="91">
        <v>0</v>
      </c>
      <c r="K21" s="91">
        <v>0</v>
      </c>
      <c r="L21" s="91">
        <v>0</v>
      </c>
      <c r="M21" s="91">
        <v>0</v>
      </c>
      <c r="N21" s="91">
        <v>0</v>
      </c>
      <c r="O21" s="91">
        <v>0</v>
      </c>
      <c r="P21" s="91">
        <v>3200</v>
      </c>
      <c r="Q21" s="92">
        <v>3200</v>
      </c>
    </row>
    <row r="22" spans="2:17">
      <c r="B22" s="86" t="s">
        <v>146</v>
      </c>
      <c r="C22" s="87">
        <f t="shared" si="0"/>
        <v>3616095</v>
      </c>
      <c r="D22" s="88">
        <f t="shared" si="1"/>
        <v>278161.15384615387</v>
      </c>
      <c r="E22" s="88">
        <v>141800</v>
      </c>
      <c r="F22" s="88">
        <v>350340</v>
      </c>
      <c r="G22" s="88">
        <v>392700</v>
      </c>
      <c r="H22" s="88">
        <v>270200</v>
      </c>
      <c r="I22" s="88">
        <v>327800</v>
      </c>
      <c r="J22" s="88">
        <v>336905</v>
      </c>
      <c r="K22" s="88">
        <v>270900</v>
      </c>
      <c r="L22" s="88">
        <v>351300</v>
      </c>
      <c r="M22" s="88">
        <v>233100</v>
      </c>
      <c r="N22" s="88">
        <v>175300</v>
      </c>
      <c r="O22" s="88">
        <v>373550</v>
      </c>
      <c r="P22" s="88">
        <v>196100</v>
      </c>
      <c r="Q22" s="89">
        <v>196100</v>
      </c>
    </row>
    <row r="23" spans="2:17">
      <c r="B23" s="86" t="s">
        <v>156</v>
      </c>
      <c r="C23" s="90">
        <f t="shared" si="0"/>
        <v>6589871</v>
      </c>
      <c r="D23" s="91">
        <f t="shared" si="1"/>
        <v>506913.15384615387</v>
      </c>
      <c r="E23" s="91">
        <v>665410</v>
      </c>
      <c r="F23" s="91">
        <v>463080</v>
      </c>
      <c r="G23" s="91">
        <v>401880</v>
      </c>
      <c r="H23" s="91">
        <v>606660</v>
      </c>
      <c r="I23" s="91">
        <v>711420</v>
      </c>
      <c r="J23" s="91">
        <v>433860</v>
      </c>
      <c r="K23" s="91">
        <v>608550</v>
      </c>
      <c r="L23" s="91">
        <v>319170</v>
      </c>
      <c r="M23" s="91">
        <v>425960</v>
      </c>
      <c r="N23" s="91">
        <v>513015</v>
      </c>
      <c r="O23" s="91">
        <v>493700</v>
      </c>
      <c r="P23" s="91">
        <v>473583</v>
      </c>
      <c r="Q23" s="92">
        <v>473583</v>
      </c>
    </row>
    <row r="24" spans="2:17">
      <c r="B24" s="86" t="s">
        <v>508</v>
      </c>
      <c r="C24" s="87">
        <f t="shared" si="0"/>
        <v>292535</v>
      </c>
      <c r="D24" s="88">
        <f t="shared" si="1"/>
        <v>22502.692307692309</v>
      </c>
      <c r="E24" s="88">
        <v>17663</v>
      </c>
      <c r="F24" s="88">
        <v>18040</v>
      </c>
      <c r="G24" s="88">
        <v>11500</v>
      </c>
      <c r="H24" s="88">
        <v>33000</v>
      </c>
      <c r="I24" s="88">
        <v>0</v>
      </c>
      <c r="J24" s="88">
        <v>0</v>
      </c>
      <c r="K24" s="88">
        <v>0</v>
      </c>
      <c r="L24" s="88">
        <v>0</v>
      </c>
      <c r="M24" s="88">
        <v>0</v>
      </c>
      <c r="N24" s="88">
        <v>47333</v>
      </c>
      <c r="O24" s="88">
        <v>49333</v>
      </c>
      <c r="P24" s="88">
        <v>57833</v>
      </c>
      <c r="Q24" s="89">
        <v>57833</v>
      </c>
    </row>
    <row r="25" spans="2:17">
      <c r="B25" s="86" t="s">
        <v>514</v>
      </c>
      <c r="C25" s="90">
        <f t="shared" si="0"/>
        <v>517864</v>
      </c>
      <c r="D25" s="91">
        <f t="shared" si="1"/>
        <v>39835.692307692305</v>
      </c>
      <c r="E25" s="91">
        <v>40000</v>
      </c>
      <c r="F25" s="91">
        <v>13800</v>
      </c>
      <c r="G25" s="91">
        <v>49500</v>
      </c>
      <c r="H25" s="91">
        <v>0</v>
      </c>
      <c r="I25" s="91">
        <v>0</v>
      </c>
      <c r="J25" s="91">
        <v>0</v>
      </c>
      <c r="K25" s="91">
        <v>0</v>
      </c>
      <c r="L25" s="91">
        <v>0</v>
      </c>
      <c r="M25" s="91">
        <v>6300</v>
      </c>
      <c r="N25" s="91">
        <v>128316</v>
      </c>
      <c r="O25" s="91">
        <v>93316</v>
      </c>
      <c r="P25" s="91">
        <v>93316</v>
      </c>
      <c r="Q25" s="92">
        <v>93316</v>
      </c>
    </row>
    <row r="26" spans="2:17">
      <c r="B26" s="86" t="s">
        <v>160</v>
      </c>
      <c r="C26" s="87">
        <f t="shared" si="0"/>
        <v>3628713</v>
      </c>
      <c r="D26" s="88">
        <f t="shared" si="1"/>
        <v>279131.76923076925</v>
      </c>
      <c r="E26" s="88">
        <v>103850</v>
      </c>
      <c r="F26" s="88">
        <v>210800</v>
      </c>
      <c r="G26" s="88">
        <v>182840</v>
      </c>
      <c r="H26" s="88">
        <v>226240</v>
      </c>
      <c r="I26" s="88">
        <v>112300</v>
      </c>
      <c r="J26" s="88">
        <v>395470</v>
      </c>
      <c r="K26" s="88">
        <v>219260</v>
      </c>
      <c r="L26" s="88">
        <v>289616</v>
      </c>
      <c r="M26" s="88">
        <v>367779</v>
      </c>
      <c r="N26" s="88">
        <v>530429</v>
      </c>
      <c r="O26" s="88">
        <v>394403</v>
      </c>
      <c r="P26" s="88">
        <v>297863</v>
      </c>
      <c r="Q26" s="89">
        <v>297863</v>
      </c>
    </row>
    <row r="27" spans="2:17">
      <c r="B27" s="86" t="s">
        <v>517</v>
      </c>
      <c r="C27" s="90">
        <f t="shared" si="0"/>
        <v>100000</v>
      </c>
      <c r="D27" s="91">
        <f t="shared" si="1"/>
        <v>7692.3076923076924</v>
      </c>
      <c r="E27" s="91">
        <v>54000</v>
      </c>
      <c r="F27" s="91">
        <v>0</v>
      </c>
      <c r="G27" s="91">
        <v>0</v>
      </c>
      <c r="H27" s="91">
        <v>46000</v>
      </c>
      <c r="I27" s="91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91">
        <v>0</v>
      </c>
      <c r="P27" s="91">
        <v>0</v>
      </c>
      <c r="Q27" s="92">
        <v>0</v>
      </c>
    </row>
    <row r="28" spans="2:17">
      <c r="B28" s="86" t="s">
        <v>148</v>
      </c>
      <c r="C28" s="87">
        <f t="shared" si="0"/>
        <v>4270275</v>
      </c>
      <c r="D28" s="88">
        <f t="shared" si="1"/>
        <v>328482.69230769231</v>
      </c>
      <c r="E28" s="88">
        <v>365180</v>
      </c>
      <c r="F28" s="88">
        <v>329732</v>
      </c>
      <c r="G28" s="88">
        <v>485165</v>
      </c>
      <c r="H28" s="88">
        <v>394758</v>
      </c>
      <c r="I28" s="88">
        <v>363015</v>
      </c>
      <c r="J28" s="88">
        <v>296948</v>
      </c>
      <c r="K28" s="88">
        <v>271647</v>
      </c>
      <c r="L28" s="88">
        <v>413731</v>
      </c>
      <c r="M28" s="88">
        <v>325565</v>
      </c>
      <c r="N28" s="88">
        <v>202533</v>
      </c>
      <c r="O28" s="88">
        <v>515083</v>
      </c>
      <c r="P28" s="88">
        <v>153459</v>
      </c>
      <c r="Q28" s="89">
        <v>153459</v>
      </c>
    </row>
    <row r="29" spans="2:17">
      <c r="B29" s="86" t="s">
        <v>522</v>
      </c>
      <c r="C29" s="90">
        <f t="shared" si="0"/>
        <v>115000</v>
      </c>
      <c r="D29" s="91">
        <f t="shared" si="1"/>
        <v>8846.1538461538457</v>
      </c>
      <c r="E29" s="91">
        <v>0</v>
      </c>
      <c r="F29" s="91">
        <v>0</v>
      </c>
      <c r="G29" s="91">
        <v>0</v>
      </c>
      <c r="H29" s="91">
        <v>0</v>
      </c>
      <c r="I29" s="91">
        <v>15000</v>
      </c>
      <c r="J29" s="91">
        <v>0</v>
      </c>
      <c r="K29" s="91">
        <v>100000</v>
      </c>
      <c r="L29" s="91">
        <v>0</v>
      </c>
      <c r="M29" s="91">
        <v>0</v>
      </c>
      <c r="N29" s="91">
        <v>0</v>
      </c>
      <c r="O29" s="91">
        <v>0</v>
      </c>
      <c r="P29" s="91">
        <v>0</v>
      </c>
      <c r="Q29" s="92">
        <v>0</v>
      </c>
    </row>
    <row r="30" spans="2:17">
      <c r="B30" s="86" t="s">
        <v>553</v>
      </c>
      <c r="C30" s="87">
        <f t="shared" si="0"/>
        <v>6079880</v>
      </c>
      <c r="D30" s="88">
        <f t="shared" si="1"/>
        <v>467683.07692307694</v>
      </c>
      <c r="E30" s="88">
        <v>292731</v>
      </c>
      <c r="F30" s="88">
        <v>356841</v>
      </c>
      <c r="G30" s="88">
        <v>344441</v>
      </c>
      <c r="H30" s="88">
        <v>266996</v>
      </c>
      <c r="I30" s="88">
        <v>330538</v>
      </c>
      <c r="J30" s="88">
        <v>744324</v>
      </c>
      <c r="K30" s="88">
        <v>288995</v>
      </c>
      <c r="L30" s="88">
        <v>943375</v>
      </c>
      <c r="M30" s="88">
        <v>498253</v>
      </c>
      <c r="N30" s="88">
        <v>534117</v>
      </c>
      <c r="O30" s="88">
        <v>497617</v>
      </c>
      <c r="P30" s="88">
        <v>490826</v>
      </c>
      <c r="Q30" s="89">
        <v>490826</v>
      </c>
    </row>
    <row r="31" spans="2:17">
      <c r="B31" s="86" t="s">
        <v>542</v>
      </c>
      <c r="C31" s="90">
        <f t="shared" si="0"/>
        <v>2412027</v>
      </c>
      <c r="D31" s="91">
        <f t="shared" si="1"/>
        <v>185540.53846153847</v>
      </c>
      <c r="E31" s="91">
        <v>67666</v>
      </c>
      <c r="F31" s="91">
        <v>130766</v>
      </c>
      <c r="G31" s="91">
        <v>286132</v>
      </c>
      <c r="H31" s="91">
        <v>224166</v>
      </c>
      <c r="I31" s="91">
        <v>195366</v>
      </c>
      <c r="J31" s="91">
        <v>318533</v>
      </c>
      <c r="K31" s="91">
        <v>173033</v>
      </c>
      <c r="L31" s="91">
        <v>125233</v>
      </c>
      <c r="M31" s="91">
        <v>6000</v>
      </c>
      <c r="N31" s="91">
        <v>216333</v>
      </c>
      <c r="O31" s="91">
        <v>236133</v>
      </c>
      <c r="P31" s="91">
        <v>216333</v>
      </c>
      <c r="Q31" s="92">
        <v>216333</v>
      </c>
    </row>
    <row r="32" spans="2:17">
      <c r="B32" s="86" t="s">
        <v>147</v>
      </c>
      <c r="C32" s="87">
        <f t="shared" si="0"/>
        <v>819411</v>
      </c>
      <c r="D32" s="88">
        <f t="shared" si="1"/>
        <v>63031.615384615383</v>
      </c>
      <c r="E32" s="88">
        <v>0</v>
      </c>
      <c r="F32" s="88">
        <v>0</v>
      </c>
      <c r="G32" s="88">
        <v>0</v>
      </c>
      <c r="H32" s="88">
        <v>0</v>
      </c>
      <c r="I32" s="88">
        <v>0</v>
      </c>
      <c r="J32" s="88">
        <v>0</v>
      </c>
      <c r="K32" s="88">
        <v>0</v>
      </c>
      <c r="L32" s="88">
        <v>0</v>
      </c>
      <c r="M32" s="88">
        <v>0</v>
      </c>
      <c r="N32" s="88">
        <v>0</v>
      </c>
      <c r="O32" s="88">
        <v>240537</v>
      </c>
      <c r="P32" s="88">
        <v>289437</v>
      </c>
      <c r="Q32" s="89">
        <v>289437</v>
      </c>
    </row>
    <row r="33" spans="2:17">
      <c r="B33" s="86" t="s">
        <v>549</v>
      </c>
      <c r="C33" s="90">
        <f t="shared" si="0"/>
        <v>683674</v>
      </c>
      <c r="D33" s="91">
        <f t="shared" si="1"/>
        <v>52590.307692307695</v>
      </c>
      <c r="E33" s="91">
        <v>45890</v>
      </c>
      <c r="F33" s="91">
        <v>42540</v>
      </c>
      <c r="G33" s="91">
        <v>40460</v>
      </c>
      <c r="H33" s="91">
        <v>38420</v>
      </c>
      <c r="I33" s="91">
        <v>40660</v>
      </c>
      <c r="J33" s="91">
        <v>36420</v>
      </c>
      <c r="K33" s="91">
        <v>46040</v>
      </c>
      <c r="L33" s="91">
        <v>46312</v>
      </c>
      <c r="M33" s="91">
        <v>73020</v>
      </c>
      <c r="N33" s="91">
        <v>58460</v>
      </c>
      <c r="O33" s="91">
        <v>62372</v>
      </c>
      <c r="P33" s="91">
        <v>76540</v>
      </c>
      <c r="Q33" s="92">
        <v>76540</v>
      </c>
    </row>
    <row r="34" spans="2:17">
      <c r="B34" s="86" t="s">
        <v>525</v>
      </c>
      <c r="C34" s="87">
        <f t="shared" si="0"/>
        <v>1655510</v>
      </c>
      <c r="D34" s="88">
        <f t="shared" si="1"/>
        <v>127346.92307692308</v>
      </c>
      <c r="E34" s="88">
        <v>30600</v>
      </c>
      <c r="F34" s="88">
        <v>87000</v>
      </c>
      <c r="G34" s="88">
        <v>124400</v>
      </c>
      <c r="H34" s="88">
        <v>26400</v>
      </c>
      <c r="I34" s="88">
        <v>114800</v>
      </c>
      <c r="J34" s="88">
        <v>215600</v>
      </c>
      <c r="K34" s="88">
        <v>77000</v>
      </c>
      <c r="L34" s="88">
        <v>103200</v>
      </c>
      <c r="M34" s="88">
        <v>157500</v>
      </c>
      <c r="N34" s="88">
        <v>172930</v>
      </c>
      <c r="O34" s="88">
        <v>230480</v>
      </c>
      <c r="P34" s="88">
        <v>157800</v>
      </c>
      <c r="Q34" s="89">
        <v>157800</v>
      </c>
    </row>
    <row r="35" spans="2:17">
      <c r="B35" s="86" t="s">
        <v>547</v>
      </c>
      <c r="C35" s="90">
        <f t="shared" si="0"/>
        <v>237998</v>
      </c>
      <c r="D35" s="91">
        <f t="shared" si="1"/>
        <v>18307.538461538461</v>
      </c>
      <c r="E35" s="91">
        <v>0</v>
      </c>
      <c r="F35" s="91">
        <v>32000</v>
      </c>
      <c r="G35" s="91">
        <v>0</v>
      </c>
      <c r="H35" s="91">
        <v>0</v>
      </c>
      <c r="I35" s="91">
        <v>37666</v>
      </c>
      <c r="J35" s="91">
        <v>37666</v>
      </c>
      <c r="K35" s="91">
        <v>37666</v>
      </c>
      <c r="L35" s="91">
        <v>0</v>
      </c>
      <c r="M35" s="91">
        <v>0</v>
      </c>
      <c r="N35" s="91">
        <v>93000</v>
      </c>
      <c r="O35" s="91">
        <v>0</v>
      </c>
      <c r="P35" s="91">
        <v>0</v>
      </c>
      <c r="Q35" s="92">
        <v>0</v>
      </c>
    </row>
    <row r="36" spans="2:17" ht="17.25" thickBot="1">
      <c r="B36" s="93" t="s">
        <v>524</v>
      </c>
      <c r="C36" s="94">
        <f t="shared" si="0"/>
        <v>31576027</v>
      </c>
      <c r="D36" s="95">
        <f t="shared" si="1"/>
        <v>2428925.153846154</v>
      </c>
      <c r="E36" s="95">
        <f t="shared" ref="E36:P36" si="3">SUM(E20:E35)</f>
        <v>1824790</v>
      </c>
      <c r="F36" s="95">
        <f t="shared" si="3"/>
        <v>2149039</v>
      </c>
      <c r="G36" s="95">
        <f t="shared" si="3"/>
        <v>2355518</v>
      </c>
      <c r="H36" s="95">
        <f t="shared" si="3"/>
        <v>2132840</v>
      </c>
      <c r="I36" s="95">
        <f t="shared" si="3"/>
        <v>2283565</v>
      </c>
      <c r="J36" s="95">
        <f t="shared" si="3"/>
        <v>3019926</v>
      </c>
      <c r="K36" s="95">
        <f t="shared" si="3"/>
        <v>2133091</v>
      </c>
      <c r="L36" s="95">
        <f t="shared" si="3"/>
        <v>2591937</v>
      </c>
      <c r="M36" s="95">
        <f t="shared" si="3"/>
        <v>2093477</v>
      </c>
      <c r="N36" s="95">
        <f t="shared" si="3"/>
        <v>2671766</v>
      </c>
      <c r="O36" s="95">
        <f t="shared" si="3"/>
        <v>3186524</v>
      </c>
      <c r="P36" s="95">
        <f t="shared" si="3"/>
        <v>2566777</v>
      </c>
      <c r="Q36" s="96">
        <v>2566777</v>
      </c>
    </row>
    <row r="37" spans="2:17" ht="17.25" thickBot="1">
      <c r="B37" s="101" t="s">
        <v>526</v>
      </c>
      <c r="C37" s="102">
        <f t="shared" si="0"/>
        <v>24307553</v>
      </c>
      <c r="D37" s="103">
        <f t="shared" si="1"/>
        <v>1869811.7692307692</v>
      </c>
      <c r="E37" s="103">
        <f t="shared" ref="E37:P37" si="4">E19-E36</f>
        <v>1710341</v>
      </c>
      <c r="F37" s="103">
        <f t="shared" si="4"/>
        <v>1232426</v>
      </c>
      <c r="G37" s="103">
        <f t="shared" si="4"/>
        <v>1702346</v>
      </c>
      <c r="H37" s="103">
        <f t="shared" si="4"/>
        <v>2635980</v>
      </c>
      <c r="I37" s="103">
        <f t="shared" si="4"/>
        <v>725567</v>
      </c>
      <c r="J37" s="103">
        <f t="shared" si="4"/>
        <v>6133</v>
      </c>
      <c r="K37" s="103">
        <f t="shared" si="4"/>
        <v>1227370</v>
      </c>
      <c r="L37" s="103">
        <f t="shared" si="4"/>
        <v>2798352</v>
      </c>
      <c r="M37" s="103">
        <f t="shared" si="4"/>
        <v>6270462</v>
      </c>
      <c r="N37" s="103">
        <f t="shared" si="4"/>
        <v>5155656</v>
      </c>
      <c r="O37" s="103">
        <f t="shared" si="4"/>
        <v>501686</v>
      </c>
      <c r="P37" s="103">
        <f t="shared" si="4"/>
        <v>170617</v>
      </c>
      <c r="Q37" s="105">
        <v>170617</v>
      </c>
    </row>
    <row r="40" spans="2:17" ht="20.25">
      <c r="B40" s="8" t="s">
        <v>531</v>
      </c>
    </row>
    <row r="41" spans="2:17">
      <c r="B41" t="s">
        <v>232</v>
      </c>
    </row>
    <row r="42" spans="2:17">
      <c r="B42" s="145" t="s">
        <v>153</v>
      </c>
      <c r="C42" s="145"/>
      <c r="D42" s="145"/>
      <c r="E42" s="145"/>
      <c r="F42" s="146" t="s">
        <v>150</v>
      </c>
      <c r="G42" s="146"/>
      <c r="H42" s="146"/>
      <c r="I42" s="146"/>
    </row>
    <row r="43" spans="2:17">
      <c r="B43" s="11" t="s">
        <v>159</v>
      </c>
      <c r="C43" s="147" t="s">
        <v>171</v>
      </c>
      <c r="D43" s="147"/>
      <c r="E43" s="5" t="s">
        <v>177</v>
      </c>
      <c r="F43" s="5" t="s">
        <v>159</v>
      </c>
      <c r="G43" s="147" t="s">
        <v>171</v>
      </c>
      <c r="H43" s="147"/>
      <c r="I43" s="5" t="s">
        <v>177</v>
      </c>
    </row>
    <row r="44" spans="2:17">
      <c r="B44" s="148" t="s">
        <v>212</v>
      </c>
      <c r="C44" s="149" t="s">
        <v>537</v>
      </c>
      <c r="D44" s="149"/>
      <c r="E44" s="12">
        <v>61072</v>
      </c>
      <c r="F44" s="13" t="s">
        <v>548</v>
      </c>
      <c r="G44" s="149"/>
      <c r="H44" s="149"/>
      <c r="I44" s="14"/>
    </row>
    <row r="45" spans="2:17">
      <c r="B45" s="148"/>
      <c r="C45" s="149" t="s">
        <v>550</v>
      </c>
      <c r="D45" s="149"/>
      <c r="E45" s="12">
        <v>0</v>
      </c>
      <c r="F45" s="13" t="s">
        <v>540</v>
      </c>
      <c r="G45" s="149" t="s">
        <v>546</v>
      </c>
      <c r="H45" s="149"/>
      <c r="I45" s="14">
        <v>0</v>
      </c>
    </row>
    <row r="46" spans="2:17">
      <c r="B46" s="148"/>
      <c r="C46" s="149" t="s">
        <v>195</v>
      </c>
      <c r="D46" s="149"/>
      <c r="E46" s="12">
        <v>1</v>
      </c>
      <c r="F46" s="3"/>
      <c r="G46" s="149"/>
      <c r="H46" s="149"/>
      <c r="I46" s="15"/>
      <c r="K46" s="36"/>
    </row>
    <row r="47" spans="2:17">
      <c r="B47" s="148"/>
      <c r="C47" s="149" t="s">
        <v>210</v>
      </c>
      <c r="D47" s="149"/>
      <c r="E47" s="12">
        <v>0</v>
      </c>
      <c r="F47" s="3"/>
      <c r="G47" s="149"/>
      <c r="H47" s="149"/>
      <c r="I47" s="15"/>
      <c r="K47" s="36"/>
    </row>
    <row r="48" spans="2:17">
      <c r="B48" s="148"/>
      <c r="C48" s="149" t="s">
        <v>554</v>
      </c>
      <c r="D48" s="149"/>
      <c r="E48" s="12">
        <v>0</v>
      </c>
      <c r="F48" s="3"/>
      <c r="G48" s="149"/>
      <c r="H48" s="149"/>
      <c r="I48" s="15"/>
    </row>
    <row r="49" spans="2:9">
      <c r="B49" s="148"/>
      <c r="C49" s="149" t="s">
        <v>554</v>
      </c>
      <c r="D49" s="149"/>
      <c r="E49" s="12">
        <v>0</v>
      </c>
      <c r="F49" s="3"/>
      <c r="G49" s="149"/>
      <c r="H49" s="149"/>
      <c r="I49" s="15"/>
    </row>
    <row r="50" spans="2:9">
      <c r="B50" s="148"/>
      <c r="C50" s="149" t="s">
        <v>554</v>
      </c>
      <c r="D50" s="149"/>
      <c r="E50" s="12">
        <v>0</v>
      </c>
      <c r="F50" s="3"/>
      <c r="G50" s="149"/>
      <c r="H50" s="149"/>
      <c r="I50" s="15"/>
    </row>
    <row r="51" spans="2:9">
      <c r="B51" s="148"/>
      <c r="C51" s="149" t="s">
        <v>554</v>
      </c>
      <c r="D51" s="149"/>
      <c r="E51" s="12">
        <v>320527</v>
      </c>
      <c r="F51" s="3"/>
      <c r="G51" s="149"/>
      <c r="H51" s="149"/>
      <c r="I51" s="15"/>
    </row>
    <row r="52" spans="2:9">
      <c r="B52" s="148"/>
      <c r="C52" s="149" t="s">
        <v>168</v>
      </c>
      <c r="D52" s="149"/>
      <c r="E52" s="12">
        <v>2776</v>
      </c>
      <c r="F52" s="3"/>
      <c r="G52" s="149"/>
      <c r="H52" s="149"/>
      <c r="I52" s="15"/>
    </row>
    <row r="53" spans="2:9">
      <c r="B53" s="148"/>
      <c r="C53" s="149" t="s">
        <v>529</v>
      </c>
      <c r="D53" s="149"/>
      <c r="E53" s="12">
        <v>0</v>
      </c>
      <c r="F53" s="3"/>
      <c r="G53" s="149"/>
      <c r="H53" s="149"/>
      <c r="I53" s="15"/>
    </row>
    <row r="54" spans="2:9">
      <c r="B54" s="148"/>
      <c r="C54" s="149" t="s">
        <v>211</v>
      </c>
      <c r="D54" s="149"/>
      <c r="E54" s="12">
        <v>25771</v>
      </c>
      <c r="F54" s="3"/>
      <c r="G54" s="149"/>
      <c r="H54" s="149"/>
      <c r="I54" s="15"/>
    </row>
    <row r="55" spans="2:9">
      <c r="B55" s="148"/>
      <c r="C55" s="149" t="s">
        <v>532</v>
      </c>
      <c r="D55" s="149"/>
      <c r="E55" s="12">
        <v>5</v>
      </c>
      <c r="F55" s="3"/>
      <c r="G55" s="149"/>
      <c r="H55" s="149"/>
      <c r="I55" s="15"/>
    </row>
    <row r="56" spans="2:9">
      <c r="B56" s="148"/>
      <c r="C56" s="149" t="s">
        <v>527</v>
      </c>
      <c r="D56" s="149"/>
      <c r="E56" s="12">
        <v>1140000</v>
      </c>
      <c r="F56" s="3"/>
      <c r="G56" s="149"/>
      <c r="H56" s="149"/>
      <c r="I56" s="15"/>
    </row>
    <row r="57" spans="2:9">
      <c r="B57" s="4" t="s">
        <v>538</v>
      </c>
      <c r="C57" s="149"/>
      <c r="D57" s="149"/>
      <c r="E57" s="12"/>
      <c r="F57" s="3"/>
      <c r="G57" s="149"/>
      <c r="H57" s="149"/>
      <c r="I57" s="15"/>
    </row>
    <row r="58" spans="2:9">
      <c r="B58" s="4" t="s">
        <v>544</v>
      </c>
      <c r="C58" s="149" t="s">
        <v>166</v>
      </c>
      <c r="D58" s="149"/>
      <c r="E58" s="12">
        <v>0</v>
      </c>
      <c r="F58" s="3"/>
      <c r="G58" s="149"/>
      <c r="H58" s="149"/>
      <c r="I58" s="15"/>
    </row>
    <row r="59" spans="2:9">
      <c r="B59" s="148" t="s">
        <v>552</v>
      </c>
      <c r="C59" s="149" t="s">
        <v>209</v>
      </c>
      <c r="D59" s="149"/>
      <c r="E59" s="12">
        <v>8400000</v>
      </c>
      <c r="F59" s="3"/>
      <c r="G59" s="149"/>
      <c r="H59" s="149"/>
      <c r="I59" s="15"/>
    </row>
    <row r="60" spans="2:9">
      <c r="B60" s="148"/>
      <c r="C60" s="149" t="s">
        <v>427</v>
      </c>
      <c r="D60" s="149"/>
      <c r="E60" s="12">
        <v>5040000</v>
      </c>
      <c r="F60" s="3"/>
      <c r="G60" s="149"/>
      <c r="H60" s="149"/>
      <c r="I60" s="15"/>
    </row>
    <row r="61" spans="2:9">
      <c r="B61" s="148" t="s">
        <v>523</v>
      </c>
      <c r="C61" s="149" t="s">
        <v>226</v>
      </c>
      <c r="D61" s="149"/>
      <c r="E61" s="12">
        <v>0</v>
      </c>
      <c r="F61" s="3"/>
      <c r="G61" s="149"/>
      <c r="H61" s="149"/>
      <c r="I61" s="15"/>
    </row>
    <row r="62" spans="2:9">
      <c r="B62" s="148"/>
      <c r="C62" s="149" t="s">
        <v>528</v>
      </c>
      <c r="D62" s="149"/>
      <c r="E62" s="12">
        <v>0</v>
      </c>
      <c r="F62" s="3"/>
      <c r="G62" s="149"/>
      <c r="H62" s="149"/>
      <c r="I62" s="15"/>
    </row>
    <row r="63" spans="2:9">
      <c r="B63" s="148"/>
      <c r="C63" s="149" t="s">
        <v>493</v>
      </c>
      <c r="D63" s="149"/>
      <c r="E63" s="12">
        <v>0</v>
      </c>
      <c r="F63" s="3"/>
      <c r="G63" s="149"/>
      <c r="H63" s="149"/>
      <c r="I63" s="15"/>
    </row>
    <row r="64" spans="2:9">
      <c r="B64" s="148" t="s">
        <v>530</v>
      </c>
      <c r="C64" s="149" t="s">
        <v>533</v>
      </c>
      <c r="D64" s="149"/>
      <c r="E64" s="12">
        <v>2848209.3682806399</v>
      </c>
      <c r="F64" s="3"/>
      <c r="G64" s="149"/>
      <c r="H64" s="149"/>
      <c r="I64" s="15"/>
    </row>
    <row r="65" spans="2:9">
      <c r="B65" s="148"/>
      <c r="C65" s="149" t="s">
        <v>539</v>
      </c>
      <c r="D65" s="149"/>
      <c r="E65" s="12">
        <v>2841248.350529789</v>
      </c>
      <c r="F65" s="3"/>
      <c r="G65" s="149"/>
      <c r="H65" s="149"/>
      <c r="I65" s="15"/>
    </row>
    <row r="66" spans="2:9">
      <c r="B66" s="148"/>
      <c r="C66" s="149" t="s">
        <v>551</v>
      </c>
      <c r="D66" s="149"/>
      <c r="E66" s="12">
        <v>2565690.3583270502</v>
      </c>
      <c r="F66" s="3"/>
      <c r="G66" s="149"/>
      <c r="H66" s="149"/>
      <c r="I66" s="15"/>
    </row>
    <row r="67" spans="2:9">
      <c r="B67" s="148"/>
      <c r="C67" s="149" t="s">
        <v>543</v>
      </c>
      <c r="D67" s="149"/>
      <c r="E67" s="12">
        <v>2208727.3934857622</v>
      </c>
      <c r="F67" s="3"/>
      <c r="G67" s="149"/>
      <c r="H67" s="149"/>
      <c r="I67" s="15"/>
    </row>
    <row r="68" spans="2:9">
      <c r="B68" s="148"/>
      <c r="C68" s="149" t="s">
        <v>213</v>
      </c>
      <c r="D68" s="149"/>
      <c r="E68" s="12">
        <v>3268760</v>
      </c>
      <c r="F68" s="3"/>
      <c r="G68" s="149"/>
      <c r="H68" s="149"/>
      <c r="I68" s="15"/>
    </row>
    <row r="69" spans="2:9">
      <c r="B69" s="148"/>
      <c r="C69" s="149" t="s">
        <v>416</v>
      </c>
      <c r="D69" s="149"/>
      <c r="E69" s="12">
        <v>2672800</v>
      </c>
      <c r="F69" s="3"/>
      <c r="G69" s="149"/>
      <c r="H69" s="149"/>
      <c r="I69" s="15"/>
    </row>
    <row r="70" spans="2:9">
      <c r="B70" s="148"/>
      <c r="C70" s="149" t="s">
        <v>229</v>
      </c>
      <c r="D70" s="149"/>
      <c r="E70" s="12">
        <v>2384970</v>
      </c>
      <c r="F70" s="3"/>
      <c r="G70" s="149"/>
      <c r="H70" s="149"/>
      <c r="I70" s="15"/>
    </row>
    <row r="71" spans="2:9">
      <c r="B71" s="148"/>
      <c r="C71" s="149" t="s">
        <v>422</v>
      </c>
      <c r="D71" s="149"/>
      <c r="E71" s="12">
        <v>2198990</v>
      </c>
      <c r="F71" s="3"/>
      <c r="G71" s="149"/>
      <c r="H71" s="149"/>
      <c r="I71" s="15"/>
    </row>
    <row r="72" spans="2:9">
      <c r="B72" s="148"/>
      <c r="C72" s="149" t="s">
        <v>429</v>
      </c>
      <c r="D72" s="149"/>
      <c r="E72" s="12">
        <v>1731025</v>
      </c>
      <c r="F72" s="3"/>
      <c r="G72" s="149"/>
      <c r="H72" s="149"/>
      <c r="I72" s="15"/>
    </row>
    <row r="73" spans="2:9">
      <c r="B73" s="148"/>
      <c r="C73" s="149" t="s">
        <v>422</v>
      </c>
      <c r="D73" s="149"/>
      <c r="E73" s="12">
        <v>952140</v>
      </c>
      <c r="F73" s="3"/>
      <c r="G73" s="149"/>
      <c r="H73" s="149"/>
      <c r="I73" s="15"/>
    </row>
    <row r="74" spans="2:9">
      <c r="B74" s="148"/>
      <c r="C74" s="149" t="s">
        <v>415</v>
      </c>
      <c r="D74" s="149"/>
      <c r="E74" s="12">
        <v>711270</v>
      </c>
      <c r="F74" s="3"/>
      <c r="G74" s="149"/>
      <c r="H74" s="149"/>
      <c r="I74" s="15"/>
    </row>
    <row r="75" spans="2:9">
      <c r="B75" s="148"/>
      <c r="C75" s="149" t="s">
        <v>216</v>
      </c>
      <c r="D75" s="149"/>
      <c r="E75" s="12">
        <v>10178</v>
      </c>
      <c r="F75" s="3"/>
      <c r="G75" s="149"/>
      <c r="H75" s="149"/>
      <c r="I75" s="15"/>
    </row>
    <row r="76" spans="2:9">
      <c r="B76" s="148"/>
      <c r="C76" s="149" t="s">
        <v>217</v>
      </c>
      <c r="D76" s="149"/>
      <c r="E76" s="12">
        <v>0</v>
      </c>
      <c r="F76" s="3"/>
      <c r="G76" s="149"/>
      <c r="H76" s="149"/>
      <c r="I76" s="15"/>
    </row>
    <row r="77" spans="2:9">
      <c r="B77" s="148"/>
      <c r="C77" s="149" t="s">
        <v>214</v>
      </c>
      <c r="D77" s="149"/>
      <c r="E77" s="12">
        <v>874</v>
      </c>
      <c r="F77" s="3"/>
      <c r="G77" s="149"/>
      <c r="H77" s="149"/>
      <c r="I77" s="15"/>
    </row>
    <row r="78" spans="2:9">
      <c r="B78" s="148"/>
      <c r="C78" s="149" t="s">
        <v>173</v>
      </c>
      <c r="D78" s="149"/>
      <c r="E78" s="12">
        <v>300.43419999999998</v>
      </c>
      <c r="F78" s="3"/>
      <c r="G78" s="149"/>
      <c r="H78" s="149"/>
      <c r="I78" s="15"/>
    </row>
    <row r="79" spans="2:9">
      <c r="B79" s="148"/>
      <c r="C79" s="149" t="s">
        <v>541</v>
      </c>
      <c r="D79" s="149"/>
      <c r="E79" s="12">
        <v>0</v>
      </c>
      <c r="F79" s="3"/>
      <c r="G79" s="149"/>
      <c r="H79" s="149"/>
      <c r="I79" s="15"/>
    </row>
    <row r="80" spans="2:9">
      <c r="B80" s="148"/>
      <c r="C80" s="149" t="s">
        <v>534</v>
      </c>
      <c r="D80" s="149"/>
      <c r="E80" s="12">
        <v>3359.6446000000001</v>
      </c>
      <c r="F80" s="3"/>
      <c r="G80" s="149"/>
      <c r="H80" s="149"/>
      <c r="I80" s="15"/>
    </row>
    <row r="81" spans="2:9">
      <c r="B81" s="148"/>
      <c r="C81" s="149" t="s">
        <v>545</v>
      </c>
      <c r="D81" s="149"/>
      <c r="E81" s="12">
        <v>12.241619999999999</v>
      </c>
      <c r="F81" s="3"/>
      <c r="G81" s="149"/>
      <c r="H81" s="149"/>
      <c r="I81" s="15"/>
    </row>
    <row r="82" spans="2:9">
      <c r="B82" s="4" t="s">
        <v>164</v>
      </c>
      <c r="C82" s="149"/>
      <c r="D82" s="149"/>
      <c r="E82" s="12"/>
      <c r="F82" s="3"/>
      <c r="G82" s="149"/>
      <c r="H82" s="149"/>
      <c r="I82" s="15"/>
    </row>
    <row r="83" spans="2:9">
      <c r="B83" s="4" t="s">
        <v>180</v>
      </c>
      <c r="C83" s="149"/>
      <c r="D83" s="149"/>
      <c r="E83" s="12"/>
      <c r="F83" s="3"/>
      <c r="G83" s="149"/>
      <c r="H83" s="149"/>
      <c r="I83" s="15"/>
    </row>
    <row r="84" spans="2:9">
      <c r="B84" s="4" t="s">
        <v>215</v>
      </c>
      <c r="C84" s="149"/>
      <c r="D84" s="149"/>
      <c r="E84" s="12"/>
      <c r="F84" s="3"/>
      <c r="G84" s="149"/>
      <c r="H84" s="149"/>
      <c r="I84" s="15"/>
    </row>
    <row r="85" spans="2:9">
      <c r="B85" s="148" t="s">
        <v>535</v>
      </c>
      <c r="C85" s="149" t="s">
        <v>494</v>
      </c>
      <c r="D85" s="149"/>
      <c r="E85" s="12">
        <v>0</v>
      </c>
      <c r="F85" s="3"/>
      <c r="G85" s="149"/>
      <c r="H85" s="149"/>
      <c r="I85" s="15"/>
    </row>
    <row r="86" spans="2:9">
      <c r="B86" s="148"/>
      <c r="C86" s="149" t="s">
        <v>495</v>
      </c>
      <c r="D86" s="149"/>
      <c r="E86" s="12">
        <v>0</v>
      </c>
      <c r="F86" s="3"/>
      <c r="G86" s="149"/>
      <c r="H86" s="149"/>
      <c r="I86" s="15"/>
    </row>
    <row r="87" spans="2:9">
      <c r="B87" s="148"/>
      <c r="C87" s="149" t="s">
        <v>218</v>
      </c>
      <c r="D87" s="149"/>
      <c r="E87" s="12">
        <v>0</v>
      </c>
      <c r="F87" s="3"/>
      <c r="G87" s="149"/>
      <c r="H87" s="149"/>
      <c r="I87" s="15"/>
    </row>
    <row r="88" spans="2:9">
      <c r="B88" s="4" t="s">
        <v>536</v>
      </c>
      <c r="C88" s="149"/>
      <c r="D88" s="149"/>
      <c r="E88" s="12"/>
      <c r="F88" s="3"/>
      <c r="G88" s="149"/>
      <c r="H88" s="149"/>
      <c r="I88" s="15"/>
    </row>
    <row r="89" spans="2:9">
      <c r="B89" s="150" t="s">
        <v>188</v>
      </c>
      <c r="C89" s="150"/>
      <c r="D89" s="150"/>
      <c r="E89" s="16">
        <f>SUM(E44:E88)</f>
        <v>39388706.791043229</v>
      </c>
      <c r="F89" s="151" t="s">
        <v>181</v>
      </c>
      <c r="G89" s="151"/>
      <c r="H89" s="151"/>
      <c r="I89" s="17">
        <f>SUM(I44:I88)</f>
        <v>0</v>
      </c>
    </row>
    <row r="90" spans="2:9">
      <c r="B90" s="152" t="s">
        <v>189</v>
      </c>
      <c r="C90" s="152"/>
      <c r="D90" s="152"/>
      <c r="E90" s="152"/>
      <c r="F90" s="152"/>
      <c r="G90" s="152"/>
      <c r="H90" s="152"/>
      <c r="I90" s="152"/>
    </row>
    <row r="91" spans="2:9">
      <c r="B91" s="153">
        <f>E89-I89</f>
        <v>39388706.791043229</v>
      </c>
      <c r="C91" s="153"/>
      <c r="D91" s="153"/>
      <c r="E91" s="153"/>
      <c r="F91" s="153"/>
      <c r="G91" s="153"/>
      <c r="H91" s="153"/>
      <c r="I91" s="153"/>
    </row>
    <row r="94" spans="2:9" ht="20.25">
      <c r="B94" s="8" t="s">
        <v>584</v>
      </c>
    </row>
    <row r="95" spans="2:9">
      <c r="B95" t="s">
        <v>496</v>
      </c>
    </row>
    <row r="96" spans="2:9">
      <c r="B96" s="18" t="s">
        <v>174</v>
      </c>
      <c r="C96" s="154" t="s">
        <v>169</v>
      </c>
      <c r="D96" s="154"/>
      <c r="E96" s="2" t="s">
        <v>580</v>
      </c>
      <c r="F96" s="2" t="s">
        <v>585</v>
      </c>
      <c r="G96" s="2" t="s">
        <v>566</v>
      </c>
      <c r="H96" s="2" t="s">
        <v>586</v>
      </c>
    </row>
    <row r="97" spans="2:10">
      <c r="B97" s="19" t="s">
        <v>567</v>
      </c>
      <c r="C97" s="155" t="s">
        <v>494</v>
      </c>
      <c r="D97" s="155"/>
      <c r="E97" s="20" t="s">
        <v>172</v>
      </c>
      <c r="F97" s="21">
        <v>20000000</v>
      </c>
      <c r="G97" s="22">
        <v>44650</v>
      </c>
      <c r="H97" s="22">
        <v>2958465</v>
      </c>
    </row>
    <row r="98" spans="2:10">
      <c r="B98" s="19" t="s">
        <v>576</v>
      </c>
      <c r="C98" s="155" t="s">
        <v>495</v>
      </c>
      <c r="D98" s="155"/>
      <c r="E98" s="20" t="s">
        <v>172</v>
      </c>
      <c r="F98" s="21">
        <v>0</v>
      </c>
      <c r="G98" s="22">
        <v>45043</v>
      </c>
      <c r="H98" s="22">
        <v>67689</v>
      </c>
    </row>
    <row r="99" spans="2:10">
      <c r="B99" s="19" t="s">
        <v>576</v>
      </c>
      <c r="C99" s="155" t="s">
        <v>218</v>
      </c>
      <c r="D99" s="155"/>
      <c r="E99" s="20" t="s">
        <v>172</v>
      </c>
      <c r="F99" s="21">
        <v>0</v>
      </c>
      <c r="G99" s="22">
        <v>45043</v>
      </c>
      <c r="H99" s="22">
        <v>46870</v>
      </c>
    </row>
    <row r="100" spans="2:10">
      <c r="B100" s="156" t="s">
        <v>143</v>
      </c>
      <c r="C100" s="157" t="s">
        <v>577</v>
      </c>
      <c r="D100" s="157"/>
      <c r="E100" s="23" t="s">
        <v>582</v>
      </c>
      <c r="F100" s="23" t="s">
        <v>569</v>
      </c>
      <c r="G100" s="23"/>
      <c r="H100" s="24"/>
    </row>
    <row r="101" spans="2:10">
      <c r="B101" s="156"/>
      <c r="C101" s="158" t="s">
        <v>559</v>
      </c>
      <c r="D101" s="158"/>
      <c r="E101" s="25" t="s">
        <v>219</v>
      </c>
      <c r="F101" s="26">
        <f>SUM(F97:F99)</f>
        <v>20000000</v>
      </c>
      <c r="G101" s="25"/>
      <c r="H101" s="27"/>
    </row>
    <row r="103" spans="2:10" ht="20.25">
      <c r="B103" s="8" t="s">
        <v>571</v>
      </c>
    </row>
    <row r="104" spans="2:10">
      <c r="B104" t="s">
        <v>497</v>
      </c>
    </row>
    <row r="105" spans="2:10">
      <c r="B105" s="18" t="s">
        <v>563</v>
      </c>
      <c r="C105" s="2" t="s">
        <v>174</v>
      </c>
      <c r="D105" s="154" t="s">
        <v>171</v>
      </c>
      <c r="E105" s="154"/>
      <c r="F105" s="2" t="s">
        <v>555</v>
      </c>
      <c r="G105" s="2" t="s">
        <v>581</v>
      </c>
      <c r="H105" s="2" t="s">
        <v>184</v>
      </c>
      <c r="I105" s="2" t="s">
        <v>557</v>
      </c>
      <c r="J105" s="2" t="s">
        <v>586</v>
      </c>
    </row>
    <row r="106" spans="2:10">
      <c r="B106" s="19" t="s">
        <v>183</v>
      </c>
      <c r="C106" s="1" t="s">
        <v>556</v>
      </c>
      <c r="D106" s="155" t="s">
        <v>533</v>
      </c>
      <c r="E106" s="155"/>
      <c r="F106" s="21">
        <v>3068174</v>
      </c>
      <c r="G106" s="21">
        <v>2848209.3682806399</v>
      </c>
      <c r="H106" s="28">
        <v>-7.1692358946839434</v>
      </c>
      <c r="I106" s="22"/>
      <c r="J106" s="22"/>
    </row>
    <row r="107" spans="2:10">
      <c r="B107" s="19" t="s">
        <v>183</v>
      </c>
      <c r="C107" s="1" t="s">
        <v>556</v>
      </c>
      <c r="D107" s="155" t="s">
        <v>539</v>
      </c>
      <c r="E107" s="155"/>
      <c r="F107" s="21">
        <v>3069583</v>
      </c>
      <c r="G107" s="21">
        <v>2841248.350529789</v>
      </c>
      <c r="H107" s="28">
        <v>-7.4386211244397371</v>
      </c>
      <c r="I107" s="22"/>
      <c r="J107" s="22"/>
    </row>
    <row r="108" spans="2:10">
      <c r="B108" s="19" t="s">
        <v>183</v>
      </c>
      <c r="C108" s="1" t="s">
        <v>556</v>
      </c>
      <c r="D108" s="155" t="s">
        <v>551</v>
      </c>
      <c r="E108" s="155"/>
      <c r="F108" s="21">
        <v>2799329</v>
      </c>
      <c r="G108" s="21">
        <v>2565690.3583270502</v>
      </c>
      <c r="H108" s="28">
        <v>-8.3462373187628103</v>
      </c>
      <c r="I108" s="22"/>
      <c r="J108" s="22"/>
    </row>
    <row r="109" spans="2:10">
      <c r="B109" s="19" t="s">
        <v>183</v>
      </c>
      <c r="C109" s="1" t="s">
        <v>556</v>
      </c>
      <c r="D109" s="155" t="s">
        <v>543</v>
      </c>
      <c r="E109" s="155"/>
      <c r="F109" s="21">
        <v>2286537</v>
      </c>
      <c r="G109" s="21">
        <v>2208727.3934857622</v>
      </c>
      <c r="H109" s="28">
        <v>-3.4029454373245578</v>
      </c>
      <c r="I109" s="22"/>
      <c r="J109" s="22"/>
    </row>
    <row r="110" spans="2:10">
      <c r="B110" s="19" t="s">
        <v>183</v>
      </c>
      <c r="C110" s="1" t="s">
        <v>558</v>
      </c>
      <c r="D110" s="155" t="s">
        <v>213</v>
      </c>
      <c r="E110" s="155"/>
      <c r="F110" s="21">
        <v>2791249</v>
      </c>
      <c r="G110" s="21">
        <v>3268760</v>
      </c>
      <c r="H110" s="28">
        <v>17.1074311177541</v>
      </c>
      <c r="I110" s="22"/>
      <c r="J110" s="22"/>
    </row>
    <row r="111" spans="2:10">
      <c r="B111" s="19" t="s">
        <v>183</v>
      </c>
      <c r="C111" s="1" t="s">
        <v>558</v>
      </c>
      <c r="D111" s="155" t="s">
        <v>416</v>
      </c>
      <c r="E111" s="155"/>
      <c r="F111" s="21">
        <v>2937159</v>
      </c>
      <c r="G111" s="21">
        <v>2672800</v>
      </c>
      <c r="H111" s="28">
        <v>-9.0005001431655547</v>
      </c>
      <c r="I111" s="22"/>
      <c r="J111" s="22"/>
    </row>
    <row r="112" spans="2:10">
      <c r="B112" s="19" t="s">
        <v>183</v>
      </c>
      <c r="C112" s="1" t="s">
        <v>558</v>
      </c>
      <c r="D112" s="155" t="s">
        <v>229</v>
      </c>
      <c r="E112" s="155"/>
      <c r="F112" s="21">
        <v>2612879</v>
      </c>
      <c r="G112" s="21">
        <v>2384970</v>
      </c>
      <c r="H112" s="28">
        <v>-8.7225240816738925</v>
      </c>
      <c r="I112" s="22"/>
      <c r="J112" s="22"/>
    </row>
    <row r="113" spans="2:10">
      <c r="B113" s="19" t="s">
        <v>183</v>
      </c>
      <c r="C113" s="1" t="s">
        <v>558</v>
      </c>
      <c r="D113" s="155" t="s">
        <v>422</v>
      </c>
      <c r="E113" s="155"/>
      <c r="F113" s="21">
        <v>2419944</v>
      </c>
      <c r="G113" s="21">
        <v>2198990</v>
      </c>
      <c r="H113" s="28">
        <v>-9.1305418637786655</v>
      </c>
      <c r="I113" s="22"/>
      <c r="J113" s="22"/>
    </row>
    <row r="114" spans="2:10">
      <c r="B114" s="19" t="s">
        <v>183</v>
      </c>
      <c r="C114" s="1" t="s">
        <v>558</v>
      </c>
      <c r="D114" s="155" t="s">
        <v>429</v>
      </c>
      <c r="E114" s="155"/>
      <c r="F114" s="21">
        <v>1755494</v>
      </c>
      <c r="G114" s="21">
        <v>1731025</v>
      </c>
      <c r="H114" s="28">
        <v>-1.393852670530346</v>
      </c>
      <c r="I114" s="22"/>
      <c r="J114" s="22"/>
    </row>
    <row r="115" spans="2:10">
      <c r="B115" s="19" t="s">
        <v>183</v>
      </c>
      <c r="C115" s="1" t="s">
        <v>558</v>
      </c>
      <c r="D115" s="155" t="s">
        <v>422</v>
      </c>
      <c r="E115" s="155"/>
      <c r="F115" s="21">
        <v>1046449</v>
      </c>
      <c r="G115" s="21">
        <v>952140</v>
      </c>
      <c r="H115" s="28">
        <v>-9.0122882242708435</v>
      </c>
      <c r="I115" s="22"/>
      <c r="J115" s="22"/>
    </row>
    <row r="116" spans="2:10">
      <c r="B116" s="19" t="s">
        <v>183</v>
      </c>
      <c r="C116" s="1" t="s">
        <v>558</v>
      </c>
      <c r="D116" s="155" t="s">
        <v>415</v>
      </c>
      <c r="E116" s="155"/>
      <c r="F116" s="21">
        <v>724314</v>
      </c>
      <c r="G116" s="21">
        <v>711270</v>
      </c>
      <c r="H116" s="28">
        <v>-1.800876415477265</v>
      </c>
      <c r="I116" s="22"/>
      <c r="J116" s="22"/>
    </row>
    <row r="117" spans="2:10">
      <c r="B117" s="160" t="s">
        <v>143</v>
      </c>
      <c r="C117" s="23"/>
      <c r="D117" s="157" t="s">
        <v>564</v>
      </c>
      <c r="E117" s="157"/>
      <c r="F117" s="23" t="s">
        <v>568</v>
      </c>
      <c r="G117" s="23" t="s">
        <v>570</v>
      </c>
      <c r="H117" s="23" t="s">
        <v>565</v>
      </c>
      <c r="I117" s="23"/>
      <c r="J117" s="24"/>
    </row>
    <row r="118" spans="2:10">
      <c r="B118" s="160"/>
      <c r="C118" s="25"/>
      <c r="D118" s="158" t="s">
        <v>562</v>
      </c>
      <c r="E118" s="158"/>
      <c r="F118" s="26">
        <f>SUM(F106:F116)</f>
        <v>25511111</v>
      </c>
      <c r="G118" s="26">
        <f>SUM(G106:G116)</f>
        <v>24383830.47062324</v>
      </c>
      <c r="H118" s="29">
        <f>(SUM(G106:G116)-SUM(F106:F116))*100/IF(SUM(F106:F116),SUM(F106:F116),1)</f>
        <v>-4.4187825821335656</v>
      </c>
      <c r="I118" s="25"/>
      <c r="J118" s="27"/>
    </row>
    <row r="120" spans="2:10" ht="20.25">
      <c r="B120" s="8" t="s">
        <v>572</v>
      </c>
    </row>
    <row r="121" spans="2:10">
      <c r="B121" t="s">
        <v>498</v>
      </c>
    </row>
    <row r="122" spans="2:10">
      <c r="B122" s="30" t="s">
        <v>560</v>
      </c>
      <c r="C122" s="31" t="s">
        <v>174</v>
      </c>
      <c r="D122" s="159" t="s">
        <v>171</v>
      </c>
      <c r="E122" s="159"/>
      <c r="F122" s="31" t="s">
        <v>573</v>
      </c>
      <c r="G122" s="31" t="s">
        <v>579</v>
      </c>
      <c r="H122" s="31" t="s">
        <v>561</v>
      </c>
      <c r="I122" s="31" t="s">
        <v>574</v>
      </c>
      <c r="J122" s="31" t="s">
        <v>575</v>
      </c>
    </row>
    <row r="123" spans="2:10">
      <c r="B123" s="19"/>
      <c r="C123" s="1"/>
      <c r="D123" s="155"/>
      <c r="E123" s="155"/>
      <c r="F123" s="1"/>
      <c r="G123" s="1"/>
      <c r="H123" s="1"/>
      <c r="I123" s="1"/>
      <c r="J123" s="1"/>
    </row>
    <row r="124" spans="2:10">
      <c r="B124" s="160" t="s">
        <v>143</v>
      </c>
      <c r="C124" s="23"/>
      <c r="D124" s="157" t="s">
        <v>220</v>
      </c>
      <c r="E124" s="157"/>
      <c r="F124" s="23" t="s">
        <v>578</v>
      </c>
      <c r="G124" s="23" t="s">
        <v>583</v>
      </c>
      <c r="H124" s="23"/>
      <c r="I124" s="23"/>
      <c r="J124" s="24"/>
    </row>
    <row r="125" spans="2:10">
      <c r="B125" s="160"/>
      <c r="C125" s="25"/>
      <c r="D125" s="161">
        <f>SUM(0)</f>
        <v>0</v>
      </c>
      <c r="E125" s="161"/>
      <c r="F125" s="26">
        <f>SUM(F123)</f>
        <v>0</v>
      </c>
      <c r="G125" s="26">
        <f>SUM(G123)</f>
        <v>0</v>
      </c>
      <c r="H125" s="25"/>
      <c r="I125" s="25"/>
      <c r="J125" s="27"/>
    </row>
  </sheetData>
  <mergeCells count="132">
    <mergeCell ref="D122:E122"/>
    <mergeCell ref="D123:E123"/>
    <mergeCell ref="B124:B125"/>
    <mergeCell ref="D124:E124"/>
    <mergeCell ref="D125:E125"/>
    <mergeCell ref="D110:E110"/>
    <mergeCell ref="D111:E111"/>
    <mergeCell ref="D112:E112"/>
    <mergeCell ref="D113:E113"/>
    <mergeCell ref="D114:E114"/>
    <mergeCell ref="D115:E115"/>
    <mergeCell ref="D116:E116"/>
    <mergeCell ref="B117:B118"/>
    <mergeCell ref="D117:E117"/>
    <mergeCell ref="D118:E118"/>
    <mergeCell ref="C99:D99"/>
    <mergeCell ref="B100:B101"/>
    <mergeCell ref="C100:D100"/>
    <mergeCell ref="C101:D101"/>
    <mergeCell ref="D105:E105"/>
    <mergeCell ref="D106:E106"/>
    <mergeCell ref="D107:E107"/>
    <mergeCell ref="D108:E108"/>
    <mergeCell ref="D109:E109"/>
    <mergeCell ref="G87:H87"/>
    <mergeCell ref="G88:H88"/>
    <mergeCell ref="B89:D89"/>
    <mergeCell ref="F89:H89"/>
    <mergeCell ref="B90:I90"/>
    <mergeCell ref="B91:I91"/>
    <mergeCell ref="C96:D96"/>
    <mergeCell ref="C97:D97"/>
    <mergeCell ref="C98:D98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69:H69"/>
    <mergeCell ref="G70:H70"/>
    <mergeCell ref="G71:H71"/>
    <mergeCell ref="G72:H72"/>
    <mergeCell ref="G73:H73"/>
    <mergeCell ref="G74:H74"/>
    <mergeCell ref="G75:H75"/>
    <mergeCell ref="G76:H76"/>
    <mergeCell ref="G77:H77"/>
    <mergeCell ref="G60:H60"/>
    <mergeCell ref="G61:H61"/>
    <mergeCell ref="G62:H62"/>
    <mergeCell ref="G63:H63"/>
    <mergeCell ref="G64:H64"/>
    <mergeCell ref="G65:H65"/>
    <mergeCell ref="G66:H66"/>
    <mergeCell ref="G67:H67"/>
    <mergeCell ref="G68:H68"/>
    <mergeCell ref="C82:D82"/>
    <mergeCell ref="C83:D83"/>
    <mergeCell ref="C84:D84"/>
    <mergeCell ref="B85:B87"/>
    <mergeCell ref="C85:D85"/>
    <mergeCell ref="C86:D86"/>
    <mergeCell ref="C87:D87"/>
    <mergeCell ref="C88:D88"/>
    <mergeCell ref="G44:H44"/>
    <mergeCell ref="G45:H45"/>
    <mergeCell ref="G46:H46"/>
    <mergeCell ref="G47:H47"/>
    <mergeCell ref="G48:H48"/>
    <mergeCell ref="G49:H49"/>
    <mergeCell ref="G50:H50"/>
    <mergeCell ref="G51:H51"/>
    <mergeCell ref="G52:H52"/>
    <mergeCell ref="G53:H53"/>
    <mergeCell ref="G54:H54"/>
    <mergeCell ref="G55:H55"/>
    <mergeCell ref="G56:H56"/>
    <mergeCell ref="G57:H57"/>
    <mergeCell ref="G58:H58"/>
    <mergeCell ref="G59:H59"/>
    <mergeCell ref="B64:B81"/>
    <mergeCell ref="C64:D64"/>
    <mergeCell ref="C65:D65"/>
    <mergeCell ref="C66:D66"/>
    <mergeCell ref="C67:D67"/>
    <mergeCell ref="C68:D68"/>
    <mergeCell ref="C69:D69"/>
    <mergeCell ref="C70:D70"/>
    <mergeCell ref="C71:D71"/>
    <mergeCell ref="C72:D72"/>
    <mergeCell ref="C73:D73"/>
    <mergeCell ref="C74:D74"/>
    <mergeCell ref="C75:D75"/>
    <mergeCell ref="C76:D76"/>
    <mergeCell ref="C77:D77"/>
    <mergeCell ref="C78:D78"/>
    <mergeCell ref="C79:D79"/>
    <mergeCell ref="C80:D80"/>
    <mergeCell ref="C81:D81"/>
    <mergeCell ref="C57:D57"/>
    <mergeCell ref="C58:D58"/>
    <mergeCell ref="B59:B60"/>
    <mergeCell ref="C59:D59"/>
    <mergeCell ref="C60:D60"/>
    <mergeCell ref="B61:B63"/>
    <mergeCell ref="C61:D61"/>
    <mergeCell ref="C62:D62"/>
    <mergeCell ref="C63:D63"/>
    <mergeCell ref="F5:G5"/>
    <mergeCell ref="F6:G6"/>
    <mergeCell ref="B42:E42"/>
    <mergeCell ref="F42:I42"/>
    <mergeCell ref="C43:D43"/>
    <mergeCell ref="G43:H43"/>
    <mergeCell ref="B44:B56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</mergeCells>
  <phoneticPr fontId="4" type="noConversion"/>
  <pageMargins left="0.69999998807907104" right="0.69999998807907104" top="0.75" bottom="0.75" header="0.30000001192092896" footer="0.30000001192092896"/>
  <pageSetup paperSize="9" fitToWidth="0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대시보드&lt;&lt;</vt:lpstr>
      <vt:lpstr>(수입+지출) 관리</vt:lpstr>
      <vt:lpstr>(자산) 관리</vt:lpstr>
      <vt:lpstr>(저축+투자) 관리</vt:lpstr>
      <vt:lpstr>PV&lt;&lt;</vt:lpstr>
      <vt:lpstr>세부 정보1</vt:lpstr>
      <vt:lpstr>세부 정보2</vt:lpstr>
      <vt:lpstr>pv_가계부</vt:lpstr>
      <vt:lpstr>pv_자산</vt:lpstr>
      <vt:lpstr>pv_투자</vt:lpstr>
      <vt:lpstr>pv_GPT</vt:lpstr>
      <vt:lpstr>DATA&lt;&lt;</vt:lpstr>
      <vt:lpstr>dt_자산</vt:lpstr>
      <vt:lpstr>dt_투자</vt:lpstr>
      <vt:lpstr>가계부 내역</vt:lpstr>
      <vt:lpstr>RAW&lt;&lt;</vt:lpstr>
      <vt:lpstr>뱅샐현황</vt:lpstr>
      <vt:lpstr>기타실물자산</vt:lpstr>
      <vt:lpstr>단기대출</vt:lpstr>
      <vt:lpstr>동산</vt:lpstr>
      <vt:lpstr>보험자산</vt:lpstr>
      <vt:lpstr>부동산</vt:lpstr>
      <vt:lpstr>신탁자산</vt:lpstr>
      <vt:lpstr>연금자산</vt:lpstr>
      <vt:lpstr>자유입출금자산</vt:lpstr>
      <vt:lpstr>장기대출</vt:lpstr>
      <vt:lpstr>저축성자산</vt:lpstr>
      <vt:lpstr>전자금융자산</vt:lpstr>
      <vt:lpstr>투자성자산</vt:lpstr>
      <vt:lpstr>현금자산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탁지원</dc:creator>
  <cp:lastModifiedBy>탁지원</cp:lastModifiedBy>
  <cp:revision>1</cp:revision>
  <dcterms:created xsi:type="dcterms:W3CDTF">2025-06-07T12:30:45Z</dcterms:created>
  <dcterms:modified xsi:type="dcterms:W3CDTF">2025-08-23T14:03:37Z</dcterms:modified>
  <cp:version>0906.0200.01</cp:version>
</cp:coreProperties>
</file>