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tpostma-a/Projects/QGIS_projects/260326_depth_interpolation/input_welldata/"/>
    </mc:Choice>
  </mc:AlternateContent>
  <xr:revisionPtr revIDLastSave="0" documentId="13_ncr:1_{C866F4A0-6F08-664B-8D54-03B683B97527}" xr6:coauthVersionLast="47" xr6:coauthVersionMax="47" xr10:uidLastSave="{00000000-0000-0000-0000-000000000000}"/>
  <bookViews>
    <workbookView xWindow="9360" yWindow="500" windowWidth="29040" windowHeight="15720" activeTab="2" xr2:uid="{79892AC3-65FF-4FE5-8A2D-E6B94DCAE9AE}"/>
  </bookViews>
  <sheets>
    <sheet name="Parana_Basin" sheetId="1" r:id="rId1"/>
    <sheet name="Injec._rate" sheetId="2" r:id="rId2"/>
    <sheet name="Sheet1" sheetId="3" r:id="rId3"/>
    <sheet name="parana_well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4" l="1"/>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2" i="4"/>
  <c r="S3" i="2"/>
  <c r="T3" i="2"/>
  <c r="N5" i="2"/>
  <c r="O5" i="2"/>
  <c r="N6" i="2"/>
  <c r="O6" i="2"/>
  <c r="N7" i="2"/>
  <c r="O7" i="2"/>
  <c r="N8" i="2"/>
  <c r="O8" i="2"/>
  <c r="N9" i="2"/>
  <c r="O9" i="2"/>
  <c r="N10" i="2"/>
  <c r="O10" i="2"/>
  <c r="N11" i="2"/>
  <c r="O11" i="2"/>
  <c r="N12" i="2"/>
  <c r="O12" i="2"/>
  <c r="N13" i="2"/>
  <c r="O13" i="2"/>
  <c r="N14" i="2"/>
  <c r="O14" i="2"/>
  <c r="N15" i="2"/>
  <c r="O15" i="2"/>
  <c r="N16" i="2"/>
  <c r="O16" i="2"/>
  <c r="N17" i="2"/>
  <c r="O17" i="2"/>
  <c r="N18" i="2"/>
  <c r="O18" i="2"/>
  <c r="N19" i="2"/>
  <c r="O19" i="2"/>
  <c r="N20" i="2"/>
  <c r="O20" i="2"/>
  <c r="N21" i="2"/>
  <c r="O21" i="2"/>
  <c r="N22" i="2"/>
  <c r="O22" i="2"/>
  <c r="N23" i="2"/>
  <c r="O23" i="2"/>
  <c r="N24" i="2"/>
  <c r="O24" i="2"/>
  <c r="N25" i="2"/>
  <c r="O25" i="2"/>
  <c r="N26" i="2"/>
  <c r="O26" i="2"/>
  <c r="N27" i="2"/>
  <c r="O27" i="2"/>
  <c r="N28" i="2"/>
  <c r="O28" i="2"/>
  <c r="N29" i="2"/>
  <c r="O29" i="2"/>
  <c r="N30" i="2"/>
  <c r="O30" i="2"/>
  <c r="N31" i="2"/>
  <c r="O31" i="2"/>
  <c r="N32" i="2"/>
  <c r="O32" i="2"/>
  <c r="N33" i="2"/>
  <c r="O33" i="2"/>
  <c r="N34" i="2"/>
  <c r="O34" i="2"/>
  <c r="N35" i="2"/>
  <c r="O35" i="2"/>
  <c r="N36" i="2"/>
  <c r="O36" i="2"/>
  <c r="N37" i="2"/>
  <c r="O37" i="2"/>
  <c r="N38" i="2"/>
  <c r="O38" i="2"/>
  <c r="N39" i="2"/>
  <c r="O39" i="2"/>
  <c r="N40" i="2"/>
  <c r="O40" i="2"/>
  <c r="N41" i="2"/>
  <c r="O41" i="2"/>
  <c r="N3" i="2"/>
  <c r="O3" i="2"/>
  <c r="I5" i="2"/>
  <c r="J5" i="2"/>
  <c r="I6" i="2"/>
  <c r="J6" i="2"/>
  <c r="I7" i="2"/>
  <c r="J7" i="2"/>
  <c r="I8" i="2"/>
  <c r="J8" i="2"/>
  <c r="I9" i="2"/>
  <c r="J9"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3" i="2"/>
  <c r="J3"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 i="2"/>
  <c r="Q4" i="2"/>
  <c r="R4" i="2"/>
  <c r="Q5" i="2"/>
  <c r="R5" i="2"/>
  <c r="Q6" i="2"/>
  <c r="R6" i="2"/>
  <c r="Q7" i="2"/>
  <c r="R7" i="2"/>
  <c r="Q8" i="2"/>
  <c r="R8" i="2"/>
  <c r="Q9" i="2"/>
  <c r="R9" i="2"/>
  <c r="Q10" i="2"/>
  <c r="R10" i="2"/>
  <c r="Q11" i="2"/>
  <c r="R11" i="2"/>
  <c r="Q12" i="2"/>
  <c r="R12" i="2"/>
  <c r="Q13" i="2"/>
  <c r="R13" i="2"/>
  <c r="Q14" i="2"/>
  <c r="R14" i="2"/>
  <c r="Q15" i="2"/>
  <c r="R15" i="2"/>
  <c r="Q16" i="2"/>
  <c r="R16" i="2"/>
  <c r="Q17" i="2"/>
  <c r="R17" i="2"/>
  <c r="Q18" i="2"/>
  <c r="R18" i="2"/>
  <c r="Q19" i="2"/>
  <c r="R19" i="2"/>
  <c r="Q20" i="2"/>
  <c r="R20" i="2"/>
  <c r="Q21" i="2"/>
  <c r="R21" i="2"/>
  <c r="Q22" i="2"/>
  <c r="R22" i="2"/>
  <c r="Q23" i="2"/>
  <c r="R23" i="2"/>
  <c r="Q24" i="2"/>
  <c r="R24" i="2"/>
  <c r="Q25" i="2"/>
  <c r="R25" i="2"/>
  <c r="Q26" i="2"/>
  <c r="R26" i="2"/>
  <c r="Q27" i="2"/>
  <c r="R27" i="2"/>
  <c r="Q28" i="2"/>
  <c r="R28" i="2"/>
  <c r="Q29" i="2"/>
  <c r="R29" i="2"/>
  <c r="Q30" i="2"/>
  <c r="R30" i="2"/>
  <c r="Q31" i="2"/>
  <c r="R31" i="2"/>
  <c r="Q32" i="2"/>
  <c r="R32" i="2"/>
  <c r="Q33" i="2"/>
  <c r="R33" i="2"/>
  <c r="Q34" i="2"/>
  <c r="R34" i="2"/>
  <c r="Q35" i="2"/>
  <c r="R35" i="2"/>
  <c r="Q36" i="2"/>
  <c r="R36" i="2"/>
  <c r="Q37" i="2"/>
  <c r="R37" i="2"/>
  <c r="Q38" i="2"/>
  <c r="R38" i="2"/>
  <c r="Q39" i="2"/>
  <c r="R39" i="2"/>
  <c r="Q40" i="2"/>
  <c r="R40" i="2"/>
  <c r="Q41" i="2"/>
  <c r="R41" i="2"/>
  <c r="R3" i="2"/>
  <c r="Q3" i="2"/>
  <c r="O4" i="2"/>
  <c r="N4"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3" i="2"/>
  <c r="I4" i="2"/>
  <c r="X12"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3" i="2"/>
  <c r="C39" i="2"/>
  <c r="D39" i="2" s="1"/>
  <c r="C36" i="2"/>
  <c r="D36" i="2" s="1"/>
  <c r="C34" i="2"/>
  <c r="D34" i="2" s="1"/>
  <c r="C30" i="2"/>
  <c r="D30" i="2" s="1"/>
  <c r="C38" i="1"/>
  <c r="D38" i="1" s="1"/>
  <c r="C29" i="1"/>
  <c r="D29" i="1" s="1"/>
  <c r="C35" i="1"/>
  <c r="D35" i="1" s="1"/>
  <c r="C33" i="1"/>
  <c r="D33" i="1" s="1"/>
  <c r="J4" i="2" l="1"/>
</calcChain>
</file>

<file path=xl/sharedStrings.xml><?xml version="1.0" encoding="utf-8"?>
<sst xmlns="http://schemas.openxmlformats.org/spreadsheetml/2006/main" count="253" uniqueCount="99">
  <si>
    <t>-</t>
  </si>
  <si>
    <t>2-OL-1-SP</t>
  </si>
  <si>
    <t>2-AA-1-SP</t>
  </si>
  <si>
    <t>1-MA-1-SP</t>
  </si>
  <si>
    <t>2-PP-1-SP</t>
  </si>
  <si>
    <t>2-LA-1-SP</t>
  </si>
  <si>
    <t>2-TL-1-MS</t>
  </si>
  <si>
    <t>1-CA-1-PR</t>
  </si>
  <si>
    <t>1-CA-2-PR</t>
  </si>
  <si>
    <t>1-RCH-1-SC</t>
  </si>
  <si>
    <t>2-AR-1-SP</t>
  </si>
  <si>
    <t>1-CA-3-PR</t>
  </si>
  <si>
    <t>1-CS-2-PR</t>
  </si>
  <si>
    <t>1-ES-1-RS</t>
  </si>
  <si>
    <t>1-ES-2-RS</t>
  </si>
  <si>
    <t>1-GB-1-PR</t>
  </si>
  <si>
    <t>1-GP-1-PR</t>
  </si>
  <si>
    <t>1-MB-1-SC-</t>
  </si>
  <si>
    <t>1-MC-1-RS</t>
  </si>
  <si>
    <t>1-MC-2-SC</t>
  </si>
  <si>
    <t>1-PH-1-PR</t>
  </si>
  <si>
    <t>1-PT-1-PR</t>
  </si>
  <si>
    <t>1-RS-1-PR</t>
  </si>
  <si>
    <t>1-SJQ-1-SC</t>
  </si>
  <si>
    <t>1-TP-1-SC</t>
  </si>
  <si>
    <t>1-TP-3-SC</t>
  </si>
  <si>
    <t>1-TV-2-SC</t>
  </si>
  <si>
    <t>1-TV-3-SC</t>
  </si>
  <si>
    <t>1-TV-4-SC</t>
  </si>
  <si>
    <t>2-AO-1-RS</t>
  </si>
  <si>
    <t>2-CA-1-SC</t>
  </si>
  <si>
    <t>2-LV-1-RS</t>
  </si>
  <si>
    <t>2-MC-1-SC</t>
  </si>
  <si>
    <t>2-MR-1-RS</t>
  </si>
  <si>
    <t>2-PI-1-SC</t>
  </si>
  <si>
    <t>2-PU-1-SC</t>
  </si>
  <si>
    <t>2-RI-1-RS</t>
  </si>
  <si>
    <t>2-UV-1-PR</t>
  </si>
  <si>
    <t>3-MC-3-SC</t>
  </si>
  <si>
    <t>Well-ID</t>
  </si>
  <si>
    <t>Top [m]</t>
  </si>
  <si>
    <t>Base [m]</t>
  </si>
  <si>
    <t>Thickness [m]</t>
  </si>
  <si>
    <t>Porosity</t>
  </si>
  <si>
    <t>Paralic (deltaic, estuarine and shallow marine) fine- to coarse-grained sandstone, mudstone and coal (Milani et al., 2007).</t>
  </si>
  <si>
    <t>Rio Bonito Fm:</t>
  </si>
  <si>
    <t>Palermo Fm:</t>
  </si>
  <si>
    <t>Sandy siltstone, siltstone and shale, locally interbedded with lenticular sandstone layers (Milani, 1997).</t>
  </si>
  <si>
    <t xml:space="preserve">Figure 1 - </t>
  </si>
  <si>
    <t>(a) Map of structures in the Paraná Basin (modified from Zalán et al., 1990). (b) Stratigraphic chart of the Paraná Basin (modified from Milani and Zalán, 1998). Acronyms include: Aquidauana Fm (Aqu), Campo Mourão Fm (Cmo), Carboniferous (CA), Corumbataí Fm (Cbt), Dourados Fm (Drd), Irati Fm (Irt), Itararé Group (Itr), Lagoa Azul Fm (Laz), Parlermo Fm (Plm), Pirambóia Fm (Pir), Rio do Rasto Fm (Rrt), Rio do Sul Member (Rsl), Sanga do Cabral Fm (Scb), Serra Alta Fm (Sal), Taciba Fm (Tac), Teresina Fm (Trs), Triassic (TR.). (c) NW-SE schematic geological cross-section of the Gondwana I Supersequence of the Paraná Basin (modified from Milani et al., 2007); its location is highlighted with a gray dashed line in panel (a).</t>
  </si>
  <si>
    <t xml:space="preserve">Source: </t>
  </si>
  <si>
    <t>Amarante, F. B. D., Kuchle, J., Scherer, C. M. D. S., Dashtgard, S. E., and Haag, M. B.: Geological screening of onshore saline aquifers for CO2 storage: Paraná and Espírito Santo basins, Brazil, Adv. Geosci., 65, 19–35, https://doi.org/10.5194/adgeo-65-19-2024, 2024.</t>
  </si>
  <si>
    <t>Comments:</t>
  </si>
  <si>
    <t>3-D model representing the sandstone reservoir free fluid index (FFI).</t>
  </si>
  <si>
    <t>Figure 2 -</t>
  </si>
  <si>
    <t>Abraham-A. R. M., Rocha,H. V., de Oliveira, S.B., Tassinari, C. C. G., and da Silva, O. C.: Hydrocarbon indication in Rio Bonito Formation sandstone: Implication for CO2 storage in Sao Paulo, Brazil. Energy Geoscience, https://doi.org/10.1016/j.engeos.2023.100168</t>
  </si>
  <si>
    <t>1-TI-1-SP</t>
  </si>
  <si>
    <t>Permeability [mD]</t>
  </si>
  <si>
    <t>Worst case</t>
  </si>
  <si>
    <t>Moderate case</t>
  </si>
  <si>
    <t>Best case</t>
  </si>
  <si>
    <t>Assumptions:</t>
  </si>
  <si>
    <t>Geothermal gradient</t>
  </si>
  <si>
    <t xml:space="preserve">Hydrostatic gradient </t>
  </si>
  <si>
    <t>CO2 temperature</t>
  </si>
  <si>
    <t>CO2 pressure</t>
  </si>
  <si>
    <t>Well radius</t>
  </si>
  <si>
    <t>Drainage radius</t>
  </si>
  <si>
    <t>Pressure difference</t>
  </si>
  <si>
    <t>Parameter</t>
  </si>
  <si>
    <t>Value</t>
  </si>
  <si>
    <t>Units</t>
  </si>
  <si>
    <t>Reference</t>
  </si>
  <si>
    <t>CO2 viscosity</t>
  </si>
  <si>
    <t>CO2 density</t>
  </si>
  <si>
    <t>MPa/km</t>
  </si>
  <si>
    <t>de Oliveira et al., 2021. DOI: 10.1002/ghg.2111</t>
  </si>
  <si>
    <t xml:space="preserve">°C/km </t>
  </si>
  <si>
    <t>Rockett et al, 2011. DOI: 10.1016/j.egypro.2011.02.179</t>
  </si>
  <si>
    <t>Surface temperature</t>
  </si>
  <si>
    <t>ºC</t>
  </si>
  <si>
    <t>Temperature [ºC]</t>
  </si>
  <si>
    <t>Pressure [MPa]</t>
  </si>
  <si>
    <t>Mpa</t>
  </si>
  <si>
    <t xml:space="preserve">Pa·s </t>
  </si>
  <si>
    <t>kg/m³</t>
  </si>
  <si>
    <t>Initial guess:</t>
  </si>
  <si>
    <t>m</t>
  </si>
  <si>
    <t>MPa</t>
  </si>
  <si>
    <t>Flow capacity [mD·m]</t>
  </si>
  <si>
    <t>Injection rate [MtCO2/year]</t>
  </si>
  <si>
    <t>name</t>
  </si>
  <si>
    <t>depth_top</t>
  </si>
  <si>
    <t>depth_bot</t>
  </si>
  <si>
    <t>thickness</t>
  </si>
  <si>
    <t>porosity</t>
  </si>
  <si>
    <t>1-MB-1-SC</t>
  </si>
  <si>
    <t>longitude</t>
  </si>
  <si>
    <t>latitude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</si>
</sst>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2"/>
      <color theme="1"/>
      <name val="Times New Roman"/>
      <family val="2"/>
    </font>
    <font>
      <sz val="12"/>
      <color theme="1"/>
      <name val="Aptos Narrow"/>
      <family val="2"/>
      <scheme val="minor"/>
    </font>
    <font>
      <sz val="12"/>
      <color theme="1"/>
      <name val="Times New Roman"/>
      <family val="2"/>
    </font>
    <font>
      <b/>
      <sz val="11"/>
      <name val="Times New Roman"/>
      <family val="1"/>
    </font>
    <font>
      <sz val="11"/>
      <name val="Times New Roman"/>
      <family val="1"/>
    </font>
    <font>
      <sz val="12"/>
      <color theme="1"/>
      <name val="Times New Roman"/>
      <family val="1"/>
    </font>
    <font>
      <b/>
      <sz val="12"/>
      <color theme="1"/>
      <name val="Times New Roman"/>
      <family val="1"/>
    </font>
    <font>
      <sz val="12"/>
      <color theme="1"/>
      <name val="Aptos Narrow"/>
      <scheme val="minor"/>
    </font>
  </fonts>
  <fills count="6">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s>
  <borders count="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9" fontId="2" fillId="0" borderId="0" applyFont="0" applyFill="0" applyBorder="0" applyAlignment="0" applyProtection="0"/>
    <xf numFmtId="0" fontId="1" fillId="0" borderId="0"/>
  </cellStyleXfs>
  <cellXfs count="35">
    <xf numFmtId="0" fontId="0" fillId="0" borderId="0" xfId="0"/>
    <xf numFmtId="0" fontId="3" fillId="2" borderId="1" xfId="0" applyFont="1" applyFill="1" applyBorder="1" applyAlignment="1">
      <alignment horizontal="center" vertical="center" wrapText="1"/>
    </xf>
    <xf numFmtId="0" fontId="4" fillId="2" borderId="0" xfId="0" applyFont="1" applyFill="1" applyAlignment="1">
      <alignment horizontal="center" vertical="center" wrapText="1"/>
    </xf>
    <xf numFmtId="10" fontId="4" fillId="2" borderId="0" xfId="0" applyNumberFormat="1" applyFont="1" applyFill="1" applyAlignment="1">
      <alignment horizontal="center" vertical="center" wrapText="1"/>
    </xf>
    <xf numFmtId="0" fontId="5" fillId="2" borderId="0" xfId="0" applyFont="1" applyFill="1" applyAlignment="1">
      <alignment horizontal="center"/>
    </xf>
    <xf numFmtId="0" fontId="0" fillId="0" borderId="0" xfId="0" applyAlignment="1">
      <alignment horizontal="center"/>
    </xf>
    <xf numFmtId="0" fontId="0" fillId="0" borderId="0" xfId="0" applyAlignment="1">
      <alignment wrapText="1"/>
    </xf>
    <xf numFmtId="10" fontId="0" fillId="0" borderId="0" xfId="1" applyNumberFormat="1" applyFont="1"/>
    <xf numFmtId="9" fontId="0" fillId="0" borderId="0" xfId="1" applyFont="1" applyAlignment="1">
      <alignment horizontal="center"/>
    </xf>
    <xf numFmtId="0" fontId="0" fillId="2" borderId="0" xfId="0" applyFill="1"/>
    <xf numFmtId="0" fontId="0" fillId="2" borderId="0" xfId="0" applyFill="1" applyAlignment="1">
      <alignment horizontal="center"/>
    </xf>
    <xf numFmtId="9" fontId="0" fillId="2" borderId="0" xfId="1" applyFont="1" applyFill="1" applyAlignment="1">
      <alignment horizontal="center"/>
    </xf>
    <xf numFmtId="0" fontId="0" fillId="2" borderId="2" xfId="0" applyFill="1" applyBorder="1" applyAlignment="1">
      <alignment horizontal="center"/>
    </xf>
    <xf numFmtId="10" fontId="0" fillId="2" borderId="0" xfId="1" applyNumberFormat="1" applyFont="1" applyFill="1" applyAlignment="1">
      <alignment horizontal="center"/>
    </xf>
    <xf numFmtId="0" fontId="6" fillId="2" borderId="4" xfId="0" applyFont="1" applyFill="1" applyBorder="1" applyAlignment="1">
      <alignment horizontal="center"/>
    </xf>
    <xf numFmtId="0" fontId="6" fillId="2" borderId="5" xfId="0" applyFont="1" applyFill="1" applyBorder="1" applyAlignment="1">
      <alignment horizontal="center"/>
    </xf>
    <xf numFmtId="0" fontId="6" fillId="2" borderId="1" xfId="0" applyFont="1" applyFill="1" applyBorder="1"/>
    <xf numFmtId="0" fontId="6" fillId="2" borderId="1" xfId="0" applyFont="1" applyFill="1" applyBorder="1" applyAlignment="1">
      <alignment horizontal="center"/>
    </xf>
    <xf numFmtId="0" fontId="0" fillId="2" borderId="1" xfId="0" applyFill="1" applyBorder="1"/>
    <xf numFmtId="0" fontId="0" fillId="2" borderId="1" xfId="0" applyFill="1" applyBorder="1" applyAlignment="1">
      <alignment horizontal="center"/>
    </xf>
    <xf numFmtId="0" fontId="0" fillId="2" borderId="0" xfId="0" applyFill="1" applyAlignment="1">
      <alignment horizontal="left"/>
    </xf>
    <xf numFmtId="0" fontId="0" fillId="2" borderId="1" xfId="0" applyFill="1" applyBorder="1" applyAlignment="1">
      <alignment horizontal="left"/>
    </xf>
    <xf numFmtId="164" fontId="0" fillId="2" borderId="0" xfId="0" applyNumberFormat="1" applyFill="1" applyAlignment="1">
      <alignment horizontal="center"/>
    </xf>
    <xf numFmtId="2" fontId="0" fillId="2" borderId="3" xfId="0" applyNumberFormat="1" applyFill="1" applyBorder="1" applyAlignment="1">
      <alignment horizontal="center"/>
    </xf>
    <xf numFmtId="0" fontId="0" fillId="3" borderId="0" xfId="0" applyFill="1" applyAlignment="1">
      <alignment horizontal="center"/>
    </xf>
    <xf numFmtId="0" fontId="0" fillId="3" borderId="3" xfId="0" applyFill="1" applyBorder="1" applyAlignment="1">
      <alignment horizontal="center"/>
    </xf>
    <xf numFmtId="0" fontId="0" fillId="4" borderId="0" xfId="0" applyFill="1" applyAlignment="1">
      <alignment horizontal="center"/>
    </xf>
    <xf numFmtId="0" fontId="0" fillId="4" borderId="3" xfId="0" applyFill="1" applyBorder="1" applyAlignment="1">
      <alignment horizontal="center"/>
    </xf>
    <xf numFmtId="0" fontId="0" fillId="5" borderId="0" xfId="0" applyFill="1" applyAlignment="1">
      <alignment horizontal="center"/>
    </xf>
    <xf numFmtId="0" fontId="0" fillId="5" borderId="3" xfId="0" applyFill="1" applyBorder="1" applyAlignment="1">
      <alignment horizontal="center"/>
    </xf>
    <xf numFmtId="0" fontId="0" fillId="0" borderId="0" xfId="0" applyAlignment="1">
      <alignment horizontal="left" vertical="center" wrapText="1"/>
    </xf>
    <xf numFmtId="0" fontId="0" fillId="0" borderId="0" xfId="0" applyAlignment="1">
      <alignment horizontal="left" wrapText="1"/>
    </xf>
    <xf numFmtId="0" fontId="7" fillId="0" borderId="0" xfId="0" applyFont="1"/>
    <xf numFmtId="0" fontId="7" fillId="0" borderId="0" xfId="0" applyNumberFormat="1" applyFont="1"/>
    <xf numFmtId="0" fontId="1" fillId="0" borderId="0" xfId="2"/>
  </cellXfs>
  <cellStyles count="3">
    <cellStyle name="Normal" xfId="0" builtinId="0"/>
    <cellStyle name="Normal 2" xfId="2" xr:uid="{0CC238AA-D924-F44A-A8A4-68FE587FC22E}"/>
    <cellStyle name="Percent" xfId="1" builtinId="5"/>
  </cellStyles>
  <dxfs count="7">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numFmt numFmtId="0" formatCode="General"/>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488039</xdr:colOff>
      <xdr:row>2</xdr:row>
      <xdr:rowOff>133350</xdr:rowOff>
    </xdr:from>
    <xdr:to>
      <xdr:col>16</xdr:col>
      <xdr:colOff>590551</xdr:colOff>
      <xdr:row>28</xdr:row>
      <xdr:rowOff>130120</xdr:rowOff>
    </xdr:to>
    <xdr:pic>
      <xdr:nvPicPr>
        <xdr:cNvPr id="2" name="Picture 1">
          <a:extLst>
            <a:ext uri="{FF2B5EF4-FFF2-40B4-BE49-F238E27FC236}">
              <a16:creationId xmlns:a16="http://schemas.microsoft.com/office/drawing/2014/main" id="{DBD16CEC-765D-42A2-9D60-46D843FB9D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12389" y="533400"/>
          <a:ext cx="7646312" cy="5197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581025</xdr:colOff>
      <xdr:row>3</xdr:row>
      <xdr:rowOff>85725</xdr:rowOff>
    </xdr:from>
    <xdr:to>
      <xdr:col>27</xdr:col>
      <xdr:colOff>485775</xdr:colOff>
      <xdr:row>23</xdr:row>
      <xdr:rowOff>161925</xdr:rowOff>
    </xdr:to>
    <xdr:pic>
      <xdr:nvPicPr>
        <xdr:cNvPr id="3" name="Picture 2">
          <a:extLst>
            <a:ext uri="{FF2B5EF4-FFF2-40B4-BE49-F238E27FC236}">
              <a16:creationId xmlns:a16="http://schemas.microsoft.com/office/drawing/2014/main" id="{5648371B-5106-5A73-0F18-9726280E1C26}"/>
            </a:ext>
          </a:extLst>
        </xdr:cNvPr>
        <xdr:cNvPicPr>
          <a:picLocks noChangeAspect="1"/>
        </xdr:cNvPicPr>
      </xdr:nvPicPr>
      <xdr:blipFill rotWithShape="1">
        <a:blip xmlns:r="http://schemas.openxmlformats.org/officeDocument/2006/relationships" r:embed="rId2"/>
        <a:srcRect l="16138" t="6931" r="14835" b="6096"/>
        <a:stretch>
          <a:fillRect/>
        </a:stretch>
      </xdr:blipFill>
      <xdr:spPr>
        <a:xfrm>
          <a:off x="13134975" y="685800"/>
          <a:ext cx="6477000" cy="4076700"/>
        </a:xfrm>
        <a:prstGeom prst="rect">
          <a:avLst/>
        </a:prstGeom>
      </xdr:spPr>
    </xdr:pic>
    <xdr:clientData/>
  </xdr:twoCellAnchor>
  <xdr:twoCellAnchor editAs="oneCell">
    <xdr:from>
      <xdr:col>19</xdr:col>
      <xdr:colOff>238125</xdr:colOff>
      <xdr:row>30</xdr:row>
      <xdr:rowOff>114300</xdr:rowOff>
    </xdr:from>
    <xdr:to>
      <xdr:col>27</xdr:col>
      <xdr:colOff>323850</xdr:colOff>
      <xdr:row>48</xdr:row>
      <xdr:rowOff>167551</xdr:rowOff>
    </xdr:to>
    <xdr:pic>
      <xdr:nvPicPr>
        <xdr:cNvPr id="4" name="Picture 3">
          <a:extLst>
            <a:ext uri="{FF2B5EF4-FFF2-40B4-BE49-F238E27FC236}">
              <a16:creationId xmlns:a16="http://schemas.microsoft.com/office/drawing/2014/main" id="{0D1F77EE-759C-A360-CD7F-F8227695412C}"/>
            </a:ext>
          </a:extLst>
        </xdr:cNvPr>
        <xdr:cNvPicPr>
          <a:picLocks noChangeAspect="1"/>
        </xdr:cNvPicPr>
      </xdr:nvPicPr>
      <xdr:blipFill>
        <a:blip xmlns:r="http://schemas.openxmlformats.org/officeDocument/2006/relationships" r:embed="rId3"/>
        <a:stretch>
          <a:fillRect/>
        </a:stretch>
      </xdr:blipFill>
      <xdr:spPr>
        <a:xfrm>
          <a:off x="14163675" y="6115050"/>
          <a:ext cx="5286375" cy="36537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BD3E14-855B-F241-8078-4C5537150CB5}" name="Table1" displayName="Table1" ref="A1:E40" totalsRowShown="0" headerRowDxfId="0" dataDxfId="2">
  <autoFilter ref="A1:E40" xr:uid="{6DBD3E14-855B-F241-8078-4C5537150CB5}"/>
  <tableColumns count="5">
    <tableColumn id="1" xr3:uid="{8407F21A-D8EB-6E4C-A445-CE5E0FF1DE77}" name="name" dataDxfId="6"/>
    <tableColumn id="2" xr3:uid="{BBA011F6-3264-AB4A-9565-6EA7FBB70C13}" name="depth_top" dataDxfId="5"/>
    <tableColumn id="3" xr3:uid="{E7F0080F-E318-6243-BB79-0757D3F445D1}" name="depth_bot" dataDxfId="4"/>
    <tableColumn id="4" xr3:uid="{8EFF1316-289B-3844-87BE-41C87A3951B7}" name="thickness" dataDxfId="3"/>
    <tableColumn id="5" xr3:uid="{DD41F12C-9D64-084A-B5E3-0F18E625C616}" name="porosit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C9B45-0FC3-4509-9235-602F49384CCB}">
  <dimension ref="A1:AA48"/>
  <sheetViews>
    <sheetView workbookViewId="0">
      <selection sqref="A1:E40"/>
    </sheetView>
  </sheetViews>
  <sheetFormatPr baseColWidth="10" defaultColWidth="8.83203125" defaultRowHeight="16" x14ac:dyDescent="0.2"/>
  <cols>
    <col min="1" max="1" width="15.6640625" customWidth="1"/>
    <col min="4" max="4" width="13.6640625" customWidth="1"/>
    <col min="5" max="5" width="9.5" customWidth="1"/>
    <col min="20" max="20" width="5.1640625" customWidth="1"/>
  </cols>
  <sheetData>
    <row r="1" spans="1:21" x14ac:dyDescent="0.2">
      <c r="A1" s="1" t="s">
        <v>39</v>
      </c>
      <c r="B1" s="1" t="s">
        <v>40</v>
      </c>
      <c r="C1" s="1" t="s">
        <v>41</v>
      </c>
      <c r="D1" s="1" t="s">
        <v>42</v>
      </c>
      <c r="E1" s="1" t="s">
        <v>43</v>
      </c>
    </row>
    <row r="2" spans="1:21" x14ac:dyDescent="0.2">
      <c r="A2" s="2" t="s">
        <v>7</v>
      </c>
      <c r="B2" s="2">
        <v>-987</v>
      </c>
      <c r="C2" s="2">
        <v>-1060</v>
      </c>
      <c r="D2" s="2">
        <v>73</v>
      </c>
      <c r="E2" s="2" t="s">
        <v>0</v>
      </c>
      <c r="S2" t="s">
        <v>45</v>
      </c>
      <c r="U2" t="s">
        <v>44</v>
      </c>
    </row>
    <row r="3" spans="1:21" x14ac:dyDescent="0.2">
      <c r="A3" s="2" t="s">
        <v>8</v>
      </c>
      <c r="B3" s="2">
        <v>-1002</v>
      </c>
      <c r="C3" s="2">
        <v>-1093</v>
      </c>
      <c r="D3" s="2">
        <v>91</v>
      </c>
      <c r="E3" s="3">
        <v>0.218</v>
      </c>
      <c r="S3" t="s">
        <v>46</v>
      </c>
      <c r="U3" t="s">
        <v>47</v>
      </c>
    </row>
    <row r="4" spans="1:21" x14ac:dyDescent="0.2">
      <c r="A4" s="2" t="s">
        <v>11</v>
      </c>
      <c r="B4" s="2">
        <v>-1102</v>
      </c>
      <c r="C4" s="2">
        <v>-1263</v>
      </c>
      <c r="D4" s="2">
        <v>161</v>
      </c>
      <c r="E4" s="3">
        <v>0.185</v>
      </c>
    </row>
    <row r="5" spans="1:21" x14ac:dyDescent="0.2">
      <c r="A5" s="2" t="s">
        <v>12</v>
      </c>
      <c r="B5" s="2">
        <v>-2330</v>
      </c>
      <c r="C5" s="2">
        <v>-2600</v>
      </c>
      <c r="D5" s="2">
        <v>270</v>
      </c>
      <c r="E5" s="3">
        <v>0.19500000000000001</v>
      </c>
    </row>
    <row r="6" spans="1:21" x14ac:dyDescent="0.2">
      <c r="A6" s="2" t="s">
        <v>13</v>
      </c>
      <c r="B6" s="2">
        <v>-2161</v>
      </c>
      <c r="C6" s="2">
        <v>-2324</v>
      </c>
      <c r="D6" s="2">
        <v>163</v>
      </c>
      <c r="E6" s="2" t="s">
        <v>0</v>
      </c>
    </row>
    <row r="7" spans="1:21" x14ac:dyDescent="0.2">
      <c r="A7" s="2" t="s">
        <v>14</v>
      </c>
      <c r="B7" s="2">
        <v>-2133</v>
      </c>
      <c r="C7" s="2">
        <v>-2295</v>
      </c>
      <c r="D7" s="2">
        <v>162</v>
      </c>
      <c r="E7" s="3">
        <v>0.16200000000000001</v>
      </c>
    </row>
    <row r="8" spans="1:21" x14ac:dyDescent="0.2">
      <c r="A8" s="2" t="s">
        <v>15</v>
      </c>
      <c r="B8" s="2">
        <v>-2180</v>
      </c>
      <c r="C8" s="2">
        <v>-2454</v>
      </c>
      <c r="D8" s="2">
        <v>274</v>
      </c>
      <c r="E8" s="2" t="s">
        <v>0</v>
      </c>
    </row>
    <row r="9" spans="1:21" x14ac:dyDescent="0.2">
      <c r="A9" s="2" t="s">
        <v>16</v>
      </c>
      <c r="B9" s="2">
        <v>-2032</v>
      </c>
      <c r="C9" s="2">
        <v>-2237</v>
      </c>
      <c r="D9" s="2">
        <v>205</v>
      </c>
      <c r="E9" s="3">
        <v>0.125</v>
      </c>
    </row>
    <row r="10" spans="1:21" x14ac:dyDescent="0.2">
      <c r="A10" s="2" t="s">
        <v>3</v>
      </c>
      <c r="B10" s="2">
        <v>-1029</v>
      </c>
      <c r="C10" s="2">
        <v>-1115</v>
      </c>
      <c r="D10" s="2">
        <v>86</v>
      </c>
      <c r="E10" s="3">
        <v>0.23499999999999999</v>
      </c>
    </row>
    <row r="11" spans="1:21" x14ac:dyDescent="0.2">
      <c r="A11" s="2" t="s">
        <v>17</v>
      </c>
      <c r="B11" s="2">
        <v>-1425</v>
      </c>
      <c r="C11" s="2">
        <v>-1593</v>
      </c>
      <c r="D11" s="2">
        <v>168</v>
      </c>
      <c r="E11" s="3">
        <v>0.115</v>
      </c>
    </row>
    <row r="12" spans="1:21" x14ac:dyDescent="0.2">
      <c r="A12" s="2" t="s">
        <v>18</v>
      </c>
      <c r="B12" s="2">
        <v>-2120</v>
      </c>
      <c r="C12" s="2">
        <v>-2263</v>
      </c>
      <c r="D12" s="2">
        <v>143</v>
      </c>
      <c r="E12" s="3">
        <v>0.13</v>
      </c>
    </row>
    <row r="13" spans="1:21" x14ac:dyDescent="0.2">
      <c r="A13" s="2" t="s">
        <v>19</v>
      </c>
      <c r="B13" s="2">
        <v>-1623</v>
      </c>
      <c r="C13" s="2">
        <v>-1781</v>
      </c>
      <c r="D13" s="2">
        <v>158</v>
      </c>
      <c r="E13" s="3">
        <v>0.13800000000000001</v>
      </c>
    </row>
    <row r="14" spans="1:21" x14ac:dyDescent="0.2">
      <c r="A14" s="2" t="s">
        <v>20</v>
      </c>
      <c r="B14" s="2">
        <v>-1978</v>
      </c>
      <c r="C14" s="2">
        <v>-2327</v>
      </c>
      <c r="D14" s="2">
        <v>349</v>
      </c>
      <c r="E14" s="3">
        <v>0.12</v>
      </c>
    </row>
    <row r="15" spans="1:21" x14ac:dyDescent="0.2">
      <c r="A15" s="2" t="s">
        <v>21</v>
      </c>
      <c r="B15" s="2">
        <v>-2285</v>
      </c>
      <c r="C15" s="2">
        <v>-2443</v>
      </c>
      <c r="D15" s="2">
        <v>158</v>
      </c>
      <c r="E15" s="3">
        <v>0.08</v>
      </c>
    </row>
    <row r="16" spans="1:21" x14ac:dyDescent="0.2">
      <c r="A16" s="2" t="s">
        <v>9</v>
      </c>
      <c r="B16" s="2">
        <v>-2353</v>
      </c>
      <c r="C16" s="2">
        <v>-2421</v>
      </c>
      <c r="D16" s="2">
        <v>68</v>
      </c>
      <c r="E16" s="3">
        <v>0.1</v>
      </c>
    </row>
    <row r="17" spans="1:27" x14ac:dyDescent="0.2">
      <c r="A17" s="2" t="s">
        <v>22</v>
      </c>
      <c r="B17" s="2">
        <v>-2351</v>
      </c>
      <c r="C17" s="2">
        <v>-2537</v>
      </c>
      <c r="D17" s="2">
        <v>186</v>
      </c>
      <c r="E17" s="3">
        <v>0.127</v>
      </c>
    </row>
    <row r="18" spans="1:27" x14ac:dyDescent="0.2">
      <c r="A18" s="2" t="s">
        <v>23</v>
      </c>
      <c r="B18" s="2">
        <v>-1596</v>
      </c>
      <c r="C18" s="2">
        <v>-1768</v>
      </c>
      <c r="D18" s="2">
        <v>172</v>
      </c>
      <c r="E18" s="3">
        <v>0.13500000000000001</v>
      </c>
    </row>
    <row r="19" spans="1:27" x14ac:dyDescent="0.2">
      <c r="A19" s="2" t="s">
        <v>56</v>
      </c>
      <c r="B19" s="2">
        <v>-3315</v>
      </c>
      <c r="C19" s="5">
        <v>-3335</v>
      </c>
      <c r="D19" s="5">
        <v>20</v>
      </c>
      <c r="E19" s="8">
        <v>0.18</v>
      </c>
    </row>
    <row r="20" spans="1:27" x14ac:dyDescent="0.2">
      <c r="A20" s="2" t="s">
        <v>24</v>
      </c>
      <c r="B20" s="2">
        <v>-2171</v>
      </c>
      <c r="C20" s="2">
        <v>-2308</v>
      </c>
      <c r="D20" s="2">
        <v>137</v>
      </c>
      <c r="E20" s="3">
        <v>0.153</v>
      </c>
    </row>
    <row r="21" spans="1:27" x14ac:dyDescent="0.2">
      <c r="A21" s="2" t="s">
        <v>25</v>
      </c>
      <c r="B21" s="2">
        <v>-2223</v>
      </c>
      <c r="C21" s="2">
        <v>-2356</v>
      </c>
      <c r="D21" s="2">
        <v>133</v>
      </c>
      <c r="E21" s="2" t="s">
        <v>0</v>
      </c>
    </row>
    <row r="22" spans="1:27" x14ac:dyDescent="0.2">
      <c r="A22" s="2" t="s">
        <v>26</v>
      </c>
      <c r="B22" s="2">
        <v>-1955</v>
      </c>
      <c r="C22" s="2">
        <v>-2094</v>
      </c>
      <c r="D22" s="2">
        <v>139</v>
      </c>
      <c r="E22" s="3">
        <v>0.157</v>
      </c>
    </row>
    <row r="23" spans="1:27" x14ac:dyDescent="0.2">
      <c r="A23" s="2" t="s">
        <v>27</v>
      </c>
      <c r="B23" s="2">
        <v>-1942</v>
      </c>
      <c r="C23" s="2">
        <v>-2080</v>
      </c>
      <c r="D23" s="2">
        <v>138</v>
      </c>
      <c r="E23" s="3">
        <v>0.13300000000000001</v>
      </c>
    </row>
    <row r="24" spans="1:27" x14ac:dyDescent="0.2">
      <c r="A24" s="2" t="s">
        <v>28</v>
      </c>
      <c r="B24" s="2">
        <v>-1919</v>
      </c>
      <c r="C24" s="2">
        <v>-2060</v>
      </c>
      <c r="D24" s="2">
        <v>141</v>
      </c>
      <c r="E24" s="3">
        <v>0.14499999999999999</v>
      </c>
    </row>
    <row r="25" spans="1:27" x14ac:dyDescent="0.2">
      <c r="A25" s="2" t="s">
        <v>2</v>
      </c>
      <c r="B25" s="2">
        <v>-1858</v>
      </c>
      <c r="C25" s="2">
        <v>-1934</v>
      </c>
      <c r="D25" s="2">
        <v>76</v>
      </c>
      <c r="E25" s="3">
        <v>0.185</v>
      </c>
      <c r="S25" t="s">
        <v>54</v>
      </c>
      <c r="T25" t="s">
        <v>53</v>
      </c>
    </row>
    <row r="26" spans="1:27" x14ac:dyDescent="0.2">
      <c r="A26" s="2" t="s">
        <v>29</v>
      </c>
      <c r="B26" s="2">
        <v>-2093</v>
      </c>
      <c r="C26" s="2">
        <v>-2221</v>
      </c>
      <c r="D26" s="2">
        <v>128</v>
      </c>
      <c r="E26" s="3">
        <v>0.16</v>
      </c>
    </row>
    <row r="27" spans="1:27" x14ac:dyDescent="0.2">
      <c r="A27" s="2" t="s">
        <v>10</v>
      </c>
      <c r="B27" s="2">
        <v>-1907</v>
      </c>
      <c r="C27" s="2">
        <v>-1951</v>
      </c>
      <c r="D27" s="2">
        <v>44</v>
      </c>
      <c r="E27" s="3">
        <v>0.15</v>
      </c>
    </row>
    <row r="28" spans="1:27" x14ac:dyDescent="0.2">
      <c r="A28" s="2" t="s">
        <v>30</v>
      </c>
      <c r="B28" s="2">
        <v>-1625</v>
      </c>
      <c r="C28" s="2">
        <v>-1794</v>
      </c>
      <c r="D28" s="2">
        <v>169</v>
      </c>
      <c r="E28" s="3">
        <v>0.111</v>
      </c>
      <c r="S28" t="s">
        <v>50</v>
      </c>
      <c r="T28" s="31" t="s">
        <v>55</v>
      </c>
      <c r="U28" s="31"/>
      <c r="V28" s="31"/>
      <c r="W28" s="31"/>
      <c r="X28" s="31"/>
      <c r="Y28" s="31"/>
      <c r="Z28" s="31"/>
      <c r="AA28" s="31"/>
    </row>
    <row r="29" spans="1:27" x14ac:dyDescent="0.2">
      <c r="A29" s="4" t="s">
        <v>5</v>
      </c>
      <c r="B29" s="2">
        <v>-2303</v>
      </c>
      <c r="C29" s="2">
        <f>B29-50</f>
        <v>-2353</v>
      </c>
      <c r="D29" s="2">
        <f>B29-C29</f>
        <v>50</v>
      </c>
      <c r="E29" s="3">
        <v>0.16</v>
      </c>
      <c r="T29" s="31"/>
      <c r="U29" s="31"/>
      <c r="V29" s="31"/>
      <c r="W29" s="31"/>
      <c r="X29" s="31"/>
      <c r="Y29" s="31"/>
      <c r="Z29" s="31"/>
      <c r="AA29" s="31"/>
    </row>
    <row r="30" spans="1:27" ht="15.75" customHeight="1" x14ac:dyDescent="0.2">
      <c r="A30" s="2" t="s">
        <v>31</v>
      </c>
      <c r="B30" s="2">
        <v>-2138</v>
      </c>
      <c r="C30" s="2">
        <v>-2283</v>
      </c>
      <c r="D30" s="2">
        <v>145</v>
      </c>
      <c r="E30" s="3">
        <v>0.16</v>
      </c>
      <c r="G30" t="s">
        <v>48</v>
      </c>
      <c r="H30" s="30" t="s">
        <v>49</v>
      </c>
      <c r="I30" s="30"/>
      <c r="J30" s="30"/>
      <c r="K30" s="30"/>
      <c r="L30" s="30"/>
      <c r="M30" s="30"/>
      <c r="N30" s="30"/>
      <c r="O30" s="30"/>
      <c r="P30" s="30"/>
      <c r="Q30" s="30"/>
      <c r="T30" s="31"/>
      <c r="U30" s="31"/>
      <c r="V30" s="31"/>
      <c r="W30" s="31"/>
      <c r="X30" s="31"/>
      <c r="Y30" s="31"/>
      <c r="Z30" s="31"/>
      <c r="AA30" s="31"/>
    </row>
    <row r="31" spans="1:27" x14ac:dyDescent="0.2">
      <c r="A31" s="2" t="s">
        <v>32</v>
      </c>
      <c r="B31" s="2">
        <v>-1742</v>
      </c>
      <c r="C31" s="2">
        <v>-1900</v>
      </c>
      <c r="D31" s="2">
        <v>158</v>
      </c>
      <c r="E31" s="2" t="s">
        <v>0</v>
      </c>
      <c r="H31" s="30"/>
      <c r="I31" s="30"/>
      <c r="J31" s="30"/>
      <c r="K31" s="30"/>
      <c r="L31" s="30"/>
      <c r="M31" s="30"/>
      <c r="N31" s="30"/>
      <c r="O31" s="30"/>
      <c r="P31" s="30"/>
      <c r="Q31" s="30"/>
    </row>
    <row r="32" spans="1:27" x14ac:dyDescent="0.2">
      <c r="A32" s="2" t="s">
        <v>33</v>
      </c>
      <c r="B32" s="2">
        <v>-2035</v>
      </c>
      <c r="C32" s="2">
        <v>-2137</v>
      </c>
      <c r="D32" s="2">
        <v>102</v>
      </c>
      <c r="E32" s="2" t="s">
        <v>0</v>
      </c>
      <c r="H32" s="30"/>
      <c r="I32" s="30"/>
      <c r="J32" s="30"/>
      <c r="K32" s="30"/>
      <c r="L32" s="30"/>
      <c r="M32" s="30"/>
      <c r="N32" s="30"/>
      <c r="O32" s="30"/>
      <c r="P32" s="30"/>
      <c r="Q32" s="30"/>
    </row>
    <row r="33" spans="1:17" x14ac:dyDescent="0.2">
      <c r="A33" s="4" t="s">
        <v>1</v>
      </c>
      <c r="B33" s="2">
        <v>-1469</v>
      </c>
      <c r="C33" s="2">
        <f>B33-42</f>
        <v>-1511</v>
      </c>
      <c r="D33" s="2">
        <f>B33-C33</f>
        <v>42</v>
      </c>
      <c r="E33" s="3">
        <v>0.15</v>
      </c>
      <c r="H33" s="30"/>
      <c r="I33" s="30"/>
      <c r="J33" s="30"/>
      <c r="K33" s="30"/>
      <c r="L33" s="30"/>
      <c r="M33" s="30"/>
      <c r="N33" s="30"/>
      <c r="O33" s="30"/>
      <c r="P33" s="30"/>
      <c r="Q33" s="30"/>
    </row>
    <row r="34" spans="1:17" x14ac:dyDescent="0.2">
      <c r="A34" s="2" t="s">
        <v>34</v>
      </c>
      <c r="B34" s="2">
        <v>-2014</v>
      </c>
      <c r="C34" s="2">
        <v>-2138</v>
      </c>
      <c r="D34" s="2">
        <v>124</v>
      </c>
      <c r="E34" s="3">
        <v>0.15</v>
      </c>
      <c r="H34" s="30"/>
      <c r="I34" s="30"/>
      <c r="J34" s="30"/>
      <c r="K34" s="30"/>
      <c r="L34" s="30"/>
      <c r="M34" s="30"/>
      <c r="N34" s="30"/>
      <c r="O34" s="30"/>
      <c r="P34" s="30"/>
      <c r="Q34" s="30"/>
    </row>
    <row r="35" spans="1:17" x14ac:dyDescent="0.2">
      <c r="A35" s="4" t="s">
        <v>4</v>
      </c>
      <c r="B35" s="2">
        <v>-2107</v>
      </c>
      <c r="C35" s="2">
        <f>B35-49</f>
        <v>-2156</v>
      </c>
      <c r="D35" s="2">
        <f>B35-C35</f>
        <v>49</v>
      </c>
      <c r="E35" s="3">
        <v>0.11</v>
      </c>
      <c r="H35" s="30"/>
      <c r="I35" s="30"/>
      <c r="J35" s="30"/>
      <c r="K35" s="30"/>
      <c r="L35" s="30"/>
      <c r="M35" s="30"/>
      <c r="N35" s="30"/>
      <c r="O35" s="30"/>
      <c r="P35" s="30"/>
      <c r="Q35" s="30"/>
    </row>
    <row r="36" spans="1:17" x14ac:dyDescent="0.2">
      <c r="A36" s="2" t="s">
        <v>35</v>
      </c>
      <c r="B36" s="2">
        <v>-1040</v>
      </c>
      <c r="C36" s="2">
        <v>-1237</v>
      </c>
      <c r="D36" s="2">
        <v>197</v>
      </c>
      <c r="E36" s="3">
        <v>0.23100000000000001</v>
      </c>
      <c r="H36" s="30"/>
      <c r="I36" s="30"/>
      <c r="J36" s="30"/>
      <c r="K36" s="30"/>
      <c r="L36" s="30"/>
      <c r="M36" s="30"/>
      <c r="N36" s="30"/>
      <c r="O36" s="30"/>
      <c r="P36" s="30"/>
      <c r="Q36" s="30"/>
    </row>
    <row r="37" spans="1:17" x14ac:dyDescent="0.2">
      <c r="A37" s="2" t="s">
        <v>36</v>
      </c>
      <c r="B37" s="2">
        <v>-1968</v>
      </c>
      <c r="C37" s="2">
        <v>-2147</v>
      </c>
      <c r="D37" s="2">
        <v>179</v>
      </c>
      <c r="E37" s="2" t="s">
        <v>0</v>
      </c>
      <c r="H37" s="30"/>
      <c r="I37" s="30"/>
      <c r="J37" s="30"/>
      <c r="K37" s="30"/>
      <c r="L37" s="30"/>
      <c r="M37" s="30"/>
      <c r="N37" s="30"/>
      <c r="O37" s="30"/>
      <c r="P37" s="30"/>
      <c r="Q37" s="30"/>
    </row>
    <row r="38" spans="1:17" ht="15.75" customHeight="1" x14ac:dyDescent="0.2">
      <c r="A38" s="2" t="s">
        <v>6</v>
      </c>
      <c r="B38" s="2">
        <v>-2610</v>
      </c>
      <c r="C38" s="2">
        <f>B38-25</f>
        <v>-2635</v>
      </c>
      <c r="D38" s="2">
        <f>B38-C38</f>
        <v>25</v>
      </c>
      <c r="E38" s="3">
        <v>0.15</v>
      </c>
      <c r="G38" t="s">
        <v>50</v>
      </c>
      <c r="H38" s="31" t="s">
        <v>51</v>
      </c>
      <c r="I38" s="31"/>
      <c r="J38" s="31"/>
      <c r="K38" s="31"/>
      <c r="L38" s="31"/>
      <c r="M38" s="31"/>
      <c r="N38" s="31"/>
      <c r="O38" s="31"/>
      <c r="P38" s="31"/>
      <c r="Q38" s="31"/>
    </row>
    <row r="39" spans="1:17" x14ac:dyDescent="0.2">
      <c r="A39" s="2" t="s">
        <v>37</v>
      </c>
      <c r="B39" s="2">
        <v>-884</v>
      </c>
      <c r="C39" s="2">
        <v>-1091</v>
      </c>
      <c r="D39" s="2">
        <v>207</v>
      </c>
      <c r="E39" s="3">
        <v>0.17</v>
      </c>
      <c r="H39" s="31"/>
      <c r="I39" s="31"/>
      <c r="J39" s="31"/>
      <c r="K39" s="31"/>
      <c r="L39" s="31"/>
      <c r="M39" s="31"/>
      <c r="N39" s="31"/>
      <c r="O39" s="31"/>
      <c r="P39" s="31"/>
      <c r="Q39" s="31"/>
    </row>
    <row r="40" spans="1:17" x14ac:dyDescent="0.2">
      <c r="A40" s="2" t="s">
        <v>38</v>
      </c>
      <c r="B40" s="2">
        <v>-1623</v>
      </c>
      <c r="C40" s="2">
        <v>-1788</v>
      </c>
      <c r="D40" s="2">
        <v>165</v>
      </c>
      <c r="E40" s="2" t="s">
        <v>0</v>
      </c>
      <c r="H40" s="31"/>
      <c r="I40" s="31"/>
      <c r="J40" s="31"/>
      <c r="K40" s="31"/>
      <c r="L40" s="31"/>
      <c r="M40" s="31"/>
      <c r="N40" s="31"/>
      <c r="O40" s="31"/>
      <c r="P40" s="31"/>
      <c r="Q40" s="31"/>
    </row>
    <row r="41" spans="1:17" x14ac:dyDescent="0.2">
      <c r="H41" s="6"/>
      <c r="I41" s="6"/>
      <c r="J41" s="6"/>
      <c r="K41" s="6"/>
      <c r="L41" s="6"/>
      <c r="M41" s="6"/>
      <c r="N41" s="6"/>
      <c r="O41" s="6"/>
      <c r="P41" s="6"/>
      <c r="Q41" s="6"/>
    </row>
    <row r="42" spans="1:17" x14ac:dyDescent="0.2">
      <c r="H42" s="6"/>
      <c r="I42" s="6"/>
      <c r="J42" s="6"/>
      <c r="K42" s="6"/>
      <c r="L42" s="6"/>
      <c r="M42" s="6"/>
      <c r="N42" s="6"/>
      <c r="O42" s="6"/>
      <c r="P42" s="6"/>
      <c r="Q42" s="6"/>
    </row>
    <row r="43" spans="1:17" x14ac:dyDescent="0.2">
      <c r="G43" t="s">
        <v>52</v>
      </c>
      <c r="H43" t="s">
        <v>45</v>
      </c>
      <c r="J43" t="s">
        <v>44</v>
      </c>
    </row>
    <row r="44" spans="1:17" x14ac:dyDescent="0.2">
      <c r="A44" s="2"/>
      <c r="H44" t="s">
        <v>46</v>
      </c>
      <c r="J44" t="s">
        <v>47</v>
      </c>
    </row>
    <row r="48" spans="1:17" x14ac:dyDescent="0.2">
      <c r="D48" s="7"/>
    </row>
  </sheetData>
  <sortState xmlns:xlrd2="http://schemas.microsoft.com/office/spreadsheetml/2017/richdata2" ref="A2:E43">
    <sortCondition ref="A2:A43"/>
  </sortState>
  <mergeCells count="3">
    <mergeCell ref="H30:Q37"/>
    <mergeCell ref="H38:Q40"/>
    <mergeCell ref="T28:AA30"/>
  </mergeCell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2FE7-1138-448E-A2F1-D05AD234C84A}">
  <dimension ref="A1:Z49"/>
  <sheetViews>
    <sheetView workbookViewId="0">
      <selection activeCell="X9" sqref="X9"/>
    </sheetView>
  </sheetViews>
  <sheetFormatPr baseColWidth="10" defaultColWidth="9" defaultRowHeight="16" x14ac:dyDescent="0.2"/>
  <cols>
    <col min="1" max="1" width="15.6640625" style="9" customWidth="1"/>
    <col min="2" max="3" width="9" style="10"/>
    <col min="4" max="4" width="13.6640625" style="10" customWidth="1"/>
    <col min="5" max="5" width="9.5" style="10" customWidth="1"/>
    <col min="6" max="8" width="16.1640625" style="10" customWidth="1"/>
    <col min="9" max="9" width="19.1640625" style="10" bestFit="1" customWidth="1"/>
    <col min="10" max="10" width="24.83203125" style="10" bestFit="1" customWidth="1"/>
    <col min="11" max="14" width="16.83203125" style="10" customWidth="1"/>
    <col min="15" max="15" width="13.5" style="10" customWidth="1"/>
    <col min="16" max="16" width="16.1640625" style="10" bestFit="1" customWidth="1"/>
    <col min="17" max="19" width="16.1640625" style="10" customWidth="1"/>
    <col min="20" max="20" width="13" style="10" customWidth="1"/>
    <col min="21" max="21" width="9" style="9"/>
    <col min="22" max="22" width="10.83203125" style="9" bestFit="1" customWidth="1"/>
    <col min="23" max="23" width="18.1640625" style="9" customWidth="1"/>
    <col min="24" max="25" width="9" style="9"/>
    <col min="26" max="26" width="45.6640625" style="9" bestFit="1" customWidth="1"/>
    <col min="27" max="16384" width="9" style="9"/>
  </cols>
  <sheetData>
    <row r="1" spans="1:26" x14ac:dyDescent="0.2">
      <c r="F1" s="24" t="s">
        <v>58</v>
      </c>
      <c r="G1" s="24"/>
      <c r="H1" s="24"/>
      <c r="I1" s="24"/>
      <c r="J1" s="25"/>
      <c r="K1" s="26" t="s">
        <v>59</v>
      </c>
      <c r="L1" s="26"/>
      <c r="M1" s="26"/>
      <c r="N1" s="26"/>
      <c r="O1" s="27"/>
      <c r="P1" s="28" t="s">
        <v>60</v>
      </c>
      <c r="Q1" s="28"/>
      <c r="R1" s="28"/>
      <c r="S1" s="28"/>
      <c r="T1" s="29"/>
    </row>
    <row r="2" spans="1:26" x14ac:dyDescent="0.2">
      <c r="A2" s="1" t="s">
        <v>39</v>
      </c>
      <c r="B2" s="1" t="s">
        <v>40</v>
      </c>
      <c r="C2" s="1" t="s">
        <v>41</v>
      </c>
      <c r="D2" s="1" t="s">
        <v>42</v>
      </c>
      <c r="E2" s="1" t="s">
        <v>43</v>
      </c>
      <c r="F2" s="14" t="s">
        <v>57</v>
      </c>
      <c r="G2" s="17" t="s">
        <v>81</v>
      </c>
      <c r="H2" s="17" t="s">
        <v>82</v>
      </c>
      <c r="I2" s="17" t="s">
        <v>89</v>
      </c>
      <c r="J2" s="15" t="s">
        <v>90</v>
      </c>
      <c r="K2" s="14" t="s">
        <v>57</v>
      </c>
      <c r="L2" s="17" t="s">
        <v>81</v>
      </c>
      <c r="M2" s="17" t="s">
        <v>82</v>
      </c>
      <c r="N2" s="17" t="s">
        <v>89</v>
      </c>
      <c r="O2" s="15" t="s">
        <v>90</v>
      </c>
      <c r="P2" s="14" t="s">
        <v>57</v>
      </c>
      <c r="Q2" s="17" t="s">
        <v>81</v>
      </c>
      <c r="R2" s="17" t="s">
        <v>82</v>
      </c>
      <c r="S2" s="17" t="s">
        <v>89</v>
      </c>
      <c r="T2" s="15" t="s">
        <v>90</v>
      </c>
      <c r="V2" s="17" t="s">
        <v>61</v>
      </c>
      <c r="W2" s="17" t="s">
        <v>69</v>
      </c>
      <c r="X2" s="17" t="s">
        <v>70</v>
      </c>
      <c r="Y2" s="17" t="s">
        <v>71</v>
      </c>
      <c r="Z2" s="16" t="s">
        <v>72</v>
      </c>
    </row>
    <row r="3" spans="1:26" x14ac:dyDescent="0.2">
      <c r="A3" s="2" t="s">
        <v>7</v>
      </c>
      <c r="B3" s="2">
        <v>-987</v>
      </c>
      <c r="C3" s="2">
        <v>-1060</v>
      </c>
      <c r="D3" s="2">
        <v>73</v>
      </c>
      <c r="E3" s="2" t="s">
        <v>0</v>
      </c>
      <c r="F3" s="12">
        <v>5</v>
      </c>
      <c r="G3" s="22">
        <f>$X$3*(-B3/1000) +$X$5</f>
        <v>37.701000000000001</v>
      </c>
      <c r="H3" s="22">
        <f>$X$4*(-B3/1000)</f>
        <v>10.560899999999998</v>
      </c>
      <c r="I3" s="22">
        <f t="shared" ref="I3" si="0">F3*D3</f>
        <v>365</v>
      </c>
      <c r="J3" s="23">
        <f>(2*PI()*D3*(F3*9.87*10^-16)*($X$9*10^6)/($X$12*LN($X$8/$X$7)))*$X$13*31536/1000000</f>
        <v>5.5974685173872933E-2</v>
      </c>
      <c r="K3" s="12">
        <v>50</v>
      </c>
      <c r="L3" s="22">
        <f>$X$3*(-B3/1000) +$X$5</f>
        <v>37.701000000000001</v>
      </c>
      <c r="M3" s="22">
        <f>$X$4*(-B3/1000)</f>
        <v>10.560899999999998</v>
      </c>
      <c r="N3" s="22">
        <f>K3*D3</f>
        <v>3650</v>
      </c>
      <c r="O3" s="23">
        <f>(2*PI()*D3*(K3*9.87*10^-16)*($X$9*10^6)/($X$12*LN($X$8/$X$7)))*$X$13*31536/1000000</f>
        <v>0.55974685173872929</v>
      </c>
      <c r="P3" s="12">
        <v>100</v>
      </c>
      <c r="Q3" s="22">
        <f>$X$3*(-B3/1000) +$X$5</f>
        <v>37.701000000000001</v>
      </c>
      <c r="R3" s="22">
        <f>$X$4*(-B3/1000)</f>
        <v>10.560899999999998</v>
      </c>
      <c r="S3" s="22">
        <f>P3*D3</f>
        <v>7300</v>
      </c>
      <c r="T3" s="23">
        <f>(2*PI()*D3*(P3*9.87*10^-16)*($X$9*10^6)/($X$12*LN($X$8/$X$7)))*$X$13*31536/1000000</f>
        <v>1.1194937034774586</v>
      </c>
      <c r="W3" s="9" t="s">
        <v>62</v>
      </c>
      <c r="X3" s="10">
        <v>23</v>
      </c>
      <c r="Y3" s="9" t="s">
        <v>77</v>
      </c>
      <c r="Z3" s="20" t="s">
        <v>78</v>
      </c>
    </row>
    <row r="4" spans="1:26" x14ac:dyDescent="0.2">
      <c r="A4" s="2" t="s">
        <v>8</v>
      </c>
      <c r="B4" s="2">
        <v>-1002</v>
      </c>
      <c r="C4" s="2">
        <v>-1093</v>
      </c>
      <c r="D4" s="2">
        <v>91</v>
      </c>
      <c r="E4" s="3">
        <v>0.218</v>
      </c>
      <c r="F4" s="12">
        <v>5</v>
      </c>
      <c r="G4" s="22">
        <f t="shared" ref="G4:G41" si="1">$X$3*(-B4/1000) +$X$5</f>
        <v>38.045999999999999</v>
      </c>
      <c r="H4" s="22">
        <f t="shared" ref="H4:H41" si="2">$X$4*(-B4/1000)</f>
        <v>10.721399999999999</v>
      </c>
      <c r="I4" s="22">
        <f t="shared" ref="I4:I5" si="3">F4*D4</f>
        <v>455</v>
      </c>
      <c r="J4" s="23">
        <f>(2*PI()*D4*(F4*9.87*10^-16)*($X$9*10^6)/($X$12*LN($X$8/$X$7)))*$X$13*31536/1000000</f>
        <v>6.977666234003338E-2</v>
      </c>
      <c r="K4" s="12">
        <v>50</v>
      </c>
      <c r="L4" s="22">
        <f t="shared" ref="L4:L41" si="4">$X$3*(-B4/1000) +$X$5</f>
        <v>38.045999999999999</v>
      </c>
      <c r="M4" s="22">
        <f t="shared" ref="M4:M41" si="5">$X$4*(-B4/1000)</f>
        <v>10.721399999999999</v>
      </c>
      <c r="N4" s="22">
        <f>K4*D4</f>
        <v>4550</v>
      </c>
      <c r="O4" s="23">
        <f>(2*PI()*D4*(K4*9.87*10^-16)*($X$9*10^6)/($X$12*LN($X$8/$X$7)))*$X$13*31536/1000000</f>
        <v>0.6977666234003338</v>
      </c>
      <c r="P4" s="12">
        <v>100</v>
      </c>
      <c r="Q4" s="22">
        <f t="shared" ref="Q4:Q41" si="6">$X$3*(-B4/1000) +$X$5</f>
        <v>38.045999999999999</v>
      </c>
      <c r="R4" s="22">
        <f t="shared" ref="R4:R41" si="7">$X$4*(-B4/1000)</f>
        <v>10.721399999999999</v>
      </c>
      <c r="S4" s="22">
        <f>P4*D4</f>
        <v>9100</v>
      </c>
      <c r="T4" s="23">
        <f>(2*PI()*D4*(P4*9.87*10^-16)*($X$9*10^6)/($X$12*LN($X$8/$X$7)))*$X$13*31536/1000000</f>
        <v>1.3955332468006676</v>
      </c>
      <c r="W4" s="9" t="s">
        <v>63</v>
      </c>
      <c r="X4" s="10">
        <v>10.7</v>
      </c>
      <c r="Y4" s="10" t="s">
        <v>75</v>
      </c>
      <c r="Z4" s="20" t="s">
        <v>76</v>
      </c>
    </row>
    <row r="5" spans="1:26" x14ac:dyDescent="0.2">
      <c r="A5" s="2" t="s">
        <v>11</v>
      </c>
      <c r="B5" s="2">
        <v>-1102</v>
      </c>
      <c r="C5" s="2">
        <v>-1263</v>
      </c>
      <c r="D5" s="2">
        <v>161</v>
      </c>
      <c r="E5" s="3">
        <v>0.185</v>
      </c>
      <c r="F5" s="12">
        <v>5</v>
      </c>
      <c r="G5" s="22">
        <f t="shared" si="1"/>
        <v>40.346000000000004</v>
      </c>
      <c r="H5" s="22">
        <f t="shared" si="2"/>
        <v>11.791399999999999</v>
      </c>
      <c r="I5" s="22">
        <f t="shared" si="3"/>
        <v>805</v>
      </c>
      <c r="J5" s="23">
        <f t="shared" ref="J5:J41" si="8">(2*PI()*D5*(F5*9.87*10^-16)*($X$9*10^6)/($X$12*LN($X$8/$X$7)))*$X$13*31536/1000000</f>
        <v>0.1234510179862129</v>
      </c>
      <c r="K5" s="12">
        <v>50</v>
      </c>
      <c r="L5" s="22">
        <f t="shared" si="4"/>
        <v>40.346000000000004</v>
      </c>
      <c r="M5" s="22">
        <f t="shared" si="5"/>
        <v>11.791399999999999</v>
      </c>
      <c r="N5" s="22">
        <f t="shared" ref="N5:N41" si="9">K5*D5</f>
        <v>8050</v>
      </c>
      <c r="O5" s="23">
        <f t="shared" ref="O5:O41" si="10">(2*PI()*D5*(K5*9.87*10^-16)*($X$9*10^6)/($X$12*LN($X$8/$X$7)))*$X$13*31536/1000000</f>
        <v>1.234510179862129</v>
      </c>
      <c r="P5" s="12">
        <v>100</v>
      </c>
      <c r="Q5" s="22">
        <f t="shared" si="6"/>
        <v>40.346000000000004</v>
      </c>
      <c r="R5" s="22">
        <f t="shared" si="7"/>
        <v>11.791399999999999</v>
      </c>
      <c r="S5" s="22">
        <f t="shared" ref="S5:S41" si="11">P5*D5</f>
        <v>16100</v>
      </c>
      <c r="T5" s="23">
        <f t="shared" ref="T5:T41" si="12">(2*PI()*D5*(P5*9.87*10^-16)*($X$9*10^6)/($X$12*LN($X$8/$X$7)))*$X$13*31536/1000000</f>
        <v>2.4690203597242579</v>
      </c>
      <c r="W5" s="9" t="s">
        <v>79</v>
      </c>
      <c r="X5" s="10">
        <v>15</v>
      </c>
      <c r="Y5" s="9" t="s">
        <v>80</v>
      </c>
    </row>
    <row r="6" spans="1:26" x14ac:dyDescent="0.2">
      <c r="A6" s="2" t="s">
        <v>12</v>
      </c>
      <c r="B6" s="2">
        <v>-2330</v>
      </c>
      <c r="C6" s="2">
        <v>-2600</v>
      </c>
      <c r="D6" s="2">
        <v>270</v>
      </c>
      <c r="E6" s="3">
        <v>0.19500000000000001</v>
      </c>
      <c r="F6" s="12">
        <v>5</v>
      </c>
      <c r="G6" s="22">
        <f t="shared" si="1"/>
        <v>68.59</v>
      </c>
      <c r="H6" s="22">
        <f t="shared" si="2"/>
        <v>24.930999999999997</v>
      </c>
      <c r="I6" s="22">
        <f t="shared" ref="I6:I41" si="13">F6*D6</f>
        <v>1350</v>
      </c>
      <c r="J6" s="23">
        <f t="shared" si="8"/>
        <v>0.20702965749240673</v>
      </c>
      <c r="K6" s="12">
        <v>50</v>
      </c>
      <c r="L6" s="22">
        <f t="shared" si="4"/>
        <v>68.59</v>
      </c>
      <c r="M6" s="22">
        <f t="shared" si="5"/>
        <v>24.930999999999997</v>
      </c>
      <c r="N6" s="22">
        <f t="shared" si="9"/>
        <v>13500</v>
      </c>
      <c r="O6" s="23">
        <f t="shared" si="10"/>
        <v>2.0702965749240674</v>
      </c>
      <c r="P6" s="12">
        <v>100</v>
      </c>
      <c r="Q6" s="22">
        <f t="shared" si="6"/>
        <v>68.59</v>
      </c>
      <c r="R6" s="22">
        <f t="shared" si="7"/>
        <v>24.930999999999997</v>
      </c>
      <c r="S6" s="22">
        <f t="shared" si="11"/>
        <v>27000</v>
      </c>
      <c r="T6" s="23">
        <f t="shared" si="12"/>
        <v>4.1405931498481348</v>
      </c>
      <c r="V6" s="16" t="s">
        <v>86</v>
      </c>
      <c r="W6" s="18"/>
      <c r="X6" s="19"/>
      <c r="Y6" s="19"/>
      <c r="Z6" s="21"/>
    </row>
    <row r="7" spans="1:26" x14ac:dyDescent="0.2">
      <c r="A7" s="2" t="s">
        <v>13</v>
      </c>
      <c r="B7" s="2">
        <v>-2161</v>
      </c>
      <c r="C7" s="2">
        <v>-2324</v>
      </c>
      <c r="D7" s="2">
        <v>163</v>
      </c>
      <c r="E7" s="2" t="s">
        <v>0</v>
      </c>
      <c r="F7" s="12">
        <v>5</v>
      </c>
      <c r="G7" s="22">
        <f t="shared" si="1"/>
        <v>64.703000000000003</v>
      </c>
      <c r="H7" s="22">
        <f t="shared" si="2"/>
        <v>23.122699999999998</v>
      </c>
      <c r="I7" s="22">
        <f t="shared" si="13"/>
        <v>815</v>
      </c>
      <c r="J7" s="23">
        <f t="shared" si="8"/>
        <v>0.12498457100467517</v>
      </c>
      <c r="K7" s="12">
        <v>50</v>
      </c>
      <c r="L7" s="22">
        <f t="shared" si="4"/>
        <v>64.703000000000003</v>
      </c>
      <c r="M7" s="22">
        <f t="shared" si="5"/>
        <v>23.122699999999998</v>
      </c>
      <c r="N7" s="22">
        <f t="shared" si="9"/>
        <v>8150</v>
      </c>
      <c r="O7" s="23">
        <f t="shared" si="10"/>
        <v>1.2498457100467519</v>
      </c>
      <c r="P7" s="12">
        <v>100</v>
      </c>
      <c r="Q7" s="22">
        <f t="shared" si="6"/>
        <v>64.703000000000003</v>
      </c>
      <c r="R7" s="22">
        <f t="shared" si="7"/>
        <v>23.122699999999998</v>
      </c>
      <c r="S7" s="22">
        <f t="shared" si="11"/>
        <v>16300</v>
      </c>
      <c r="T7" s="23">
        <f t="shared" si="12"/>
        <v>2.4996914200935039</v>
      </c>
      <c r="W7" s="9" t="s">
        <v>66</v>
      </c>
      <c r="X7" s="10">
        <v>0.1</v>
      </c>
      <c r="Y7" s="10" t="s">
        <v>87</v>
      </c>
      <c r="Z7" s="20"/>
    </row>
    <row r="8" spans="1:26" x14ac:dyDescent="0.2">
      <c r="A8" s="2" t="s">
        <v>14</v>
      </c>
      <c r="B8" s="2">
        <v>-2133</v>
      </c>
      <c r="C8" s="2">
        <v>-2295</v>
      </c>
      <c r="D8" s="2">
        <v>162</v>
      </c>
      <c r="E8" s="3">
        <v>0.16200000000000001</v>
      </c>
      <c r="F8" s="12">
        <v>5</v>
      </c>
      <c r="G8" s="22">
        <f t="shared" si="1"/>
        <v>64.058999999999997</v>
      </c>
      <c r="H8" s="22">
        <f t="shared" si="2"/>
        <v>22.8231</v>
      </c>
      <c r="I8" s="22">
        <f t="shared" si="13"/>
        <v>810</v>
      </c>
      <c r="J8" s="23">
        <f t="shared" si="8"/>
        <v>0.12421779449544404</v>
      </c>
      <c r="K8" s="12">
        <v>50</v>
      </c>
      <c r="L8" s="22">
        <f t="shared" si="4"/>
        <v>64.058999999999997</v>
      </c>
      <c r="M8" s="22">
        <f t="shared" si="5"/>
        <v>22.8231</v>
      </c>
      <c r="N8" s="22">
        <f t="shared" si="9"/>
        <v>8100</v>
      </c>
      <c r="O8" s="23">
        <f t="shared" si="10"/>
        <v>1.2421779449544406</v>
      </c>
      <c r="P8" s="12">
        <v>100</v>
      </c>
      <c r="Q8" s="22">
        <f t="shared" si="6"/>
        <v>64.058999999999997</v>
      </c>
      <c r="R8" s="22">
        <f t="shared" si="7"/>
        <v>22.8231</v>
      </c>
      <c r="S8" s="22">
        <f t="shared" si="11"/>
        <v>16200</v>
      </c>
      <c r="T8" s="23">
        <f t="shared" si="12"/>
        <v>2.4843558899088811</v>
      </c>
      <c r="W8" s="9" t="s">
        <v>67</v>
      </c>
      <c r="X8" s="10">
        <v>1000</v>
      </c>
      <c r="Y8" s="10" t="s">
        <v>87</v>
      </c>
      <c r="Z8" s="20"/>
    </row>
    <row r="9" spans="1:26" x14ac:dyDescent="0.2">
      <c r="A9" s="2" t="s">
        <v>15</v>
      </c>
      <c r="B9" s="2">
        <v>-2180</v>
      </c>
      <c r="C9" s="2">
        <v>-2454</v>
      </c>
      <c r="D9" s="2">
        <v>274</v>
      </c>
      <c r="E9" s="2" t="s">
        <v>0</v>
      </c>
      <c r="F9" s="12">
        <v>5</v>
      </c>
      <c r="G9" s="22">
        <f t="shared" si="1"/>
        <v>65.14</v>
      </c>
      <c r="H9" s="22">
        <f t="shared" si="2"/>
        <v>23.326000000000001</v>
      </c>
      <c r="I9" s="22">
        <f t="shared" si="13"/>
        <v>1370</v>
      </c>
      <c r="J9" s="23">
        <f t="shared" si="8"/>
        <v>0.21009676352933127</v>
      </c>
      <c r="K9" s="12">
        <v>50</v>
      </c>
      <c r="L9" s="22">
        <f t="shared" si="4"/>
        <v>65.14</v>
      </c>
      <c r="M9" s="22">
        <f t="shared" si="5"/>
        <v>23.326000000000001</v>
      </c>
      <c r="N9" s="22">
        <f t="shared" si="9"/>
        <v>13700</v>
      </c>
      <c r="O9" s="23">
        <f t="shared" si="10"/>
        <v>2.1009676352933133</v>
      </c>
      <c r="P9" s="12">
        <v>100</v>
      </c>
      <c r="Q9" s="22">
        <f t="shared" si="6"/>
        <v>65.14</v>
      </c>
      <c r="R9" s="22">
        <f t="shared" si="7"/>
        <v>23.326000000000001</v>
      </c>
      <c r="S9" s="22">
        <f t="shared" si="11"/>
        <v>27400</v>
      </c>
      <c r="T9" s="23">
        <f t="shared" si="12"/>
        <v>4.2019352705866266</v>
      </c>
      <c r="W9" s="9" t="s">
        <v>68</v>
      </c>
      <c r="X9" s="10">
        <v>0.5</v>
      </c>
      <c r="Y9" s="10" t="s">
        <v>88</v>
      </c>
      <c r="Z9" s="20"/>
    </row>
    <row r="10" spans="1:26" x14ac:dyDescent="0.2">
      <c r="A10" s="2" t="s">
        <v>16</v>
      </c>
      <c r="B10" s="2">
        <v>-2032</v>
      </c>
      <c r="C10" s="2">
        <v>-2237</v>
      </c>
      <c r="D10" s="2">
        <v>205</v>
      </c>
      <c r="E10" s="3">
        <v>0.125</v>
      </c>
      <c r="F10" s="12">
        <v>5</v>
      </c>
      <c r="G10" s="22">
        <f t="shared" si="1"/>
        <v>61.736000000000004</v>
      </c>
      <c r="H10" s="22">
        <f t="shared" si="2"/>
        <v>21.7424</v>
      </c>
      <c r="I10" s="22">
        <f t="shared" si="13"/>
        <v>1025</v>
      </c>
      <c r="J10" s="23">
        <f t="shared" si="8"/>
        <v>0.15718918439238289</v>
      </c>
      <c r="K10" s="12">
        <v>50</v>
      </c>
      <c r="L10" s="22">
        <f t="shared" si="4"/>
        <v>61.736000000000004</v>
      </c>
      <c r="M10" s="22">
        <f t="shared" si="5"/>
        <v>21.7424</v>
      </c>
      <c r="N10" s="22">
        <f t="shared" si="9"/>
        <v>10250</v>
      </c>
      <c r="O10" s="23">
        <f t="shared" si="10"/>
        <v>1.571891843923829</v>
      </c>
      <c r="P10" s="12">
        <v>100</v>
      </c>
      <c r="Q10" s="22">
        <f t="shared" si="6"/>
        <v>61.736000000000004</v>
      </c>
      <c r="R10" s="22">
        <f t="shared" si="7"/>
        <v>21.7424</v>
      </c>
      <c r="S10" s="22">
        <f t="shared" si="11"/>
        <v>20500</v>
      </c>
      <c r="T10" s="23">
        <f t="shared" si="12"/>
        <v>3.1437836878476579</v>
      </c>
      <c r="W10" s="9" t="s">
        <v>64</v>
      </c>
      <c r="X10" s="10">
        <v>57</v>
      </c>
      <c r="Y10" s="10" t="s">
        <v>80</v>
      </c>
      <c r="Z10" s="20"/>
    </row>
    <row r="11" spans="1:26" x14ac:dyDescent="0.2">
      <c r="A11" s="2" t="s">
        <v>3</v>
      </c>
      <c r="B11" s="2">
        <v>-1029</v>
      </c>
      <c r="C11" s="2">
        <v>-1115</v>
      </c>
      <c r="D11" s="2">
        <v>86</v>
      </c>
      <c r="E11" s="3">
        <v>0.23499999999999999</v>
      </c>
      <c r="F11" s="12">
        <v>5</v>
      </c>
      <c r="G11" s="22">
        <f t="shared" si="1"/>
        <v>38.667000000000002</v>
      </c>
      <c r="H11" s="22">
        <f t="shared" si="2"/>
        <v>11.010299999999999</v>
      </c>
      <c r="I11" s="22">
        <f t="shared" si="13"/>
        <v>430</v>
      </c>
      <c r="J11" s="23">
        <f t="shared" si="8"/>
        <v>6.5942779793877693E-2</v>
      </c>
      <c r="K11" s="12">
        <v>50</v>
      </c>
      <c r="L11" s="22">
        <f t="shared" si="4"/>
        <v>38.667000000000002</v>
      </c>
      <c r="M11" s="22">
        <f t="shared" si="5"/>
        <v>11.010299999999999</v>
      </c>
      <c r="N11" s="22">
        <f t="shared" si="9"/>
        <v>4300</v>
      </c>
      <c r="O11" s="23">
        <f t="shared" si="10"/>
        <v>0.65942779793877704</v>
      </c>
      <c r="P11" s="12">
        <v>100</v>
      </c>
      <c r="Q11" s="22">
        <f t="shared" si="6"/>
        <v>38.667000000000002</v>
      </c>
      <c r="R11" s="22">
        <f t="shared" si="7"/>
        <v>11.010299999999999</v>
      </c>
      <c r="S11" s="22">
        <f t="shared" si="11"/>
        <v>8600</v>
      </c>
      <c r="T11" s="23">
        <f t="shared" si="12"/>
        <v>1.3188555958775541</v>
      </c>
      <c r="W11" s="9" t="s">
        <v>65</v>
      </c>
      <c r="X11" s="10">
        <v>16</v>
      </c>
      <c r="Y11" s="10" t="s">
        <v>83</v>
      </c>
      <c r="Z11" s="20"/>
    </row>
    <row r="12" spans="1:26" x14ac:dyDescent="0.2">
      <c r="A12" s="2" t="s">
        <v>17</v>
      </c>
      <c r="B12" s="2">
        <v>-1425</v>
      </c>
      <c r="C12" s="2">
        <v>-1593</v>
      </c>
      <c r="D12" s="2">
        <v>168</v>
      </c>
      <c r="E12" s="3">
        <v>0.115</v>
      </c>
      <c r="F12" s="12">
        <v>5</v>
      </c>
      <c r="G12" s="22">
        <f t="shared" si="1"/>
        <v>47.774999999999999</v>
      </c>
      <c r="H12" s="22">
        <f t="shared" si="2"/>
        <v>15.247499999999999</v>
      </c>
      <c r="I12" s="22">
        <f t="shared" si="13"/>
        <v>840</v>
      </c>
      <c r="J12" s="23">
        <f t="shared" si="8"/>
        <v>0.12881845355083085</v>
      </c>
      <c r="K12" s="12">
        <v>50</v>
      </c>
      <c r="L12" s="22">
        <f t="shared" si="4"/>
        <v>47.774999999999999</v>
      </c>
      <c r="M12" s="22">
        <f t="shared" si="5"/>
        <v>15.247499999999999</v>
      </c>
      <c r="N12" s="22">
        <f t="shared" si="9"/>
        <v>8400</v>
      </c>
      <c r="O12" s="23">
        <f t="shared" si="10"/>
        <v>1.2881845355083088</v>
      </c>
      <c r="P12" s="12">
        <v>100</v>
      </c>
      <c r="Q12" s="22">
        <f t="shared" si="6"/>
        <v>47.774999999999999</v>
      </c>
      <c r="R12" s="22">
        <f t="shared" si="7"/>
        <v>15.247499999999999</v>
      </c>
      <c r="S12" s="22">
        <f t="shared" si="11"/>
        <v>16800</v>
      </c>
      <c r="T12" s="23">
        <f t="shared" si="12"/>
        <v>2.5763690710166176</v>
      </c>
      <c r="W12" s="9" t="s">
        <v>73</v>
      </c>
      <c r="X12" s="10">
        <f>4.5/100000</f>
        <v>4.5000000000000003E-5</v>
      </c>
      <c r="Y12" s="10" t="s">
        <v>84</v>
      </c>
      <c r="Z12" s="20"/>
    </row>
    <row r="13" spans="1:26" x14ac:dyDescent="0.2">
      <c r="A13" s="2" t="s">
        <v>18</v>
      </c>
      <c r="B13" s="2">
        <v>-2120</v>
      </c>
      <c r="C13" s="2">
        <v>-2263</v>
      </c>
      <c r="D13" s="2">
        <v>143</v>
      </c>
      <c r="E13" s="3">
        <v>0.13</v>
      </c>
      <c r="F13" s="12">
        <v>5</v>
      </c>
      <c r="G13" s="22">
        <f t="shared" si="1"/>
        <v>63.760000000000005</v>
      </c>
      <c r="H13" s="22">
        <f t="shared" si="2"/>
        <v>22.684000000000001</v>
      </c>
      <c r="I13" s="22">
        <f t="shared" si="13"/>
        <v>715</v>
      </c>
      <c r="J13" s="23">
        <f t="shared" si="8"/>
        <v>0.10964904082005245</v>
      </c>
      <c r="K13" s="12">
        <v>50</v>
      </c>
      <c r="L13" s="22">
        <f t="shared" si="4"/>
        <v>63.760000000000005</v>
      </c>
      <c r="M13" s="22">
        <f t="shared" si="5"/>
        <v>22.684000000000001</v>
      </c>
      <c r="N13" s="22">
        <f t="shared" si="9"/>
        <v>7150</v>
      </c>
      <c r="O13" s="23">
        <f t="shared" si="10"/>
        <v>1.0964904082005247</v>
      </c>
      <c r="P13" s="12">
        <v>100</v>
      </c>
      <c r="Q13" s="22">
        <f t="shared" si="6"/>
        <v>63.760000000000005</v>
      </c>
      <c r="R13" s="22">
        <f t="shared" si="7"/>
        <v>22.684000000000001</v>
      </c>
      <c r="S13" s="22">
        <f t="shared" si="11"/>
        <v>14300</v>
      </c>
      <c r="T13" s="23">
        <f t="shared" si="12"/>
        <v>2.1929808164010494</v>
      </c>
      <c r="V13" s="18"/>
      <c r="W13" s="18" t="s">
        <v>74</v>
      </c>
      <c r="X13" s="19">
        <v>650</v>
      </c>
      <c r="Y13" s="19" t="s">
        <v>85</v>
      </c>
      <c r="Z13" s="21"/>
    </row>
    <row r="14" spans="1:26" x14ac:dyDescent="0.2">
      <c r="A14" s="2" t="s">
        <v>19</v>
      </c>
      <c r="B14" s="2">
        <v>-1623</v>
      </c>
      <c r="C14" s="2">
        <v>-1781</v>
      </c>
      <c r="D14" s="2">
        <v>158</v>
      </c>
      <c r="E14" s="3">
        <v>0.13800000000000001</v>
      </c>
      <c r="F14" s="12">
        <v>5</v>
      </c>
      <c r="G14" s="22">
        <f t="shared" si="1"/>
        <v>52.329000000000001</v>
      </c>
      <c r="H14" s="22">
        <f t="shared" si="2"/>
        <v>17.366099999999999</v>
      </c>
      <c r="I14" s="22">
        <f t="shared" si="13"/>
        <v>790</v>
      </c>
      <c r="J14" s="23">
        <f t="shared" si="8"/>
        <v>0.12115068845851952</v>
      </c>
      <c r="K14" s="12">
        <v>50</v>
      </c>
      <c r="L14" s="22">
        <f t="shared" si="4"/>
        <v>52.329000000000001</v>
      </c>
      <c r="M14" s="22">
        <f t="shared" si="5"/>
        <v>17.366099999999999</v>
      </c>
      <c r="N14" s="22">
        <f t="shared" si="9"/>
        <v>7900</v>
      </c>
      <c r="O14" s="23">
        <f t="shared" si="10"/>
        <v>1.2115068845851953</v>
      </c>
      <c r="P14" s="12">
        <v>100</v>
      </c>
      <c r="Q14" s="22">
        <f t="shared" si="6"/>
        <v>52.329000000000001</v>
      </c>
      <c r="R14" s="22">
        <f t="shared" si="7"/>
        <v>17.366099999999999</v>
      </c>
      <c r="S14" s="22">
        <f t="shared" si="11"/>
        <v>15800</v>
      </c>
      <c r="T14" s="23">
        <f t="shared" si="12"/>
        <v>2.4230137691703906</v>
      </c>
    </row>
    <row r="15" spans="1:26" x14ac:dyDescent="0.2">
      <c r="A15" s="2" t="s">
        <v>20</v>
      </c>
      <c r="B15" s="2">
        <v>-1978</v>
      </c>
      <c r="C15" s="2">
        <v>-2327</v>
      </c>
      <c r="D15" s="2">
        <v>349</v>
      </c>
      <c r="E15" s="3">
        <v>0.12</v>
      </c>
      <c r="F15" s="12">
        <v>5</v>
      </c>
      <c r="G15" s="22">
        <f t="shared" si="1"/>
        <v>60.494</v>
      </c>
      <c r="H15" s="22">
        <f t="shared" si="2"/>
        <v>21.1646</v>
      </c>
      <c r="I15" s="22">
        <f t="shared" si="13"/>
        <v>1745</v>
      </c>
      <c r="J15" s="23">
        <f t="shared" si="8"/>
        <v>0.26760500172166646</v>
      </c>
      <c r="K15" s="12">
        <v>50</v>
      </c>
      <c r="L15" s="22">
        <f t="shared" si="4"/>
        <v>60.494</v>
      </c>
      <c r="M15" s="22">
        <f t="shared" si="5"/>
        <v>21.1646</v>
      </c>
      <c r="N15" s="22">
        <f t="shared" si="9"/>
        <v>17450</v>
      </c>
      <c r="O15" s="23">
        <f t="shared" si="10"/>
        <v>2.676050017216665</v>
      </c>
      <c r="P15" s="12">
        <v>100</v>
      </c>
      <c r="Q15" s="22">
        <f t="shared" si="6"/>
        <v>60.494</v>
      </c>
      <c r="R15" s="22">
        <f t="shared" si="7"/>
        <v>21.1646</v>
      </c>
      <c r="S15" s="22">
        <f t="shared" si="11"/>
        <v>34900</v>
      </c>
      <c r="T15" s="23">
        <f t="shared" si="12"/>
        <v>5.35210003443333</v>
      </c>
    </row>
    <row r="16" spans="1:26" x14ac:dyDescent="0.2">
      <c r="A16" s="2" t="s">
        <v>21</v>
      </c>
      <c r="B16" s="2">
        <v>-2285</v>
      </c>
      <c r="C16" s="2">
        <v>-2443</v>
      </c>
      <c r="D16" s="2">
        <v>158</v>
      </c>
      <c r="E16" s="3">
        <v>0.08</v>
      </c>
      <c r="F16" s="12">
        <v>5</v>
      </c>
      <c r="G16" s="22">
        <f t="shared" si="1"/>
        <v>67.555000000000007</v>
      </c>
      <c r="H16" s="22">
        <f t="shared" si="2"/>
        <v>24.4495</v>
      </c>
      <c r="I16" s="22">
        <f t="shared" si="13"/>
        <v>790</v>
      </c>
      <c r="J16" s="23">
        <f t="shared" si="8"/>
        <v>0.12115068845851952</v>
      </c>
      <c r="K16" s="12">
        <v>50</v>
      </c>
      <c r="L16" s="22">
        <f t="shared" si="4"/>
        <v>67.555000000000007</v>
      </c>
      <c r="M16" s="22">
        <f t="shared" si="5"/>
        <v>24.4495</v>
      </c>
      <c r="N16" s="22">
        <f t="shared" si="9"/>
        <v>7900</v>
      </c>
      <c r="O16" s="23">
        <f t="shared" si="10"/>
        <v>1.2115068845851953</v>
      </c>
      <c r="P16" s="12">
        <v>100</v>
      </c>
      <c r="Q16" s="22">
        <f t="shared" si="6"/>
        <v>67.555000000000007</v>
      </c>
      <c r="R16" s="22">
        <f t="shared" si="7"/>
        <v>24.4495</v>
      </c>
      <c r="S16" s="22">
        <f t="shared" si="11"/>
        <v>15800</v>
      </c>
      <c r="T16" s="23">
        <f t="shared" si="12"/>
        <v>2.4230137691703906</v>
      </c>
    </row>
    <row r="17" spans="1:20" x14ac:dyDescent="0.2">
      <c r="A17" s="2" t="s">
        <v>9</v>
      </c>
      <c r="B17" s="2">
        <v>-2353</v>
      </c>
      <c r="C17" s="2">
        <v>-2421</v>
      </c>
      <c r="D17" s="2">
        <v>68</v>
      </c>
      <c r="E17" s="3">
        <v>0.1</v>
      </c>
      <c r="F17" s="12">
        <v>5</v>
      </c>
      <c r="G17" s="22">
        <f t="shared" si="1"/>
        <v>69.119</v>
      </c>
      <c r="H17" s="22">
        <f t="shared" si="2"/>
        <v>25.177099999999999</v>
      </c>
      <c r="I17" s="22">
        <f t="shared" si="13"/>
        <v>340</v>
      </c>
      <c r="J17" s="23">
        <f t="shared" si="8"/>
        <v>5.2140802627717253E-2</v>
      </c>
      <c r="K17" s="12">
        <v>50</v>
      </c>
      <c r="L17" s="22">
        <f t="shared" si="4"/>
        <v>69.119</v>
      </c>
      <c r="M17" s="22">
        <f t="shared" si="5"/>
        <v>25.177099999999999</v>
      </c>
      <c r="N17" s="22">
        <f t="shared" si="9"/>
        <v>3400</v>
      </c>
      <c r="O17" s="23">
        <f t="shared" si="10"/>
        <v>0.52140802627717264</v>
      </c>
      <c r="P17" s="12">
        <v>100</v>
      </c>
      <c r="Q17" s="22">
        <f t="shared" si="6"/>
        <v>69.119</v>
      </c>
      <c r="R17" s="22">
        <f t="shared" si="7"/>
        <v>25.177099999999999</v>
      </c>
      <c r="S17" s="22">
        <f t="shared" si="11"/>
        <v>6800</v>
      </c>
      <c r="T17" s="23">
        <f t="shared" si="12"/>
        <v>1.0428160525543453</v>
      </c>
    </row>
    <row r="18" spans="1:20" x14ac:dyDescent="0.2">
      <c r="A18" s="2" t="s">
        <v>22</v>
      </c>
      <c r="B18" s="2">
        <v>-2351</v>
      </c>
      <c r="C18" s="2">
        <v>-2537</v>
      </c>
      <c r="D18" s="2">
        <v>186</v>
      </c>
      <c r="E18" s="3">
        <v>0.127</v>
      </c>
      <c r="F18" s="12">
        <v>5</v>
      </c>
      <c r="G18" s="22">
        <f t="shared" si="1"/>
        <v>69.073000000000008</v>
      </c>
      <c r="H18" s="22">
        <f t="shared" si="2"/>
        <v>25.1557</v>
      </c>
      <c r="I18" s="22">
        <f t="shared" si="13"/>
        <v>930</v>
      </c>
      <c r="J18" s="23">
        <f t="shared" si="8"/>
        <v>0.14262043071699129</v>
      </c>
      <c r="K18" s="12">
        <v>50</v>
      </c>
      <c r="L18" s="22">
        <f t="shared" si="4"/>
        <v>69.073000000000008</v>
      </c>
      <c r="M18" s="22">
        <f t="shared" si="5"/>
        <v>25.1557</v>
      </c>
      <c r="N18" s="22">
        <f t="shared" si="9"/>
        <v>9300</v>
      </c>
      <c r="O18" s="23">
        <f t="shared" si="10"/>
        <v>1.4262043071699131</v>
      </c>
      <c r="P18" s="12">
        <v>100</v>
      </c>
      <c r="Q18" s="22">
        <f t="shared" si="6"/>
        <v>69.073000000000008</v>
      </c>
      <c r="R18" s="22">
        <f t="shared" si="7"/>
        <v>25.1557</v>
      </c>
      <c r="S18" s="22">
        <f t="shared" si="11"/>
        <v>18600</v>
      </c>
      <c r="T18" s="23">
        <f t="shared" si="12"/>
        <v>2.8524086143398262</v>
      </c>
    </row>
    <row r="19" spans="1:20" x14ac:dyDescent="0.2">
      <c r="A19" s="2" t="s">
        <v>23</v>
      </c>
      <c r="B19" s="2">
        <v>-1596</v>
      </c>
      <c r="C19" s="2">
        <v>-1768</v>
      </c>
      <c r="D19" s="2">
        <v>172</v>
      </c>
      <c r="E19" s="3">
        <v>0.13500000000000001</v>
      </c>
      <c r="F19" s="12">
        <v>5</v>
      </c>
      <c r="G19" s="22">
        <f t="shared" si="1"/>
        <v>51.707999999999998</v>
      </c>
      <c r="H19" s="22">
        <f t="shared" si="2"/>
        <v>17.077200000000001</v>
      </c>
      <c r="I19" s="22">
        <f t="shared" si="13"/>
        <v>860</v>
      </c>
      <c r="J19" s="23">
        <f t="shared" si="8"/>
        <v>0.13188555958775539</v>
      </c>
      <c r="K19" s="12">
        <v>50</v>
      </c>
      <c r="L19" s="22">
        <f t="shared" si="4"/>
        <v>51.707999999999998</v>
      </c>
      <c r="M19" s="22">
        <f t="shared" si="5"/>
        <v>17.077200000000001</v>
      </c>
      <c r="N19" s="22">
        <f t="shared" si="9"/>
        <v>8600</v>
      </c>
      <c r="O19" s="23">
        <f t="shared" si="10"/>
        <v>1.3188555958775541</v>
      </c>
      <c r="P19" s="12">
        <v>100</v>
      </c>
      <c r="Q19" s="22">
        <f t="shared" si="6"/>
        <v>51.707999999999998</v>
      </c>
      <c r="R19" s="22">
        <f t="shared" si="7"/>
        <v>17.077200000000001</v>
      </c>
      <c r="S19" s="22">
        <f t="shared" si="11"/>
        <v>17200</v>
      </c>
      <c r="T19" s="23">
        <f t="shared" si="12"/>
        <v>2.6377111917551082</v>
      </c>
    </row>
    <row r="20" spans="1:20" x14ac:dyDescent="0.2">
      <c r="A20" s="2" t="s">
        <v>56</v>
      </c>
      <c r="B20" s="2">
        <v>-3315</v>
      </c>
      <c r="C20" s="10">
        <v>-3335</v>
      </c>
      <c r="D20" s="10">
        <v>20</v>
      </c>
      <c r="E20" s="11">
        <v>0.18</v>
      </c>
      <c r="F20" s="12">
        <v>5</v>
      </c>
      <c r="G20" s="22">
        <f t="shared" si="1"/>
        <v>91.245000000000005</v>
      </c>
      <c r="H20" s="22">
        <f t="shared" si="2"/>
        <v>35.470499999999994</v>
      </c>
      <c r="I20" s="22">
        <f t="shared" si="13"/>
        <v>100</v>
      </c>
      <c r="J20" s="23">
        <f t="shared" si="8"/>
        <v>1.5335530184622722E-2</v>
      </c>
      <c r="K20" s="12">
        <v>50</v>
      </c>
      <c r="L20" s="22">
        <f t="shared" si="4"/>
        <v>91.245000000000005</v>
      </c>
      <c r="M20" s="22">
        <f t="shared" si="5"/>
        <v>35.470499999999994</v>
      </c>
      <c r="N20" s="22">
        <f t="shared" si="9"/>
        <v>1000</v>
      </c>
      <c r="O20" s="23">
        <f t="shared" si="10"/>
        <v>0.15335530184622723</v>
      </c>
      <c r="P20" s="12">
        <v>100</v>
      </c>
      <c r="Q20" s="22">
        <f t="shared" si="6"/>
        <v>91.245000000000005</v>
      </c>
      <c r="R20" s="22">
        <f t="shared" si="7"/>
        <v>35.470499999999994</v>
      </c>
      <c r="S20" s="22">
        <f t="shared" si="11"/>
        <v>2000</v>
      </c>
      <c r="T20" s="23">
        <f t="shared" si="12"/>
        <v>0.30671060369245445</v>
      </c>
    </row>
    <row r="21" spans="1:20" x14ac:dyDescent="0.2">
      <c r="A21" s="2" t="s">
        <v>24</v>
      </c>
      <c r="B21" s="2">
        <v>-2171</v>
      </c>
      <c r="C21" s="2">
        <v>-2308</v>
      </c>
      <c r="D21" s="2">
        <v>137</v>
      </c>
      <c r="E21" s="3">
        <v>0.153</v>
      </c>
      <c r="F21" s="12">
        <v>5</v>
      </c>
      <c r="G21" s="22">
        <f t="shared" si="1"/>
        <v>64.932999999999993</v>
      </c>
      <c r="H21" s="22">
        <f t="shared" si="2"/>
        <v>23.229699999999998</v>
      </c>
      <c r="I21" s="22">
        <f t="shared" si="13"/>
        <v>685</v>
      </c>
      <c r="J21" s="23">
        <f t="shared" si="8"/>
        <v>0.10504838176466563</v>
      </c>
      <c r="K21" s="12">
        <v>50</v>
      </c>
      <c r="L21" s="22">
        <f t="shared" si="4"/>
        <v>64.932999999999993</v>
      </c>
      <c r="M21" s="22">
        <f t="shared" si="5"/>
        <v>23.229699999999998</v>
      </c>
      <c r="N21" s="22">
        <f t="shared" si="9"/>
        <v>6850</v>
      </c>
      <c r="O21" s="23">
        <f t="shared" si="10"/>
        <v>1.0504838176466567</v>
      </c>
      <c r="P21" s="12">
        <v>100</v>
      </c>
      <c r="Q21" s="22">
        <f t="shared" si="6"/>
        <v>64.932999999999993</v>
      </c>
      <c r="R21" s="22">
        <f t="shared" si="7"/>
        <v>23.229699999999998</v>
      </c>
      <c r="S21" s="22">
        <f t="shared" si="11"/>
        <v>13700</v>
      </c>
      <c r="T21" s="23">
        <f t="shared" si="12"/>
        <v>2.1009676352933133</v>
      </c>
    </row>
    <row r="22" spans="1:20" x14ac:dyDescent="0.2">
      <c r="A22" s="2" t="s">
        <v>25</v>
      </c>
      <c r="B22" s="2">
        <v>-2223</v>
      </c>
      <c r="C22" s="2">
        <v>-2356</v>
      </c>
      <c r="D22" s="2">
        <v>133</v>
      </c>
      <c r="E22" s="2" t="s">
        <v>0</v>
      </c>
      <c r="F22" s="12">
        <v>5</v>
      </c>
      <c r="G22" s="22">
        <f t="shared" si="1"/>
        <v>66.128999999999991</v>
      </c>
      <c r="H22" s="22">
        <f t="shared" si="2"/>
        <v>23.786099999999998</v>
      </c>
      <c r="I22" s="22">
        <f t="shared" si="13"/>
        <v>665</v>
      </c>
      <c r="J22" s="23">
        <f t="shared" si="8"/>
        <v>0.10198127572774111</v>
      </c>
      <c r="K22" s="12">
        <v>50</v>
      </c>
      <c r="L22" s="22">
        <f t="shared" si="4"/>
        <v>66.128999999999991</v>
      </c>
      <c r="M22" s="22">
        <f t="shared" si="5"/>
        <v>23.786099999999998</v>
      </c>
      <c r="N22" s="22">
        <f t="shared" si="9"/>
        <v>6650</v>
      </c>
      <c r="O22" s="23">
        <f t="shared" si="10"/>
        <v>1.0198127572774112</v>
      </c>
      <c r="P22" s="12">
        <v>100</v>
      </c>
      <c r="Q22" s="22">
        <f t="shared" si="6"/>
        <v>66.128999999999991</v>
      </c>
      <c r="R22" s="22">
        <f t="shared" si="7"/>
        <v>23.786099999999998</v>
      </c>
      <c r="S22" s="22">
        <f t="shared" si="11"/>
        <v>13300</v>
      </c>
      <c r="T22" s="23">
        <f t="shared" si="12"/>
        <v>2.0396255145548223</v>
      </c>
    </row>
    <row r="23" spans="1:20" x14ac:dyDescent="0.2">
      <c r="A23" s="2" t="s">
        <v>26</v>
      </c>
      <c r="B23" s="2">
        <v>-1955</v>
      </c>
      <c r="C23" s="2">
        <v>-2094</v>
      </c>
      <c r="D23" s="2">
        <v>139</v>
      </c>
      <c r="E23" s="3">
        <v>0.157</v>
      </c>
      <c r="F23" s="12">
        <v>5</v>
      </c>
      <c r="G23" s="22">
        <f t="shared" si="1"/>
        <v>59.965000000000003</v>
      </c>
      <c r="H23" s="22">
        <f t="shared" si="2"/>
        <v>20.918499999999998</v>
      </c>
      <c r="I23" s="22">
        <f t="shared" si="13"/>
        <v>695</v>
      </c>
      <c r="J23" s="23">
        <f t="shared" si="8"/>
        <v>0.10658193478312789</v>
      </c>
      <c r="K23" s="12">
        <v>50</v>
      </c>
      <c r="L23" s="22">
        <f t="shared" si="4"/>
        <v>59.965000000000003</v>
      </c>
      <c r="M23" s="22">
        <f t="shared" si="5"/>
        <v>20.918499999999998</v>
      </c>
      <c r="N23" s="22">
        <f t="shared" si="9"/>
        <v>6950</v>
      </c>
      <c r="O23" s="23">
        <f t="shared" si="10"/>
        <v>1.065819347831279</v>
      </c>
      <c r="P23" s="12">
        <v>100</v>
      </c>
      <c r="Q23" s="22">
        <f t="shared" si="6"/>
        <v>59.965000000000003</v>
      </c>
      <c r="R23" s="22">
        <f t="shared" si="7"/>
        <v>20.918499999999998</v>
      </c>
      <c r="S23" s="22">
        <f t="shared" si="11"/>
        <v>13900</v>
      </c>
      <c r="T23" s="23">
        <f t="shared" si="12"/>
        <v>2.1316386956625579</v>
      </c>
    </row>
    <row r="24" spans="1:20" x14ac:dyDescent="0.2">
      <c r="A24" s="2" t="s">
        <v>27</v>
      </c>
      <c r="B24" s="2">
        <v>-1942</v>
      </c>
      <c r="C24" s="2">
        <v>-2080</v>
      </c>
      <c r="D24" s="2">
        <v>138</v>
      </c>
      <c r="E24" s="3">
        <v>0.13300000000000001</v>
      </c>
      <c r="F24" s="12">
        <v>5</v>
      </c>
      <c r="G24" s="22">
        <f t="shared" si="1"/>
        <v>59.665999999999997</v>
      </c>
      <c r="H24" s="22">
        <f t="shared" si="2"/>
        <v>20.779399999999999</v>
      </c>
      <c r="I24" s="22">
        <f t="shared" si="13"/>
        <v>690</v>
      </c>
      <c r="J24" s="23">
        <f t="shared" si="8"/>
        <v>0.10581515827389679</v>
      </c>
      <c r="K24" s="12">
        <v>50</v>
      </c>
      <c r="L24" s="22">
        <f t="shared" si="4"/>
        <v>59.665999999999997</v>
      </c>
      <c r="M24" s="22">
        <f t="shared" si="5"/>
        <v>20.779399999999999</v>
      </c>
      <c r="N24" s="22">
        <f t="shared" si="9"/>
        <v>6900</v>
      </c>
      <c r="O24" s="23">
        <f t="shared" si="10"/>
        <v>1.0581515827389678</v>
      </c>
      <c r="P24" s="12">
        <v>100</v>
      </c>
      <c r="Q24" s="22">
        <f t="shared" si="6"/>
        <v>59.665999999999997</v>
      </c>
      <c r="R24" s="22">
        <f t="shared" si="7"/>
        <v>20.779399999999999</v>
      </c>
      <c r="S24" s="22">
        <f t="shared" si="11"/>
        <v>13800</v>
      </c>
      <c r="T24" s="23">
        <f t="shared" si="12"/>
        <v>2.1163031654779356</v>
      </c>
    </row>
    <row r="25" spans="1:20" x14ac:dyDescent="0.2">
      <c r="A25" s="2" t="s">
        <v>28</v>
      </c>
      <c r="B25" s="2">
        <v>-1919</v>
      </c>
      <c r="C25" s="2">
        <v>-2060</v>
      </c>
      <c r="D25" s="2">
        <v>141</v>
      </c>
      <c r="E25" s="3">
        <v>0.14499999999999999</v>
      </c>
      <c r="F25" s="12">
        <v>5</v>
      </c>
      <c r="G25" s="22">
        <f t="shared" si="1"/>
        <v>59.137</v>
      </c>
      <c r="H25" s="22">
        <f t="shared" si="2"/>
        <v>20.533300000000001</v>
      </c>
      <c r="I25" s="22">
        <f t="shared" si="13"/>
        <v>705</v>
      </c>
      <c r="J25" s="23">
        <f t="shared" si="8"/>
        <v>0.10811548780159018</v>
      </c>
      <c r="K25" s="12">
        <v>50</v>
      </c>
      <c r="L25" s="22">
        <f t="shared" si="4"/>
        <v>59.137</v>
      </c>
      <c r="M25" s="22">
        <f t="shared" si="5"/>
        <v>20.533300000000001</v>
      </c>
      <c r="N25" s="22">
        <f t="shared" si="9"/>
        <v>7050</v>
      </c>
      <c r="O25" s="23">
        <f t="shared" si="10"/>
        <v>1.0811548780159019</v>
      </c>
      <c r="P25" s="12">
        <v>100</v>
      </c>
      <c r="Q25" s="22">
        <f t="shared" si="6"/>
        <v>59.137</v>
      </c>
      <c r="R25" s="22">
        <f t="shared" si="7"/>
        <v>20.533300000000001</v>
      </c>
      <c r="S25" s="22">
        <f t="shared" si="11"/>
        <v>14100</v>
      </c>
      <c r="T25" s="23">
        <f t="shared" si="12"/>
        <v>2.1623097560318039</v>
      </c>
    </row>
    <row r="26" spans="1:20" x14ac:dyDescent="0.2">
      <c r="A26" s="2" t="s">
        <v>2</v>
      </c>
      <c r="B26" s="2">
        <v>-1858</v>
      </c>
      <c r="C26" s="2">
        <v>-1934</v>
      </c>
      <c r="D26" s="2">
        <v>76</v>
      </c>
      <c r="E26" s="3">
        <v>0.185</v>
      </c>
      <c r="F26" s="12">
        <v>5</v>
      </c>
      <c r="G26" s="22">
        <f t="shared" si="1"/>
        <v>57.734000000000002</v>
      </c>
      <c r="H26" s="22">
        <f t="shared" si="2"/>
        <v>19.880600000000001</v>
      </c>
      <c r="I26" s="22">
        <f t="shared" si="13"/>
        <v>380</v>
      </c>
      <c r="J26" s="23">
        <f t="shared" si="8"/>
        <v>5.827501470156634E-2</v>
      </c>
      <c r="K26" s="12">
        <v>50</v>
      </c>
      <c r="L26" s="22">
        <f t="shared" si="4"/>
        <v>57.734000000000002</v>
      </c>
      <c r="M26" s="22">
        <f t="shared" si="5"/>
        <v>19.880600000000001</v>
      </c>
      <c r="N26" s="22">
        <f t="shared" si="9"/>
        <v>3800</v>
      </c>
      <c r="O26" s="23">
        <f t="shared" si="10"/>
        <v>0.58275014701566341</v>
      </c>
      <c r="P26" s="12">
        <v>100</v>
      </c>
      <c r="Q26" s="22">
        <f t="shared" si="6"/>
        <v>57.734000000000002</v>
      </c>
      <c r="R26" s="22">
        <f t="shared" si="7"/>
        <v>19.880600000000001</v>
      </c>
      <c r="S26" s="22">
        <f t="shared" si="11"/>
        <v>7600</v>
      </c>
      <c r="T26" s="23">
        <f t="shared" si="12"/>
        <v>1.1655002940313268</v>
      </c>
    </row>
    <row r="27" spans="1:20" x14ac:dyDescent="0.2">
      <c r="A27" s="2" t="s">
        <v>29</v>
      </c>
      <c r="B27" s="2">
        <v>-2093</v>
      </c>
      <c r="C27" s="2">
        <v>-2221</v>
      </c>
      <c r="D27" s="2">
        <v>128</v>
      </c>
      <c r="E27" s="3">
        <v>0.16</v>
      </c>
      <c r="F27" s="12">
        <v>5</v>
      </c>
      <c r="G27" s="22">
        <f t="shared" si="1"/>
        <v>63.138999999999996</v>
      </c>
      <c r="H27" s="22">
        <f t="shared" si="2"/>
        <v>22.395099999999999</v>
      </c>
      <c r="I27" s="22">
        <f t="shared" si="13"/>
        <v>640</v>
      </c>
      <c r="J27" s="23">
        <f t="shared" si="8"/>
        <v>9.8147393181585427E-2</v>
      </c>
      <c r="K27" s="12">
        <v>50</v>
      </c>
      <c r="L27" s="22">
        <f t="shared" si="4"/>
        <v>63.138999999999996</v>
      </c>
      <c r="M27" s="22">
        <f t="shared" si="5"/>
        <v>22.395099999999999</v>
      </c>
      <c r="N27" s="22">
        <f t="shared" si="9"/>
        <v>6400</v>
      </c>
      <c r="O27" s="23">
        <f t="shared" si="10"/>
        <v>0.98147393181585418</v>
      </c>
      <c r="P27" s="12">
        <v>100</v>
      </c>
      <c r="Q27" s="22">
        <f t="shared" si="6"/>
        <v>63.138999999999996</v>
      </c>
      <c r="R27" s="22">
        <f t="shared" si="7"/>
        <v>22.395099999999999</v>
      </c>
      <c r="S27" s="22">
        <f t="shared" si="11"/>
        <v>12800</v>
      </c>
      <c r="T27" s="23">
        <f t="shared" si="12"/>
        <v>1.9629478636317084</v>
      </c>
    </row>
    <row r="28" spans="1:20" x14ac:dyDescent="0.2">
      <c r="A28" s="2" t="s">
        <v>10</v>
      </c>
      <c r="B28" s="2">
        <v>-1907</v>
      </c>
      <c r="C28" s="2">
        <v>-1951</v>
      </c>
      <c r="D28" s="2">
        <v>44</v>
      </c>
      <c r="E28" s="3">
        <v>0.15</v>
      </c>
      <c r="F28" s="12">
        <v>5</v>
      </c>
      <c r="G28" s="22">
        <f t="shared" si="1"/>
        <v>58.861000000000004</v>
      </c>
      <c r="H28" s="22">
        <f t="shared" si="2"/>
        <v>20.404899999999998</v>
      </c>
      <c r="I28" s="22">
        <f t="shared" si="13"/>
        <v>220</v>
      </c>
      <c r="J28" s="23">
        <f t="shared" si="8"/>
        <v>3.3738166406169987E-2</v>
      </c>
      <c r="K28" s="12">
        <v>50</v>
      </c>
      <c r="L28" s="22">
        <f t="shared" si="4"/>
        <v>58.861000000000004</v>
      </c>
      <c r="M28" s="22">
        <f t="shared" si="5"/>
        <v>20.404899999999998</v>
      </c>
      <c r="N28" s="22">
        <f t="shared" si="9"/>
        <v>2200</v>
      </c>
      <c r="O28" s="23">
        <f t="shared" si="10"/>
        <v>0.33738166406169989</v>
      </c>
      <c r="P28" s="12">
        <v>100</v>
      </c>
      <c r="Q28" s="22">
        <f t="shared" si="6"/>
        <v>58.861000000000004</v>
      </c>
      <c r="R28" s="22">
        <f t="shared" si="7"/>
        <v>20.404899999999998</v>
      </c>
      <c r="S28" s="22">
        <f t="shared" si="11"/>
        <v>4400</v>
      </c>
      <c r="T28" s="23">
        <f t="shared" si="12"/>
        <v>0.67476332812339979</v>
      </c>
    </row>
    <row r="29" spans="1:20" x14ac:dyDescent="0.2">
      <c r="A29" s="2" t="s">
        <v>30</v>
      </c>
      <c r="B29" s="2">
        <v>-1625</v>
      </c>
      <c r="C29" s="2">
        <v>-1794</v>
      </c>
      <c r="D29" s="2">
        <v>169</v>
      </c>
      <c r="E29" s="3">
        <v>0.111</v>
      </c>
      <c r="F29" s="12">
        <v>5</v>
      </c>
      <c r="G29" s="22">
        <f t="shared" si="1"/>
        <v>52.375</v>
      </c>
      <c r="H29" s="22">
        <f t="shared" si="2"/>
        <v>17.387499999999999</v>
      </c>
      <c r="I29" s="22">
        <f t="shared" si="13"/>
        <v>845</v>
      </c>
      <c r="J29" s="23">
        <f t="shared" si="8"/>
        <v>0.12958523006006198</v>
      </c>
      <c r="K29" s="12">
        <v>50</v>
      </c>
      <c r="L29" s="22">
        <f t="shared" si="4"/>
        <v>52.375</v>
      </c>
      <c r="M29" s="22">
        <f t="shared" si="5"/>
        <v>17.387499999999999</v>
      </c>
      <c r="N29" s="22">
        <f t="shared" si="9"/>
        <v>8450</v>
      </c>
      <c r="O29" s="23">
        <f t="shared" si="10"/>
        <v>1.29585230060062</v>
      </c>
      <c r="P29" s="12">
        <v>100</v>
      </c>
      <c r="Q29" s="22">
        <f t="shared" si="6"/>
        <v>52.375</v>
      </c>
      <c r="R29" s="22">
        <f t="shared" si="7"/>
        <v>17.387499999999999</v>
      </c>
      <c r="S29" s="22">
        <f t="shared" si="11"/>
        <v>16900</v>
      </c>
      <c r="T29" s="23">
        <f t="shared" si="12"/>
        <v>2.5917046012012399</v>
      </c>
    </row>
    <row r="30" spans="1:20" x14ac:dyDescent="0.2">
      <c r="A30" s="4" t="s">
        <v>5</v>
      </c>
      <c r="B30" s="2">
        <v>-2303</v>
      </c>
      <c r="C30" s="2">
        <f>B30-50</f>
        <v>-2353</v>
      </c>
      <c r="D30" s="2">
        <f>B30-C30</f>
        <v>50</v>
      </c>
      <c r="E30" s="3">
        <v>0.16</v>
      </c>
      <c r="F30" s="12">
        <v>5</v>
      </c>
      <c r="G30" s="22">
        <f t="shared" si="1"/>
        <v>67.968999999999994</v>
      </c>
      <c r="H30" s="22">
        <f t="shared" si="2"/>
        <v>24.642099999999999</v>
      </c>
      <c r="I30" s="22">
        <f t="shared" si="13"/>
        <v>250</v>
      </c>
      <c r="J30" s="23">
        <f t="shared" si="8"/>
        <v>3.8338825461556807E-2</v>
      </c>
      <c r="K30" s="12">
        <v>50</v>
      </c>
      <c r="L30" s="22">
        <f t="shared" si="4"/>
        <v>67.968999999999994</v>
      </c>
      <c r="M30" s="22">
        <f t="shared" si="5"/>
        <v>24.642099999999999</v>
      </c>
      <c r="N30" s="22">
        <f t="shared" si="9"/>
        <v>2500</v>
      </c>
      <c r="O30" s="23">
        <f t="shared" si="10"/>
        <v>0.38338825461556802</v>
      </c>
      <c r="P30" s="12">
        <v>100</v>
      </c>
      <c r="Q30" s="22">
        <f t="shared" si="6"/>
        <v>67.968999999999994</v>
      </c>
      <c r="R30" s="22">
        <f t="shared" si="7"/>
        <v>24.642099999999999</v>
      </c>
      <c r="S30" s="22">
        <f t="shared" si="11"/>
        <v>5000</v>
      </c>
      <c r="T30" s="23">
        <f t="shared" si="12"/>
        <v>0.76677650923113605</v>
      </c>
    </row>
    <row r="31" spans="1:20" x14ac:dyDescent="0.2">
      <c r="A31" s="2" t="s">
        <v>31</v>
      </c>
      <c r="B31" s="2">
        <v>-2138</v>
      </c>
      <c r="C31" s="2">
        <v>-2283</v>
      </c>
      <c r="D31" s="2">
        <v>145</v>
      </c>
      <c r="E31" s="3">
        <v>0.16</v>
      </c>
      <c r="F31" s="12">
        <v>5</v>
      </c>
      <c r="G31" s="22">
        <f t="shared" si="1"/>
        <v>64.174000000000007</v>
      </c>
      <c r="H31" s="22">
        <f t="shared" si="2"/>
        <v>22.876599999999996</v>
      </c>
      <c r="I31" s="22">
        <f t="shared" si="13"/>
        <v>725</v>
      </c>
      <c r="J31" s="23">
        <f t="shared" si="8"/>
        <v>0.11118259383851473</v>
      </c>
      <c r="K31" s="12">
        <v>50</v>
      </c>
      <c r="L31" s="22">
        <f t="shared" si="4"/>
        <v>64.174000000000007</v>
      </c>
      <c r="M31" s="22">
        <f t="shared" si="5"/>
        <v>22.876599999999996</v>
      </c>
      <c r="N31" s="22">
        <f t="shared" si="9"/>
        <v>7250</v>
      </c>
      <c r="O31" s="23">
        <f t="shared" si="10"/>
        <v>1.1118259383851474</v>
      </c>
      <c r="P31" s="12">
        <v>100</v>
      </c>
      <c r="Q31" s="22">
        <f t="shared" si="6"/>
        <v>64.174000000000007</v>
      </c>
      <c r="R31" s="22">
        <f t="shared" si="7"/>
        <v>22.876599999999996</v>
      </c>
      <c r="S31" s="22">
        <f t="shared" si="11"/>
        <v>14500</v>
      </c>
      <c r="T31" s="23">
        <f t="shared" si="12"/>
        <v>2.2236518767702949</v>
      </c>
    </row>
    <row r="32" spans="1:20" x14ac:dyDescent="0.2">
      <c r="A32" s="2" t="s">
        <v>32</v>
      </c>
      <c r="B32" s="2">
        <v>-1742</v>
      </c>
      <c r="C32" s="2">
        <v>-1900</v>
      </c>
      <c r="D32" s="2">
        <v>158</v>
      </c>
      <c r="E32" s="2" t="s">
        <v>0</v>
      </c>
      <c r="F32" s="12">
        <v>5</v>
      </c>
      <c r="G32" s="22">
        <f t="shared" si="1"/>
        <v>55.066000000000003</v>
      </c>
      <c r="H32" s="22">
        <f t="shared" si="2"/>
        <v>18.639399999999998</v>
      </c>
      <c r="I32" s="22">
        <f t="shared" si="13"/>
        <v>790</v>
      </c>
      <c r="J32" s="23">
        <f t="shared" si="8"/>
        <v>0.12115068845851952</v>
      </c>
      <c r="K32" s="12">
        <v>50</v>
      </c>
      <c r="L32" s="22">
        <f t="shared" si="4"/>
        <v>55.066000000000003</v>
      </c>
      <c r="M32" s="22">
        <f t="shared" si="5"/>
        <v>18.639399999999998</v>
      </c>
      <c r="N32" s="22">
        <f t="shared" si="9"/>
        <v>7900</v>
      </c>
      <c r="O32" s="23">
        <f t="shared" si="10"/>
        <v>1.2115068845851953</v>
      </c>
      <c r="P32" s="12">
        <v>100</v>
      </c>
      <c r="Q32" s="22">
        <f t="shared" si="6"/>
        <v>55.066000000000003</v>
      </c>
      <c r="R32" s="22">
        <f t="shared" si="7"/>
        <v>18.639399999999998</v>
      </c>
      <c r="S32" s="22">
        <f t="shared" si="11"/>
        <v>15800</v>
      </c>
      <c r="T32" s="23">
        <f t="shared" si="12"/>
        <v>2.4230137691703906</v>
      </c>
    </row>
    <row r="33" spans="1:20" x14ac:dyDescent="0.2">
      <c r="A33" s="2" t="s">
        <v>33</v>
      </c>
      <c r="B33" s="2">
        <v>-2035</v>
      </c>
      <c r="C33" s="2">
        <v>-2137</v>
      </c>
      <c r="D33" s="2">
        <v>102</v>
      </c>
      <c r="E33" s="2" t="s">
        <v>0</v>
      </c>
      <c r="F33" s="12">
        <v>5</v>
      </c>
      <c r="G33" s="22">
        <f t="shared" si="1"/>
        <v>61.805000000000007</v>
      </c>
      <c r="H33" s="22">
        <f t="shared" si="2"/>
        <v>21.7745</v>
      </c>
      <c r="I33" s="22">
        <f t="shared" si="13"/>
        <v>510</v>
      </c>
      <c r="J33" s="23">
        <f t="shared" si="8"/>
        <v>7.821120394157588E-2</v>
      </c>
      <c r="K33" s="12">
        <v>50</v>
      </c>
      <c r="L33" s="22">
        <f t="shared" si="4"/>
        <v>61.805000000000007</v>
      </c>
      <c r="M33" s="22">
        <f t="shared" si="5"/>
        <v>21.7745</v>
      </c>
      <c r="N33" s="22">
        <f t="shared" si="9"/>
        <v>5100</v>
      </c>
      <c r="O33" s="23">
        <f t="shared" si="10"/>
        <v>0.7821120394157588</v>
      </c>
      <c r="P33" s="12">
        <v>100</v>
      </c>
      <c r="Q33" s="22">
        <f t="shared" si="6"/>
        <v>61.805000000000007</v>
      </c>
      <c r="R33" s="22">
        <f t="shared" si="7"/>
        <v>21.7745</v>
      </c>
      <c r="S33" s="22">
        <f t="shared" si="11"/>
        <v>10200</v>
      </c>
      <c r="T33" s="23">
        <f t="shared" si="12"/>
        <v>1.5642240788315176</v>
      </c>
    </row>
    <row r="34" spans="1:20" x14ac:dyDescent="0.2">
      <c r="A34" s="4" t="s">
        <v>1</v>
      </c>
      <c r="B34" s="2">
        <v>-1469</v>
      </c>
      <c r="C34" s="2">
        <f>B34-42</f>
        <v>-1511</v>
      </c>
      <c r="D34" s="2">
        <f>B34-C34</f>
        <v>42</v>
      </c>
      <c r="E34" s="3">
        <v>0.15</v>
      </c>
      <c r="F34" s="12">
        <v>5</v>
      </c>
      <c r="G34" s="22">
        <f t="shared" si="1"/>
        <v>48.786999999999999</v>
      </c>
      <c r="H34" s="22">
        <f t="shared" si="2"/>
        <v>15.718299999999999</v>
      </c>
      <c r="I34" s="22">
        <f t="shared" si="13"/>
        <v>210</v>
      </c>
      <c r="J34" s="23">
        <f t="shared" si="8"/>
        <v>3.2204613387707713E-2</v>
      </c>
      <c r="K34" s="12">
        <v>50</v>
      </c>
      <c r="L34" s="22">
        <f t="shared" si="4"/>
        <v>48.786999999999999</v>
      </c>
      <c r="M34" s="22">
        <f t="shared" si="5"/>
        <v>15.718299999999999</v>
      </c>
      <c r="N34" s="22">
        <f t="shared" si="9"/>
        <v>2100</v>
      </c>
      <c r="O34" s="23">
        <f t="shared" si="10"/>
        <v>0.3220461338770772</v>
      </c>
      <c r="P34" s="12">
        <v>100</v>
      </c>
      <c r="Q34" s="22">
        <f t="shared" si="6"/>
        <v>48.786999999999999</v>
      </c>
      <c r="R34" s="22">
        <f t="shared" si="7"/>
        <v>15.718299999999999</v>
      </c>
      <c r="S34" s="22">
        <f t="shared" si="11"/>
        <v>4200</v>
      </c>
      <c r="T34" s="23">
        <f t="shared" si="12"/>
        <v>0.6440922677541544</v>
      </c>
    </row>
    <row r="35" spans="1:20" x14ac:dyDescent="0.2">
      <c r="A35" s="2" t="s">
        <v>34</v>
      </c>
      <c r="B35" s="2">
        <v>-2014</v>
      </c>
      <c r="C35" s="2">
        <v>-2138</v>
      </c>
      <c r="D35" s="2">
        <v>124</v>
      </c>
      <c r="E35" s="3">
        <v>0.15</v>
      </c>
      <c r="F35" s="12">
        <v>5</v>
      </c>
      <c r="G35" s="22">
        <f t="shared" si="1"/>
        <v>61.321999999999996</v>
      </c>
      <c r="H35" s="22">
        <f t="shared" si="2"/>
        <v>21.549799999999998</v>
      </c>
      <c r="I35" s="22">
        <f t="shared" si="13"/>
        <v>620</v>
      </c>
      <c r="J35" s="23">
        <f t="shared" si="8"/>
        <v>9.508028714466088E-2</v>
      </c>
      <c r="K35" s="12">
        <v>50</v>
      </c>
      <c r="L35" s="22">
        <f t="shared" si="4"/>
        <v>61.321999999999996</v>
      </c>
      <c r="M35" s="22">
        <f t="shared" si="5"/>
        <v>21.549799999999998</v>
      </c>
      <c r="N35" s="22">
        <f t="shared" si="9"/>
        <v>6200</v>
      </c>
      <c r="O35" s="23">
        <f t="shared" si="10"/>
        <v>0.9508028714466088</v>
      </c>
      <c r="P35" s="12">
        <v>100</v>
      </c>
      <c r="Q35" s="22">
        <f t="shared" si="6"/>
        <v>61.321999999999996</v>
      </c>
      <c r="R35" s="22">
        <f t="shared" si="7"/>
        <v>21.549799999999998</v>
      </c>
      <c r="S35" s="22">
        <f t="shared" si="11"/>
        <v>12400</v>
      </c>
      <c r="T35" s="23">
        <f t="shared" si="12"/>
        <v>1.9016057428932176</v>
      </c>
    </row>
    <row r="36" spans="1:20" x14ac:dyDescent="0.2">
      <c r="A36" s="4" t="s">
        <v>4</v>
      </c>
      <c r="B36" s="2">
        <v>-2107</v>
      </c>
      <c r="C36" s="2">
        <f>B36-49</f>
        <v>-2156</v>
      </c>
      <c r="D36" s="2">
        <f>B36-C36</f>
        <v>49</v>
      </c>
      <c r="E36" s="3">
        <v>0.11</v>
      </c>
      <c r="F36" s="12">
        <v>5</v>
      </c>
      <c r="G36" s="22">
        <f t="shared" si="1"/>
        <v>63.461000000000006</v>
      </c>
      <c r="H36" s="22">
        <f t="shared" si="2"/>
        <v>22.544900000000002</v>
      </c>
      <c r="I36" s="22">
        <f t="shared" si="13"/>
        <v>245</v>
      </c>
      <c r="J36" s="23">
        <f t="shared" si="8"/>
        <v>3.757204895232566E-2</v>
      </c>
      <c r="K36" s="12">
        <v>50</v>
      </c>
      <c r="L36" s="22">
        <f t="shared" si="4"/>
        <v>63.461000000000006</v>
      </c>
      <c r="M36" s="22">
        <f t="shared" si="5"/>
        <v>22.544900000000002</v>
      </c>
      <c r="N36" s="22">
        <f t="shared" si="9"/>
        <v>2450</v>
      </c>
      <c r="O36" s="23">
        <f t="shared" si="10"/>
        <v>0.37572048952325665</v>
      </c>
      <c r="P36" s="12">
        <v>100</v>
      </c>
      <c r="Q36" s="22">
        <f t="shared" si="6"/>
        <v>63.461000000000006</v>
      </c>
      <c r="R36" s="22">
        <f t="shared" si="7"/>
        <v>22.544900000000002</v>
      </c>
      <c r="S36" s="22">
        <f t="shared" si="11"/>
        <v>4900</v>
      </c>
      <c r="T36" s="23">
        <f t="shared" si="12"/>
        <v>0.7514409790465133</v>
      </c>
    </row>
    <row r="37" spans="1:20" x14ac:dyDescent="0.2">
      <c r="A37" s="2" t="s">
        <v>35</v>
      </c>
      <c r="B37" s="2">
        <v>-1040</v>
      </c>
      <c r="C37" s="2">
        <v>-1237</v>
      </c>
      <c r="D37" s="2">
        <v>197</v>
      </c>
      <c r="E37" s="3">
        <v>0.23100000000000001</v>
      </c>
      <c r="F37" s="12">
        <v>5</v>
      </c>
      <c r="G37" s="22">
        <f t="shared" si="1"/>
        <v>38.92</v>
      </c>
      <c r="H37" s="22">
        <f t="shared" si="2"/>
        <v>11.128</v>
      </c>
      <c r="I37" s="22">
        <f t="shared" si="13"/>
        <v>985</v>
      </c>
      <c r="J37" s="23">
        <f t="shared" si="8"/>
        <v>0.15105497231853379</v>
      </c>
      <c r="K37" s="12">
        <v>50</v>
      </c>
      <c r="L37" s="22">
        <f t="shared" si="4"/>
        <v>38.92</v>
      </c>
      <c r="M37" s="22">
        <f t="shared" si="5"/>
        <v>11.128</v>
      </c>
      <c r="N37" s="22">
        <f t="shared" si="9"/>
        <v>9850</v>
      </c>
      <c r="O37" s="23">
        <f t="shared" si="10"/>
        <v>1.510549723185338</v>
      </c>
      <c r="P37" s="12">
        <v>100</v>
      </c>
      <c r="Q37" s="22">
        <f t="shared" si="6"/>
        <v>38.92</v>
      </c>
      <c r="R37" s="22">
        <f t="shared" si="7"/>
        <v>11.128</v>
      </c>
      <c r="S37" s="22">
        <f t="shared" si="11"/>
        <v>19700</v>
      </c>
      <c r="T37" s="23">
        <f t="shared" si="12"/>
        <v>3.021099446370676</v>
      </c>
    </row>
    <row r="38" spans="1:20" x14ac:dyDescent="0.2">
      <c r="A38" s="2" t="s">
        <v>36</v>
      </c>
      <c r="B38" s="2">
        <v>-1968</v>
      </c>
      <c r="C38" s="2">
        <v>-2147</v>
      </c>
      <c r="D38" s="2">
        <v>179</v>
      </c>
      <c r="E38" s="2" t="s">
        <v>0</v>
      </c>
      <c r="F38" s="12">
        <v>5</v>
      </c>
      <c r="G38" s="22">
        <f t="shared" si="1"/>
        <v>60.263999999999996</v>
      </c>
      <c r="H38" s="22">
        <f t="shared" si="2"/>
        <v>21.057599999999997</v>
      </c>
      <c r="I38" s="22">
        <f t="shared" si="13"/>
        <v>895</v>
      </c>
      <c r="J38" s="23">
        <f t="shared" si="8"/>
        <v>0.13725299515237335</v>
      </c>
      <c r="K38" s="12">
        <v>50</v>
      </c>
      <c r="L38" s="22">
        <f t="shared" si="4"/>
        <v>60.263999999999996</v>
      </c>
      <c r="M38" s="22">
        <f t="shared" si="5"/>
        <v>21.057599999999997</v>
      </c>
      <c r="N38" s="22">
        <f t="shared" si="9"/>
        <v>8950</v>
      </c>
      <c r="O38" s="23">
        <f t="shared" si="10"/>
        <v>1.3725299515237337</v>
      </c>
      <c r="P38" s="12">
        <v>100</v>
      </c>
      <c r="Q38" s="22">
        <f t="shared" si="6"/>
        <v>60.263999999999996</v>
      </c>
      <c r="R38" s="22">
        <f t="shared" si="7"/>
        <v>21.057599999999997</v>
      </c>
      <c r="S38" s="22">
        <f t="shared" si="11"/>
        <v>17900</v>
      </c>
      <c r="T38" s="23">
        <f t="shared" si="12"/>
        <v>2.7450599030474674</v>
      </c>
    </row>
    <row r="39" spans="1:20" x14ac:dyDescent="0.2">
      <c r="A39" s="2" t="s">
        <v>6</v>
      </c>
      <c r="B39" s="2">
        <v>-2610</v>
      </c>
      <c r="C39" s="2">
        <f>B39-25</f>
        <v>-2635</v>
      </c>
      <c r="D39" s="2">
        <f>B39-C39</f>
        <v>25</v>
      </c>
      <c r="E39" s="3">
        <v>0.15</v>
      </c>
      <c r="F39" s="12">
        <v>5</v>
      </c>
      <c r="G39" s="22">
        <f t="shared" si="1"/>
        <v>75.03</v>
      </c>
      <c r="H39" s="22">
        <f t="shared" si="2"/>
        <v>27.926999999999996</v>
      </c>
      <c r="I39" s="22">
        <f t="shared" si="13"/>
        <v>125</v>
      </c>
      <c r="J39" s="23">
        <f t="shared" si="8"/>
        <v>1.9169412730778403E-2</v>
      </c>
      <c r="K39" s="12">
        <v>50</v>
      </c>
      <c r="L39" s="22">
        <f t="shared" si="4"/>
        <v>75.03</v>
      </c>
      <c r="M39" s="22">
        <f t="shared" si="5"/>
        <v>27.926999999999996</v>
      </c>
      <c r="N39" s="22">
        <f t="shared" si="9"/>
        <v>1250</v>
      </c>
      <c r="O39" s="23">
        <f t="shared" si="10"/>
        <v>0.19169412730778401</v>
      </c>
      <c r="P39" s="12">
        <v>100</v>
      </c>
      <c r="Q39" s="22">
        <f t="shared" si="6"/>
        <v>75.03</v>
      </c>
      <c r="R39" s="22">
        <f t="shared" si="7"/>
        <v>27.926999999999996</v>
      </c>
      <c r="S39" s="22">
        <f t="shared" si="11"/>
        <v>2500</v>
      </c>
      <c r="T39" s="23">
        <f t="shared" si="12"/>
        <v>0.38338825461556802</v>
      </c>
    </row>
    <row r="40" spans="1:20" x14ac:dyDescent="0.2">
      <c r="A40" s="2" t="s">
        <v>37</v>
      </c>
      <c r="B40" s="2">
        <v>-884</v>
      </c>
      <c r="C40" s="2">
        <v>-1091</v>
      </c>
      <c r="D40" s="2">
        <v>207</v>
      </c>
      <c r="E40" s="3">
        <v>0.17</v>
      </c>
      <c r="F40" s="12">
        <v>5</v>
      </c>
      <c r="G40" s="22">
        <f t="shared" si="1"/>
        <v>35.332000000000001</v>
      </c>
      <c r="H40" s="22">
        <f t="shared" si="2"/>
        <v>9.4588000000000001</v>
      </c>
      <c r="I40" s="22">
        <f t="shared" si="13"/>
        <v>1035</v>
      </c>
      <c r="J40" s="23">
        <f t="shared" si="8"/>
        <v>0.15872273741084514</v>
      </c>
      <c r="K40" s="12">
        <v>50</v>
      </c>
      <c r="L40" s="22">
        <f t="shared" si="4"/>
        <v>35.332000000000001</v>
      </c>
      <c r="M40" s="22">
        <f t="shared" si="5"/>
        <v>9.4588000000000001</v>
      </c>
      <c r="N40" s="22">
        <f t="shared" si="9"/>
        <v>10350</v>
      </c>
      <c r="O40" s="23">
        <f t="shared" si="10"/>
        <v>1.5872273741084519</v>
      </c>
      <c r="P40" s="12">
        <v>100</v>
      </c>
      <c r="Q40" s="22">
        <f t="shared" si="6"/>
        <v>35.332000000000001</v>
      </c>
      <c r="R40" s="22">
        <f t="shared" si="7"/>
        <v>9.4588000000000001</v>
      </c>
      <c r="S40" s="22">
        <f t="shared" si="11"/>
        <v>20700</v>
      </c>
      <c r="T40" s="23">
        <f t="shared" si="12"/>
        <v>3.1744547482169039</v>
      </c>
    </row>
    <row r="41" spans="1:20" x14ac:dyDescent="0.2">
      <c r="A41" s="2" t="s">
        <v>38</v>
      </c>
      <c r="B41" s="2">
        <v>-1623</v>
      </c>
      <c r="C41" s="2">
        <v>-1788</v>
      </c>
      <c r="D41" s="2">
        <v>165</v>
      </c>
      <c r="E41" s="2" t="s">
        <v>0</v>
      </c>
      <c r="F41" s="12">
        <v>5</v>
      </c>
      <c r="G41" s="22">
        <f t="shared" si="1"/>
        <v>52.329000000000001</v>
      </c>
      <c r="H41" s="22">
        <f t="shared" si="2"/>
        <v>17.366099999999999</v>
      </c>
      <c r="I41" s="22">
        <f t="shared" si="13"/>
        <v>825</v>
      </c>
      <c r="J41" s="23">
        <f t="shared" si="8"/>
        <v>0.12651812402313742</v>
      </c>
      <c r="K41" s="12">
        <v>50</v>
      </c>
      <c r="L41" s="22">
        <f t="shared" si="4"/>
        <v>52.329000000000001</v>
      </c>
      <c r="M41" s="22">
        <f t="shared" si="5"/>
        <v>17.366099999999999</v>
      </c>
      <c r="N41" s="22">
        <f t="shared" si="9"/>
        <v>8250</v>
      </c>
      <c r="O41" s="23">
        <f t="shared" si="10"/>
        <v>1.2651812402313745</v>
      </c>
      <c r="P41" s="12">
        <v>100</v>
      </c>
      <c r="Q41" s="22">
        <f t="shared" si="6"/>
        <v>52.329000000000001</v>
      </c>
      <c r="R41" s="22">
        <f t="shared" si="7"/>
        <v>17.366099999999999</v>
      </c>
      <c r="S41" s="22">
        <f t="shared" si="11"/>
        <v>16500</v>
      </c>
      <c r="T41" s="23">
        <f t="shared" si="12"/>
        <v>2.5303624804627489</v>
      </c>
    </row>
    <row r="45" spans="1:20" x14ac:dyDescent="0.2">
      <c r="A45" s="2"/>
    </row>
    <row r="49" spans="4:4" x14ac:dyDescent="0.2">
      <c r="D49" s="13"/>
    </row>
  </sheetData>
  <mergeCells count="3">
    <mergeCell ref="F1:J1"/>
    <mergeCell ref="K1:O1"/>
    <mergeCell ref="P1:T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EA34-045B-E34A-8DB4-CFCECEFD6FC5}">
  <dimension ref="A1:E40"/>
  <sheetViews>
    <sheetView tabSelected="1" workbookViewId="0">
      <selection activeCell="A40" sqref="A40"/>
    </sheetView>
  </sheetViews>
  <sheetFormatPr baseColWidth="10" defaultRowHeight="16" x14ac:dyDescent="0.2"/>
  <cols>
    <col min="3" max="3" width="11" customWidth="1"/>
    <col min="4" max="4" width="15.1640625" customWidth="1"/>
  </cols>
  <sheetData>
    <row r="1" spans="1:5" x14ac:dyDescent="0.2">
      <c r="A1" s="32" t="s">
        <v>91</v>
      </c>
      <c r="B1" s="32" t="s">
        <v>92</v>
      </c>
      <c r="C1" s="32" t="s">
        <v>93</v>
      </c>
      <c r="D1" s="32" t="s">
        <v>94</v>
      </c>
      <c r="E1" s="32" t="s">
        <v>95</v>
      </c>
    </row>
    <row r="2" spans="1:5" x14ac:dyDescent="0.2">
      <c r="A2" s="32" t="s">
        <v>7</v>
      </c>
      <c r="B2" s="32">
        <v>-987</v>
      </c>
      <c r="C2" s="32">
        <v>-1060</v>
      </c>
      <c r="D2" s="32">
        <v>73</v>
      </c>
      <c r="E2" s="33"/>
    </row>
    <row r="3" spans="1:5" x14ac:dyDescent="0.2">
      <c r="A3" s="32" t="s">
        <v>8</v>
      </c>
      <c r="B3" s="32">
        <v>-1002</v>
      </c>
      <c r="C3" s="32">
        <v>-1093</v>
      </c>
      <c r="D3" s="32">
        <v>91</v>
      </c>
      <c r="E3" s="33">
        <v>0.218</v>
      </c>
    </row>
    <row r="4" spans="1:5" x14ac:dyDescent="0.2">
      <c r="A4" s="32" t="s">
        <v>11</v>
      </c>
      <c r="B4" s="32">
        <v>-1102</v>
      </c>
      <c r="C4" s="32">
        <v>-1263</v>
      </c>
      <c r="D4" s="32">
        <v>161</v>
      </c>
      <c r="E4" s="33">
        <v>0.185</v>
      </c>
    </row>
    <row r="5" spans="1:5" x14ac:dyDescent="0.2">
      <c r="A5" s="32" t="s">
        <v>12</v>
      </c>
      <c r="B5" s="32">
        <v>-2330</v>
      </c>
      <c r="C5" s="32">
        <v>-2600</v>
      </c>
      <c r="D5" s="32">
        <v>270</v>
      </c>
      <c r="E5" s="33">
        <v>0.19500000000000001</v>
      </c>
    </row>
    <row r="6" spans="1:5" x14ac:dyDescent="0.2">
      <c r="A6" s="32" t="s">
        <v>13</v>
      </c>
      <c r="B6" s="32">
        <v>-2161</v>
      </c>
      <c r="C6" s="32">
        <v>-2324</v>
      </c>
      <c r="D6" s="32">
        <v>163</v>
      </c>
      <c r="E6" s="33"/>
    </row>
    <row r="7" spans="1:5" x14ac:dyDescent="0.2">
      <c r="A7" s="32" t="s">
        <v>14</v>
      </c>
      <c r="B7" s="32">
        <v>-2133</v>
      </c>
      <c r="C7" s="32">
        <v>-2295</v>
      </c>
      <c r="D7" s="32">
        <v>162</v>
      </c>
      <c r="E7" s="33">
        <v>0.16200000000000001</v>
      </c>
    </row>
    <row r="8" spans="1:5" x14ac:dyDescent="0.2">
      <c r="A8" s="32" t="s">
        <v>15</v>
      </c>
      <c r="B8" s="32">
        <v>-2180</v>
      </c>
      <c r="C8" s="32">
        <v>-2454</v>
      </c>
      <c r="D8" s="32">
        <v>274</v>
      </c>
      <c r="E8" s="33"/>
    </row>
    <row r="9" spans="1:5" x14ac:dyDescent="0.2">
      <c r="A9" s="32" t="s">
        <v>16</v>
      </c>
      <c r="B9" s="32">
        <v>-2032</v>
      </c>
      <c r="C9" s="32">
        <v>-2237</v>
      </c>
      <c r="D9" s="32">
        <v>205</v>
      </c>
      <c r="E9" s="33">
        <v>0.125</v>
      </c>
    </row>
    <row r="10" spans="1:5" x14ac:dyDescent="0.2">
      <c r="A10" s="32" t="s">
        <v>3</v>
      </c>
      <c r="B10" s="32">
        <v>-1029</v>
      </c>
      <c r="C10" s="32">
        <v>-1115</v>
      </c>
      <c r="D10" s="32">
        <v>86</v>
      </c>
      <c r="E10" s="33">
        <v>0.23499999999999999</v>
      </c>
    </row>
    <row r="11" spans="1:5" x14ac:dyDescent="0.2">
      <c r="A11" s="32" t="s">
        <v>96</v>
      </c>
      <c r="B11" s="32">
        <v>-1425</v>
      </c>
      <c r="C11" s="32">
        <v>-1593</v>
      </c>
      <c r="D11" s="32">
        <v>168</v>
      </c>
      <c r="E11" s="33">
        <v>0.115</v>
      </c>
    </row>
    <row r="12" spans="1:5" x14ac:dyDescent="0.2">
      <c r="A12" s="32" t="s">
        <v>18</v>
      </c>
      <c r="B12" s="32">
        <v>-2120</v>
      </c>
      <c r="C12" s="32">
        <v>-2263</v>
      </c>
      <c r="D12" s="32">
        <v>143</v>
      </c>
      <c r="E12" s="33">
        <v>0.13</v>
      </c>
    </row>
    <row r="13" spans="1:5" x14ac:dyDescent="0.2">
      <c r="A13" s="32" t="s">
        <v>19</v>
      </c>
      <c r="B13" s="32">
        <v>-1623</v>
      </c>
      <c r="C13" s="32">
        <v>-1781</v>
      </c>
      <c r="D13" s="32">
        <v>158</v>
      </c>
      <c r="E13" s="33">
        <v>0.13800000000000001</v>
      </c>
    </row>
    <row r="14" spans="1:5" x14ac:dyDescent="0.2">
      <c r="A14" s="32" t="s">
        <v>20</v>
      </c>
      <c r="B14" s="32">
        <v>-1978</v>
      </c>
      <c r="C14" s="32">
        <v>-2327</v>
      </c>
      <c r="D14" s="32">
        <v>349</v>
      </c>
      <c r="E14" s="33">
        <v>0.12</v>
      </c>
    </row>
    <row r="15" spans="1:5" x14ac:dyDescent="0.2">
      <c r="A15" s="32" t="s">
        <v>21</v>
      </c>
      <c r="B15" s="32">
        <v>-2285</v>
      </c>
      <c r="C15" s="32">
        <v>-2443</v>
      </c>
      <c r="D15" s="32">
        <v>158</v>
      </c>
      <c r="E15" s="33">
        <v>0.08</v>
      </c>
    </row>
    <row r="16" spans="1:5" x14ac:dyDescent="0.2">
      <c r="A16" s="32" t="s">
        <v>9</v>
      </c>
      <c r="B16" s="32">
        <v>-2353</v>
      </c>
      <c r="C16" s="32">
        <v>-2421</v>
      </c>
      <c r="D16" s="32">
        <v>68</v>
      </c>
      <c r="E16" s="33">
        <v>0.1</v>
      </c>
    </row>
    <row r="17" spans="1:5" x14ac:dyDescent="0.2">
      <c r="A17" s="32" t="s">
        <v>22</v>
      </c>
      <c r="B17" s="32">
        <v>-2351</v>
      </c>
      <c r="C17" s="32">
        <v>-2537</v>
      </c>
      <c r="D17" s="32">
        <v>186</v>
      </c>
      <c r="E17" s="33">
        <v>0.127</v>
      </c>
    </row>
    <row r="18" spans="1:5" x14ac:dyDescent="0.2">
      <c r="A18" s="32" t="s">
        <v>23</v>
      </c>
      <c r="B18" s="32">
        <v>-1596</v>
      </c>
      <c r="C18" s="32">
        <v>-1768</v>
      </c>
      <c r="D18" s="32">
        <v>172</v>
      </c>
      <c r="E18" s="33">
        <v>0.13500000000000001</v>
      </c>
    </row>
    <row r="19" spans="1:5" x14ac:dyDescent="0.2">
      <c r="A19" s="32" t="s">
        <v>56</v>
      </c>
      <c r="B19" s="32">
        <v>-3315</v>
      </c>
      <c r="C19" s="32">
        <v>-3335</v>
      </c>
      <c r="D19" s="32">
        <v>20</v>
      </c>
      <c r="E19" s="33">
        <v>0.18</v>
      </c>
    </row>
    <row r="20" spans="1:5" x14ac:dyDescent="0.2">
      <c r="A20" s="32" t="s">
        <v>24</v>
      </c>
      <c r="B20" s="32">
        <v>-2171</v>
      </c>
      <c r="C20" s="32">
        <v>-2308</v>
      </c>
      <c r="D20" s="32">
        <v>137</v>
      </c>
      <c r="E20" s="33">
        <v>0.153</v>
      </c>
    </row>
    <row r="21" spans="1:5" x14ac:dyDescent="0.2">
      <c r="A21" s="32" t="s">
        <v>25</v>
      </c>
      <c r="B21" s="32">
        <v>-2223</v>
      </c>
      <c r="C21" s="32">
        <v>-2356</v>
      </c>
      <c r="D21" s="32">
        <v>133</v>
      </c>
      <c r="E21" s="33"/>
    </row>
    <row r="22" spans="1:5" x14ac:dyDescent="0.2">
      <c r="A22" s="32" t="s">
        <v>26</v>
      </c>
      <c r="B22" s="32">
        <v>-1955</v>
      </c>
      <c r="C22" s="32">
        <v>-2094</v>
      </c>
      <c r="D22" s="32">
        <v>139</v>
      </c>
      <c r="E22" s="33">
        <v>0.157</v>
      </c>
    </row>
    <row r="23" spans="1:5" x14ac:dyDescent="0.2">
      <c r="A23" s="32" t="s">
        <v>27</v>
      </c>
      <c r="B23" s="32">
        <v>-1942</v>
      </c>
      <c r="C23" s="32">
        <v>-2080</v>
      </c>
      <c r="D23" s="32">
        <v>138</v>
      </c>
      <c r="E23" s="33">
        <v>0.13300000000000001</v>
      </c>
    </row>
    <row r="24" spans="1:5" x14ac:dyDescent="0.2">
      <c r="A24" s="32" t="s">
        <v>28</v>
      </c>
      <c r="B24" s="32">
        <v>-1919</v>
      </c>
      <c r="C24" s="32">
        <v>-2060</v>
      </c>
      <c r="D24" s="32">
        <v>141</v>
      </c>
      <c r="E24" s="33">
        <v>0.14499999999999999</v>
      </c>
    </row>
    <row r="25" spans="1:5" x14ac:dyDescent="0.2">
      <c r="A25" s="32" t="s">
        <v>2</v>
      </c>
      <c r="B25" s="32">
        <v>-1858</v>
      </c>
      <c r="C25" s="32">
        <v>-1934</v>
      </c>
      <c r="D25" s="32">
        <v>76</v>
      </c>
      <c r="E25" s="33">
        <v>0.185</v>
      </c>
    </row>
    <row r="26" spans="1:5" x14ac:dyDescent="0.2">
      <c r="A26" s="32" t="s">
        <v>29</v>
      </c>
      <c r="B26" s="32">
        <v>-2093</v>
      </c>
      <c r="C26" s="32">
        <v>-2221</v>
      </c>
      <c r="D26" s="32">
        <v>128</v>
      </c>
      <c r="E26" s="33">
        <v>0.16</v>
      </c>
    </row>
    <row r="27" spans="1:5" x14ac:dyDescent="0.2">
      <c r="A27" s="32" t="s">
        <v>10</v>
      </c>
      <c r="B27" s="32">
        <v>-1907</v>
      </c>
      <c r="C27" s="32">
        <v>-1951</v>
      </c>
      <c r="D27" s="32">
        <v>44</v>
      </c>
      <c r="E27" s="33">
        <v>0.15</v>
      </c>
    </row>
    <row r="28" spans="1:5" x14ac:dyDescent="0.2">
      <c r="A28" s="32" t="s">
        <v>30</v>
      </c>
      <c r="B28" s="32">
        <v>-1625</v>
      </c>
      <c r="C28" s="32">
        <v>-1794</v>
      </c>
      <c r="D28" s="32">
        <v>169</v>
      </c>
      <c r="E28" s="33">
        <v>0.111</v>
      </c>
    </row>
    <row r="29" spans="1:5" x14ac:dyDescent="0.2">
      <c r="A29" s="32" t="s">
        <v>5</v>
      </c>
      <c r="B29" s="32">
        <v>-2303</v>
      </c>
      <c r="C29" s="32">
        <v>-2353</v>
      </c>
      <c r="D29" s="32">
        <v>50</v>
      </c>
      <c r="E29" s="33">
        <v>0.16</v>
      </c>
    </row>
    <row r="30" spans="1:5" x14ac:dyDescent="0.2">
      <c r="A30" s="32" t="s">
        <v>31</v>
      </c>
      <c r="B30" s="32">
        <v>-2138</v>
      </c>
      <c r="C30" s="32">
        <v>-2283</v>
      </c>
      <c r="D30" s="32">
        <v>145</v>
      </c>
      <c r="E30" s="33">
        <v>0.16</v>
      </c>
    </row>
    <row r="31" spans="1:5" x14ac:dyDescent="0.2">
      <c r="A31" s="32" t="s">
        <v>32</v>
      </c>
      <c r="B31" s="32">
        <v>-1742</v>
      </c>
      <c r="C31" s="32">
        <v>-1900</v>
      </c>
      <c r="D31" s="32">
        <v>158</v>
      </c>
      <c r="E31" s="33"/>
    </row>
    <row r="32" spans="1:5" x14ac:dyDescent="0.2">
      <c r="A32" s="32" t="s">
        <v>33</v>
      </c>
      <c r="B32" s="32">
        <v>-2035</v>
      </c>
      <c r="C32" s="32">
        <v>-2137</v>
      </c>
      <c r="D32" s="32">
        <v>102</v>
      </c>
      <c r="E32" s="33"/>
    </row>
    <row r="33" spans="1:5" x14ac:dyDescent="0.2">
      <c r="A33" s="32" t="s">
        <v>1</v>
      </c>
      <c r="B33" s="32">
        <v>-1469</v>
      </c>
      <c r="C33" s="32">
        <v>-1511</v>
      </c>
      <c r="D33" s="32">
        <v>42</v>
      </c>
      <c r="E33" s="33">
        <v>0.15</v>
      </c>
    </row>
    <row r="34" spans="1:5" x14ac:dyDescent="0.2">
      <c r="A34" s="32" t="s">
        <v>34</v>
      </c>
      <c r="B34" s="32">
        <v>-2014</v>
      </c>
      <c r="C34" s="32">
        <v>-2138</v>
      </c>
      <c r="D34" s="32">
        <v>124</v>
      </c>
      <c r="E34" s="33">
        <v>0.15</v>
      </c>
    </row>
    <row r="35" spans="1:5" x14ac:dyDescent="0.2">
      <c r="A35" s="32" t="s">
        <v>4</v>
      </c>
      <c r="B35" s="32">
        <v>-2107</v>
      </c>
      <c r="C35" s="32">
        <v>-2156</v>
      </c>
      <c r="D35" s="32">
        <v>49</v>
      </c>
      <c r="E35" s="33">
        <v>0.11</v>
      </c>
    </row>
    <row r="36" spans="1:5" x14ac:dyDescent="0.2">
      <c r="A36" s="32" t="s">
        <v>35</v>
      </c>
      <c r="B36" s="32">
        <v>-1040</v>
      </c>
      <c r="C36" s="32">
        <v>-1237</v>
      </c>
      <c r="D36" s="32">
        <v>197</v>
      </c>
      <c r="E36" s="33">
        <v>0.23100000000000001</v>
      </c>
    </row>
    <row r="37" spans="1:5" x14ac:dyDescent="0.2">
      <c r="A37" s="32" t="s">
        <v>36</v>
      </c>
      <c r="B37" s="32">
        <v>-1968</v>
      </c>
      <c r="C37" s="32">
        <v>-2147</v>
      </c>
      <c r="D37" s="32">
        <v>179</v>
      </c>
      <c r="E37" s="33"/>
    </row>
    <row r="38" spans="1:5" x14ac:dyDescent="0.2">
      <c r="A38" s="32" t="s">
        <v>6</v>
      </c>
      <c r="B38" s="32">
        <v>-2610</v>
      </c>
      <c r="C38" s="32">
        <v>-2635</v>
      </c>
      <c r="D38" s="32">
        <v>25</v>
      </c>
      <c r="E38" s="33">
        <v>0.15</v>
      </c>
    </row>
    <row r="39" spans="1:5" x14ac:dyDescent="0.2">
      <c r="A39" s="32" t="s">
        <v>37</v>
      </c>
      <c r="B39" s="32">
        <v>-884</v>
      </c>
      <c r="C39" s="32">
        <v>-1091</v>
      </c>
      <c r="D39" s="32">
        <v>207</v>
      </c>
      <c r="E39" s="33">
        <v>0.17</v>
      </c>
    </row>
    <row r="40" spans="1:5" x14ac:dyDescent="0.2">
      <c r="A40" s="32" t="s">
        <v>38</v>
      </c>
      <c r="B40" s="32">
        <v>-1623</v>
      </c>
      <c r="C40" s="32">
        <v>-1788</v>
      </c>
      <c r="D40" s="32">
        <v>165</v>
      </c>
      <c r="E40" s="3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B1BAF-F033-474D-8ADD-0F5645905FBA}">
  <dimension ref="A1:D40"/>
  <sheetViews>
    <sheetView topLeftCell="A21" workbookViewId="0">
      <selection activeCell="D2" sqref="D2:D40"/>
    </sheetView>
  </sheetViews>
  <sheetFormatPr baseColWidth="10" defaultRowHeight="16" x14ac:dyDescent="0.2"/>
  <cols>
    <col min="1" max="16384" width="10.83203125" style="34"/>
  </cols>
  <sheetData>
    <row r="1" spans="1:4" x14ac:dyDescent="0.2">
      <c r="A1" s="34" t="s">
        <v>91</v>
      </c>
      <c r="B1" s="34" t="s">
        <v>98</v>
      </c>
      <c r="C1" s="34" t="s">
        <v>97</v>
      </c>
    </row>
    <row r="2" spans="1:4" x14ac:dyDescent="0.2">
      <c r="A2" s="34" t="s">
        <v>4</v>
      </c>
      <c r="B2" s="34">
        <v>-22.418800000000001</v>
      </c>
      <c r="C2" s="34">
        <v>-50.604300000000002</v>
      </c>
      <c r="D2" s="34" t="str">
        <f>VLOOKUP(A2,Table1[name],1,FALSE)</f>
        <v>2-PP-1-SP</v>
      </c>
    </row>
    <row r="3" spans="1:4" x14ac:dyDescent="0.2">
      <c r="A3" s="34" t="s">
        <v>56</v>
      </c>
      <c r="B3" s="34">
        <v>-22.3539999999999</v>
      </c>
      <c r="C3" s="34">
        <v>-51.673699999999897</v>
      </c>
      <c r="D3" s="34" t="str">
        <f>VLOOKUP(A3,Table1[name],1,FALSE)</f>
        <v>1-TI-1-SP</v>
      </c>
    </row>
    <row r="4" spans="1:4" x14ac:dyDescent="0.2">
      <c r="A4" s="34" t="s">
        <v>30</v>
      </c>
      <c r="B4" s="34">
        <v>-26.860399999999899</v>
      </c>
      <c r="C4" s="34">
        <v>-50.840800000000002</v>
      </c>
      <c r="D4" s="34" t="str">
        <f>VLOOKUP(A4,Table1[name],1,FALSE)</f>
        <v>2-CA-1-SC</v>
      </c>
    </row>
    <row r="5" spans="1:4" x14ac:dyDescent="0.2">
      <c r="A5" s="34" t="s">
        <v>35</v>
      </c>
      <c r="B5" s="34">
        <v>-26.2669999999999</v>
      </c>
      <c r="C5" s="34">
        <v>-51.058100000000003</v>
      </c>
      <c r="D5" s="34" t="str">
        <f>VLOOKUP(A5,Table1[name],1,FALSE)</f>
        <v>2-PU-1-SC</v>
      </c>
    </row>
    <row r="6" spans="1:4" x14ac:dyDescent="0.2">
      <c r="A6" s="34" t="s">
        <v>24</v>
      </c>
      <c r="B6" s="34">
        <v>-26.712700000000002</v>
      </c>
      <c r="C6" s="34">
        <v>-51.433</v>
      </c>
      <c r="D6" s="34" t="str">
        <f>VLOOKUP(A6,Table1[name],1,FALSE)</f>
        <v>1-TP-1-SC</v>
      </c>
    </row>
    <row r="7" spans="1:4" x14ac:dyDescent="0.2">
      <c r="A7" s="34" t="s">
        <v>10</v>
      </c>
      <c r="B7" s="34">
        <v>-21.130299999999899</v>
      </c>
      <c r="C7" s="34">
        <v>-50.365900000000003</v>
      </c>
      <c r="D7" s="34" t="str">
        <f>VLOOKUP(A7,Table1[name],1,FALSE)</f>
        <v>2-AR-1-SP</v>
      </c>
    </row>
    <row r="8" spans="1:4" x14ac:dyDescent="0.2">
      <c r="A8" s="34" t="s">
        <v>19</v>
      </c>
      <c r="B8" s="34">
        <v>-26.532599999999899</v>
      </c>
      <c r="C8" s="34">
        <v>-51.161499999999897</v>
      </c>
      <c r="D8" s="34" t="str">
        <f>VLOOKUP(A8,Table1[name],1,FALSE)</f>
        <v>1-MC-2-SC</v>
      </c>
    </row>
    <row r="9" spans="1:4" x14ac:dyDescent="0.2">
      <c r="A9" s="34" t="s">
        <v>25</v>
      </c>
      <c r="B9" s="34">
        <v>-26.784099999999899</v>
      </c>
      <c r="C9" s="34">
        <v>-51.475299999999898</v>
      </c>
      <c r="D9" s="34" t="str">
        <f>VLOOKUP(A9,Table1[name],1,FALSE)</f>
        <v>1-TP-3-SC</v>
      </c>
    </row>
    <row r="10" spans="1:4" x14ac:dyDescent="0.2">
      <c r="A10" s="34" t="s">
        <v>9</v>
      </c>
      <c r="B10" s="34">
        <v>-26.656600000000001</v>
      </c>
      <c r="C10" s="34">
        <v>-52.043500000000002</v>
      </c>
      <c r="D10" s="34" t="str">
        <f>VLOOKUP(A10,Table1[name],1,FALSE)</f>
        <v>1-RCH-1-SC</v>
      </c>
    </row>
    <row r="11" spans="1:4" x14ac:dyDescent="0.2">
      <c r="A11" s="34" t="s">
        <v>16</v>
      </c>
      <c r="B11" s="34">
        <v>-25.305900000000001</v>
      </c>
      <c r="C11" s="34">
        <v>-51.6584</v>
      </c>
      <c r="D11" s="34" t="str">
        <f>VLOOKUP(A11,Table1[name],1,FALSE)</f>
        <v>1-GP-1-PR</v>
      </c>
    </row>
    <row r="12" spans="1:4" x14ac:dyDescent="0.2">
      <c r="A12" s="34" t="s">
        <v>15</v>
      </c>
      <c r="B12" s="34">
        <v>-25.019300000000001</v>
      </c>
      <c r="C12" s="34">
        <v>-51.8920999999999</v>
      </c>
      <c r="D12" s="34" t="str">
        <f>VLOOKUP(A12,Table1[name],1,FALSE)</f>
        <v>1-GB-1-PR</v>
      </c>
    </row>
    <row r="13" spans="1:4" x14ac:dyDescent="0.2">
      <c r="A13" s="34" t="s">
        <v>29</v>
      </c>
      <c r="B13" s="34">
        <v>-28.701799999999899</v>
      </c>
      <c r="C13" s="34">
        <v>-51.665199999999899</v>
      </c>
      <c r="D13" s="34" t="str">
        <f>VLOOKUP(A13,Table1[name],1,FALSE)</f>
        <v>2-AO-1-RS</v>
      </c>
    </row>
    <row r="14" spans="1:4" x14ac:dyDescent="0.2">
      <c r="A14" s="34" t="s">
        <v>36</v>
      </c>
      <c r="B14" s="34">
        <v>-28.3004</v>
      </c>
      <c r="C14" s="34">
        <v>-55.0506999999999</v>
      </c>
      <c r="D14" s="34" t="str">
        <f>VLOOKUP(A14,Table1[name],1,FALSE)</f>
        <v>2-RI-1-RS</v>
      </c>
    </row>
    <row r="15" spans="1:4" x14ac:dyDescent="0.2">
      <c r="A15" s="34" t="s">
        <v>20</v>
      </c>
      <c r="B15" s="34">
        <v>-25.825199999999899</v>
      </c>
      <c r="C15" s="34">
        <v>-51.5914</v>
      </c>
      <c r="D15" s="34" t="str">
        <f>VLOOKUP(A15,Table1[name],1,FALSE)</f>
        <v>1-PH-1-PR</v>
      </c>
    </row>
    <row r="16" spans="1:4" x14ac:dyDescent="0.2">
      <c r="A16" s="34" t="s">
        <v>8</v>
      </c>
      <c r="B16" s="34">
        <v>-24.502400000000002</v>
      </c>
      <c r="C16" s="34">
        <v>-51.418799999999898</v>
      </c>
      <c r="D16" s="34" t="str">
        <f>VLOOKUP(A16,Table1[name],1,FALSE)</f>
        <v>1-CA-2-PR</v>
      </c>
    </row>
    <row r="17" spans="1:4" x14ac:dyDescent="0.2">
      <c r="A17" s="34" t="s">
        <v>3</v>
      </c>
      <c r="B17" s="34">
        <v>-22.8203</v>
      </c>
      <c r="C17" s="34">
        <v>-49.275500000000001</v>
      </c>
      <c r="D17" s="34" t="str">
        <f>VLOOKUP(A17,Table1[name],1,FALSE)</f>
        <v>1-MA-1-SP</v>
      </c>
    </row>
    <row r="18" spans="1:4" x14ac:dyDescent="0.2">
      <c r="A18" s="34" t="s">
        <v>21</v>
      </c>
      <c r="B18" s="34">
        <v>-24.931999999999899</v>
      </c>
      <c r="C18" s="34">
        <v>-51.753</v>
      </c>
      <c r="D18" s="34" t="str">
        <f>VLOOKUP(A18,Table1[name],1,FALSE)</f>
        <v>1-PT-1-PR</v>
      </c>
    </row>
    <row r="19" spans="1:4" x14ac:dyDescent="0.2">
      <c r="A19" s="34" t="s">
        <v>11</v>
      </c>
      <c r="B19" s="34">
        <v>-24.539300000000001</v>
      </c>
      <c r="C19" s="34">
        <v>-51.372399999999899</v>
      </c>
      <c r="D19" s="34" t="str">
        <f>VLOOKUP(A19,Table1[name],1,FALSE)</f>
        <v>1-CA-3-PR</v>
      </c>
    </row>
    <row r="20" spans="1:4" x14ac:dyDescent="0.2">
      <c r="A20" s="34" t="s">
        <v>12</v>
      </c>
      <c r="B20" s="34">
        <v>-24.981000000000002</v>
      </c>
      <c r="C20" s="34">
        <v>-51.943800000000003</v>
      </c>
      <c r="D20" s="34" t="str">
        <f>VLOOKUP(A20,Table1[name],1,FALSE)</f>
        <v>1-CS-2-PR</v>
      </c>
    </row>
    <row r="21" spans="1:4" x14ac:dyDescent="0.2">
      <c r="A21" s="34" t="s">
        <v>22</v>
      </c>
      <c r="B21" s="34">
        <v>-25.7028</v>
      </c>
      <c r="C21" s="34">
        <v>-52.116100000000003</v>
      </c>
      <c r="D21" s="34" t="str">
        <f>VLOOKUP(A21,Table1[name],1,FALSE)</f>
        <v>1-RS-1-PR</v>
      </c>
    </row>
    <row r="22" spans="1:4" x14ac:dyDescent="0.2">
      <c r="A22" s="34" t="s">
        <v>6</v>
      </c>
      <c r="B22" s="34">
        <v>-20.8795</v>
      </c>
      <c r="C22" s="34">
        <v>-51.750500000000002</v>
      </c>
      <c r="D22" s="34" t="str">
        <f>VLOOKUP(A22,Table1[name],1,FALSE)</f>
        <v>2-TL-1-MS</v>
      </c>
    </row>
    <row r="23" spans="1:4" x14ac:dyDescent="0.2">
      <c r="A23" s="34" t="s">
        <v>26</v>
      </c>
      <c r="B23" s="34">
        <v>-26.7363</v>
      </c>
      <c r="C23" s="34">
        <v>-51.297899999999899</v>
      </c>
      <c r="D23" s="34" t="str">
        <f>VLOOKUP(A23,Table1[name],1,FALSE)</f>
        <v>1-TV-2-SC</v>
      </c>
    </row>
    <row r="24" spans="1:4" x14ac:dyDescent="0.2">
      <c r="A24" s="34" t="s">
        <v>27</v>
      </c>
      <c r="B24" s="34">
        <v>-26.729700000000001</v>
      </c>
      <c r="C24" s="34">
        <v>-51.317999999999898</v>
      </c>
      <c r="D24" s="34" t="str">
        <f>VLOOKUP(A24,Table1[name],1,FALSE)</f>
        <v>1-TV-3-SC</v>
      </c>
    </row>
    <row r="25" spans="1:4" x14ac:dyDescent="0.2">
      <c r="A25" s="34" t="s">
        <v>2</v>
      </c>
      <c r="B25" s="34">
        <v>-22.302800000000001</v>
      </c>
      <c r="C25" s="34">
        <v>-50.042400000000001</v>
      </c>
      <c r="D25" s="34" t="str">
        <f>VLOOKUP(A25,Table1[name],1,FALSE)</f>
        <v>2-AA-1-SP</v>
      </c>
    </row>
    <row r="26" spans="1:4" x14ac:dyDescent="0.2">
      <c r="A26" s="34" t="s">
        <v>5</v>
      </c>
      <c r="B26" s="34">
        <v>-21.654599999999899</v>
      </c>
      <c r="C26" s="34">
        <v>-50.793399999999899</v>
      </c>
      <c r="D26" s="34" t="str">
        <f>VLOOKUP(A26,Table1[name],1,FALSE)</f>
        <v>2-LA-1-SP</v>
      </c>
    </row>
    <row r="27" spans="1:4" x14ac:dyDescent="0.2">
      <c r="A27" s="34" t="s">
        <v>1</v>
      </c>
      <c r="B27" s="34">
        <v>-20.694800000000001</v>
      </c>
      <c r="C27" s="34">
        <v>-48.922199999999897</v>
      </c>
      <c r="D27" s="34" t="str">
        <f>VLOOKUP(A27,Table1[name],1,FALSE)</f>
        <v>2-OL-1-SP</v>
      </c>
    </row>
    <row r="28" spans="1:4" x14ac:dyDescent="0.2">
      <c r="A28" s="34" t="s">
        <v>96</v>
      </c>
      <c r="B28" s="34">
        <v>-27.325399999999899</v>
      </c>
      <c r="C28" s="34">
        <v>-50.738</v>
      </c>
      <c r="D28" s="34" t="str">
        <f>VLOOKUP(A28,Table1[name],1,FALSE)</f>
        <v>1-MB-1-SC</v>
      </c>
    </row>
    <row r="29" spans="1:4" x14ac:dyDescent="0.2">
      <c r="A29" s="34" t="s">
        <v>38</v>
      </c>
      <c r="B29" s="34">
        <v>-26.520700000000001</v>
      </c>
      <c r="C29" s="34">
        <v>-51.147599999999898</v>
      </c>
      <c r="D29" s="34" t="str">
        <f>VLOOKUP(A29,Table1[name],1,FALSE)</f>
        <v>3-MC-3-SC</v>
      </c>
    </row>
    <row r="30" spans="1:4" x14ac:dyDescent="0.2">
      <c r="A30" s="34" t="s">
        <v>7</v>
      </c>
      <c r="B30" s="34">
        <v>-24.522600000000001</v>
      </c>
      <c r="C30" s="34">
        <v>-51.381300000000003</v>
      </c>
      <c r="D30" s="34" t="str">
        <f>VLOOKUP(A30,Table1[name],1,FALSE)</f>
        <v>1-CA-1-PR</v>
      </c>
    </row>
    <row r="31" spans="1:4" x14ac:dyDescent="0.2">
      <c r="A31" s="34" t="s">
        <v>31</v>
      </c>
      <c r="B31" s="34">
        <v>-28.1662</v>
      </c>
      <c r="C31" s="34">
        <v>-51.504600000000003</v>
      </c>
      <c r="D31" s="34" t="str">
        <f>VLOOKUP(A31,Table1[name],1,FALSE)</f>
        <v>2-LV-1-RS</v>
      </c>
    </row>
    <row r="32" spans="1:4" x14ac:dyDescent="0.2">
      <c r="A32" s="34" t="s">
        <v>13</v>
      </c>
      <c r="B32" s="34">
        <v>-28.178999999999899</v>
      </c>
      <c r="C32" s="34">
        <v>-51.179200000000002</v>
      </c>
      <c r="D32" s="34" t="str">
        <f>VLOOKUP(A32,Table1[name],1,FALSE)</f>
        <v>1-ES-1-RS</v>
      </c>
    </row>
    <row r="33" spans="1:4" x14ac:dyDescent="0.2">
      <c r="A33" s="34" t="s">
        <v>14</v>
      </c>
      <c r="B33" s="34">
        <v>-28.0943</v>
      </c>
      <c r="C33" s="34">
        <v>-51.1527999999999</v>
      </c>
      <c r="D33" s="34" t="str">
        <f>VLOOKUP(A33,Table1[name],1,FALSE)</f>
        <v>1-ES-2-RS</v>
      </c>
    </row>
    <row r="34" spans="1:4" x14ac:dyDescent="0.2">
      <c r="A34" s="34" t="s">
        <v>18</v>
      </c>
      <c r="B34" s="34">
        <v>-28.3523999999999</v>
      </c>
      <c r="C34" s="34">
        <v>-51.113300000000002</v>
      </c>
      <c r="D34" s="34" t="str">
        <f>VLOOKUP(A34,Table1[name],1,FALSE)</f>
        <v>1-MC-1-RS</v>
      </c>
    </row>
    <row r="35" spans="1:4" x14ac:dyDescent="0.2">
      <c r="A35" s="34" t="s">
        <v>33</v>
      </c>
      <c r="B35" s="34">
        <v>-27.5078999999999</v>
      </c>
      <c r="C35" s="34">
        <v>-51.903399999999898</v>
      </c>
      <c r="D35" s="34" t="str">
        <f>VLOOKUP(A35,Table1[name],1,FALSE)</f>
        <v>2-MR-1-RS</v>
      </c>
    </row>
    <row r="36" spans="1:4" x14ac:dyDescent="0.2">
      <c r="A36" s="34" t="s">
        <v>37</v>
      </c>
      <c r="B36" s="34">
        <v>-26.179400000000001</v>
      </c>
      <c r="C36" s="34">
        <v>-50.929299999999898</v>
      </c>
      <c r="D36" s="34" t="str">
        <f>VLOOKUP(A36,Table1[name],1,FALSE)</f>
        <v>2-UV-1-PR</v>
      </c>
    </row>
    <row r="37" spans="1:4" x14ac:dyDescent="0.2">
      <c r="A37" s="34" t="s">
        <v>23</v>
      </c>
      <c r="B37" s="34">
        <v>-28.2716999999999</v>
      </c>
      <c r="C37" s="34">
        <v>-49.917200000000001</v>
      </c>
      <c r="D37" s="34" t="str">
        <f>VLOOKUP(A37,Table1[name],1,FALSE)</f>
        <v>1-SJQ-1-SC</v>
      </c>
    </row>
    <row r="38" spans="1:4" x14ac:dyDescent="0.2">
      <c r="A38" s="34" t="s">
        <v>28</v>
      </c>
      <c r="B38" s="34">
        <v>-26.746200000000002</v>
      </c>
      <c r="C38" s="34">
        <v>-51.326900000000002</v>
      </c>
      <c r="D38" s="34" t="str">
        <f>VLOOKUP(A38,Table1[name],1,FALSE)</f>
        <v>1-TV-4-SC</v>
      </c>
    </row>
    <row r="39" spans="1:4" x14ac:dyDescent="0.2">
      <c r="A39" s="34" t="s">
        <v>34</v>
      </c>
      <c r="B39" s="34">
        <v>-27.426200000000001</v>
      </c>
      <c r="C39" s="34">
        <v>-51.784599999999898</v>
      </c>
      <c r="D39" s="34" t="str">
        <f>VLOOKUP(A39,Table1[name],1,FALSE)</f>
        <v>2-PI-1-SC</v>
      </c>
    </row>
    <row r="40" spans="1:4" x14ac:dyDescent="0.2">
      <c r="A40" s="34" t="s">
        <v>32</v>
      </c>
      <c r="B40" s="34">
        <v>-26.590499999999899</v>
      </c>
      <c r="C40" s="34">
        <v>-51.116100000000003</v>
      </c>
      <c r="D40" s="34" t="str">
        <f>VLOOKUP(A40,Table1[name],1,FALSE)</f>
        <v>2-MC-1-SC</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Parana_Basin</vt:lpstr>
      <vt:lpstr>Injec._rate</vt:lpstr>
      <vt:lpstr>Sheet1</vt:lpstr>
      <vt:lpstr>parana_wells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Tamburini</dc:creator>
  <cp:lastModifiedBy>Tom Postma</cp:lastModifiedBy>
  <dcterms:created xsi:type="dcterms:W3CDTF">2026-03-27T14:05:59Z</dcterms:created>
  <dcterms:modified xsi:type="dcterms:W3CDTF">2026-03-29T00:53:25Z</dcterms:modified>
</cp:coreProperties>
</file>