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fd6c53b3ef1e44f/School/"/>
    </mc:Choice>
  </mc:AlternateContent>
  <xr:revisionPtr revIDLastSave="1" documentId="8_{3C632880-FD3B-9F4E-B8A3-0440AB82F9CB}" xr6:coauthVersionLast="32" xr6:coauthVersionMax="32" xr10:uidLastSave="{D529AD7E-F3B1-4D44-A2FD-FFD17AE60811}"/>
  <bookViews>
    <workbookView xWindow="54660" yWindow="1060" windowWidth="40240" windowHeight="25960" activeTab="3" xr2:uid="{00000000-000D-0000-FFFF-FFFF00000000}"/>
  </bookViews>
  <sheets>
    <sheet name="Data" sheetId="1" r:id="rId1"/>
    <sheet name="Pivot-Category" sheetId="2" r:id="rId2"/>
    <sheet name="Pivot-SubCategory" sheetId="3" r:id="rId3"/>
    <sheet name="Pivot-ByDate" sheetId="4" r:id="rId4"/>
    <sheet name="Bonus" sheetId="5" r:id="rId5"/>
  </sheets>
  <definedNames>
    <definedName name="average_donation">Data!$P$1:$P$4115</definedName>
    <definedName name="percent_funded">Data!$O$1:$O$4115</definedName>
    <definedName name="State">Data!$F$1:$F$4115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238" i="1" l="1"/>
  <c r="C9" i="5" l="1"/>
  <c r="H3" i="5"/>
  <c r="H4" i="5"/>
  <c r="H5" i="5"/>
  <c r="H6" i="5"/>
  <c r="H7" i="5"/>
  <c r="H8" i="5"/>
  <c r="H10" i="5"/>
  <c r="H11" i="5"/>
  <c r="H12" i="5"/>
  <c r="H13" i="5"/>
  <c r="G3" i="5"/>
  <c r="G4" i="5"/>
  <c r="G5" i="5"/>
  <c r="G6" i="5"/>
  <c r="G7" i="5"/>
  <c r="G8" i="5"/>
  <c r="G10" i="5"/>
  <c r="G11" i="5"/>
  <c r="G12" i="5"/>
  <c r="G13" i="5"/>
  <c r="H2" i="5"/>
  <c r="G2" i="5"/>
  <c r="F2" i="5"/>
  <c r="F3" i="5"/>
  <c r="F4" i="5"/>
  <c r="F5" i="5"/>
  <c r="F6" i="5"/>
  <c r="F7" i="5"/>
  <c r="F8" i="5"/>
  <c r="F10" i="5"/>
  <c r="F11" i="5"/>
  <c r="F12" i="5"/>
  <c r="F13" i="5"/>
  <c r="C13" i="5"/>
  <c r="C12" i="5"/>
  <c r="C11" i="5"/>
  <c r="C10" i="5"/>
  <c r="C8" i="5"/>
  <c r="C7" i="5"/>
  <c r="C6" i="5"/>
  <c r="C5" i="5"/>
  <c r="D8" i="5"/>
  <c r="D4" i="5"/>
  <c r="D3" i="5"/>
  <c r="D2" i="5"/>
  <c r="D13" i="5"/>
  <c r="D12" i="5"/>
  <c r="D11" i="5"/>
  <c r="D10" i="5"/>
  <c r="D9" i="5"/>
  <c r="D7" i="5"/>
  <c r="D6" i="5"/>
  <c r="D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E7" i="5" l="1"/>
  <c r="E6" i="5"/>
  <c r="E5" i="5"/>
  <c r="E4" i="5"/>
  <c r="E3" i="5"/>
  <c r="E13" i="5"/>
  <c r="E12" i="5"/>
  <c r="E11" i="5"/>
  <c r="E10" i="5"/>
  <c r="E9" i="5"/>
  <c r="E8" i="5"/>
  <c r="E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9" i="5" l="1"/>
  <c r="F9" i="5"/>
  <c r="G9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<sst xmlns="http://schemas.openxmlformats.org/spreadsheetml/2006/main" count="24820" uniqueCount="8402">
  <si>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</si>
  <si>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</si>
  <si>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</si>
  <si>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</si>
  <si>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</si>
  <si>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</si>
  <si>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</si>
  <si>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</si>
  <si>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</si>
  <si>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</si>
  <si>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</si>
  <si>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</si>
  <si>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</si>
  <si>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</si>
  <si>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</si>
  <si>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</si>
  <si>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</si>
  <si>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</si>
  <si>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</si>
  <si>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</si>
  <si>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</si>
  <si>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</si>
  <si>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</si>
  <si>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</si>
  <si>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</si>
  <si>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</si>
  <si>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</si>
  <si>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</si>
  <si>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</si>
  <si>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</si>
  <si>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</si>
  <si>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</si>
  <si>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</si>
  <si>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</si>
  <si>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</si>
  <si>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</si>
  <si>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</si>
  <si>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</si>
  <si>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</si>
  <si>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</si>
  <si>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</si>
  <si>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</si>
  <si>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</si>
  <si>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</si>
  <si>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</si>
  <si>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</si>
  <si>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</si>
  <si>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</si>
  <si>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</si>
  <si>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</si>
  <si>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</si>
  <si>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</si>
  <si>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</si>
  <si>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</si>
  <si>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</si>
  <si>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</si>
  <si>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</si>
  <si>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</si>
  <si>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</si>
  <si>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</si>
  <si>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</si>
  <si>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</si>
  <si>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</si>
  <si>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</si>
  <si>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</si>
  <si>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</si>
  <si>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</si>
  <si>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</si>
  <si>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</si>
  <si>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</si>
  <si>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</si>
  <si>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</si>
  <si>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</si>
  <si>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</si>
  <si>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</si>
  <si>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</si>
  <si>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</si>
  <si>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</si>
  <si>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</si>
  <si>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</si>
  <si>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</si>
  <si>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</si>
  <si>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</si>
  <si>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</si>
  <si>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</si>
  <si>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</si>
  <si>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</si>
  <si>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</si>
  <si>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</si>
  <si>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</si>
  <si>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</si>
  <si>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</si>
  <si>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</si>
  <si>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</si>
  <si>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</si>
  <si>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</si>
  <si>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</si>
  <si>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</si>
  <si>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</si>
  <si>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</si>
  <si>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</si>
  <si>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</si>
  <si>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</si>
  <si>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</si>
  <si>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</si>
  <si>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</si>
  <si>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</si>
  <si>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</si>
  <si>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</si>
  <si>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</si>
  <si>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</si>
  <si>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</si>
  <si>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</si>
  <si>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</si>
  <si>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</si>
  <si>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</si>
  <si>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</si>
  <si>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</si>
  <si>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</si>
  <si>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</si>
  <si>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</si>
  <si>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</si>
  <si>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</si>
  <si>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</si>
  <si>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</si>
  <si>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</si>
  <si>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</si>
  <si>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</si>
  <si>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</si>
  <si>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</si>
  <si>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</si>
  <si>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</si>
  <si>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</si>
  <si>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</si>
  <si>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</si>
  <si>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</si>
  <si>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</si>
  <si>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</si>
  <si>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</si>
  <si>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</si>
  <si>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</si>
  <si>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</si>
  <si>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</si>
  <si>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</si>
  <si>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</si>
  <si>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</si>
  <si>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</si>
  <si>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</si>
  <si>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</si>
  <si>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</si>
  <si>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</si>
  <si>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</si>
  <si>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</si>
  <si>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</si>
  <si>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</si>
  <si>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</si>
  <si>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</si>
  <si>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</si>
  <si>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</si>
  <si>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</si>
  <si>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</si>
  <si>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</si>
  <si>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</si>
  <si>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</si>
  <si>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</si>
  <si>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</si>
  <si>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</si>
  <si>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</si>
  <si>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</si>
  <si>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</si>
  <si>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</si>
  <si>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</si>
  <si>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</si>
  <si>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</si>
  <si>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</si>
  <si>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</si>
  <si>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</si>
  <si>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</si>
  <si>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</si>
  <si>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</si>
  <si>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</si>
  <si>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</si>
  <si>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</si>
  <si>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</si>
  <si>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</si>
  <si>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</si>
  <si>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</si>
  <si>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</si>
  <si>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</si>
  <si>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</si>
  <si>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</si>
  <si>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</si>
  <si>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</si>
  <si>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</si>
  <si>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</si>
  <si>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</si>
  <si>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</si>
  <si>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</si>
  <si>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</si>
  <si>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</si>
  <si>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</si>
  <si>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</si>
  <si>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</si>
  <si>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</si>
  <si>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</si>
  <si>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</si>
  <si>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</si>
  <si>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</si>
  <si>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</si>
  <si>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</si>
  <si>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</si>
  <si>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</si>
  <si>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</si>
  <si>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</si>
  <si>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</si>
  <si>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</si>
  <si>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</si>
  <si>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</si>
  <si>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</si>
  <si>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</si>
  <si>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</si>
  <si>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</si>
  <si>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</si>
  <si>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</si>
  <si>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</si>
  <si>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</si>
  <si>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</si>
  <si>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</si>
  <si>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</si>
  <si>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</si>
  <si>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</si>
  <si>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</si>
  <si>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</si>
  <si>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</si>
  <si>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</si>
  <si>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</si>
  <si>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</si>
  <si>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</si>
  <si>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</si>
  <si>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</si>
  <si>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</si>
  <si>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</si>
  <si>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</si>
  <si>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</si>
  <si>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</si>
  <si>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</si>
  <si>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</si>
  <si>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</si>
  <si>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</si>
  <si>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</si>
  <si>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</si>
  <si>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</si>
  <si>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</si>
  <si>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</si>
  <si>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</si>
  <si>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</si>
  <si>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</si>
  <si>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</si>
  <si>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</si>
  <si>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</si>
  <si>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</si>
  <si>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</si>
  <si>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</si>
  <si>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</si>
  <si>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</si>
  <si>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</si>
  <si>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</si>
  <si>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</si>
  <si>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</si>
  <si>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</si>
  <si>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</si>
  <si>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</si>
  <si>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</si>
  <si>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</si>
  <si>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</si>
  <si>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</si>
  <si>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</si>
  <si>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</si>
  <si>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</si>
  <si>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</si>
  <si>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</si>
  <si>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</si>
  <si>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</si>
  <si>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</si>
  <si>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</si>
  <si>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</si>
  <si>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</si>
  <si>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</si>
  <si>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</si>
  <si>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</si>
  <si>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</si>
  <si>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</si>
  <si>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</si>
  <si>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</si>
  <si>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</si>
  <si>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</si>
  <si>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</si>
  <si>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</si>
  <si>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</si>
  <si>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</si>
  <si>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</si>
  <si>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</si>
  <si>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</si>
  <si>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</si>
  <si>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</si>
  <si>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</si>
  <si>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</si>
  <si>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</si>
  <si>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</si>
  <si>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</si>
  <si>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</si>
  <si>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</si>
  <si>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</si>
  <si>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</si>
  <si>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</si>
  <si>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</si>
  <si>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</si>
  <si>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</si>
  <si>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</si>
  <si>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</si>
  <si>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</si>
  <si>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</si>
  <si>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</si>
  <si>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</si>
  <si>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</si>
  <si>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</si>
  <si>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</si>
  <si>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</si>
  <si>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</si>
  <si>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</si>
  <si>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</si>
  <si>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</si>
  <si>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</si>
  <si>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</si>
  <si>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</si>
  <si>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</si>
  <si>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</si>
  <si>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</si>
  <si>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</si>
  <si>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</si>
  <si>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</si>
  <si>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</si>
  <si>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</si>
  <si>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</si>
  <si>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</si>
  <si>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</si>
  <si>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</si>
  <si>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</si>
  <si>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</si>
  <si>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</si>
  <si>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</si>
  <si>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</si>
  <si>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</si>
  <si>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</si>
  <si>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</si>
  <si>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</si>
  <si>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</si>
  <si>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</si>
  <si>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</si>
  <si>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</si>
  <si>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</si>
  <si>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</si>
  <si>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</si>
  <si>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</si>
  <si>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</si>
  <si>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</si>
  <si>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</si>
  <si>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</si>
  <si>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</si>
  <si>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</si>
  <si>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</si>
  <si>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</si>
  <si>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</si>
  <si>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</si>
  <si>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</si>
  <si>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</si>
  <si>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</si>
  <si>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</si>
  <si>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</si>
  <si>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</si>
  <si>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</si>
  <si>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</si>
  <si>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</si>
  <si>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</si>
  <si>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</si>
  <si>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</si>
  <si>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</si>
  <si>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</si>
  <si>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</si>
  <si>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</si>
  <si>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</si>
  <si>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</si>
  <si>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</si>
  <si>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</si>
  <si>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</si>
  <si>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</si>
  <si>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</si>
  <si>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</si>
  <si>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</si>
  <si>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</si>
  <si>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</si>
  <si>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</si>
  <si>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</si>
  <si>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</si>
  <si>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</si>
  <si>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</si>
  <si>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</si>
  <si>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</si>
  <si>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</si>
  <si>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</si>
  <si>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</si>
  <si>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</si>
  <si>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</si>
  <si>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</si>
  <si>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</si>
  <si>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</si>
  <si>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</si>
  <si>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</si>
  <si>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</si>
  <si>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</si>
  <si>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</si>
  <si>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</si>
  <si>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</si>
  <si>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</si>
  <si>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</si>
  <si>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</si>
  <si>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</si>
  <si>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</si>
  <si>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</si>
  <si>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</si>
  <si>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</si>
  <si>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</si>
  <si>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</si>
  <si>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</si>
  <si>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</si>
  <si>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</si>
  <si>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</si>
  <si>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</si>
  <si>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</si>
  <si>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</si>
  <si>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</si>
  <si>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</si>
  <si>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</si>
  <si>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</si>
  <si>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</si>
  <si>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</si>
  <si>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</si>
  <si>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</si>
  <si>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</si>
  <si>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</si>
  <si>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</si>
  <si>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</si>
  <si>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</si>
  <si>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</si>
  <si>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</si>
  <si>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</si>
  <si>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</si>
  <si>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</si>
  <si>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</si>
  <si>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</si>
  <si>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</si>
  <si>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</si>
  <si>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</si>
  <si>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</si>
  <si>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</si>
  <si>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</si>
  <si>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</si>
  <si>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</si>
  <si>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</si>
  <si>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</si>
  <si>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</si>
  <si>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</si>
  <si>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</si>
  <si>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</si>
  <si>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</si>
  <si>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</si>
  <si>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</si>
  <si>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</si>
  <si>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</si>
  <si>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</si>
  <si>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</si>
  <si>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</si>
  <si>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</si>
  <si>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</si>
  <si>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</si>
  <si>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</si>
  <si>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</si>
  <si>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</si>
  <si>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</si>
  <si>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</si>
  <si>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</si>
  <si>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</si>
  <si>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</si>
  <si>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</si>
  <si>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</si>
  <si>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</si>
  <si>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</si>
  <si>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</si>
  <si>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</si>
  <si>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</si>
  <si>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</si>
  <si>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</si>
  <si>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</si>
  <si>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</si>
  <si>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</si>
  <si>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</si>
  <si>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</si>
  <si>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</si>
  <si>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</si>
  <si>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</si>
  <si>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</si>
  <si>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</si>
  <si>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</si>
  <si>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</si>
  <si>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</si>
  <si>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</si>
  <si>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</si>
  <si>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</si>
  <si>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</si>
  <si>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</si>
  <si>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</si>
  <si>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</si>
  <si>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</si>
  <si>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</si>
  <si>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</si>
  <si>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</si>
  <si>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</si>
  <si>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</si>
  <si>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</si>
  <si>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</si>
  <si>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</si>
  <si>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</si>
  <si>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</si>
  <si>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</si>
  <si>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</si>
  <si>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</si>
  <si>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</si>
  <si>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</si>
  <si>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</si>
  <si>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</si>
  <si>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</si>
  <si>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</si>
  <si>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</si>
  <si>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</si>
  <si>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</si>
  <si>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</si>
  <si>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</si>
  <si>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</si>
  <si>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</si>
  <si>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</si>
  <si>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</si>
  <si>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</si>
  <si>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</si>
  <si>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</si>
  <si>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</si>
  <si>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</si>
  <si>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</si>
  <si>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</si>
  <si>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</si>
  <si>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</si>
  <si>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</si>
  <si>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</si>
  <si>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</si>
  <si>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</si>
  <si>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</si>
  <si>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</si>
  <si>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</si>
  <si>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</si>
  <si>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</si>
  <si>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</si>
  <si>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</si>
  <si>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</si>
  <si>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</si>
  <si>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</si>
  <si>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</si>
  <si>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</si>
  <si>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</si>
  <si>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</si>
  <si>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</si>
  <si>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</si>
  <si>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</si>
  <si>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</si>
  <si>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</si>
  <si>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</si>
  <si>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</si>
  <si>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</si>
  <si>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</si>
  <si>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</si>
  <si>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</si>
  <si>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</si>
  <si>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</si>
  <si>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</si>
  <si>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</si>
  <si>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</si>
  <si>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</si>
  <si>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</si>
  <si>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</si>
  <si>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</si>
  <si>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</si>
  <si>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</si>
  <si>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</si>
  <si>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</si>
  <si>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</si>
  <si>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</si>
  <si>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</si>
  <si>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</si>
  <si>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</si>
  <si>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</si>
  <si>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</si>
  <si>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</si>
  <si>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</si>
  <si>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</si>
  <si>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</si>
  <si>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</si>
  <si>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</si>
  <si>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</si>
  <si>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</si>
  <si>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</si>
  <si>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</si>
  <si>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</si>
  <si>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</si>
  <si>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</si>
  <si>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</si>
  <si>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</si>
  <si>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</si>
  <si>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</si>
  <si>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</si>
  <si>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</si>
  <si>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</si>
  <si>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</si>
  <si>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</si>
  <si>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</si>
  <si>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</si>
  <si>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</si>
  <si>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</si>
  <si>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</si>
  <si>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</si>
  <si>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</si>
  <si>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</si>
  <si>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</si>
  <si>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</si>
  <si>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</si>
  <si>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</si>
  <si>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</si>
  <si>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</si>
  <si>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</si>
  <si>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</si>
  <si>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</si>
  <si>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</si>
  <si>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</si>
  <si>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</si>
  <si>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</si>
  <si>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</si>
  <si>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</si>
  <si>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</si>
  <si>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</si>
  <si>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</si>
  <si>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</si>
  <si>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</si>
  <si>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</si>
  <si>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</si>
  <si>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</si>
  <si>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</si>
  <si>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</si>
  <si>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</si>
  <si>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</si>
  <si>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</si>
  <si>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</si>
  <si>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</si>
  <si>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</si>
  <si>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</si>
  <si>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</si>
  <si>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</si>
  <si>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</si>
  <si>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</si>
  <si>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</si>
  <si>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</si>
  <si>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</si>
  <si>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</si>
  <si>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</si>
  <si>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</si>
  <si>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</si>
  <si>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</si>
  <si>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</si>
  <si>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</si>
  <si>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</si>
  <si>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</si>
  <si>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</si>
  <si>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</si>
  <si>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</si>
  <si>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</si>
  <si>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</si>
  <si>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</si>
  <si>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</si>
  <si>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</si>
  <si>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</si>
  <si>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</si>
  <si>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</si>
  <si>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</si>
  <si>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</si>
  <si>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</si>
  <si>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</si>
  <si>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</si>
  <si>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</si>
  <si>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</si>
  <si>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</si>
  <si>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</si>
  <si>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</si>
  <si>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</si>
  <si>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</si>
  <si>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</si>
  <si>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</si>
  <si>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</si>
  <si>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</si>
  <si>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</si>
  <si>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</si>
  <si>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</si>
  <si>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</si>
  <si>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</si>
  <si>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</si>
  <si>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</si>
  <si>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</si>
  <si>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</si>
  <si>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</si>
  <si>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</si>
  <si>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</si>
  <si>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</si>
  <si>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</si>
  <si>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</si>
  <si>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</si>
  <si>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</si>
  <si>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</si>
  <si>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</si>
  <si>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</si>
  <si>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</si>
  <si>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</si>
  <si>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</si>
  <si>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</si>
  <si>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</si>
  <si>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</si>
  <si>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</si>
  <si>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</si>
  <si>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</si>
  <si>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</si>
  <si>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</si>
  <si>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</si>
  <si>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</si>
  <si>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</si>
  <si>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</si>
  <si>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</si>
  <si>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</si>
  <si>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</si>
  <si>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</si>
  <si>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</si>
  <si>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</si>
  <si>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</si>
  <si>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</si>
  <si>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</si>
  <si>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</si>
  <si>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</si>
  <si>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</si>
  <si>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</si>
  <si>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</si>
  <si>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</si>
  <si>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</si>
  <si>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</si>
  <si>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</si>
  <si>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</si>
  <si>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</si>
  <si>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</si>
  <si>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</si>
  <si>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</si>
  <si>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</si>
  <si>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</si>
  <si>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</si>
  <si>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</si>
  <si>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</si>
  <si>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</si>
  <si>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</si>
  <si>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</si>
  <si>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</si>
  <si>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</si>
  <si>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</si>
  <si>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</si>
  <si>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</si>
  <si>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</si>
  <si>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</si>
  <si>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</si>
  <si>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</si>
  <si>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</si>
  <si>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</si>
  <si>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</si>
  <si>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</si>
  <si>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</si>
  <si>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</si>
  <si>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</si>
  <si>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</si>
  <si>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</si>
  <si>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</si>
  <si>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</si>
  <si>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</si>
  <si>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</si>
  <si>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</si>
  <si>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</si>
  <si>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</si>
  <si>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</si>
  <si>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</si>
  <si>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</si>
  <si>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</si>
  <si>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</si>
  <si>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</si>
  <si>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</si>
  <si>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</si>
  <si>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</si>
  <si>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</si>
  <si>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</si>
  <si>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</si>
  <si>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</si>
  <si>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</si>
  <si>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</si>
  <si>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</si>
  <si>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</si>
  <si>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</si>
  <si>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</si>
  <si>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</si>
  <si>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</si>
  <si>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</si>
  <si>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</si>
  <si>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</si>
  <si>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</si>
  <si>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</si>
  <si>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</si>
  <si>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</si>
  <si>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</si>
  <si>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</si>
  <si>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</si>
  <si>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</si>
  <si>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</si>
  <si>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</si>
  <si>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</si>
  <si>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</si>
  <si>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</si>
  <si>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</si>
  <si>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</si>
  <si>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</si>
  <si>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</si>
  <si>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</si>
  <si>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</si>
  <si>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</si>
  <si>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</si>
  <si>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</si>
  <si>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</si>
  <si>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</si>
  <si>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</si>
  <si>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</si>
  <si>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</si>
  <si>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</si>
  <si>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</si>
  <si>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</si>
  <si>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</si>
  <si>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</si>
  <si>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</si>
  <si>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</si>
  <si>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</si>
  <si>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</si>
  <si>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</si>
  <si>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</si>
  <si>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</si>
  <si>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</si>
  <si>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</si>
  <si>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</si>
  <si>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</si>
  <si>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</si>
  <si>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</si>
  <si>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</si>
  <si>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</si>
  <si>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</si>
  <si>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</si>
  <si>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</si>
  <si>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</si>
  <si>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</si>
  <si>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</si>
  <si>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</si>
  <si>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</si>
  <si>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</si>
  <si>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</si>
  <si>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</si>
  <si>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</si>
  <si>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</si>
  <si>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</si>
  <si>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</si>
  <si>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</si>
  <si>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</si>
  <si>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</si>
  <si>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</si>
  <si>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</si>
  <si>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</si>
  <si>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</si>
  <si>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</si>
  <si>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</si>
  <si>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</si>
  <si>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</si>
  <si>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</si>
  <si>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</si>
  <si>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</si>
  <si>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</si>
  <si>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</si>
  <si>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</si>
  <si>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</si>
  <si>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</si>
  <si>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</si>
  <si>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</si>
  <si>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</si>
  <si>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</si>
  <si>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</si>
  <si>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</si>
  <si>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</si>
  <si>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</si>
  <si>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</si>
  <si>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</si>
  <si>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</si>
  <si>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</si>
  <si>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</si>
  <si>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</si>
  <si>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</si>
  <si>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</si>
  <si>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</si>
  <si>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</si>
  <si>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</si>
  <si>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</si>
  <si>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</si>
  <si>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</si>
  <si>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</si>
  <si>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</si>
  <si>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</si>
  <si>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</si>
  <si>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</si>
  <si>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</si>
  <si>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</si>
  <si>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</si>
  <si>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</si>
  <si>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</si>
  <si>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</si>
  <si>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</si>
  <si>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</si>
  <si>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</si>
  <si>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</si>
  <si>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</si>
  <si>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</si>
  <si>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</si>
  <si>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</si>
  <si>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</si>
  <si>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</si>
  <si>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</si>
  <si>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</si>
  <si>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</si>
  <si>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</si>
  <si>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</si>
  <si>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</si>
  <si>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</si>
  <si>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</si>
  <si>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</si>
  <si>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</si>
  <si>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</si>
  <si>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</si>
  <si>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</si>
  <si>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</si>
  <si>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</si>
  <si>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</si>
  <si>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</si>
  <si>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</si>
  <si>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</si>
  <si>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</si>
  <si>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</si>
  <si>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</si>
  <si>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</si>
  <si>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</si>
  <si>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</si>
  <si>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</si>
  <si>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</si>
  <si>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</si>
  <si>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</si>
  <si>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</si>
  <si>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</si>
  <si>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</si>
  <si>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</si>
  <si>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</si>
  <si>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</si>
  <si>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</si>
  <si>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</si>
  <si>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</si>
  <si>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</si>
  <si>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</si>
  <si>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</si>
  <si>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</si>
  <si>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</si>
  <si>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</si>
  <si>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</si>
  <si>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</si>
  <si>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</si>
  <si>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</si>
  <si>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</si>
  <si>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</si>
  <si>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</si>
  <si>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</si>
  <si>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</si>
  <si>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</si>
  <si>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</si>
  <si>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</si>
  <si>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</si>
  <si>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</si>
  <si>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</si>
  <si>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</si>
  <si>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</si>
  <si>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</si>
  <si>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</si>
  <si>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</si>
  <si>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</si>
  <si>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</si>
  <si>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</si>
  <si>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</si>
  <si>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</si>
  <si>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</si>
  <si>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</si>
  <si>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</si>
  <si>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</si>
  <si>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</si>
  <si>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</si>
  <si>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</si>
  <si>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</si>
  <si>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</si>
  <si>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</si>
  <si>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</si>
  <si>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</si>
  <si>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</si>
  <si>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</si>
  <si>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</si>
  <si>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</si>
  <si>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</si>
  <si>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</si>
  <si>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</si>
  <si>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</si>
  <si>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</si>
  <si>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</si>
  <si>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</si>
  <si>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</si>
  <si>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</si>
  <si>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</si>
  <si>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</si>
  <si>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</si>
  <si>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</si>
  <si>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</si>
  <si>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</si>
  <si>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</si>
  <si>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</si>
  <si>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</si>
  <si>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</si>
  <si>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</si>
  <si>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</si>
  <si>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</si>
  <si>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</si>
  <si>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</si>
  <si>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</si>
  <si>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</si>
  <si>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</si>
  <si>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</si>
  <si>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</si>
  <si>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</si>
  <si>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</si>
  <si>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</si>
  <si>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</si>
  <si>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</si>
  <si>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</si>
  <si>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</si>
  <si>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</si>
  <si>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</si>
  <si>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</si>
  <si>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</si>
  <si>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</si>
  <si>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</si>
  <si>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</si>
  <si>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</si>
  <si>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</si>
  <si>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</si>
  <si>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</si>
  <si>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</si>
  <si>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</si>
  <si>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</si>
  <si>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</si>
  <si>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</si>
  <si>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</si>
  <si>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</si>
  <si>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</si>
  <si>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</si>
  <si>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</si>
  <si>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</si>
  <si>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</si>
  <si>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</si>
  <si>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</si>
  <si>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</si>
  <si>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</si>
  <si>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</si>
  <si>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</si>
  <si>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</si>
  <si>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</si>
  <si>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</si>
  <si>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</si>
  <si>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</si>
  <si>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</si>
  <si>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</si>
  <si>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</si>
  <si>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</si>
  <si>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</si>
  <si>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</si>
  <si>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</si>
  <si>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</si>
  <si>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</si>
  <si>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</si>
  <si>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</si>
  <si>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</si>
  <si>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</si>
  <si>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</si>
  <si>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</si>
  <si>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</si>
  <si>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</si>
  <si>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</si>
  <si>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</si>
  <si>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</si>
  <si>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</si>
  <si>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</si>
  <si>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</si>
  <si>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</si>
  <si>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</si>
  <si>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</si>
  <si>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</si>
  <si>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</si>
  <si>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</si>
  <si>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</si>
  <si>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</si>
  <si>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</si>
  <si>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</si>
  <si>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</si>
  <si>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</si>
  <si>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</si>
  <si>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</si>
  <si>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</si>
  <si>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</si>
  <si>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</si>
  <si>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</si>
  <si>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</si>
  <si>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</si>
  <si>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</si>
  <si>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</si>
  <si>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</si>
  <si>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</si>
  <si>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</si>
  <si>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</si>
  <si>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</si>
  <si>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</si>
  <si>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</si>
  <si>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</si>
  <si>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</si>
  <si>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</si>
  <si>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</si>
  <si>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</si>
  <si>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</si>
  <si>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</si>
  <si>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</si>
  <si>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</si>
  <si>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</si>
  <si>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</si>
  <si>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</si>
  <si>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</si>
  <si>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</si>
  <si>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</si>
  <si>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</si>
  <si>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</si>
  <si>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</si>
  <si>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</si>
  <si>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</si>
  <si>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</si>
  <si>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</si>
  <si>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</si>
  <si>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</si>
  <si>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</si>
  <si>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</si>
  <si>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</si>
  <si>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</si>
  <si>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</si>
  <si>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</si>
  <si>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</si>
  <si>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</si>
  <si>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</si>
  <si>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</si>
  <si>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</si>
  <si>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</si>
  <si>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</si>
  <si>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</si>
  <si>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</si>
  <si>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</si>
  <si>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</si>
  <si>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</si>
  <si>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</si>
  <si>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</si>
  <si>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</si>
  <si>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</si>
  <si>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</si>
  <si>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</si>
  <si>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</si>
  <si>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</si>
  <si>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</si>
  <si>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</si>
  <si>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</si>
  <si>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</si>
  <si>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</si>
  <si>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</si>
  <si>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</si>
  <si>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</si>
  <si>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</si>
  <si>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</si>
  <si>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</si>
  <si>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</si>
  <si>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</si>
  <si>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</si>
  <si>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</si>
  <si>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</si>
  <si>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</si>
  <si>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</si>
  <si>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</si>
  <si>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</si>
  <si>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</si>
  <si>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</si>
  <si>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</si>
  <si>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</si>
  <si>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</si>
  <si>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</si>
  <si>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</si>
  <si>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</si>
  <si>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</si>
  <si>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</si>
  <si>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</si>
  <si>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</si>
  <si>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</si>
  <si>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</si>
  <si>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</si>
  <si>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</si>
  <si>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</si>
  <si>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</si>
  <si>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</si>
  <si>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</si>
  <si>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</si>
  <si>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</si>
  <si>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</si>
  <si>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</si>
  <si>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</si>
  <si>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</si>
  <si>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</si>
  <si>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</si>
  <si>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</si>
  <si>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</si>
  <si>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</si>
  <si>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</si>
  <si>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</si>
  <si>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</si>
  <si>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</si>
  <si>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</si>
  <si>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</si>
  <si>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</si>
  <si>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</si>
  <si>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</si>
  <si>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</si>
  <si>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</si>
  <si>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</si>
  <si>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</si>
  <si>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</si>
  <si>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</si>
  <si>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</si>
  <si>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</si>
  <si>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</si>
  <si>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</si>
  <si>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</si>
  <si>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</si>
  <si>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</si>
  <si>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</si>
  <si>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</si>
  <si>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</si>
  <si>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</si>
  <si>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</si>
  <si>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</si>
  <si>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</si>
  <si>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</si>
  <si>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</si>
  <si>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</si>
  <si>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</si>
  <si>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</si>
  <si>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</si>
  <si>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</si>
  <si>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</si>
  <si>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</si>
  <si>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</si>
  <si>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</si>
  <si>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</si>
  <si>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</si>
  <si>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</si>
  <si>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</si>
  <si>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</si>
  <si>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</si>
  <si>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</si>
  <si>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</si>
  <si>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</si>
  <si>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</si>
  <si>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</si>
  <si>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</si>
  <si>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</si>
  <si>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</si>
  <si>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</si>
  <si>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</si>
  <si>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</si>
  <si>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</si>
  <si>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</si>
  <si>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</si>
  <si>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</si>
  <si>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</si>
  <si>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</si>
  <si>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</si>
  <si>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</si>
  <si>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</si>
  <si>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</si>
  <si>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</si>
  <si>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</si>
  <si>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</si>
  <si>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</si>
  <si>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</si>
  <si>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</si>
  <si>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</si>
  <si>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</si>
  <si>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</si>
  <si>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</si>
  <si>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</si>
  <si>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</si>
  <si>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</si>
  <si>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</si>
  <si>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</si>
  <si>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</si>
  <si>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</si>
  <si>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</si>
  <si>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</si>
  <si>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</si>
  <si>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</si>
  <si>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</si>
  <si>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</si>
  <si>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</si>
  <si>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</si>
  <si>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</si>
  <si>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</si>
  <si>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</si>
  <si>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</si>
  <si>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</si>
  <si>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</si>
  <si>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</si>
  <si>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</si>
  <si>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</si>
  <si>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</si>
  <si>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</si>
  <si>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</si>
  <si>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</si>
  <si>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</si>
  <si>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</si>
  <si>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</si>
  <si>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</si>
  <si>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</si>
  <si>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</si>
  <si>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</si>
  <si>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</si>
  <si>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</si>
  <si>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</si>
  <si>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</si>
  <si>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</si>
  <si>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</si>
  <si>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</si>
  <si>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</si>
  <si>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</si>
  <si>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</si>
  <si>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</si>
  <si>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</si>
  <si>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</si>
  <si>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</si>
  <si>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</si>
  <si>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</si>
  <si>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</si>
  <si>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</si>
  <si>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</si>
  <si>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</si>
  <si>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</si>
  <si>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</si>
  <si>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</si>
  <si>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</si>
  <si>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</si>
  <si>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</si>
  <si>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</si>
  <si>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</si>
  <si>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</si>
  <si>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</si>
  <si>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</si>
  <si>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</si>
  <si>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</si>
  <si>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</si>
  <si>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</si>
  <si>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</si>
  <si>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</si>
  <si>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</si>
  <si>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</si>
  <si>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</si>
  <si>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</si>
  <si>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</si>
  <si>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</si>
  <si>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</si>
  <si>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</si>
  <si>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</si>
  <si>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</si>
  <si>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</si>
  <si>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</si>
  <si>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</si>
  <si>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</si>
  <si>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</si>
  <si>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</si>
  <si>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</si>
  <si>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</si>
  <si>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</si>
  <si>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</si>
  <si>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</si>
  <si>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</si>
  <si>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</si>
  <si>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</si>
  <si>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</si>
  <si>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</si>
  <si>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</si>
  <si>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</si>
  <si>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</si>
  <si>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</si>
  <si>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</si>
  <si>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</si>
  <si>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</si>
  <si>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</si>
  <si>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</si>
  <si>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</si>
  <si>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</si>
  <si>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</si>
  <si>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</si>
  <si>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</si>
  <si>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</si>
  <si>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</si>
  <si>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</si>
  <si>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</si>
  <si>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</si>
  <si>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</si>
  <si>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</si>
  <si>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</si>
  <si>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</si>
  <si>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</si>
  <si>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</si>
  <si>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</si>
  <si>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</si>
  <si>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</si>
  <si>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</si>
  <si>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</si>
  <si>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</si>
  <si>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</si>
  <si>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</si>
  <si>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</si>
  <si>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</si>
  <si>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</si>
  <si>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</si>
  <si>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</si>
  <si>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</si>
  <si>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</si>
  <si>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</si>
  <si>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</si>
  <si>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</si>
  <si>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</si>
  <si>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</si>
  <si>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</si>
  <si>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</si>
  <si>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</si>
  <si>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</si>
  <si>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</si>
  <si>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</si>
  <si>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</si>
  <si>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</si>
  <si>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</si>
  <si>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</si>
  <si>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</si>
  <si>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</si>
  <si>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</si>
  <si>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</si>
  <si>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</si>
  <si>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</si>
  <si>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</si>
  <si>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</si>
  <si>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</si>
  <si>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</si>
  <si>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</si>
  <si>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</si>
  <si>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</si>
  <si>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</si>
  <si>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</si>
  <si>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</si>
  <si>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</si>
  <si>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</si>
  <si>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</si>
  <si>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</si>
  <si>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</si>
  <si>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</si>
  <si>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</si>
  <si>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</si>
  <si>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</si>
  <si>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</si>
  <si>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</si>
  <si>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</si>
  <si>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</si>
  <si>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</si>
  <si>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</si>
  <si>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</si>
  <si>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</si>
  <si>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</si>
  <si>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</si>
  <si>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</si>
  <si>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</si>
  <si>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</si>
  <si>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</si>
  <si>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</si>
  <si>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</si>
  <si>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</si>
  <si>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</si>
  <si>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</si>
  <si>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</si>
  <si>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</si>
  <si>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</si>
  <si>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</si>
  <si>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</si>
  <si>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</si>
  <si>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</si>
  <si>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</si>
  <si>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</si>
  <si>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</si>
  <si>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</si>
  <si>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</si>
  <si>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</si>
  <si>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</si>
  <si>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</si>
  <si>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</si>
  <si>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</si>
  <si>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</si>
  <si>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</si>
  <si>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</si>
  <si>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</si>
  <si>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</si>
  <si>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</si>
  <si>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</si>
  <si>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</si>
  <si>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</si>
  <si>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</si>
  <si>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</si>
  <si>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</si>
  <si>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</si>
  <si>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</si>
  <si>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</si>
  <si>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</si>
  <si>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</si>
  <si>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</si>
  <si>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</si>
  <si>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</si>
  <si>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</si>
  <si>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</si>
  <si>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</si>
  <si>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</si>
  <si>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</si>
  <si>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</si>
  <si>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</si>
  <si>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</si>
  <si>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</si>
  <si>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</si>
  <si>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</si>
  <si>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</si>
  <si>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</si>
  <si>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</si>
  <si>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</si>
  <si>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</si>
  <si>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</si>
  <si>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</si>
  <si>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</si>
  <si>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</si>
  <si>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</si>
  <si>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</si>
  <si>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</si>
  <si>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</si>
  <si>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</si>
  <si>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</si>
  <si>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</si>
  <si>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</si>
  <si>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</si>
  <si>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</si>
  <si>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</si>
  <si>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</si>
  <si>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</si>
  <si>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</si>
  <si>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</si>
  <si>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</si>
  <si>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</si>
  <si>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</si>
  <si>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</si>
  <si>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</si>
  <si>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</si>
  <si>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</si>
  <si>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</si>
  <si>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</si>
  <si>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</si>
  <si>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</si>
  <si>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</si>
  <si>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</si>
  <si>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</si>
  <si>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</si>
  <si>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</si>
  <si>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</si>
  <si>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</si>
  <si>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</si>
  <si>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</si>
  <si>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</si>
  <si>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</si>
  <si>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</si>
  <si>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</si>
  <si>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</si>
  <si>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</si>
  <si>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</si>
  <si>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</si>
  <si>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</si>
  <si>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</si>
  <si>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</si>
  <si>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</si>
  <si>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</si>
  <si>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</si>
  <si>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</si>
  <si>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</si>
  <si>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</si>
  <si>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</si>
  <si>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</si>
  <si>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</si>
  <si>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</si>
  <si>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</si>
  <si>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</si>
  <si>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</si>
  <si>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</si>
  <si>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</si>
  <si>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</si>
  <si>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</si>
  <si>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</si>
  <si>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</si>
  <si>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</si>
  <si>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</si>
  <si>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</si>
  <si>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</si>
  <si>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</si>
  <si>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</si>
  <si>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</si>
  <si>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</si>
  <si>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</si>
  <si>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</si>
  <si>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</si>
  <si>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</si>
  <si>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</si>
  <si>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</si>
  <si>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</si>
  <si>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</si>
  <si>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</si>
  <si>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</si>
  <si>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</si>
  <si>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</si>
  <si>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</si>
  <si>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</si>
  <si>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</si>
  <si>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</si>
  <si>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</si>
  <si>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</si>
  <si>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</si>
  <si>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</si>
  <si>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</si>
  <si>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</si>
  <si>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</si>
  <si>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</si>
  <si>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</si>
  <si>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</si>
  <si>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</si>
  <si>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</si>
  <si>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</si>
  <si>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</si>
  <si>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</si>
  <si>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</si>
  <si>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</si>
  <si>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</si>
  <si>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</si>
  <si>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</si>
  <si>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</si>
  <si>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</si>
  <si>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</si>
  <si>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</si>
  <si>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</si>
  <si>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</si>
  <si>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</si>
  <si>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</si>
  <si>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</si>
  <si>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</si>
  <si>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</si>
  <si>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</si>
  <si>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</si>
  <si>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</si>
  <si>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</si>
  <si>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</si>
  <si>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</si>
  <si>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</si>
  <si>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</si>
  <si>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</si>
  <si>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</si>
  <si>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</si>
  <si>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</si>
  <si>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</si>
  <si>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</si>
  <si>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</si>
  <si>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</si>
  <si>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</si>
  <si>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</si>
  <si>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</si>
  <si>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</si>
  <si>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</si>
  <si>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</si>
  <si>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</si>
  <si>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</si>
  <si>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</si>
  <si>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</si>
  <si>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</si>
  <si>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</si>
  <si>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</si>
  <si>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</si>
  <si>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</si>
  <si>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</si>
  <si>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</si>
  <si>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</si>
  <si>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</si>
  <si>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</si>
  <si>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</si>
  <si>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</si>
  <si>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</si>
  <si>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</si>
  <si>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</si>
  <si>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</si>
  <si>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</si>
  <si>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</si>
  <si>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</si>
  <si>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</si>
  <si>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</si>
  <si>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</si>
  <si>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</si>
  <si>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</si>
  <si>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</si>
  <si>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</si>
  <si>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</si>
  <si>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</si>
  <si>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</si>
  <si>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</si>
  <si>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</si>
  <si>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</si>
  <si>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</si>
  <si>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</si>
  <si>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</si>
  <si>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</si>
  <si>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</si>
  <si>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</si>
  <si>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</si>
  <si>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</si>
  <si>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</si>
  <si>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</si>
  <si>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</si>
  <si>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</si>
  <si>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</si>
  <si>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</si>
  <si>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</si>
  <si>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</si>
  <si>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</si>
  <si>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</si>
  <si>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</si>
  <si>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</si>
  <si>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</si>
  <si>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</si>
  <si>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</si>
  <si>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</si>
  <si>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</si>
  <si>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</si>
  <si>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</si>
  <si>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</si>
  <si>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</si>
  <si>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</si>
  <si>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</si>
  <si>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</si>
  <si>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</si>
  <si>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</si>
  <si>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</si>
  <si>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</si>
  <si>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</si>
  <si>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</si>
  <si>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</si>
  <si>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</si>
  <si>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</si>
  <si>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</si>
  <si>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</si>
  <si>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</si>
  <si>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</si>
  <si>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</si>
  <si>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</si>
  <si>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</si>
  <si>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</si>
  <si>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</si>
  <si>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</si>
  <si>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</si>
  <si>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</si>
  <si>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</si>
  <si>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</si>
  <si>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</si>
  <si>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</si>
  <si>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</si>
  <si>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</si>
  <si>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</si>
  <si>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</si>
  <si>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</si>
  <si>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</si>
  <si>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</si>
  <si>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</si>
  <si>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</si>
  <si>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</si>
  <si>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</si>
  <si>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</si>
  <si>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</si>
  <si>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</si>
  <si>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</si>
  <si>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</si>
  <si>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</si>
  <si>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</si>
  <si>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</si>
  <si>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</si>
  <si>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</si>
  <si>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</si>
  <si>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</si>
  <si>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</si>
  <si>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</si>
  <si>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</si>
  <si>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</si>
  <si>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</si>
  <si>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</si>
  <si>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</si>
  <si>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</si>
  <si>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</si>
  <si>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</si>
  <si>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</si>
  <si>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</si>
  <si>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</si>
  <si>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</si>
  <si>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</si>
  <si>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</si>
  <si>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</si>
  <si>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</si>
  <si>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</si>
  <si>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</si>
  <si>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</si>
  <si>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</si>
  <si>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</si>
  <si>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</si>
  <si>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</si>
  <si>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</si>
  <si>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</si>
  <si>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</si>
  <si>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</si>
  <si>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</si>
  <si>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</si>
  <si>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</si>
  <si>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</si>
  <si>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</si>
  <si>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</si>
  <si>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</si>
  <si>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</si>
  <si>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</si>
  <si>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</si>
  <si>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</si>
  <si>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</si>
  <si>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</si>
  <si>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</si>
  <si>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</si>
  <si>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</si>
  <si>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</si>
  <si>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</si>
  <si>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</si>
  <si>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</si>
  <si>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</si>
  <si>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</si>
  <si>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</si>
  <si>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</si>
  <si>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</si>
  <si>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</si>
  <si>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</si>
  <si>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</si>
  <si>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</si>
  <si>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</si>
  <si>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</si>
  <si>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</si>
  <si>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</si>
  <si>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</si>
  <si>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</si>
  <si>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</si>
  <si>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</si>
  <si>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</si>
  <si>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</si>
  <si>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</si>
  <si>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</si>
  <si>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</si>
  <si>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</si>
  <si>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</si>
  <si>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</si>
  <si>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</si>
  <si>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</si>
  <si>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</si>
  <si>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</si>
  <si>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</si>
  <si>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</si>
  <si>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</si>
  <si>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</si>
  <si>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</si>
  <si>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</si>
  <si>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</si>
  <si>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</si>
  <si>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</si>
  <si>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</si>
  <si>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</si>
  <si>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</si>
  <si>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</si>
  <si>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</si>
  <si>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</si>
  <si>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</si>
  <si>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</si>
  <si>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</si>
  <si>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</si>
  <si>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</si>
  <si>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</si>
  <si>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</si>
  <si>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</si>
  <si>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</si>
  <si>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</si>
  <si>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</si>
  <si>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</si>
  <si>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</si>
  <si>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</si>
  <si>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</si>
  <si>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</si>
  <si>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</si>
  <si>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</si>
  <si>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</si>
  <si>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</si>
  <si>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</si>
  <si>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</si>
  <si>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</si>
  <si>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</si>
  <si>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</si>
  <si>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</si>
  <si>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</si>
  <si>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</si>
  <si>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</si>
  <si>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</si>
  <si>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</si>
  <si>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</si>
  <si>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</si>
  <si>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</si>
  <si>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</si>
  <si>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</si>
  <si>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</si>
  <si>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</si>
  <si>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</si>
  <si>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</si>
  <si>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</si>
  <si>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</si>
  <si>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</si>
  <si>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</si>
  <si>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</si>
  <si>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</si>
  <si>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</si>
  <si>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</si>
  <si>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</si>
  <si>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</si>
  <si>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</si>
  <si>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</si>
  <si>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</si>
  <si>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</si>
  <si>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</si>
  <si>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</si>
  <si>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</si>
  <si>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</si>
  <si>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</si>
  <si>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</si>
  <si>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</si>
  <si>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</si>
  <si>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</si>
  <si>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</si>
  <si>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</si>
  <si>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</si>
  <si>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</si>
  <si>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</si>
  <si>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</si>
  <si>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</si>
  <si>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</si>
  <si>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</si>
  <si>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</si>
  <si>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</si>
  <si>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</si>
  <si>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</si>
  <si>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</si>
  <si>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</si>
  <si>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</si>
  <si>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</si>
  <si>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</si>
  <si>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</si>
  <si>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</si>
  <si>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</si>
  <si>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</si>
  <si>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</si>
  <si>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</si>
  <si>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</si>
  <si>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</si>
  <si>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</si>
  <si>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</si>
  <si>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</si>
  <si>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</si>
  <si>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</si>
  <si>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</si>
  <si>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</si>
  <si>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</si>
  <si>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</si>
  <si>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</si>
  <si>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</si>
  <si>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</si>
  <si>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</si>
  <si>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</si>
  <si>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</si>
  <si>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</si>
  <si>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</si>
  <si>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</si>
  <si>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</si>
  <si>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</si>
  <si>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</si>
  <si>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</si>
  <si>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</si>
  <si>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</si>
  <si>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</si>
  <si>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</si>
  <si>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</si>
  <si>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</si>
  <si>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</si>
  <si>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</si>
  <si>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</si>
  <si>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</si>
  <si>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</si>
  <si>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</si>
  <si>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</si>
  <si>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</si>
  <si>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</si>
  <si>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</si>
  <si>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</si>
  <si>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</si>
  <si>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</si>
  <si>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</si>
  <si>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</si>
  <si>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</si>
  <si>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</si>
  <si>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</si>
  <si>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</si>
  <si>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</si>
  <si>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</si>
  <si>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</si>
  <si>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</si>
  <si>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</si>
  <si>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</si>
  <si>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</si>
  <si>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</si>
  <si>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</si>
  <si>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</si>
  <si>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</si>
  <si>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</si>
  <si>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</si>
  <si>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</si>
  <si>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</si>
  <si>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</si>
  <si>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</si>
  <si>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</si>
  <si>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</si>
  <si>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</si>
  <si>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</si>
  <si>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</si>
  <si>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</si>
  <si>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</si>
  <si>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</si>
  <si>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</si>
  <si>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</si>
  <si>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</si>
  <si>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</si>
  <si>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</si>
  <si>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</si>
  <si>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</si>
  <si>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</si>
  <si>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</si>
  <si>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</si>
  <si>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</si>
  <si>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</si>
  <si>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</si>
  <si>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</si>
  <si>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</si>
  <si>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</si>
  <si>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</si>
  <si>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</si>
  <si>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</si>
  <si>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</si>
  <si>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</si>
  <si>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</si>
  <si>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</si>
  <si>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</si>
  <si>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</si>
  <si>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</si>
  <si>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</si>
  <si>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</si>
  <si>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</si>
  <si>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</si>
  <si>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</si>
  <si>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</si>
  <si>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</si>
  <si>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</si>
  <si>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</si>
  <si>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</si>
  <si>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</si>
  <si>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</si>
  <si>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</si>
  <si>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</si>
  <si>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</si>
  <si>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</si>
  <si>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</si>
  <si>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</si>
  <si>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</si>
  <si>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</si>
  <si>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</si>
  <si>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</si>
  <si>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</si>
  <si>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</si>
  <si>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</si>
  <si>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</si>
  <si>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</si>
  <si>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</si>
  <si>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</si>
  <si>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</si>
  <si>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</si>
  <si>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</si>
  <si>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</si>
  <si>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</si>
  <si>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</si>
  <si>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</si>
  <si>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</si>
  <si>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</si>
  <si>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</si>
  <si>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</si>
  <si>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</si>
  <si>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</si>
  <si>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</si>
  <si>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</si>
  <si>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</si>
  <si>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</si>
  <si>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</si>
  <si>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</si>
  <si>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</si>
  <si>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</si>
  <si>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</si>
  <si>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</si>
  <si>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</si>
  <si>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</si>
  <si>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</si>
  <si>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</si>
  <si>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</si>
  <si>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</si>
  <si>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</si>
  <si>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</si>
  <si>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</si>
  <si>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</si>
  <si>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</si>
  <si>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</si>
  <si>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</si>
  <si>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</si>
  <si>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</si>
  <si>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</si>
  <si>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</si>
  <si>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</si>
  <si>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</si>
  <si>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</si>
  <si>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</si>
  <si>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</si>
  <si>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</si>
  <si>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</si>
  <si>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</si>
  <si>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</si>
  <si>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</si>
  <si>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</si>
  <si>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</si>
  <si>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</si>
  <si>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</si>
  <si>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</si>
  <si>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</si>
  <si>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</si>
  <si>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</si>
  <si>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</si>
  <si>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</si>
  <si>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</si>
  <si>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</si>
  <si>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</si>
  <si>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</si>
  <si>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</si>
  <si>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</si>
  <si>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</si>
  <si>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</si>
  <si>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</si>
  <si>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</si>
  <si>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</si>
  <si>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</si>
  <si>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</si>
  <si>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</si>
  <si>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</si>
  <si>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</si>
  <si>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</si>
  <si>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</si>
  <si>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</si>
  <si>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</si>
  <si>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</si>
  <si>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</si>
  <si>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</si>
  <si>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</si>
  <si>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</si>
  <si>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</si>
  <si>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</si>
  <si>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</si>
  <si>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</si>
  <si>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</si>
  <si>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</si>
  <si>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</si>
  <si>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</si>
  <si>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</si>
  <si>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</si>
  <si>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</si>
  <si>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</si>
  <si>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</si>
  <si>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</si>
  <si>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</si>
  <si>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</si>
  <si>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</si>
  <si>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</si>
  <si>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</si>
  <si>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</si>
  <si>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</si>
  <si>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</si>
  <si>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</si>
  <si>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</si>
  <si>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</si>
  <si>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</si>
  <si>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</si>
  <si>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</si>
  <si>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</si>
  <si>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</si>
  <si>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</si>
  <si>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</si>
  <si>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</si>
  <si>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</si>
  <si>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</si>
  <si>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</si>
  <si>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</si>
  <si>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</si>
  <si>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</si>
  <si>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</si>
  <si>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</si>
  <si>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</si>
  <si>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</si>
  <si>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</si>
  <si>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</si>
  <si>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</si>
  <si>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</si>
  <si>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</si>
  <si>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</si>
  <si>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</si>
  <si>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</si>
  <si>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</si>
  <si>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</si>
  <si>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</si>
  <si>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</si>
  <si>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</si>
  <si>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</si>
  <si>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</si>
  <si>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</si>
  <si>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</si>
  <si>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</si>
  <si>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</si>
  <si>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</si>
  <si>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</si>
  <si>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</si>
  <si>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</si>
  <si>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</si>
  <si>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</si>
  <si>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</si>
  <si>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</si>
  <si>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</si>
  <si>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</si>
  <si>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</si>
  <si>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</si>
  <si>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</si>
  <si>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</si>
  <si>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</si>
  <si>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</si>
  <si>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</si>
  <si>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</si>
  <si>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</si>
  <si>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</si>
  <si>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</si>
  <si>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</si>
  <si>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</si>
  <si>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</si>
  <si>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</si>
  <si>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</si>
  <si>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</si>
  <si>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</si>
  <si>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</si>
  <si>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</si>
  <si>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</si>
  <si>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</si>
  <si>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</si>
  <si>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</si>
  <si>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</si>
  <si>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</si>
  <si>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</si>
  <si>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</si>
  <si>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</si>
  <si>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</si>
  <si>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</si>
  <si>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</si>
  <si>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</si>
  <si>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</si>
  <si>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</si>
  <si>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</si>
  <si>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</si>
  <si>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</si>
  <si>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</si>
  <si>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</si>
  <si>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</si>
  <si>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</si>
  <si>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</si>
  <si>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</si>
  <si>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</si>
  <si>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</si>
  <si>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</si>
  <si>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</si>
  <si>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</si>
  <si>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</si>
  <si>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</si>
  <si>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</si>
  <si>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</si>
  <si>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</si>
  <si>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</si>
  <si>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</si>
  <si>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</si>
  <si>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</si>
  <si>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</si>
  <si>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</si>
  <si>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</si>
  <si>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</si>
  <si>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</si>
  <si>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</si>
  <si>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</si>
  <si>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</si>
  <si>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</si>
  <si>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</si>
  <si>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</si>
  <si>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</si>
  <si>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</si>
  <si>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</si>
  <si>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</si>
  <si>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</si>
  <si>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</si>
  <si>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</si>
  <si>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</si>
  <si>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</si>
  <si>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</si>
  <si>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</si>
  <si>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</si>
  <si>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</si>
  <si>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</si>
  <si>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</si>
  <si>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</si>
  <si>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</si>
  <si>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</si>
  <si>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</si>
  <si>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</si>
  <si>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</si>
  <si>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</si>
  <si>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</si>
  <si>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</si>
  <si>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</si>
  <si>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</si>
  <si>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</si>
  <si>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</si>
  <si>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</si>
  <si>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</si>
  <si>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</si>
  <si>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</si>
  <si>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</si>
  <si>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</si>
  <si>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</si>
  <si>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</si>
  <si>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</si>
  <si>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</si>
  <si>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</si>
  <si>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</si>
  <si>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</si>
  <si>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</si>
  <si>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</si>
  <si>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</si>
  <si>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</si>
  <si>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</si>
  <si>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</si>
  <si>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</si>
  <si>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</si>
  <si>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</si>
  <si>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</si>
  <si>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</si>
  <si>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</si>
  <si>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</si>
  <si>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</si>
  <si>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</si>
  <si>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</si>
  <si>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</si>
  <si>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</si>
  <si>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</si>
  <si>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</si>
  <si>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</si>
  <si>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</si>
  <si>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</si>
  <si>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</si>
  <si>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</si>
  <si>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</si>
  <si>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</si>
  <si>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</si>
  <si>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</si>
  <si>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</si>
  <si>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</si>
  <si>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</si>
  <si>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</si>
  <si>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</si>
  <si>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</si>
  <si>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</si>
  <si>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</si>
  <si>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</si>
  <si>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</si>
  <si>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</si>
  <si>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</si>
  <si>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</si>
  <si>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</si>
  <si>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</si>
  <si>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</si>
  <si>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</si>
  <si>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</si>
  <si>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</si>
  <si>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</si>
  <si>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</si>
  <si>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</si>
  <si>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</si>
  <si>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</si>
  <si>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</si>
  <si>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</si>
  <si>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</si>
  <si>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</si>
  <si>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</si>
  <si>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</si>
  <si>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</si>
  <si>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</si>
  <si>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</si>
  <si>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</si>
  <si>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</si>
  <si>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</si>
  <si>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</si>
  <si>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</si>
  <si>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</si>
  <si>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</si>
  <si>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</si>
  <si>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</si>
  <si>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</si>
  <si>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</si>
  <si>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</si>
  <si>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</si>
  <si>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</si>
  <si>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</si>
  <si>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</si>
  <si>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</si>
  <si>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</si>
  <si>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</si>
  <si>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</si>
  <si>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</si>
  <si>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</si>
  <si>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</si>
  <si>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</si>
  <si>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</si>
  <si>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</si>
  <si>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</si>
  <si>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</si>
  <si>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</si>
  <si>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</si>
  <si>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</si>
  <si>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</si>
  <si>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</si>
  <si>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</si>
  <si>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</si>
  <si>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</si>
  <si>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</si>
  <si>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</si>
  <si>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</si>
  <si>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</si>
  <si>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</si>
  <si>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</si>
  <si>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</si>
  <si>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</si>
  <si>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</si>
  <si>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</si>
  <si>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</si>
  <si>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</si>
  <si>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</si>
  <si>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</si>
  <si>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</si>
  <si>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</si>
  <si>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</si>
  <si>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</si>
  <si>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</si>
  <si>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</si>
  <si>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</si>
  <si>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</si>
  <si>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</si>
  <si>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</si>
  <si>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</si>
  <si>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</si>
  <si>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</si>
  <si>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</si>
  <si>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</si>
  <si>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</si>
  <si>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</si>
  <si>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</si>
  <si>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</si>
  <si>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</si>
  <si>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</si>
  <si>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</si>
  <si>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</si>
  <si>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</si>
  <si>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</si>
  <si>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</si>
  <si>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</si>
  <si>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</si>
  <si>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</si>
  <si>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</si>
  <si>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</si>
  <si>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</si>
  <si>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</si>
  <si>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</si>
  <si>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</si>
  <si>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</si>
  <si>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</si>
  <si>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</si>
  <si>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</si>
  <si>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</si>
  <si>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</si>
  <si>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</si>
  <si>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</si>
  <si>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</si>
  <si>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</si>
  <si>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</si>
  <si>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</si>
  <si>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</si>
  <si>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</si>
  <si>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</si>
  <si>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</si>
  <si>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</si>
  <si>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</si>
  <si>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</si>
  <si>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</si>
  <si>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</si>
  <si>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</si>
  <si>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</si>
  <si>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</si>
  <si>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</si>
  <si>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</si>
  <si>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</si>
  <si>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</si>
  <si>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</si>
  <si>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</si>
  <si>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</si>
  <si>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</si>
  <si>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</si>
  <si>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</si>
  <si>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</si>
  <si>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</si>
  <si>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</si>
  <si>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</si>
  <si>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</si>
  <si>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</si>
  <si>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</si>
  <si>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</si>
  <si>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</si>
  <si>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</si>
  <si>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</si>
  <si>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</si>
  <si>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</si>
  <si>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</si>
  <si>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</si>
  <si>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</si>
  <si>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</si>
  <si>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</si>
  <si>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</si>
  <si>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</si>
  <si>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</si>
  <si>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</si>
  <si>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</si>
  <si>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</si>
  <si>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</si>
  <si>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</si>
  <si>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</si>
  <si>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</si>
  <si>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</si>
  <si>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</si>
  <si>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</si>
  <si>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</si>
  <si>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</si>
  <si>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</si>
  <si>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</si>
  <si>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</si>
  <si>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</si>
  <si>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</si>
  <si>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</si>
  <si>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</si>
  <si>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</si>
  <si>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</si>
  <si>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</si>
  <si>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</si>
  <si>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</si>
  <si>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</si>
  <si>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</si>
  <si>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</si>
  <si>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</si>
  <si>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</si>
  <si>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</si>
  <si>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</si>
  <si>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</si>
  <si>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</si>
  <si>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</si>
  <si>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</si>
  <si>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</si>
  <si>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</si>
  <si>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</si>
  <si>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</si>
  <si>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</si>
  <si>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</si>
  <si>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</si>
  <si>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</si>
  <si>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</si>
  <si>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</si>
  <si>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</si>
  <si>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</si>
  <si>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</si>
  <si>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</si>
  <si>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</si>
  <si>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</si>
  <si>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</si>
  <si>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</si>
  <si>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</si>
  <si>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</si>
  <si>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</si>
  <si>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</si>
  <si>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</si>
  <si>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</si>
  <si>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</si>
  <si>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</si>
  <si>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</si>
  <si>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</si>
  <si>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</si>
  <si>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</si>
  <si>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</si>
  <si>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</si>
  <si>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</si>
  <si>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</si>
  <si>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</si>
  <si>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</si>
  <si>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</si>
  <si>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</si>
  <si>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</si>
  <si>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</si>
  <si>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</si>
  <si>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</si>
  <si>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</si>
  <si>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</si>
  <si>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</si>
  <si>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</si>
  <si>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</si>
  <si>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</si>
  <si>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</si>
  <si>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</si>
  <si>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</si>
  <si>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</si>
  <si>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</si>
  <si>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</si>
  <si>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</si>
  <si>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</si>
  <si>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</si>
  <si>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</si>
  <si>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</si>
  <si>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</si>
  <si>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</si>
  <si>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</si>
  <si>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</si>
  <si>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</si>
  <si>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</si>
  <si>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</si>
  <si>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</si>
  <si>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</si>
  <si>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</si>
  <si>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</si>
  <si>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</si>
  <si>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</si>
  <si>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</si>
  <si>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</si>
  <si>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</si>
  <si>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</si>
  <si>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</si>
  <si>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</si>
  <si>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</si>
  <si>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</si>
  <si>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</si>
  <si>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</si>
  <si>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</si>
  <si>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</si>
  <si>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</si>
  <si>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</si>
  <si>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</si>
  <si>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</si>
  <si>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</si>
  <si>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</si>
  <si>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</si>
  <si>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</si>
  <si>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</si>
  <si>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</si>
  <si>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</si>
  <si>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</si>
  <si>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</si>
  <si>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</si>
  <si>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</si>
  <si>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</si>
  <si>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</si>
  <si>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</si>
  <si>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</si>
  <si>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</si>
  <si>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</si>
  <si>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</si>
  <si>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</si>
  <si>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</si>
  <si>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</si>
  <si>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</si>
  <si>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</si>
  <si>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</si>
  <si>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</si>
  <si>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</si>
  <si>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</si>
  <si>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</si>
  <si>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</si>
  <si>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</si>
  <si>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</si>
  <si>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</si>
  <si>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</si>
  <si>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</si>
  <si>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</si>
  <si>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</si>
  <si>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</si>
  <si>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</si>
  <si>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</si>
  <si>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</si>
  <si>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</si>
  <si>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</si>
  <si>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</si>
  <si>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</si>
  <si>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</si>
  <si>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</si>
  <si>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</si>
  <si>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</si>
  <si>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</si>
  <si>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</si>
  <si>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</si>
  <si>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</si>
  <si>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</si>
  <si>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</si>
  <si>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</si>
  <si>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</si>
  <si>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</si>
  <si>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</si>
  <si>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</si>
  <si>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</si>
  <si>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</si>
  <si>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</si>
  <si>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</si>
  <si>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</si>
  <si>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</si>
  <si>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</si>
  <si>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</si>
  <si>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</si>
  <si>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</si>
  <si>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</si>
  <si>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</si>
  <si>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</si>
  <si>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</si>
  <si>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</si>
  <si>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</si>
  <si>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</si>
  <si>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</si>
  <si>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</si>
  <si>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</si>
  <si>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</si>
  <si>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</si>
  <si>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</si>
  <si>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</si>
  <si>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</si>
  <si>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</si>
  <si>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</si>
  <si>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</si>
  <si>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</si>
  <si>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</si>
  <si>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</si>
  <si>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</si>
  <si>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</si>
  <si>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</si>
  <si>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</si>
  <si>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</si>
  <si>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</si>
  <si>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</si>
  <si>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</si>
  <si>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</si>
  <si>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</si>
  <si>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</si>
  <si>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</si>
  <si>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</si>
  <si>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</si>
  <si>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</si>
  <si>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</si>
  <si>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</si>
  <si>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</si>
  <si>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</si>
  <si>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</si>
  <si>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</si>
  <si>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</si>
  <si>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</si>
  <si>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</si>
  <si>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</si>
  <si>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</si>
  <si>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</si>
  <si>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</si>
  <si>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</si>
  <si>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</si>
  <si>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</si>
  <si>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</si>
  <si>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</si>
  <si>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</si>
  <si>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</si>
  <si>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</si>
  <si>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</si>
  <si>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</si>
  <si>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</si>
  <si>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</si>
  <si>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</si>
  <si>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</si>
  <si>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</si>
  <si>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</si>
  <si>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</si>
  <si>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</si>
  <si>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</si>
  <si>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</si>
  <si>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</si>
  <si>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</si>
  <si>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</si>
  <si>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</si>
  <si>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</si>
  <si>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</si>
  <si>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</si>
  <si>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</si>
  <si>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</si>
  <si>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</si>
  <si>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</si>
  <si>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</si>
  <si>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</si>
  <si>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</si>
  <si>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</si>
  <si>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</si>
  <si>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</si>
  <si>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</si>
  <si>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</si>
  <si>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</si>
  <si>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</si>
  <si>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</si>
  <si>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</si>
  <si>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</si>
  <si>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</si>
  <si>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</si>
  <si>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</si>
  <si>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</si>
  <si>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</si>
  <si>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</si>
  <si>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</si>
  <si>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</si>
  <si>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</si>
  <si>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</si>
  <si>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</si>
  <si>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</si>
  <si>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</si>
  <si>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</si>
  <si>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</si>
  <si>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</si>
  <si>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</si>
  <si>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</si>
  <si>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</si>
  <si>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</si>
  <si>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</si>
  <si>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</si>
  <si>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</si>
  <si>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</si>
  <si>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</si>
  <si>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</si>
  <si>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</si>
  <si>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</si>
  <si>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</si>
  <si>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</si>
  <si>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</si>
  <si>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</si>
  <si>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</si>
  <si>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</si>
  <si>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</si>
  <si>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</si>
  <si>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</si>
  <si>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</si>
  <si>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</si>
  <si>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</si>
  <si>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</si>
  <si>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</si>
  <si>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</si>
  <si>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</si>
  <si>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</si>
  <si>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</si>
  <si>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</si>
  <si>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</si>
  <si>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</si>
  <si>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</si>
  <si>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</si>
  <si>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</si>
  <si>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</si>
  <si>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</si>
  <si>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</si>
  <si>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</si>
  <si>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</si>
  <si>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</si>
  <si>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</si>
  <si>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</si>
  <si>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</si>
  <si>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</si>
  <si>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</si>
  <si>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</si>
  <si>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</si>
  <si>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</si>
  <si>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</si>
  <si>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</si>
  <si>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</si>
  <si>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</si>
  <si>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</si>
  <si>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</si>
  <si>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</si>
  <si>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</si>
  <si>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</si>
  <si>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</si>
  <si>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</si>
  <si>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</si>
  <si>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</si>
  <si>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</si>
  <si>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</si>
  <si>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</si>
  <si>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</si>
  <si>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</si>
  <si>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</si>
  <si>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</si>
  <si>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</si>
  <si>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</si>
  <si>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</si>
  <si>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</si>
  <si>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</si>
  <si>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</si>
  <si>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</si>
  <si>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</si>
  <si>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</si>
  <si>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</si>
  <si>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</si>
  <si>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</si>
  <si>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</si>
  <si>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</si>
  <si>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</si>
  <si>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</si>
  <si>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</si>
  <si>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</si>
  <si>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</si>
  <si>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</si>
  <si>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</si>
  <si>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</si>
  <si>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</si>
  <si>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</si>
  <si>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</si>
  <si>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</si>
  <si>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</si>
  <si>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</si>
  <si>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</si>
  <si>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</si>
  <si>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</si>
  <si>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</si>
  <si>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</si>
  <si>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</si>
  <si>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</si>
  <si>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</si>
  <si>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</si>
  <si>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</si>
  <si>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</si>
  <si>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</si>
  <si>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</si>
  <si>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</si>
  <si>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</si>
  <si>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</si>
  <si>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</si>
  <si>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</si>
  <si>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</si>
  <si>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</si>
  <si>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</si>
  <si>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</si>
  <si>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</si>
  <si>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</si>
  <si>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</si>
  <si>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</si>
  <si>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</si>
  <si>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</si>
  <si>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</si>
  <si>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</si>
  <si>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</si>
  <si>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</si>
  <si>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</si>
  <si>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</si>
  <si>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</si>
  <si>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</si>
  <si>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</si>
  <si>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</si>
  <si>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</si>
  <si>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</si>
  <si>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</si>
  <si>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</si>
  <si>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</si>
  <si>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</si>
  <si>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</si>
  <si>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</si>
  <si>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</si>
  <si>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</si>
  <si>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</si>
  <si>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</si>
  <si>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</si>
  <si>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</si>
  <si>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</si>
  <si>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</si>
  <si>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</si>
  <si>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</si>
  <si>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</si>
  <si>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</si>
  <si>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</si>
  <si>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</si>
  <si>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</si>
  <si>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</si>
  <si>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</si>
  <si>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</si>
  <si>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</si>
  <si>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</si>
  <si>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</si>
  <si>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</si>
  <si>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</si>
  <si>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</si>
  <si>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</si>
  <si>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</si>
  <si>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</si>
  <si>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</si>
  <si>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</si>
  <si>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</si>
  <si>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</si>
  <si>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</si>
  <si>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</si>
  <si>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</si>
  <si>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</si>
  <si>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</si>
  <si>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</si>
  <si>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</si>
  <si>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</si>
  <si>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</si>
  <si>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</si>
  <si>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</si>
  <si>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</si>
  <si>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</si>
  <si>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</si>
  <si>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</si>
  <si>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</si>
  <si>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</si>
  <si>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</si>
  <si>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</si>
  <si>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</si>
  <si>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</si>
  <si>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</si>
  <si>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</si>
  <si>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</si>
  <si>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</si>
  <si>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</si>
  <si>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</si>
  <si>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</si>
  <si>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</si>
  <si>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</si>
  <si>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</si>
  <si>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</si>
  <si>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</si>
  <si>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</si>
  <si>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</si>
  <si>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</si>
  <si>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</si>
  <si>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</si>
  <si>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</si>
  <si>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</si>
  <si>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</si>
  <si>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</si>
  <si>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</si>
  <si>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</si>
  <si>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</si>
  <si>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</si>
  <si>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</si>
  <si>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</si>
  <si>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</si>
  <si>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</si>
  <si>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</si>
  <si>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</si>
  <si>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</si>
  <si>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</si>
  <si>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</si>
  <si>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</si>
  <si>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</si>
  <si>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</si>
  <si>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</si>
  <si>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</si>
  <si>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</si>
  <si>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</si>
  <si>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</si>
  <si>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</si>
  <si>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</si>
  <si>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</si>
  <si>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</si>
  <si>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</si>
  <si>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</si>
  <si>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</si>
  <si>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</si>
  <si>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</si>
  <si>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</si>
  <si>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</si>
  <si>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</si>
  <si>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</si>
  <si>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</si>
  <si>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</si>
  <si>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</si>
  <si>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</si>
  <si>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</si>
  <si>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</si>
  <si>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</si>
  <si>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</si>
  <si>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</si>
  <si>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</si>
  <si>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</si>
  <si>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</si>
  <si>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</si>
  <si>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</si>
  <si>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</si>
  <si>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</si>
  <si>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</si>
  <si>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</si>
  <si>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</si>
  <si>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</si>
  <si>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</si>
  <si>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</si>
  <si>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</si>
  <si>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</si>
  <si>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</si>
  <si>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</si>
  <si>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</si>
  <si>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</si>
  <si>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</si>
  <si>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</si>
  <si>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</si>
  <si>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</si>
  <si>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</si>
  <si>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</si>
  <si>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</si>
  <si>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</si>
  <si>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</si>
  <si>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</si>
  <si>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</si>
  <si>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</si>
  <si>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</si>
  <si>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</si>
  <si>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</si>
  <si>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</si>
  <si>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</si>
  <si>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</si>
  <si>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</si>
  <si>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</si>
  <si>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</si>
  <si>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</si>
  <si>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</si>
  <si>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</si>
  <si>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</si>
  <si>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</si>
  <si>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</si>
  <si>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</si>
  <si>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</si>
  <si>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</si>
  <si>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</si>
  <si>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</si>
  <si>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</si>
  <si>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</si>
  <si>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</si>
  <si>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</si>
  <si>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</si>
  <si>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</si>
  <si>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</si>
  <si>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</si>
  <si>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</si>
  <si>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</si>
  <si>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</si>
  <si>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</si>
  <si>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</si>
  <si>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</si>
  <si>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</si>
  <si>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</si>
  <si>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</si>
  <si>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</si>
  <si>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</si>
  <si>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</si>
  <si>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</si>
  <si>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</si>
  <si>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</si>
  <si>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</si>
  <si>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</si>
  <si>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</si>
  <si>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</si>
  <si>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</si>
  <si>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</si>
  <si>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</si>
  <si>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</si>
  <si>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</si>
  <si>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</si>
  <si>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</si>
  <si>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</si>
  <si>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</si>
  <si>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</si>
  <si>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</si>
  <si>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</si>
  <si>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</si>
  <si>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</si>
  <si>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</si>
  <si>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</si>
  <si>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</si>
  <si>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</si>
  <si>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</si>
  <si>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</si>
  <si>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</si>
  <si>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</si>
  <si>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</si>
  <si>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</si>
  <si>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</si>
  <si>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</si>
  <si>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</si>
  <si>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</si>
  <si>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</si>
  <si>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</si>
  <si>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</si>
  <si>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</si>
  <si>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</si>
  <si>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</si>
  <si>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</si>
  <si>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</si>
  <si>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</si>
  <si>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</si>
  <si>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</si>
  <si>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</si>
  <si>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</si>
  <si>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</si>
  <si>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</si>
  <si>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</si>
  <si>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</si>
  <si>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</si>
  <si>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</si>
  <si>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</si>
  <si>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</si>
  <si>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</si>
  <si>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</si>
  <si>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</si>
  <si>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</si>
  <si>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</si>
  <si>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</si>
  <si>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</si>
  <si>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</si>
  <si>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</si>
  <si>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</si>
  <si>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</si>
  <si>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</si>
  <si>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</si>
  <si>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</si>
  <si>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</si>
  <si>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</si>
  <si>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</si>
  <si>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</si>
  <si>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</si>
  <si>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</si>
  <si>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</si>
  <si>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</si>
  <si>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</si>
  <si>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</si>
  <si>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</si>
  <si>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</si>
  <si>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</si>
  <si>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</si>
  <si>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</si>
  <si>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</si>
  <si>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</si>
  <si>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</si>
  <si>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</si>
  <si>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</si>
  <si>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</si>
  <si>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</si>
  <si>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</si>
  <si>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</si>
  <si>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</si>
  <si>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</si>
  <si>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</si>
  <si>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</si>
  <si>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</si>
  <si>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</si>
  <si>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</si>
  <si>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</si>
  <si>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</si>
  <si>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</si>
  <si>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</si>
  <si>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</si>
  <si>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</si>
  <si>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</si>
  <si>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</si>
  <si>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</si>
  <si>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</si>
  <si>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</si>
  <si>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</si>
  <si>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</si>
  <si>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</si>
  <si>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</si>
  <si>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</si>
  <si>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</si>
  <si>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</si>
  <si>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</si>
  <si>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</si>
  <si>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</si>
  <si>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</si>
  <si>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</si>
  <si>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</si>
  <si>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</si>
  <si>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</si>
  <si>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</si>
  <si>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</si>
  <si>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</si>
  <si>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</si>
  <si>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</si>
  <si>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</si>
  <si>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</si>
  <si>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</si>
  <si>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</si>
  <si>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</si>
  <si>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</si>
  <si>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</si>
  <si>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</si>
  <si>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</si>
  <si>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</si>
  <si>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</si>
  <si>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</si>
  <si>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</si>
  <si>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</si>
  <si>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</si>
  <si>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</si>
  <si>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</si>
  <si>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</si>
  <si>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</si>
  <si>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</si>
  <si>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</si>
  <si>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</si>
  <si>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</si>
  <si>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</si>
  <si>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</si>
  <si>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</si>
  <si>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</si>
  <si>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</si>
  <si>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</si>
  <si>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</si>
  <si>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</si>
  <si>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</si>
  <si>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</si>
  <si>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</si>
  <si>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</si>
  <si>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</si>
  <si>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</si>
  <si>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</si>
  <si>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</si>
  <si>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</si>
  <si>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</si>
  <si>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</si>
  <si>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</si>
  <si>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</si>
  <si>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</si>
  <si>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</si>
  <si>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</si>
  <si>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</si>
  <si>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</si>
  <si>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</si>
  <si>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</si>
  <si>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</si>
  <si>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</si>
  <si>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</si>
  <si>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</si>
  <si>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</si>
  <si>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</si>
  <si>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</si>
  <si>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</si>
  <si>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</si>
  <si>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</si>
  <si>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</si>
  <si>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</si>
  <si>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</si>
  <si>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</si>
  <si>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</si>
  <si>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</si>
  <si>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</si>
  <si>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</si>
  <si>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</si>
  <si>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</si>
  <si>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</si>
  <si>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</si>
  <si>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</si>
  <si>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</si>
  <si>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</si>
  <si>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</si>
  <si>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</si>
  <si>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</si>
  <si>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</si>
  <si>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</si>
  <si>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</si>
  <si>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</si>
  <si>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</si>
  <si>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</si>
  <si>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</si>
  <si>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</si>
  <si>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</si>
  <si>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</si>
  <si>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</si>
  <si>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</si>
  <si>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</si>
  <si>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</si>
  <si>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</si>
  <si>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</si>
  <si>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</si>
  <si>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</si>
  <si>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</si>
  <si>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</si>
  <si>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</si>
  <si>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</si>
  <si>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</si>
  <si>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</si>
  <si>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</si>
  <si>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</si>
  <si>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</si>
  <si>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</si>
  <si>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</si>
  <si>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</si>
  <si>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</si>
  <si>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</si>
  <si>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</si>
  <si>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</si>
  <si>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</si>
  <si>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</si>
  <si>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</si>
  <si>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</si>
  <si>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</si>
  <si>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</si>
  <si>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</si>
  <si>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</si>
  <si>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</si>
  <si>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</si>
  <si>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</si>
  <si>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</si>
  <si>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</si>
  <si>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</si>
  <si>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</si>
  <si>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</si>
  <si>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</si>
  <si>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</si>
  <si>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</si>
  <si>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</si>
  <si>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</si>
  <si>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</si>
  <si>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</si>
  <si>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</si>
  <si>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</si>
  <si>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</si>
  <si>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</si>
  <si>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</si>
  <si>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</si>
  <si>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</si>
  <si>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</si>
  <si>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</si>
  <si>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</si>
  <si>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</si>
  <si>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</si>
  <si>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</si>
  <si>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</si>
  <si>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</si>
  <si>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</si>
  <si>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</si>
  <si>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</si>
  <si>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</si>
  <si>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</si>
  <si>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</si>
  <si>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</si>
  <si>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</si>
  <si>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</si>
  <si>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</si>
  <si>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</si>
  <si>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</si>
  <si>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</si>
  <si>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</si>
  <si>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</si>
  <si>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</si>
  <si>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</si>
  <si>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</si>
  <si>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</si>
  <si>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</si>
  <si>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</si>
  <si>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</si>
  <si>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</si>
  <si>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</si>
  <si>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</si>
  <si>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</si>
  <si>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</si>
  <si>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</si>
  <si>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</si>
  <si>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</si>
  <si>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</si>
  <si>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</si>
  <si>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</si>
  <si>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</si>
  <si>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</si>
  <si>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</si>
  <si>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</si>
  <si>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</si>
  <si>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</si>
  <si>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</si>
  <si>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</si>
  <si>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</si>
  <si>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</si>
  <si>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</si>
  <si>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</si>
  <si>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</si>
  <si>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</si>
  <si>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</si>
  <si>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</si>
  <si>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</si>
  <si>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</si>
  <si>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</si>
  <si>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</si>
  <si>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</si>
  <si>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</si>
  <si>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</si>
  <si>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</si>
  <si>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</si>
  <si>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</si>
  <si>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</si>
  <si>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</si>
  <si>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</si>
  <si>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</si>
  <si>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</si>
  <si>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</si>
  <si>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</si>
  <si>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</si>
  <si>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</si>
  <si>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</si>
  <si>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</si>
  <si>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</si>
  <si>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</si>
  <si>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</si>
  <si>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</si>
  <si>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</si>
  <si>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</si>
  <si>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</si>
  <si>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</si>
  <si>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</si>
  <si>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</si>
  <si>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</si>
  <si>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</si>
  <si>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</si>
  <si>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</si>
  <si>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</si>
  <si>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</si>
  <si>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</si>
  <si>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</si>
  <si>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</si>
  <si>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</si>
  <si>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</si>
  <si>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</si>
  <si>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</si>
  <si>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</si>
  <si>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</si>
  <si>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</si>
  <si>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</si>
  <si>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</si>
  <si>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</si>
  <si>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</si>
  <si>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</si>
  <si>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</si>
  <si>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</si>
  <si>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</si>
  <si>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</si>
  <si>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</si>
  <si>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</si>
  <si>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</si>
  <si>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</si>
  <si>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</si>
  <si>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</si>
  <si>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</si>
  <si>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</si>
  <si>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</si>
  <si>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</si>
  <si>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</si>
  <si>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</si>
  <si>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</si>
  <si>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</si>
  <si>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</si>
  <si>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</si>
  <si>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</si>
  <si>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</si>
  <si>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</si>
  <si>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</si>
  <si>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</si>
  <si>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</si>
  <si>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</si>
  <si>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</si>
  <si>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</si>
  <si>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</si>
  <si>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</si>
  <si>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</si>
  <si>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</si>
  <si>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</si>
  <si>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</si>
  <si>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</si>
  <si>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</si>
  <si>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</si>
  <si>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</si>
  <si>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</si>
  <si>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</si>
  <si>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</si>
  <si>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</si>
  <si>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</si>
  <si>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</si>
  <si>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</si>
  <si>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</si>
  <si>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</si>
  <si>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</si>
  <si>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</si>
  <si>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</si>
  <si>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</si>
  <si>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</si>
  <si>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</si>
  <si>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</si>
  <si>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</si>
  <si>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</si>
  <si>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</si>
  <si>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</si>
  <si>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</si>
  <si>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</si>
  <si>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</si>
  <si>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</si>
  <si>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</si>
  <si>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</si>
  <si>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</si>
  <si>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</si>
  <si>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</si>
  <si>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</si>
  <si>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</si>
  <si>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</si>
  <si>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</si>
  <si>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</si>
  <si>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</si>
  <si>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</si>
  <si>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</si>
  <si>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</si>
  <si>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</si>
  <si>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</si>
  <si>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</si>
  <si>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</si>
  <si>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</si>
  <si>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</si>
  <si>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</si>
  <si>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</si>
  <si>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</si>
  <si>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</si>
  <si>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</si>
  <si>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</si>
  <si>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</si>
  <si>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</si>
  <si>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</si>
  <si>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</si>
  <si>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</si>
  <si>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</si>
  <si>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</si>
  <si>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</si>
  <si>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</si>
  <si>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</si>
  <si>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</si>
  <si>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</si>
  <si>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</si>
  <si>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</si>
  <si>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</si>
  <si>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</si>
  <si>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</si>
  <si>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</si>
  <si>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</si>
  <si>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</si>
  <si>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</si>
  <si>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</si>
  <si>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</si>
  <si>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</si>
  <si>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</si>
  <si>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</si>
  <si>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</si>
  <si>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</si>
  <si>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</si>
  <si>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</si>
  <si>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</si>
  <si>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</si>
  <si>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</si>
  <si>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</si>
  <si>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</si>
  <si>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</si>
  <si>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</si>
  <si>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</si>
  <si>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</si>
  <si>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</si>
  <si>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</si>
  <si>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</si>
  <si>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</si>
  <si>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</si>
  <si>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</si>
  <si>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</si>
  <si>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</si>
  <si>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</si>
  <si>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</si>
  <si>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</si>
  <si>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</si>
  <si>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</si>
  <si>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</si>
  <si>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</si>
  <si>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</si>
  <si>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</si>
  <si>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</si>
  <si>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</si>
  <si>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</si>
  <si>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</si>
  <si>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</si>
  <si>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</si>
  <si>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</si>
  <si>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</si>
  <si>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</si>
  <si>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</si>
  <si>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</si>
  <si>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</si>
  <si>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</si>
  <si>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</si>
  <si>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</si>
  <si>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</si>
  <si>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</si>
  <si>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</si>
  <si>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</si>
  <si>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</si>
  <si>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</si>
  <si>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</si>
  <si>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</si>
  <si>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</si>
  <si>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</si>
  <si>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</si>
  <si>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</si>
  <si>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</si>
  <si>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</si>
  <si>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</si>
  <si>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</si>
  <si>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</si>
  <si>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</si>
  <si>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</si>
  <si>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</si>
  <si>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</si>
  <si>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</si>
  <si>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</si>
  <si>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</si>
  <si>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</si>
  <si>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</si>
  <si>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</si>
  <si>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</si>
  <si>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</si>
  <si>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</si>
  <si>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</si>
  <si>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</si>
  <si>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</si>
  <si>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</si>
  <si>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</si>
  <si>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</si>
  <si>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</si>
  <si>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</si>
  <si>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</si>
  <si>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</si>
  <si>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</si>
  <si>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</si>
  <si>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</si>
  <si>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</si>
  <si>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</si>
  <si>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</si>
  <si>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</si>
  <si>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</si>
  <si>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</si>
  <si>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</si>
  <si>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</si>
  <si>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</si>
  <si>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</si>
  <si>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</si>
  <si>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</si>
  <si>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</si>
  <si>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</si>
  <si>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</si>
  <si>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</si>
  <si>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</si>
  <si>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</si>
  <si>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</si>
  <si>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</si>
  <si>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</si>
  <si>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</si>
  <si>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</si>
  <si>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</si>
  <si>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</si>
  <si>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</si>
  <si>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</si>
  <si>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</si>
  <si>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</si>
  <si>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</si>
  <si>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</si>
  <si>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</si>
  <si>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</si>
  <si>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</si>
  <si>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</si>
  <si>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</si>
  <si>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</si>
  <si>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</si>
  <si>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</si>
  <si>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</si>
  <si>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</si>
  <si>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</si>
  <si>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</si>
  <si>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</si>
  <si>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</si>
  <si>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</si>
  <si>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</si>
  <si>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</si>
  <si>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</si>
  <si>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</si>
  <si>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</si>
  <si>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</si>
  <si>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</si>
  <si>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</si>
  <si>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</si>
  <si>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</si>
  <si>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</si>
  <si>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</si>
  <si>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</si>
  <si>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</si>
  <si>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</si>
  <si>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</si>
  <si>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</si>
  <si>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</si>
  <si>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</si>
  <si>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</si>
  <si>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</si>
  <si>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</si>
  <si>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</si>
  <si>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</si>
  <si>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</si>
  <si>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</si>
  <si>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</si>
  <si>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</si>
  <si>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</si>
  <si>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</si>
  <si>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</si>
  <si>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</si>
  <si>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</si>
  <si>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</si>
  <si>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</si>
  <si>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</si>
  <si>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</si>
  <si>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</si>
  <si>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</si>
  <si>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</si>
  <si>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</si>
  <si>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</si>
  <si>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</si>
  <si>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</si>
  <si>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</si>
  <si>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</si>
  <si>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</si>
  <si>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</si>
  <si>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</si>
  <si>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</si>
  <si>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</si>
  <si>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</si>
  <si>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</si>
  <si>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</si>
  <si>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</si>
  <si>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</si>
  <si>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</si>
  <si>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</si>
  <si>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</si>
  <si>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</si>
  <si>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</si>
  <si>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</si>
  <si>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</si>
  <si>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</si>
  <si>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</si>
  <si>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</si>
  <si>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</si>
  <si>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</si>
  <si>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</si>
  <si>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</si>
  <si>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</si>
  <si>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</si>
  <si>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</si>
  <si>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</si>
  <si>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</si>
  <si>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</si>
  <si>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</si>
  <si>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</si>
  <si>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</si>
  <si>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</si>
  <si>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</si>
  <si>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</si>
  <si>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</si>
  <si>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</si>
  <si>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</si>
  <si>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</si>
  <si>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</si>
  <si>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</si>
  <si>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</si>
  <si>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</si>
  <si>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</si>
  <si>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</si>
  <si>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</si>
  <si>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</si>
  <si>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</si>
  <si>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</si>
  <si>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</si>
  <si>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</si>
  <si>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</si>
  <si>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</si>
  <si>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</si>
  <si>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</si>
  <si>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</si>
  <si>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</si>
  <si>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</si>
  <si>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</si>
  <si>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</si>
  <si>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</si>
  <si>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</si>
  <si>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</si>
  <si>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</si>
  <si>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</si>
  <si>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</si>
  <si>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</si>
  <si>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</si>
  <si>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</si>
  <si>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</si>
  <si>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</si>
  <si>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</si>
  <si>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</si>
  <si>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</si>
  <si>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</si>
  <si>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</si>
  <si>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</si>
  <si>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</si>
  <si>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</si>
  <si>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</si>
  <si>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</si>
  <si>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</si>
  <si>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</si>
  <si>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</si>
  <si>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</si>
  <si>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</si>
  <si>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</si>
  <si>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</si>
  <si>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</si>
  <si>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</si>
  <si>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</si>
  <si>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</si>
  <si>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</si>
  <si>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</si>
  <si>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</si>
  <si>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</si>
  <si>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</si>
  <si>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</si>
  <si>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</si>
  <si>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</si>
  <si>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</si>
  <si>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</si>
  <si>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</si>
  <si>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</si>
  <si>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</si>
  <si>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</si>
  <si>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</si>
  <si>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</si>
  <si>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</si>
  <si>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</si>
  <si>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</si>
  <si>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</si>
  <si>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</si>
  <si>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</si>
  <si>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</si>
  <si>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</si>
  <si>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</si>
  <si>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</si>
  <si>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</si>
  <si>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</si>
  <si>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</si>
  <si>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</si>
  <si>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</si>
  <si>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</si>
  <si>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</si>
  <si>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</si>
  <si>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</si>
  <si>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</si>
  <si>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</si>
  <si>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</si>
  <si>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</si>
  <si>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</si>
  <si>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</si>
  <si>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</si>
  <si>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</si>
  <si>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</si>
  <si>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</si>
  <si>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</si>
  <si>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</si>
  <si>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</si>
  <si>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</si>
  <si>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</si>
  <si>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</si>
  <si>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</si>
  <si>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</si>
  <si>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</si>
  <si>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</si>
  <si>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</si>
  <si>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</si>
  <si>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</si>
  <si>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</si>
  <si>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</si>
  <si>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</si>
  <si>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</si>
  <si>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</si>
  <si>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</si>
  <si>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</si>
  <si>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</si>
  <si>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</si>
  <si>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</si>
  <si>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</si>
  <si>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</si>
  <si>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</si>
  <si>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</si>
  <si>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</si>
  <si>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</si>
  <si>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</si>
  <si>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</si>
  <si>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</si>
  <si>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</si>
  <si>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</si>
  <si>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</si>
  <si>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</si>
  <si>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</si>
  <si>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</si>
  <si>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</si>
  <si>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</si>
  <si>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</si>
  <si>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</si>
  <si>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</si>
  <si>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</si>
  <si>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</si>
  <si>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</si>
  <si>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</si>
  <si>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</si>
  <si>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</si>
  <si>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</si>
  <si>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</si>
  <si>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</si>
  <si>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</si>
  <si>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</si>
  <si>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</si>
  <si>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</si>
  <si>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</si>
  <si>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</si>
  <si>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</si>
  <si>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</si>
  <si>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</si>
  <si>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</si>
  <si>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</si>
  <si>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</si>
  <si>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</si>
  <si>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</si>
  <si>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</si>
  <si>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</si>
  <si>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</si>
  <si>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</si>
  <si>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</si>
  <si>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</si>
  <si>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</si>
  <si>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</si>
  <si>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</si>
  <si>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</si>
  <si>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</si>
  <si>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</si>
  <si>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</si>
  <si>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</si>
  <si>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</si>
  <si>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</si>
  <si>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</si>
  <si>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</si>
  <si>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</si>
  <si>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</si>
  <si>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</si>
  <si>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</si>
  <si>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</si>
  <si>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</si>
  <si>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</si>
  <si>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</si>
  <si>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</si>
  <si>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</si>
  <si>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</si>
  <si>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</si>
  <si>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</si>
  <si>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</si>
  <si>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</si>
  <si>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</si>
  <si>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</si>
  <si>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</si>
  <si>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</si>
  <si>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</si>
  <si>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</si>
  <si>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</si>
  <si>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</si>
  <si>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</si>
  <si>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</si>
  <si>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</si>
  <si>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</si>
  <si>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</si>
  <si>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</si>
  <si>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</si>
  <si>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</si>
  <si>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</si>
  <si>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</si>
  <si>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</si>
  <si>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</si>
  <si>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</si>
  <si>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</si>
  <si>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</si>
  <si>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</si>
  <si>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</si>
  <si>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</si>
  <si>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</si>
  <si>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</si>
  <si>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</si>
  <si>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</si>
  <si>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</si>
  <si>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</si>
  <si>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</si>
  <si>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</si>
  <si>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</si>
  <si>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</si>
  <si>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</si>
  <si>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</si>
  <si>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</si>
  <si>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</si>
  <si>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</si>
  <si>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</si>
  <si>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</si>
  <si>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</si>
  <si>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</si>
  <si>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</si>
  <si>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</si>
  <si>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</si>
  <si>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</si>
  <si>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</si>
  <si>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</si>
  <si>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</si>
  <si>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</si>
  <si>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</si>
  <si>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</si>
  <si>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</si>
  <si>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</si>
  <si>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</si>
  <si>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</si>
  <si>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</si>
  <si>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</si>
  <si>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</si>
  <si>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</si>
  <si>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</si>
  <si>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</si>
  <si>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</si>
  <si>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</si>
  <si>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</si>
  <si>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</si>
  <si>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</si>
  <si>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</si>
  <si>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</si>
  <si>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</si>
  <si>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</si>
  <si>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</si>
  <si>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</si>
  <si>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</si>
  <si>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</si>
  <si>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</si>
  <si>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</si>
  <si>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</si>
  <si>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</si>
  <si>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</si>
  <si>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</si>
  <si>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</si>
  <si>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</si>
  <si>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</si>
  <si>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</si>
  <si>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</si>
  <si>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</si>
  <si>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</si>
  <si>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</si>
  <si>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</si>
  <si>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</si>
  <si>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</si>
  <si>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</si>
  <si>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</si>
  <si>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</si>
  <si>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</si>
  <si>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</si>
  <si>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</si>
  <si>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</si>
  <si>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</si>
  <si>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</si>
  <si>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</si>
  <si>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</si>
  <si>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</si>
  <si>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</si>
  <si>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</si>
  <si>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</si>
  <si>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</si>
  <si>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</si>
  <si>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</si>
  <si>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</si>
  <si>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</si>
  <si>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</si>
  <si>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</si>
  <si>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</si>
  <si>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</si>
  <si>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</si>
  <si>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</si>
  <si>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</si>
  <si>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</si>
  <si>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</si>
  <si>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</si>
  <si>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</si>
  <si>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</si>
  <si>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</si>
  <si>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</si>
  <si>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</si>
  <si>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</si>
  <si>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</si>
  <si>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</si>
  <si>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</si>
  <si>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</si>
  <si>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</si>
  <si>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</si>
  <si>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</si>
  <si>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</si>
  <si>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</si>
  <si>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</si>
  <si>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</si>
  <si>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</si>
  <si>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</si>
  <si>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</si>
  <si>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</si>
  <si>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</si>
  <si>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</si>
  <si>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</si>
  <si>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</si>
  <si>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</si>
  <si>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</si>
  <si>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</si>
  <si>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</si>
  <si>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</si>
  <si>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</si>
  <si>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</si>
  <si>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</si>
  <si>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</si>
  <si>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</si>
  <si>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</si>
  <si>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</si>
  <si>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</si>
  <si>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</si>
  <si>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</si>
  <si>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</si>
  <si>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</si>
  <si>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</si>
  <si>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</si>
  <si>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</si>
  <si>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</si>
  <si>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</si>
  <si>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</si>
  <si>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</si>
  <si>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</si>
  <si>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</si>
  <si>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</si>
  <si>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</si>
  <si>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</si>
  <si>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</si>
  <si>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</si>
  <si>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</si>
  <si>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</si>
  <si>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</si>
  <si>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</si>
  <si>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</si>
  <si>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</si>
  <si>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</si>
  <si>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</si>
  <si>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</si>
  <si>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</si>
  <si>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</si>
  <si>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</si>
  <si>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</si>
  <si>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</si>
  <si>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</si>
  <si>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</si>
  <si>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</si>
  <si>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</si>
  <si>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</si>
  <si>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</si>
  <si>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</si>
  <si>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</si>
  <si>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</si>
  <si>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</si>
  <si>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</si>
  <si>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</si>
  <si>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</si>
  <si>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</si>
  <si>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</si>
  <si>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</si>
  <si>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</si>
  <si>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</si>
  <si>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</si>
  <si>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</si>
  <si>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</si>
  <si>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</si>
  <si>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</si>
  <si>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</si>
  <si>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</si>
  <si>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</si>
  <si>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</si>
  <si>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</si>
  <si>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</si>
  <si>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</si>
  <si>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</si>
  <si>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</si>
  <si>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</si>
  <si>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</si>
  <si>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</si>
  <si>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</si>
  <si>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</si>
  <si>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</si>
  <si>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</si>
  <si>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</si>
  <si>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</si>
  <si>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</si>
  <si>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</si>
  <si>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</si>
  <si>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</si>
  <si>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</si>
  <si>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</si>
  <si>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</si>
  <si>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</si>
  <si>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</si>
  <si>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</si>
  <si>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</si>
  <si>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</si>
  <si>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</si>
  <si>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</si>
  <si>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</si>
  <si>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</si>
  <si>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</si>
  <si>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</si>
  <si>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</si>
  <si>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</si>
  <si>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</si>
  <si>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</si>
  <si>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</si>
  <si>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</si>
  <si>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</si>
  <si>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</si>
  <si>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</si>
  <si>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</si>
  <si>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</si>
  <si>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</si>
  <si>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</si>
  <si>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</si>
  <si>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</si>
  <si>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</si>
  <si>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</si>
  <si>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</si>
  <si>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</si>
  <si>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</si>
  <si>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</si>
  <si>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</si>
  <si>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</si>
  <si>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</si>
  <si>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</si>
  <si>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</si>
  <si>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</si>
  <si>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</si>
  <si>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</si>
  <si>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</si>
  <si>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</si>
  <si>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</si>
  <si>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</si>
  <si>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</si>
  <si>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</si>
  <si>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</si>
  <si>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</si>
  <si>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</si>
  <si>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</si>
  <si>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</si>
  <si>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</si>
  <si>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</si>
  <si>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</si>
  <si>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</si>
  <si>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</si>
  <si>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</si>
  <si>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</si>
  <si>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</si>
  <si>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</si>
  <si>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</si>
  <si>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</si>
  <si>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</si>
  <si>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</si>
  <si>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</si>
  <si>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</si>
  <si>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</si>
  <si>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</si>
  <si>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</si>
  <si>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</si>
  <si>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</si>
  <si>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</si>
  <si>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</si>
  <si>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</si>
  <si>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</si>
  <si>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</si>
  <si>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</si>
  <si>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</si>
  <si>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</si>
  <si>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</si>
  <si>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</si>
  <si>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</si>
  <si>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</si>
  <si>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</si>
  <si>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</si>
  <si>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</si>
  <si>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</si>
  <si>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</si>
  <si>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</si>
  <si>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</si>
  <si>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</si>
  <si>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</si>
  <si>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</si>
  <si>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</si>
  <si>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</si>
  <si>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</si>
  <si>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</si>
  <si>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</si>
  <si>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</si>
  <si>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</si>
  <si>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</si>
  <si>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</si>
  <si>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</si>
  <si>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</si>
  <si>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</si>
  <si>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</si>
  <si>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</si>
  <si>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</si>
  <si>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</si>
  <si>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</si>
  <si>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</si>
  <si>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</si>
  <si>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</si>
  <si>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</si>
  <si>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</si>
  <si>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</si>
  <si>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</si>
  <si>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</si>
  <si>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</si>
  <si>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</si>
  <si>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</si>
  <si>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</si>
  <si>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</si>
  <si>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</si>
  <si>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</si>
  <si>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</si>
  <si>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</si>
  <si>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</si>
  <si>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</si>
  <si>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</si>
  <si>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</si>
  <si>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</si>
  <si>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</si>
  <si>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</si>
  <si>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</si>
  <si>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</si>
  <si>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</si>
  <si>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</si>
  <si>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</si>
  <si>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</si>
  <si>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</si>
  <si>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</si>
  <si>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</si>
  <si>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</si>
  <si>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</si>
  <si>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</si>
  <si>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</si>
  <si>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</si>
  <si>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</si>
  <si>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</si>
  <si>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</si>
  <si>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</si>
  <si>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</si>
  <si>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</si>
  <si>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</si>
  <si>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</si>
  <si>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</si>
  <si>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</si>
  <si>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</si>
  <si>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</si>
  <si>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</si>
  <si>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</si>
  <si>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</si>
  <si>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</si>
  <si>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</si>
  <si>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</si>
  <si>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</si>
  <si>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</si>
  <si>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</si>
  <si>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</si>
  <si>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</si>
  <si>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</si>
  <si>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</si>
  <si>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</si>
  <si>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</si>
  <si>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</si>
  <si>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</si>
  <si>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</si>
  <si>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</si>
  <si>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</si>
  <si>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</si>
  <si>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</si>
  <si>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</si>
  <si>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</si>
  <si>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</si>
  <si>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</si>
  <si>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</si>
  <si>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</si>
  <si>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</si>
  <si>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</si>
  <si>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</si>
  <si>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</si>
  <si>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</si>
  <si>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</si>
  <si>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</si>
  <si>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</si>
  <si>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</si>
  <si>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</si>
  <si>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</si>
  <si>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</si>
  <si>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</si>
  <si>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</si>
  <si>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</si>
  <si>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</si>
  <si>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</si>
  <si>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</si>
  <si>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</si>
  <si>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</si>
  <si>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</si>
  <si>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</si>
  <si>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</si>
  <si>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</si>
  <si>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</si>
  <si>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</si>
  <si>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</si>
  <si>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</si>
  <si>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</si>
  <si>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</si>
  <si>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</si>
  <si>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</si>
  <si>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</si>
  <si>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</si>
  <si>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</si>
  <si>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</si>
  <si>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</si>
  <si>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</si>
  <si>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</si>
  <si>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</si>
  <si>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</si>
  <si>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</si>
  <si>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</si>
  <si>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</si>
  <si>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</si>
  <si>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</si>
  <si>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</si>
  <si>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</si>
  <si>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</si>
  <si>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</si>
  <si>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</si>
  <si>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</si>
  <si>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</si>
  <si>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</si>
  <si>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</si>
  <si>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</si>
  <si>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</si>
  <si>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</si>
  <si>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</si>
  <si>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</si>
  <si>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</si>
  <si>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</si>
  <si>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</si>
  <si>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</si>
  <si>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</si>
  <si>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</si>
  <si>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</si>
  <si>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</si>
  <si>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</si>
  <si>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</si>
  <si>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</si>
  <si>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</si>
  <si>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</si>
  <si>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</si>
  <si>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</si>
  <si>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</si>
  <si>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</si>
  <si>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</si>
  <si>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</si>
  <si>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</si>
  <si>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</si>
  <si>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</si>
  <si>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</si>
  <si>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</si>
  <si>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</si>
  <si>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</si>
  <si>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</si>
  <si>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</si>
  <si>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</si>
  <si>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</si>
  <si>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</si>
  <si>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</si>
  <si>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</si>
  <si>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</si>
  <si>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</si>
  <si>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</si>
  <si>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</si>
  <si>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</si>
  <si>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</si>
  <si>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</si>
  <si>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</si>
  <si>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</si>
  <si>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</si>
  <si>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</si>
  <si>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</si>
  <si>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</si>
  <si>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</si>
  <si>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</si>
  <si>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</si>
  <si>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</si>
  <si>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</si>
  <si>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</si>
  <si>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</si>
  <si>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</si>
  <si>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</si>
  <si>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</si>
  <si>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</si>
  <si>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</si>
  <si>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</si>
  <si>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</si>
  <si>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</si>
  <si>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</si>
  <si>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</si>
  <si>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</si>
  <si>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</si>
  <si>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</si>
  <si>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</si>
  <si>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</si>
  <si>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</si>
  <si>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</si>
  <si>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</si>
  <si>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</si>
  <si>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</si>
  <si>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</si>
  <si>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</si>
  <si>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</si>
  <si>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</si>
  <si>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</si>
  <si>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</si>
  <si>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</si>
  <si>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</si>
  <si>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</si>
  <si>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</si>
  <si>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</si>
  <si>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</si>
  <si>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</si>
  <si>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</si>
  <si>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</si>
  <si>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</si>
  <si>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</si>
  <si>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</si>
  <si>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</si>
  <si>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</si>
  <si>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</si>
  <si>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</si>
  <si>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</si>
  <si>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</si>
  <si>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</si>
  <si>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</si>
  <si>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</si>
  <si>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</si>
  <si>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</si>
  <si>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</si>
  <si>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</si>
  <si>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</si>
  <si>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</si>
  <si>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</si>
  <si>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</si>
  <si>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</si>
  <si>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</si>
  <si>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</si>
  <si>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</si>
  <si>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</si>
  <si>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</si>
  <si>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</si>
  <si>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</si>
  <si>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</si>
  <si>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</si>
  <si>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</si>
  <si>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</si>
  <si>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</si>
  <si>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</si>
  <si>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</si>
  <si>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</si>
  <si>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</si>
  <si>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</si>
  <si>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</si>
  <si>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</si>
  <si>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</si>
  <si>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</si>
  <si>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</si>
  <si>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</si>
  <si>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</si>
  <si>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</si>
  <si>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</si>
  <si>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</si>
  <si>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</si>
  <si>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</si>
  <si>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</si>
  <si>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</si>
  <si>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</si>
  <si>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</si>
  <si>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</si>
  <si>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</si>
  <si>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</si>
  <si>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</si>
  <si>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</si>
  <si>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</si>
  <si>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</si>
  <si>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</si>
  <si>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</si>
  <si>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</si>
  <si>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</si>
  <si>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</si>
  <si>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</si>
  <si>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</si>
  <si>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</si>
  <si>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</si>
  <si>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</si>
  <si>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</si>
  <si>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</si>
  <si>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</si>
  <si>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</si>
  <si>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</si>
  <si>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</si>
  <si>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</si>
  <si>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</si>
  <si>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</si>
  <si>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</si>
  <si>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</si>
  <si>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</si>
  <si>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</si>
  <si>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</si>
  <si>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</si>
  <si>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</si>
  <si>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</si>
  <si>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</si>
  <si>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</si>
  <si>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</si>
  <si>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</si>
  <si>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</si>
  <si>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</si>
  <si>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</si>
  <si>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</si>
  <si>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</si>
  <si>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</si>
  <si>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</si>
  <si>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</si>
  <si>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</si>
  <si>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</si>
  <si>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</si>
  <si>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</si>
  <si>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</si>
  <si>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</si>
  <si>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</si>
  <si>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</si>
  <si>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</si>
  <si>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</si>
  <si>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</si>
  <si>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</si>
  <si>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</si>
  <si>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</si>
  <si>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</si>
  <si>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</si>
  <si>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</si>
  <si>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</si>
  <si>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</si>
  <si>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</si>
  <si>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</si>
  <si>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</si>
  <si>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</si>
  <si>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</si>
  <si>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</si>
  <si>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</si>
  <si>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</si>
  <si>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</si>
  <si>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</si>
  <si>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</si>
  <si>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</si>
  <si>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</si>
  <si>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</si>
  <si>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</si>
  <si>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</si>
  <si>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</si>
  <si>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</si>
  <si>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</si>
  <si>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</si>
  <si>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</si>
  <si>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</si>
  <si>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</si>
  <si>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</si>
  <si>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</si>
  <si>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</si>
  <si>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</si>
  <si>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</si>
  <si>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</si>
  <si>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</si>
  <si>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</si>
  <si>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</si>
  <si>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</si>
  <si>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</si>
  <si>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</si>
  <si>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</si>
  <si>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</si>
  <si>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</si>
  <si>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</si>
  <si>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</si>
  <si>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</si>
  <si>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</si>
  <si>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</si>
  <si>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</si>
  <si>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</si>
  <si>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</si>
  <si>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</si>
  <si>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</si>
  <si>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</si>
  <si>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</si>
  <si>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</si>
  <si>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</si>
  <si>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</si>
  <si>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</si>
  <si>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</si>
  <si>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</si>
  <si>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</si>
  <si>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</si>
  <si>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</si>
  <si>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</si>
  <si>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</si>
  <si>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</si>
  <si>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</si>
  <si>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</si>
  <si>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</si>
  <si>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</si>
  <si>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</si>
  <si>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</si>
  <si>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</si>
  <si>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</si>
  <si>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</si>
  <si>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</si>
  <si>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</si>
  <si>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</si>
  <si>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</si>
  <si>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</si>
  <si>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</si>
  <si>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</si>
  <si>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</si>
  <si>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</si>
  <si>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</si>
  <si>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</si>
  <si>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</si>
  <si>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</si>
  <si>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</si>
  <si>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</si>
  <si>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</si>
  <si>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</si>
  <si>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</si>
  <si>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</si>
  <si>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</si>
  <si>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</si>
  <si>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</si>
  <si>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</si>
  <si>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</si>
  <si>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</si>
  <si>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</si>
  <si>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</si>
  <si>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</si>
  <si>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</si>
  <si>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</si>
  <si>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</si>
  <si>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</si>
  <si>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</si>
  <si>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</si>
  <si>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</si>
  <si>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</si>
  <si>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</si>
  <si>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</si>
  <si>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</si>
  <si>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</si>
  <si>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</si>
  <si>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</si>
  <si>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</si>
  <si>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</si>
  <si>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</si>
  <si>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</si>
  <si>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</si>
  <si>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</si>
  <si>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</si>
  <si>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</si>
  <si>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</si>
  <si>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</si>
  <si>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</si>
  <si>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</si>
  <si>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</si>
  <si>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</si>
  <si>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</si>
  <si>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</si>
  <si>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</si>
  <si>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</si>
  <si>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</si>
  <si>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</si>
  <si>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</si>
  <si>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</si>
  <si>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</si>
  <si>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</si>
  <si>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</si>
  <si>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</si>
  <si>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</si>
  <si>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</si>
  <si>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</si>
  <si>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</si>
  <si>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</si>
  <si>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</si>
  <si>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</si>
  <si>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</si>
  <si>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</si>
  <si>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</si>
  <si>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</si>
  <si>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</si>
  <si>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</si>
  <si>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</si>
  <si>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</si>
  <si>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</si>
  <si>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</si>
  <si>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</si>
  <si>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</si>
  <si>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</si>
  <si>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</si>
  <si>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</si>
  <si>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</si>
  <si>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</si>
  <si>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</si>
  <si>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</si>
  <si>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</si>
  <si>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</si>
  <si>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</si>
  <si>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</si>
  <si>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</si>
  <si>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</si>
  <si>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</si>
  <si>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</si>
  <si>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</si>
  <si>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</si>
  <si>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</si>
  <si>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</si>
  <si>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</si>
  <si>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</si>
  <si>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</si>
  <si>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</si>
  <si>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</si>
  <si>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</si>
  <si>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</si>
  <si>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</si>
  <si>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</si>
  <si>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</si>
  <si>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</si>
  <si>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</si>
  <si>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</si>
  <si>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</si>
  <si>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</si>
  <si>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</si>
  <si>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</si>
  <si>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</si>
  <si>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</si>
  <si>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</si>
  <si>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</si>
  <si>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</si>
  <si>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</si>
  <si>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</si>
  <si>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</si>
  <si>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</si>
  <si>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</si>
  <si>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</si>
  <si>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</si>
  <si>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</si>
  <si>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</si>
  <si>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</si>
  <si>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</si>
  <si>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</si>
  <si>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</si>
  <si>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</si>
  <si>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</si>
  <si>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</si>
  <si>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</si>
  <si>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</si>
  <si>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</si>
  <si>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</si>
  <si>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</si>
  <si>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</si>
  <si>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</si>
  <si>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</si>
  <si>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</si>
  <si>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</si>
  <si>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</si>
  <si>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</si>
  <si>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</si>
  <si>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</si>
  <si>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</si>
  <si>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</si>
  <si>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</si>
  <si>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</si>
  <si>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</si>
  <si>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</si>
  <si>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</si>
  <si>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</si>
  <si>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</si>
  <si>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</si>
  <si>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</si>
  <si>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</si>
  <si>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</si>
  <si>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</si>
  <si>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</si>
  <si>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</si>
  <si>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</si>
  <si>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</si>
  <si>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</si>
  <si>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</si>
  <si>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</si>
  <si>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</si>
  <si>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</si>
  <si>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</si>
  <si>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</si>
  <si>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</si>
  <si>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</si>
  <si>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</si>
  <si>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</si>
  <si>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</si>
  <si>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</si>
  <si>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</si>
  <si>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</si>
  <si>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</si>
  <si>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</si>
  <si>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</si>
  <si>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</si>
  <si>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</si>
  <si>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</si>
  <si>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</si>
  <si>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</si>
  <si>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</si>
  <si>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</si>
  <si>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</si>
  <si>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</si>
  <si>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</si>
  <si>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</si>
  <si>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</si>
  <si>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</si>
  <si>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</si>
  <si>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</si>
  <si>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</si>
  <si>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</si>
  <si>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</si>
  <si>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</si>
  <si>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</si>
  <si>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</si>
  <si>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</si>
  <si>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</si>
  <si>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</si>
  <si>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</si>
  <si>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</si>
  <si>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</si>
  <si>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</si>
  <si>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</si>
  <si>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</si>
  <si>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</si>
  <si>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</si>
  <si>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</si>
  <si>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</si>
  <si>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</si>
  <si>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</si>
  <si>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</si>
  <si>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</si>
  <si>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</si>
  <si>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</si>
  <si>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</si>
  <si>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</si>
  <si>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</si>
  <si>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</si>
  <si>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</si>
  <si>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</si>
  <si>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</si>
  <si>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</si>
  <si>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</si>
  <si>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</si>
  <si>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</si>
  <si>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</si>
  <si>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</si>
  <si>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</si>
  <si>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</si>
  <si>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</si>
  <si>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</si>
  <si>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</si>
  <si>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</si>
  <si>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</si>
  <si>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</si>
  <si>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</si>
  <si>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</si>
  <si>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</si>
  <si>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</si>
  <si>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</si>
  <si>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</si>
  <si>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</si>
  <si>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</si>
  <si>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</si>
  <si>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</si>
  <si>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</si>
  <si>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</si>
  <si>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</si>
  <si>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</si>
  <si>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</si>
  <si>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</si>
  <si>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</si>
  <si>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</si>
  <si>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</si>
  <si>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</si>
  <si>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</si>
  <si>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</si>
  <si>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</si>
  <si>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</si>
  <si>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</si>
  <si>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</si>
  <si>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</si>
  <si>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</si>
  <si>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</si>
  <si>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</si>
  <si>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</si>
  <si>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</si>
  <si>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</si>
  <si>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</si>
  <si>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</si>
  <si>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</si>
  <si>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</si>
  <si>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</si>
  <si>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</si>
  <si>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</si>
  <si>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</si>
  <si>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</si>
  <si>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</si>
  <si>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</si>
  <si>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</si>
  <si>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</si>
  <si>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</si>
  <si>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</si>
  <si>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</si>
  <si>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</si>
  <si>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</si>
  <si>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</si>
  <si>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</si>
  <si>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</si>
  <si>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</si>
  <si>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</si>
  <si>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</si>
  <si>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</si>
  <si>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</si>
  <si>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</si>
  <si>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</si>
  <si>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</si>
  <si>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</si>
  <si>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</si>
  <si>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</si>
  <si>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</si>
  <si>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</si>
  <si>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</si>
  <si>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</si>
  <si>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</si>
  <si>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</si>
  <si>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</si>
  <si>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</si>
  <si>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</si>
  <si>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</si>
  <si>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</si>
  <si>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</si>
  <si>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</si>
  <si>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</si>
  <si>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</si>
  <si>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</si>
  <si>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</si>
  <si>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</si>
  <si>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</si>
  <si>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</si>
  <si>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</si>
  <si>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</si>
  <si>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</si>
  <si>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</si>
  <si>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</si>
  <si>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</si>
  <si>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</si>
  <si>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</si>
  <si>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</si>
  <si>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</si>
  <si>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</si>
  <si>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</si>
  <si>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</si>
  <si>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</si>
  <si>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</si>
  <si>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</si>
  <si>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</si>
  <si>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</si>
  <si>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</si>
  <si>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</si>
  <si>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</si>
  <si>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</si>
  <si>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</si>
  <si>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</si>
  <si>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</si>
  <si>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</si>
  <si>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</si>
  <si>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</si>
  <si>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</si>
  <si>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</si>
  <si>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</si>
  <si>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</si>
  <si>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</si>
  <si>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</si>
  <si>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</si>
  <si>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</si>
  <si>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</si>
  <si>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</si>
  <si>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</si>
  <si>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</si>
  <si>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</si>
  <si>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</si>
  <si>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</si>
  <si>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</si>
  <si>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</si>
  <si>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</si>
  <si>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</si>
  <si>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</si>
  <si>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</si>
  <si>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</si>
  <si>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</si>
  <si>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</si>
  <si>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</si>
  <si>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</si>
  <si>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</si>
  <si>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</si>
  <si>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</si>
  <si>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</si>
  <si>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</si>
  <si>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</si>
  <si>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</si>
  <si>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</si>
  <si>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</si>
  <si>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</si>
  <si>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</si>
  <si>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</si>
  <si>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</si>
  <si>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</si>
  <si>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</si>
  <si>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</si>
  <si>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</si>
  <si>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</si>
  <si>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</si>
  <si>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</si>
  <si>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</si>
  <si>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</si>
  <si>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</si>
  <si>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</si>
  <si>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</si>
  <si>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</si>
  <si>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</si>
  <si>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</si>
  <si>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</si>
  <si>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</si>
  <si>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</si>
  <si>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</si>
  <si>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</si>
  <si>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</si>
  <si>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</si>
  <si>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</si>
  <si>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</si>
  <si>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</si>
  <si>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</si>
  <si>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</si>
  <si>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</si>
  <si>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</si>
  <si>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</si>
  <si>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</si>
  <si>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</si>
  <si>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</si>
  <si>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</si>
  <si>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</si>
  <si>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</si>
  <si>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</si>
  <si>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</si>
  <si>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</si>
  <si>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</si>
  <si>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</si>
  <si>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</si>
  <si>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</si>
  <si>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</si>
  <si>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</si>
  <si>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</si>
  <si>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</si>
  <si>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</si>
  <si>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</si>
  <si>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</si>
  <si>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</si>
  <si>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</si>
  <si>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</si>
  <si>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</si>
  <si>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</si>
  <si>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</si>
  <si>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</si>
  <si>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</si>
  <si>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</si>
  <si>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</si>
  <si>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</si>
  <si>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</si>
  <si>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</si>
  <si>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</si>
  <si>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</si>
  <si>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</si>
  <si>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</si>
  <si>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</si>
  <si>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</si>
  <si>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</si>
  <si>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</si>
  <si>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</si>
  <si>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</si>
  <si>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</si>
  <si>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</si>
  <si>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</si>
  <si>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</si>
  <si>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</si>
  <si>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</si>
  <si>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</si>
  <si>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</si>
  <si>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</si>
  <si>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</si>
  <si>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</si>
  <si>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</si>
  <si>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</si>
  <si>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</si>
  <si>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</si>
  <si>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</si>
  <si>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</si>
  <si>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</si>
  <si>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</si>
  <si>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</si>
  <si>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</si>
  <si>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</si>
  <si>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</si>
  <si>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</si>
  <si>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</si>
  <si>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</si>
  <si>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</si>
  <si>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</si>
  <si>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</si>
  <si>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</si>
  <si>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</si>
  <si>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</si>
  <si>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</si>
  <si>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</si>
  <si>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</si>
  <si>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</si>
  <si>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</si>
  <si>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</si>
  <si>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</si>
  <si>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</si>
  <si>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</si>
  <si>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</si>
  <si>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</si>
  <si>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</si>
  <si>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</si>
  <si>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</si>
  <si>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</si>
  <si>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</si>
  <si>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</si>
  <si>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</si>
  <si>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</si>
  <si>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</si>
  <si>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</si>
  <si>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</si>
  <si>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</si>
  <si>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</si>
  <si>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</si>
  <si>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</si>
  <si>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</si>
  <si>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</si>
  <si>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</si>
  <si>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</si>
  <si>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</si>
  <si>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</si>
  <si>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</si>
  <si>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</si>
  <si>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</si>
  <si>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</si>
  <si>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</si>
  <si>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</si>
  <si>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</si>
  <si>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</si>
  <si>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</si>
  <si>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</si>
  <si>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</si>
  <si>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</si>
  <si>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</si>
  <si>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</si>
  <si>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</si>
  <si>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</si>
  <si>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</si>
  <si>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</si>
  <si>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</si>
  <si>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</si>
  <si>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</si>
  <si>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</si>
  <si>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</si>
  <si>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</si>
  <si>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</si>
  <si>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</si>
  <si>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</si>
  <si>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</si>
  <si>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</si>
  <si>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</si>
  <si>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</si>
  <si>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</si>
  <si>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</si>
  <si>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</si>
  <si>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</si>
  <si>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</si>
  <si>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</si>
  <si>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</si>
  <si>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</si>
  <si>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</si>
  <si>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</si>
  <si>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</si>
  <si>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</si>
  <si>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</si>
  <si>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</si>
  <si>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</si>
  <si>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</si>
  <si>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</si>
  <si>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</si>
  <si>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</si>
  <si>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</si>
  <si>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</si>
  <si>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</si>
  <si>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</si>
  <si>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</si>
  <si>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</si>
  <si>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</si>
  <si>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</si>
  <si>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</si>
  <si>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</si>
  <si>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</si>
  <si>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</si>
  <si>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</si>
  <si>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</si>
  <si>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</si>
  <si>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</si>
  <si>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</si>
  <si>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</si>
  <si>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</si>
  <si>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</si>
  <si>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</si>
  <si>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</si>
  <si>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</si>
  <si>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</si>
  <si>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</si>
  <si>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</si>
  <si>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</si>
  <si>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</si>
  <si>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</si>
  <si>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</si>
  <si>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</si>
  <si>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</si>
  <si>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</si>
  <si>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</si>
  <si>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</si>
  <si>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</si>
  <si>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</si>
  <si>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</si>
  <si>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</si>
  <si>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</si>
  <si>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</si>
  <si>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</si>
  <si>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</si>
  <si>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</si>
  <si>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</si>
  <si>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</si>
  <si>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</si>
  <si>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</si>
  <si>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</si>
  <si>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</si>
  <si>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</si>
  <si>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</si>
  <si>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</si>
  <si>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</si>
  <si>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</si>
  <si>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</si>
  <si>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</si>
  <si>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</si>
  <si>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</si>
  <si>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</si>
  <si>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</si>
  <si>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</si>
  <si>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</si>
  <si>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</si>
  <si>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</si>
  <si>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</si>
  <si>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</si>
  <si>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</si>
  <si>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</si>
  <si>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</si>
  <si>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</si>
  <si>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</si>
  <si>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</si>
  <si>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</si>
  <si>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</si>
  <si>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</si>
  <si>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</si>
  <si>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</si>
  <si>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</si>
  <si>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</si>
  <si>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</si>
  <si>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</si>
  <si>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</si>
  <si>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</si>
  <si>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</si>
  <si>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</si>
  <si>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</si>
  <si>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</si>
  <si>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</si>
  <si>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</si>
  <si>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</si>
  <si>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</si>
  <si>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</si>
  <si>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</si>
  <si>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</si>
  <si>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</si>
  <si>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</si>
  <si>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</si>
  <si>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</si>
  <si>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</si>
  <si>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</si>
  <si>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</si>
  <si>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</si>
  <si>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</si>
  <si>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</si>
  <si>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</si>
  <si>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</si>
  <si>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</si>
  <si>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</si>
  <si>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</si>
  <si>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</si>
  <si>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</si>
  <si>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</si>
  <si>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</si>
  <si>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</si>
  <si>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</si>
  <si>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</si>
  <si>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</si>
  <si>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</si>
  <si>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</si>
  <si>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</si>
  <si>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</si>
  <si>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</si>
  <si>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</si>
  <si>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</si>
  <si>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</si>
  <si>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</si>
  <si>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</si>
  <si>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</si>
  <si>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</si>
  <si>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</si>
  <si>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</si>
  <si>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</si>
  <si>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</si>
  <si>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</si>
  <si>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</si>
  <si>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</si>
  <si>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</si>
  <si>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</si>
  <si>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</si>
  <si>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</si>
  <si>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</si>
  <si>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</si>
  <si>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</si>
  <si>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</si>
  <si>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</si>
  <si>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</si>
  <si>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</si>
  <si>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</si>
  <si>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</si>
  <si>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</si>
  <si>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</si>
  <si>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</si>
  <si>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</si>
  <si>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</si>
  <si>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</si>
  <si>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</si>
  <si>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</si>
  <si>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</si>
  <si>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</si>
  <si>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</si>
  <si>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</si>
  <si>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</si>
  <si>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</si>
  <si>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</si>
  <si>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</si>
  <si>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</si>
  <si>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</si>
  <si>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</si>
  <si>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</si>
  <si>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</si>
  <si>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</si>
  <si>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</si>
  <si>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</si>
  <si>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</si>
  <si>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</si>
  <si>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</si>
  <si>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</si>
  <si>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</si>
  <si>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</si>
  <si>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</si>
  <si>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</si>
  <si>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</si>
  <si>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</si>
  <si>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</si>
  <si>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</si>
  <si>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</si>
  <si>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</si>
  <si>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</si>
  <si>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</si>
  <si>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</si>
  <si>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</si>
  <si>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</si>
  <si>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</si>
  <si>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</si>
  <si>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</si>
  <si>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</si>
  <si>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</si>
  <si>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</si>
  <si>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</si>
  <si>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</si>
  <si>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</si>
  <si>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</si>
  <si>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</si>
  <si>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</si>
  <si>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</si>
  <si>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</si>
  <si>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</si>
  <si>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</si>
  <si>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</si>
  <si>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</si>
  <si>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</si>
  <si>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</si>
  <si>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</si>
  <si>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</si>
  <si>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</si>
  <si>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</si>
  <si>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</si>
  <si>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</si>
  <si>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</si>
  <si>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</si>
  <si>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</si>
  <si>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</si>
  <si>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</si>
  <si>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</si>
  <si>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</si>
  <si>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</si>
  <si>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</si>
  <si>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</si>
  <si>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</si>
  <si>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</si>
  <si>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</si>
  <si>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</si>
  <si>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</si>
  <si>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</si>
  <si>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</si>
  <si>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</si>
  <si>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</si>
  <si>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</si>
  <si>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</si>
  <si>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</si>
  <si>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</si>
  <si>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</si>
  <si>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</si>
  <si>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</si>
  <si>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</si>
  <si>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</si>
  <si>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</si>
  <si>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</si>
  <si>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</si>
  <si>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</si>
  <si>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</si>
  <si>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</si>
  <si>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</si>
  <si>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</si>
  <si>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</si>
  <si>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</si>
  <si>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</si>
  <si>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</si>
  <si>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</si>
  <si>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</si>
  <si>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</si>
  <si>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</si>
  <si>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</si>
  <si>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</si>
  <si>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</si>
  <si>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</si>
  <si>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</si>
  <si>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</si>
  <si>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</si>
  <si>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</si>
  <si>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</si>
  <si>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</si>
  <si>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</si>
  <si>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</si>
  <si>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</si>
  <si>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</si>
  <si>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</si>
  <si>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</si>
  <si>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</si>
  <si>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</si>
  <si>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</si>
  <si>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</si>
  <si>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</si>
  <si>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</si>
  <si>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</si>
  <si>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</si>
  <si>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</si>
  <si>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</si>
  <si>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</si>
  <si>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</si>
  <si>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</si>
  <si>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</si>
  <si>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</si>
  <si>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</si>
  <si>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</si>
  <si>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</si>
  <si>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</si>
  <si>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</si>
  <si>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</si>
  <si>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</si>
  <si>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</si>
  <si>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</si>
  <si>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</si>
  <si>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</si>
  <si>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</si>
  <si>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</si>
  <si>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</si>
  <si>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</si>
  <si>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</si>
  <si>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</si>
  <si>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</si>
  <si>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</si>
  <si>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</si>
  <si>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</si>
  <si>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</si>
  <si>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</si>
  <si>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</si>
  <si>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</si>
  <si>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</si>
  <si>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</si>
  <si>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</si>
  <si>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</si>
  <si>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</si>
  <si>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</si>
  <si>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</si>
  <si>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</si>
  <si>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</si>
  <si>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</si>
  <si>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</si>
  <si>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</si>
  <si>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</si>
  <si>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</si>
  <si>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</si>
  <si>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</si>
  <si>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</si>
  <si>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</si>
  <si>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</si>
  <si>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</si>
  <si>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</si>
  <si>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</si>
  <si>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</si>
  <si>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</si>
  <si>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</si>
  <si>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</si>
  <si>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</si>
  <si>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</si>
  <si>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</si>
  <si>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</si>
  <si>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</si>
  <si>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</si>
  <si>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</si>
  <si>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</si>
  <si>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</si>
  <si>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</si>
  <si>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</si>
  <si>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</si>
  <si>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</si>
  <si>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</si>
  <si>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</si>
  <si>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</si>
  <si>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</si>
  <si>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</si>
  <si>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</si>
  <si>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</si>
  <si>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</si>
  <si>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</si>
  <si>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</si>
  <si>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</si>
  <si>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</si>
  <si>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</si>
  <si>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</si>
  <si>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</si>
  <si>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</si>
  <si>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</si>
  <si>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</si>
  <si>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</si>
  <si>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</si>
  <si>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</si>
  <si>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</si>
  <si>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</si>
  <si>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</si>
  <si>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</si>
  <si>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</si>
  <si>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</si>
  <si>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</si>
  <si>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</si>
  <si>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</si>
  <si>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</si>
  <si>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</si>
  <si>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</si>
  <si>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</si>
  <si>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</si>
  <si>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</si>
  <si>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</si>
  <si>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</si>
  <si>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</si>
  <si>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</si>
  <si>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</si>
  <si>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</si>
  <si>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</si>
  <si>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</si>
  <si>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</si>
  <si>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</si>
  <si>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</si>
  <si>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</si>
  <si>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</si>
  <si>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</si>
  <si>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</si>
  <si>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</si>
  <si>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</si>
  <si>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</si>
  <si>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</si>
  <si>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</si>
  <si>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</si>
  <si>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</si>
  <si>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</si>
  <si>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</si>
  <si>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</si>
  <si>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</si>
  <si>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</si>
  <si>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</si>
  <si>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</si>
  <si>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</si>
  <si>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</si>
  <si>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</si>
  <si>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</si>
  <si>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</si>
  <si>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</si>
  <si>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</si>
  <si>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</si>
  <si>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</si>
  <si>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</si>
  <si>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</si>
  <si>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</si>
  <si>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</si>
  <si>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</si>
  <si>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</si>
  <si>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</si>
  <si>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</si>
  <si>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</si>
  <si>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</si>
  <si>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</si>
  <si>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</si>
  <si>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</si>
  <si>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</si>
  <si>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</si>
  <si>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</si>
  <si>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</si>
  <si>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</si>
  <si>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</si>
  <si>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</si>
  <si>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</si>
  <si>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</si>
  <si>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</si>
  <si>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</si>
  <si>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</si>
  <si>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</si>
  <si>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</si>
  <si>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</si>
  <si>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</si>
  <si>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</si>
  <si>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</si>
  <si>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</si>
  <si>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</si>
  <si>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</si>
  <si>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</si>
  <si>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</si>
  <si>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</si>
  <si>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</si>
  <si>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</si>
  <si>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</si>
  <si>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</si>
  <si>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</si>
  <si>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</si>
  <si>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</si>
  <si>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</si>
  <si>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</si>
  <si>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</si>
  <si>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</si>
  <si>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</si>
  <si>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</si>
  <si>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</si>
  <si>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</si>
  <si>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</si>
  <si>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</si>
  <si>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</si>
  <si>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</si>
  <si>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</si>
  <si>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</si>
  <si>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</si>
  <si>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</si>
  <si>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</si>
  <si>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</si>
  <si>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</si>
  <si>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</si>
  <si>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</si>
  <si>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</si>
  <si>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</si>
  <si>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</si>
  <si>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</si>
  <si>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</si>
  <si>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</si>
  <si>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</si>
  <si>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</si>
  <si>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</si>
  <si>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</si>
  <si>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</si>
  <si>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</si>
  <si>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</si>
  <si>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</si>
  <si>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</si>
  <si>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</si>
  <si>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</si>
  <si>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</si>
  <si>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</si>
  <si>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</si>
  <si>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</si>
  <si>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</si>
  <si>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</si>
  <si>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</si>
  <si>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</si>
  <si>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</si>
  <si>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</si>
  <si>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</si>
  <si>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</si>
  <si>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</si>
  <si>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</si>
  <si>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</si>
  <si>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</si>
  <si>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</si>
  <si>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</si>
  <si>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</si>
  <si>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</si>
  <si>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</si>
  <si>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</si>
  <si>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</si>
  <si>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</si>
  <si>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</si>
  <si>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</si>
  <si>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</si>
  <si>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</si>
  <si>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</si>
  <si>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</si>
  <si>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</si>
  <si>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</si>
  <si>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</si>
  <si>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</si>
  <si>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</si>
  <si>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</si>
  <si>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</si>
  <si>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</si>
  <si>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</si>
  <si>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</si>
  <si>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</si>
  <si>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</si>
  <si>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</si>
  <si>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</si>
  <si>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</si>
  <si>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</si>
  <si>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</si>
  <si>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</si>
  <si>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</si>
  <si>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</si>
  <si>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</si>
  <si>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</si>
  <si>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</si>
  <si>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</si>
  <si>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</si>
  <si>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</si>
  <si>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</si>
  <si>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</si>
  <si>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</si>
  <si>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</si>
  <si>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</si>
  <si>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</si>
  <si>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</si>
  <si>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</si>
  <si>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</si>
  <si>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</si>
  <si>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</si>
  <si>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</si>
  <si>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</si>
  <si>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</si>
  <si>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</si>
  <si>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</si>
  <si>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</si>
  <si>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</si>
  <si>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</si>
  <si>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</si>
  <si>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</si>
  <si>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</si>
  <si>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</si>
  <si>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</si>
  <si>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</si>
  <si>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</si>
  <si>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</si>
  <si>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</si>
  <si>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</si>
  <si>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</si>
  <si>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</si>
  <si>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</si>
  <si>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</si>
  <si>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</si>
  <si>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</si>
  <si>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</si>
  <si>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</si>
  <si>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</si>
  <si>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</si>
  <si>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</si>
  <si>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</si>
  <si>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</si>
  <si>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</si>
  <si>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</si>
  <si>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</si>
  <si>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</si>
  <si>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</si>
  <si>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</si>
  <si>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</si>
  <si>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</si>
  <si>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</si>
  <si>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</si>
  <si>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</si>
  <si>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</si>
  <si>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</si>
  <si>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</si>
  <si>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</si>
  <si>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</si>
  <si>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</si>
  <si>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</si>
  <si>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</si>
  <si>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</si>
  <si>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</si>
  <si>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</si>
  <si>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</si>
  <si>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</si>
  <si>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</si>
  <si>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</si>
  <si>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</si>
  <si>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</si>
  <si>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</si>
  <si>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</si>
  <si>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</si>
  <si>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</si>
  <si>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</si>
  <si>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</si>
  <si>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</si>
  <si>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</si>
  <si>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</si>
  <si>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</si>
  <si>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</si>
  <si>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</si>
  <si>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</si>
  <si>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</si>
  <si>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</si>
  <si>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</si>
  <si>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</si>
  <si>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</si>
  <si>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</si>
  <si>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</si>
  <si>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</si>
  <si>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</si>
  <si>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</si>
  <si>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</si>
  <si>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</si>
  <si>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</si>
  <si>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</si>
  <si>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</si>
  <si>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</si>
  <si>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</si>
  <si>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</si>
  <si>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</si>
  <si>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</si>
  <si>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</si>
  <si>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</si>
  <si>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</si>
  <si>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</si>
  <si>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</si>
  <si>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</si>
  <si>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</si>
  <si>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</si>
  <si>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</si>
  <si>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</si>
  <si>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</si>
  <si>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</si>
  <si>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</si>
  <si>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</si>
  <si>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</si>
  <si>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</si>
  <si>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</si>
  <si>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</si>
  <si>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</si>
  <si>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</si>
  <si>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</si>
  <si>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</si>
  <si>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</si>
  <si>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</si>
  <si>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</si>
  <si>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</si>
  <si>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</si>
  <si>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</si>
  <si>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</si>
  <si>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</si>
  <si>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</si>
  <si>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</si>
  <si>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</si>
  <si>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</si>
  <si>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</si>
  <si>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</si>
  <si>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</si>
  <si>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</si>
  <si>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</si>
  <si>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</si>
  <si>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</si>
  <si>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</si>
  <si>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</si>
  <si>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</si>
  <si>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</si>
  <si>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</si>
  <si>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</si>
  <si>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</si>
  <si>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</si>
  <si>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</si>
  <si>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</si>
  <si>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</si>
  <si>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</si>
  <si>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</si>
  <si>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</si>
  <si>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</si>
  <si>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</si>
  <si>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</si>
  <si>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</si>
  <si>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</si>
  <si>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</si>
  <si>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</si>
  <si>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</si>
  <si>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</si>
  <si>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</si>
  <si>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</si>
  <si>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</si>
  <si>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</si>
  <si>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</si>
  <si>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</si>
  <si>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</si>
  <si>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</si>
  <si>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</si>
  <si>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</si>
  <si>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</si>
  <si>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</si>
  <si>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</si>
  <si>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</si>
  <si>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</si>
  <si>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</si>
  <si>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</si>
  <si>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</si>
  <si>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</si>
  <si>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</si>
  <si>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</si>
  <si>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</si>
  <si>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</si>
  <si>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</si>
  <si>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</si>
  <si>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</si>
  <si>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</si>
  <si>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</si>
  <si>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</si>
  <si>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</si>
  <si>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</si>
  <si>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</si>
  <si>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</si>
  <si>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</si>
  <si>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</si>
  <si>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</si>
  <si>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</si>
  <si>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</si>
  <si>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</si>
  <si>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</si>
  <si>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</si>
  <si>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</si>
  <si>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</si>
  <si>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</si>
  <si>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</si>
  <si>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</si>
  <si>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</si>
  <si>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</si>
  <si>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</si>
  <si>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</si>
  <si>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</si>
  <si>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</si>
  <si>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</si>
  <si>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</si>
  <si>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</si>
  <si>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</si>
  <si>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</si>
  <si>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</si>
  <si>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</si>
  <si>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</si>
  <si>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</si>
  <si>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</si>
  <si>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</si>
  <si>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</si>
  <si>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</si>
  <si>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</si>
  <si>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</si>
  <si>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</si>
  <si>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</si>
  <si>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</si>
  <si>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</si>
  <si>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</si>
  <si>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</si>
  <si>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</si>
  <si>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</si>
  <si>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</si>
  <si>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</si>
  <si>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</si>
  <si>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</si>
  <si>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</si>
  <si>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</si>
  <si>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</si>
  <si>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</si>
  <si>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</si>
  <si>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</si>
  <si>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</si>
  <si>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</si>
  <si>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</si>
  <si>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</si>
  <si>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</si>
  <si>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</si>
  <si>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</si>
  <si>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</si>
  <si>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</si>
  <si>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</si>
  <si>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</si>
  <si>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</si>
  <si>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</si>
  <si>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</si>
  <si>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</si>
  <si>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</si>
  <si>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</si>
  <si>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</si>
  <si>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</si>
  <si>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</si>
  <si>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</si>
  <si>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</si>
  <si>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</si>
  <si>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</si>
  <si>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</si>
  <si>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</si>
  <si>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</si>
  <si>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</si>
  <si>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</si>
  <si>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</si>
  <si>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</si>
  <si>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</si>
  <si>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</si>
  <si>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</si>
  <si>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</si>
  <si>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</si>
  <si>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</si>
  <si>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</si>
  <si>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</si>
  <si>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</si>
  <si>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</si>
  <si>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</si>
  <si>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</si>
  <si>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</si>
  <si>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</si>
  <si>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</si>
  <si>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</si>
  <si>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</si>
  <si>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</si>
  <si>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</si>
  <si>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</si>
  <si>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</si>
  <si>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</si>
  <si>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</si>
  <si>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</si>
  <si>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</si>
  <si>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</si>
  <si>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</si>
  <si>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</si>
  <si>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</si>
  <si>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</si>
  <si>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</si>
  <si>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</si>
  <si>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</si>
  <si>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</si>
  <si>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</si>
  <si>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</si>
  <si>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</si>
  <si>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</si>
  <si>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</si>
  <si>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</si>
  <si>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</si>
  <si>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</si>
  <si>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</si>
  <si>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</si>
  <si>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</si>
  <si>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</si>
  <si>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</si>
  <si>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</si>
  <si>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</si>
  <si>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</si>
  <si>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</si>
  <si>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</si>
  <si>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</si>
  <si>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</si>
  <si>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</si>
  <si>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</si>
  <si>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</si>
  <si>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</si>
  <si>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</si>
  <si>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</si>
  <si>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</si>
  <si>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</si>
  <si>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</si>
  <si>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</si>
  <si>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</si>
  <si>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</si>
  <si>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</si>
  <si>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</si>
  <si>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</si>
  <si>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</si>
  <si>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</si>
  <si>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</si>
  <si>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</si>
  <si>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</si>
  <si>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</si>
  <si>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</si>
  <si>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</si>
  <si>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</si>
  <si>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</si>
  <si>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</si>
  <si>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</si>
  <si>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</si>
  <si>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</si>
  <si>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</si>
  <si>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</si>
  <si>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</si>
  <si>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</si>
  <si>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</si>
  <si>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</si>
  <si>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</si>
  <si>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</si>
  <si>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</si>
  <si>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</si>
  <si>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</si>
  <si>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</si>
  <si>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</si>
  <si>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</si>
  <si>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</si>
  <si>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</si>
  <si>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</si>
  <si>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</si>
  <si>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</si>
  <si>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</si>
  <si>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</si>
  <si>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</si>
  <si>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</si>
  <si>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</si>
  <si>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</si>
  <si>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</si>
  <si>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</si>
  <si>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</si>
  <si>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</si>
  <si>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</si>
  <si>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</si>
  <si>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</si>
  <si>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</si>
  <si>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</si>
  <si>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</si>
  <si>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</si>
  <si>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</si>
  <si>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</si>
  <si>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</si>
  <si>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</si>
  <si>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</si>
  <si>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</si>
  <si>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</si>
  <si>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</si>
  <si>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</si>
  <si>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</si>
  <si>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</si>
  <si>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</si>
  <si>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</si>
  <si>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</si>
  <si>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</si>
  <si>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</si>
  <si>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</si>
  <si>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</si>
  <si>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</si>
  <si>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</si>
  <si>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</si>
  <si>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</si>
  <si>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</si>
  <si>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</si>
  <si>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</si>
  <si>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</si>
  <si>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</si>
  <si>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</si>
  <si>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</si>
  <si>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</si>
  <si>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</si>
  <si>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</si>
  <si>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</si>
  <si>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</si>
  <si>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</si>
  <si>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</si>
  <si>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</si>
  <si>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</si>
  <si>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</si>
  <si>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</si>
  <si>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</si>
  <si>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</si>
  <si>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</si>
  <si>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</si>
  <si>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</si>
  <si>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</si>
  <si>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</si>
  <si>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</si>
  <si>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</si>
  <si>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</si>
  <si>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</si>
  <si>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</si>
  <si>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</si>
  <si>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</si>
  <si>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</si>
  <si>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</si>
  <si>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</si>
  <si>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</si>
  <si>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</si>
  <si>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</si>
  <si>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</si>
  <si>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</si>
  <si>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</si>
  <si>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</si>
  <si>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</si>
  <si>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</si>
  <si>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</si>
  <si>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</si>
  <si>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</si>
  <si>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</si>
  <si>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</si>
  <si>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</si>
  <si>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</si>
  <si>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</si>
  <si>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</si>
  <si>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</si>
  <si>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</si>
  <si>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</si>
  <si>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</si>
  <si>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</si>
  <si>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</si>
  <si>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</si>
  <si>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</si>
  <si>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</si>
  <si>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</si>
  <si>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</si>
  <si>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</si>
  <si>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</si>
  <si>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</si>
  <si>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</si>
  <si>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</si>
  <si>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</si>
  <si>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</si>
  <si>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</si>
  <si>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</si>
  <si>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</si>
  <si>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</si>
  <si>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</si>
  <si>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</si>
  <si>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</si>
  <si>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</si>
  <si>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</si>
  <si>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</si>
  <si>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</si>
  <si>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</si>
  <si>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</si>
  <si>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</si>
  <si>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</si>
  <si>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</si>
  <si>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</si>
  <si>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</si>
  <si>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</si>
  <si>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</si>
  <si>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</si>
  <si>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</si>
  <si>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</si>
  <si>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</si>
  <si>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</si>
  <si>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</si>
  <si>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</si>
  <si>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</si>
  <si>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</si>
  <si>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</si>
  <si>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</si>
  <si>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</si>
  <si>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</si>
  <si>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</si>
  <si>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</si>
  <si>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</si>
  <si>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</si>
  <si>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</si>
  <si>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</si>
  <si>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</si>
  <si>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</si>
  <si>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</si>
  <si>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</si>
  <si>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</si>
  <si>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</si>
  <si>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</si>
  <si>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</si>
  <si>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</si>
  <si>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</si>
  <si>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</si>
  <si>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</si>
  <si>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</si>
  <si>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</si>
  <si>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</si>
  <si>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</si>
  <si>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</si>
  <si>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</si>
  <si>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</si>
  <si>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</si>
  <si>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</si>
  <si>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</si>
  <si>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</si>
  <si>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</si>
  <si>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</si>
  <si>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</si>
  <si>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</si>
  <si>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</si>
  <si>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</si>
  <si>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</si>
  <si>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</si>
  <si>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</si>
  <si>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</si>
  <si>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</si>
  <si>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</si>
  <si>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</si>
  <si>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</si>
  <si>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</si>
  <si>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</si>
  <si>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</si>
  <si>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</si>
  <si>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</si>
  <si>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</si>
  <si>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</si>
  <si>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</si>
  <si>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</si>
  <si>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</si>
  <si>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</si>
  <si>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</si>
  <si>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</si>
  <si>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</si>
  <si>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</si>
  <si>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</si>
  <si>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</si>
  <si>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</si>
  <si>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</si>
  <si>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</si>
  <si>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</si>
  <si>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</si>
  <si>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</si>
  <si>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</si>
  <si>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</si>
  <si>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</si>
  <si>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</si>
  <si>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</si>
  <si>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</si>
  <si>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</si>
  <si>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</si>
  <si>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</si>
  <si>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</si>
  <si>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</si>
  <si>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</si>
  <si>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</si>
  <si>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</si>
  <si>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</si>
  <si>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</si>
  <si>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</si>
  <si>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</si>
  <si>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</si>
  <si>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</si>
  <si>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</si>
  <si>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</si>
  <si>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</si>
  <si>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</si>
  <si>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</si>
  <si>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</si>
  <si>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</si>
  <si>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</si>
  <si>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</si>
  <si>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</si>
  <si>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</si>
  <si>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</si>
  <si>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</si>
  <si>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</si>
  <si>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</si>
  <si>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</si>
  <si>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</si>
  <si>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</si>
  <si>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</si>
  <si>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</si>
  <si>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</si>
  <si>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</si>
  <si>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</si>
  <si>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</si>
  <si>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</si>
  <si>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</si>
  <si>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</si>
  <si>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</si>
  <si>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</si>
  <si>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</si>
  <si>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</si>
  <si>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</si>
  <si>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</si>
  <si>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</si>
  <si>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</si>
  <si>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</si>
  <si>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</si>
  <si>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</si>
  <si>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</si>
  <si>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</si>
  <si>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</si>
  <si>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</si>
  <si>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</si>
  <si>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</si>
  <si>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</si>
  <si>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</si>
  <si>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</si>
  <si>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</si>
  <si>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</si>
  <si>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</si>
  <si>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</si>
  <si>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</si>
  <si>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</si>
  <si>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</si>
  <si>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</si>
  <si>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</si>
  <si>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</si>
  <si>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</si>
  <si>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</si>
  <si>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</si>
  <si>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</si>
  <si>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</si>
  <si>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</si>
  <si>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</si>
  <si>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</si>
  <si>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</si>
  <si>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</si>
  <si>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</si>
  <si>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</si>
  <si>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</si>
  <si>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</si>
  <si>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</si>
  <si>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</si>
  <si>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</si>
  <si>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</si>
  <si>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</si>
  <si>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</si>
  <si>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</si>
  <si>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</si>
  <si>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</si>
  <si>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</si>
  <si>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</si>
  <si>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</si>
  <si>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</si>
  <si>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</si>
  <si>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</si>
  <si>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</si>
  <si>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</si>
  <si>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</si>
  <si>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</si>
  <si>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</si>
  <si>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</si>
  <si>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</si>
  <si>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</si>
  <si>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</si>
  <si>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</si>
  <si>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</si>
  <si>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</si>
  <si>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</si>
  <si>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</si>
  <si>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</si>
  <si>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</si>
  <si>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</si>
  <si>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</si>
  <si>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</si>
  <si>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</si>
  <si>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</si>
  <si>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</si>
  <si>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</si>
  <si>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</si>
  <si>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</si>
  <si>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</si>
  <si>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</si>
  <si>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</si>
  <si>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</si>
  <si>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</si>
  <si>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</si>
  <si>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</si>
  <si>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</si>
  <si>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</si>
  <si>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</si>
  <si>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</si>
  <si>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</si>
  <si>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</si>
  <si>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</si>
  <si>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</si>
  <si>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</si>
  <si>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</si>
  <si>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</si>
  <si>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</si>
  <si>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</si>
  <si>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</si>
  <si>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</si>
  <si>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</si>
  <si>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</si>
  <si>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</si>
  <si>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</si>
  <si>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</si>
  <si>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</si>
  <si>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</si>
  <si>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</si>
  <si>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</si>
  <si>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</si>
  <si>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</si>
  <si>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</si>
  <si>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</si>
  <si>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</si>
  <si>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</si>
  <si>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</si>
  <si>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</si>
  <si>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</si>
  <si>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</si>
  <si>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</si>
  <si>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</si>
  <si>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</si>
  <si>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</si>
  <si>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</si>
  <si>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</si>
  <si>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</si>
  <si>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</si>
  <si>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</si>
  <si>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</si>
  <si>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</si>
  <si>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</si>
  <si>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</si>
  <si>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</si>
  <si>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</si>
  <si>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</si>
  <si>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</si>
  <si>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</si>
  <si>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</si>
  <si>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</si>
  <si>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</si>
  <si>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</si>
  <si>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</si>
  <si>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</si>
  <si>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</si>
  <si>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</si>
  <si>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</si>
  <si>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</si>
  <si>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</si>
  <si>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</si>
  <si>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</si>
  <si>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</si>
  <si>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</si>
  <si>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</si>
  <si>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</si>
  <si>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</si>
  <si>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</si>
  <si>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</si>
  <si>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</si>
  <si>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</si>
  <si>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</si>
  <si>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</si>
  <si>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</si>
  <si>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</si>
  <si>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</si>
  <si>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</si>
  <si>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</si>
  <si>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</si>
  <si>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</si>
  <si>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</si>
  <si>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</si>
  <si>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</si>
  <si>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</si>
  <si>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</si>
  <si>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</si>
  <si>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</si>
  <si>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</si>
  <si>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</si>
  <si>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</si>
  <si>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</si>
  <si>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</si>
  <si>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</si>
  <si>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</si>
  <si>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</si>
  <si>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</si>
  <si>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</si>
  <si>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</si>
  <si>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</si>
  <si>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</si>
  <si>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</si>
  <si>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</si>
  <si>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</si>
  <si>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</si>
  <si>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</si>
  <si>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</si>
  <si>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</si>
  <si>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</si>
  <si>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</si>
  <si>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</si>
  <si>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</si>
  <si>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</si>
  <si>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</si>
  <si>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</si>
  <si>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</si>
  <si>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</si>
  <si>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</si>
  <si>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</si>
  <si>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</si>
  <si>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</si>
  <si>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</si>
  <si>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</si>
  <si>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</si>
  <si>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</si>
  <si>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</si>
  <si>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</si>
  <si>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</si>
  <si>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</si>
  <si>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</si>
  <si>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</si>
  <si>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</si>
  <si>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</si>
  <si>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</si>
  <si>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</si>
  <si>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</si>
  <si>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</si>
  <si>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</si>
  <si>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</si>
  <si>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</si>
  <si>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</si>
  <si>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</si>
  <si>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</si>
  <si>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</si>
  <si>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</si>
  <si>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</si>
  <si>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</si>
  <si>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</si>
  <si>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</si>
  <si>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</si>
  <si>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</si>
  <si>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</si>
  <si>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</si>
  <si>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</si>
  <si>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</si>
  <si>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</si>
  <si>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</si>
  <si>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</si>
  <si>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</si>
  <si>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</si>
  <si>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</si>
  <si>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</si>
  <si>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</si>
  <si>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</si>
  <si>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</si>
  <si>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</si>
  <si>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</si>
  <si>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</si>
  <si>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</si>
  <si>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</si>
  <si>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</si>
  <si>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</si>
  <si>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</si>
  <si>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</si>
  <si>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</si>
  <si>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</si>
  <si>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</si>
  <si>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</si>
  <si>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</si>
  <si>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</si>
  <si>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</si>
  <si>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</si>
  <si>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</si>
  <si>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</si>
  <si>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</si>
  <si>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</si>
  <si>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</si>
  <si>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</si>
  <si>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</si>
  <si>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</si>
  <si>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</si>
  <si>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</si>
  <si>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</si>
  <si>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</si>
  <si>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</si>
  <si>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</si>
  <si>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</si>
  <si>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</si>
  <si>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</si>
  <si>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</si>
  <si>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</si>
  <si>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</si>
  <si>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</si>
  <si>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</si>
  <si>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</si>
  <si>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</si>
  <si>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</si>
  <si>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</si>
  <si>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</si>
  <si>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</si>
  <si>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</si>
  <si>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</si>
  <si>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</si>
  <si>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</si>
  <si>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</si>
  <si>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</si>
  <si>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</si>
  <si>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</si>
  <si>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</si>
  <si>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</si>
  <si>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</si>
  <si>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</si>
  <si>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</si>
  <si>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</si>
  <si>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</si>
  <si>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</si>
  <si>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</si>
  <si>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</si>
  <si>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</si>
  <si>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</si>
  <si>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</si>
  <si>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</si>
  <si>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</si>
  <si>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</si>
  <si>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</si>
  <si>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</si>
  <si>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</si>
  <si>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</si>
  <si>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</si>
  <si>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</si>
  <si>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</si>
  <si>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</si>
  <si>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</si>
  <si>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</si>
  <si>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</si>
  <si>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</si>
  <si>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</si>
  <si>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</si>
  <si>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</si>
  <si>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</si>
  <si>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</si>
  <si>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</si>
  <si>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</si>
  <si>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</si>
  <si>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</si>
  <si>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</si>
  <si>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</si>
  <si>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</si>
  <si>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</si>
  <si>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</si>
  <si>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</si>
  <si>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</si>
  <si>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</si>
  <si>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</si>
  <si>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</si>
  <si>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</si>
  <si>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</si>
  <si>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</si>
  <si>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</si>
  <si>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</si>
  <si>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</si>
  <si>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</si>
  <si>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</si>
  <si>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</si>
  <si>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</si>
  <si>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</si>
  <si>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</si>
  <si>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</si>
  <si>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</si>
  <si>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</si>
  <si>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</si>
  <si>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</si>
  <si>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</si>
  <si>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</si>
  <si>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</si>
  <si>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</si>
  <si>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</si>
  <si>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</si>
  <si>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</si>
  <si>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</si>
  <si>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</si>
  <si>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</si>
  <si>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</si>
  <si>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</si>
  <si>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</si>
  <si>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</si>
  <si>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</si>
  <si>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</si>
  <si>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</si>
  <si>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</si>
  <si>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</si>
  <si>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</si>
  <si>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</si>
  <si>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</si>
  <si>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</si>
  <si>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</si>
  <si>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</si>
  <si>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</si>
  <si>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</si>
  <si>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</si>
  <si>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</si>
  <si>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</si>
  <si>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</si>
  <si>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</si>
  <si>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</si>
  <si>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</si>
  <si>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</si>
  <si>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</si>
  <si>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</si>
  <si>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</si>
  <si>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</si>
  <si>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</si>
  <si>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</si>
  <si>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</si>
  <si>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</si>
  <si>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</si>
  <si>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</si>
  <si>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</si>
  <si>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</si>
  <si>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</si>
  <si>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</si>
  <si>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</si>
  <si>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</si>
  <si>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</si>
  <si>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</si>
  <si>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</si>
  <si>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</si>
  <si>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</si>
  <si>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</si>
  <si>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</si>
  <si>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</si>
  <si>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</si>
  <si>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</si>
  <si>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</si>
  <si>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</si>
  <si>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</si>
  <si>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</si>
  <si>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</si>
  <si>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</si>
  <si>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</si>
  <si>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</si>
  <si>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</si>
  <si>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</si>
  <si>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</si>
  <si>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</si>
  <si>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</si>
  <si>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</si>
  <si>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</si>
  <si>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</si>
  <si>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</si>
  <si>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</si>
  <si>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</si>
  <si>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</si>
  <si>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</si>
  <si>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</si>
  <si>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</si>
  <si>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</si>
  <si>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</si>
  <si>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</si>
  <si>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</si>
  <si>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</si>
  <si>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</si>
  <si>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</si>
  <si>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</si>
  <si>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</si>
  <si>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</si>
  <si>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</si>
  <si>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</si>
  <si>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</si>
  <si>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</si>
  <si>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</si>
  <si>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</si>
  <si>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</si>
  <si>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</si>
  <si>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</si>
  <si>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</si>
  <si>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</si>
  <si>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</si>
  <si>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</si>
  <si>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</si>
  <si>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</si>
  <si>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</si>
  <si>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</si>
  <si>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</si>
  <si>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</si>
  <si>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</si>
  <si>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</si>
  <si>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</si>
  <si>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</si>
  <si>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</si>
  <si>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</si>
  <si>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</si>
  <si>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</si>
  <si>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</si>
  <si>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</si>
  <si>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</si>
  <si>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</si>
  <si>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</si>
  <si>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</si>
  <si>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</si>
  <si>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</si>
  <si>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</si>
  <si>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</si>
  <si>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</si>
  <si>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</si>
  <si>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</si>
  <si>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</si>
  <si>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</si>
  <si>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</si>
  <si>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</si>
  <si>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</si>
  <si>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</si>
  <si>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</si>
  <si>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</si>
  <si>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</si>
  <si>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</si>
  <si>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</si>
  <si>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</si>
  <si>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</si>
  <si>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</si>
  <si>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</si>
  <si>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</si>
  <si>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</si>
  <si>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</si>
  <si>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</si>
  <si>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</si>
  <si>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</si>
  <si>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</si>
  <si>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</si>
  <si>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</si>
  <si>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</si>
  <si>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</si>
  <si>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</si>
  <si>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</si>
  <si>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</si>
  <si>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</si>
  <si>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</si>
  <si>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</si>
  <si>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</si>
  <si>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</si>
  <si>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</si>
  <si>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</si>
  <si>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</si>
  <si>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</si>
  <si>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</si>
  <si>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</si>
  <si>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</si>
  <si>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</si>
  <si>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</si>
  <si>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</si>
  <si>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</si>
  <si>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</si>
  <si>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</si>
  <si>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</si>
  <si>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</si>
  <si>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</si>
  <si>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</si>
  <si>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</si>
  <si>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</si>
  <si>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</si>
  <si>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</si>
  <si>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</si>
  <si>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</si>
  <si>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</si>
  <si>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</si>
  <si>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</si>
  <si>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</si>
  <si>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</si>
  <si>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</si>
  <si>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</si>
  <si>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</si>
  <si>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</si>
  <si>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</si>
  <si>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</si>
  <si>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</si>
  <si>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</si>
  <si>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</si>
  <si>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</si>
  <si>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</si>
  <si>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</si>
  <si>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</si>
  <si>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</si>
  <si>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</si>
  <si>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</si>
  <si>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</si>
  <si>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</si>
  <si>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</si>
  <si>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</si>
  <si>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</si>
  <si>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</si>
  <si>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</si>
  <si>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</si>
  <si>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</si>
  <si>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</si>
  <si>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</si>
  <si>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</si>
  <si>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</si>
  <si>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</si>
  <si>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</si>
  <si>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</si>
  <si>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</si>
  <si>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</si>
  <si>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</si>
  <si>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</si>
  <si>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</si>
  <si>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</si>
  <si>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</si>
  <si>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</si>
  <si>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</si>
  <si>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</si>
  <si>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</si>
  <si>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</si>
  <si>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</si>
  <si>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</si>
  <si>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</si>
  <si>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</si>
  <si>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</si>
  <si>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</si>
  <si>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</si>
  <si>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</si>
  <si>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</si>
  <si>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</si>
  <si>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</si>
  <si>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</si>
  <si>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</si>
  <si>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</si>
  <si>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</si>
  <si>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</si>
  <si>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</si>
  <si>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</si>
  <si>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</si>
  <si>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</si>
  <si>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</si>
  <si>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</si>
  <si>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</si>
  <si>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</si>
  <si>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</si>
  <si>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</si>
  <si>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</si>
  <si>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</si>
  <si>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</si>
  <si>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</si>
  <si>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</si>
  <si>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</si>
  <si>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</si>
  <si>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</si>
  <si>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</si>
  <si>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</si>
  <si>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</si>
  <si>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</si>
  <si>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</si>
  <si>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</si>
  <si>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</si>
  <si>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</si>
  <si>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</si>
  <si>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</si>
  <si>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</si>
  <si>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</si>
  <si>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</si>
  <si>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</si>
  <si>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</si>
  <si>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</si>
  <si>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</si>
  <si>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</si>
  <si>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</si>
  <si>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</si>
  <si>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</si>
  <si>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</si>
  <si>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</si>
  <si>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</si>
  <si>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</si>
  <si>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</si>
  <si>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</si>
  <si>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</si>
  <si>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</si>
  <si>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</si>
  <si>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</si>
  <si>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</si>
  <si>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</si>
  <si>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</si>
  <si>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</si>
  <si>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</si>
  <si>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</si>
  <si>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</si>
  <si>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</si>
  <si>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</si>
  <si>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</si>
  <si>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</si>
  <si>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</si>
  <si>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</si>
  <si>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</si>
  <si>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</si>
  <si>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</si>
  <si>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</si>
  <si>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</si>
  <si>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</si>
  <si>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</si>
  <si>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</si>
  <si>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</si>
  <si>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</si>
  <si>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</si>
  <si>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</si>
  <si>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</si>
  <si>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</si>
  <si>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</si>
  <si>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</si>
  <si>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</si>
  <si>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</si>
  <si>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</si>
  <si>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</si>
  <si>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</si>
  <si>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</si>
  <si>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</si>
  <si>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</si>
  <si>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</si>
  <si>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</si>
  <si>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</si>
  <si>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</si>
  <si>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</si>
  <si>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</si>
  <si>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</si>
  <si>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</si>
  <si>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</si>
  <si>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</si>
  <si>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</si>
  <si>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</si>
  <si>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</si>
  <si>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</si>
  <si>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</si>
  <si>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</si>
  <si>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</si>
  <si>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</si>
  <si>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</si>
  <si>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</si>
  <si>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</si>
  <si>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</si>
  <si>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</si>
  <si>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</si>
  <si>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</si>
  <si>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</si>
  <si>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</si>
  <si>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</si>
  <si>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</si>
  <si>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</si>
  <si>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</si>
  <si>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</si>
  <si>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</si>
  <si>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</si>
  <si>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</si>
  <si>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</si>
  <si>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</si>
  <si>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</si>
  <si>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</si>
  <si>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</si>
  <si>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</si>
  <si>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</si>
  <si>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</si>
  <si>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</si>
  <si>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</si>
  <si>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</si>
  <si>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</si>
  <si>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</si>
  <si>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</si>
  <si>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</si>
  <si>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</si>
  <si>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</si>
  <si>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</si>
  <si>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</si>
  <si>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</si>
  <si>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</si>
  <si>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</si>
  <si>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</si>
  <si>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</si>
  <si>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</si>
  <si>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</si>
  <si>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</si>
  <si>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</si>
  <si>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</si>
  <si>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</si>
  <si>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</si>
  <si>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</si>
  <si>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</si>
  <si>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</si>
  <si>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</si>
  <si>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</si>
  <si>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</si>
  <si>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</si>
  <si>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</si>
  <si>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</si>
  <si>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</si>
  <si>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</si>
  <si>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</si>
  <si>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</si>
  <si>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</si>
  <si>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</si>
  <si>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</si>
  <si>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</si>
  <si>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</si>
  <si>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</si>
  <si>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</si>
  <si>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</si>
  <si>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</si>
  <si>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</si>
  <si>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</si>
  <si>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</si>
  <si>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</si>
  <si>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</si>
  <si>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</si>
  <si>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</si>
  <si>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</si>
  <si>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</si>
  <si>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</si>
  <si>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</si>
  <si>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</si>
  <si>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</si>
  <si>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</si>
  <si>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</si>
  <si>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</si>
  <si>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</si>
  <si>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</si>
  <si>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</si>
  <si>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</si>
  <si>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</si>
  <si>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</si>
  <si>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</si>
  <si>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</si>
  <si>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</si>
  <si>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</si>
  <si>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</si>
  <si>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</si>
  <si>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</si>
  <si>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</si>
  <si>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</si>
  <si>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</si>
  <si>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</si>
  <si>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</si>
  <si>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</si>
  <si>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</si>
  <si>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</si>
  <si>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</si>
  <si>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</si>
  <si>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</si>
  <si>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</si>
  <si>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</si>
  <si>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</si>
  <si>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</si>
  <si>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</si>
  <si>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</si>
  <si>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</si>
  <si>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</si>
  <si>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</si>
  <si>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</si>
  <si>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</si>
  <si>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</si>
  <si>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</si>
  <si>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</si>
  <si>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</si>
  <si>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</si>
  <si>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</si>
  <si>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</si>
  <si>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</si>
  <si>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</si>
  <si>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</si>
  <si>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</si>
  <si>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</si>
  <si>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</si>
  <si>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</si>
  <si>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</si>
  <si>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</si>
  <si>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</si>
  <si>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</si>
  <si>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</si>
  <si>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</si>
  <si>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</si>
  <si>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</si>
  <si>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</si>
  <si>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</si>
  <si>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</si>
  <si>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</si>
  <si>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</si>
  <si>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</si>
  <si>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</si>
  <si>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</si>
  <si>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</si>
  <si>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</si>
  <si>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</si>
  <si>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</si>
  <si>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</si>
  <si>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</si>
  <si>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</si>
  <si>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</si>
  <si>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</si>
  <si>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</si>
  <si>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</si>
  <si>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</si>
  <si>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</si>
  <si>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</si>
  <si>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</si>
  <si>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</si>
  <si>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</si>
  <si>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</si>
  <si>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</si>
  <si>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</si>
  <si>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</si>
  <si>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</si>
  <si>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</si>
  <si>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</si>
  <si>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</si>
  <si>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</si>
  <si>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</si>
  <si>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</si>
  <si>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</si>
  <si>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</si>
  <si>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</si>
  <si>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</si>
  <si>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</si>
  <si>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</si>
  <si>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</si>
  <si>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</si>
  <si>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</si>
  <si>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</si>
  <si>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</si>
  <si>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</si>
  <si>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</si>
  <si>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</si>
  <si>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</si>
  <si>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</si>
  <si>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</si>
  <si>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</si>
  <si>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</si>
  <si>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</si>
  <si>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</si>
  <si>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</si>
  <si>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</si>
  <si>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</si>
  <si>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</si>
  <si>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</si>
  <si>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</si>
  <si>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</si>
  <si>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</si>
  <si>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</si>
  <si>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</si>
  <si>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</si>
  <si>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</si>
  <si>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</si>
  <si>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</si>
  <si>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</si>
  <si>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</si>
  <si>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</si>
  <si>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</si>
  <si>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</si>
  <si>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</si>
  <si>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</si>
  <si>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</si>
  <si>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</si>
  <si>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</si>
  <si>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</si>
  <si>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</si>
  <si>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</si>
  <si>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</si>
  <si>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</si>
  <si>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</si>
  <si>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</si>
  <si>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</si>
  <si>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</si>
  <si>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</si>
  <si>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</si>
  <si>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</si>
  <si>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</si>
  <si>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</si>
  <si>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</si>
  <si>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</si>
  <si>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</si>
  <si>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</si>
  <si>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</si>
  <si>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</si>
  <si>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</si>
  <si>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</si>
  <si>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</si>
  <si>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</si>
  <si>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</si>
  <si>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</si>
  <si>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</si>
  <si>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</si>
  <si>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</si>
  <si>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</si>
  <si>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</si>
  <si>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</si>
  <si>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</si>
  <si>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</si>
  <si>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</si>
  <si>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</si>
  <si>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</si>
  <si>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</si>
  <si>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</si>
  <si>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</si>
  <si>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</si>
  <si>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</si>
  <si>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</si>
  <si>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</si>
  <si>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</si>
  <si>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</si>
  <si>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</si>
  <si>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</si>
  <si>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</si>
  <si>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</si>
  <si>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</si>
  <si>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</si>
  <si>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</si>
  <si>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</si>
  <si>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</si>
  <si>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</si>
  <si>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</si>
  <si>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</si>
  <si>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</si>
  <si>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</si>
  <si>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</si>
  <si>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</si>
  <si>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</si>
  <si>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</si>
  <si>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</si>
  <si>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</si>
  <si>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</si>
  <si>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</si>
  <si>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</si>
  <si>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</si>
  <si>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</si>
  <si>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</si>
  <si>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</si>
  <si>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</si>
  <si>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</si>
  <si>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</si>
  <si>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</si>
  <si>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</si>
  <si>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</si>
  <si>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</si>
  <si>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</si>
  <si>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</si>
  <si>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</si>
  <si>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</si>
  <si>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</si>
  <si>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</si>
  <si>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</si>
  <si>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</si>
  <si>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</si>
  <si>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</si>
  <si>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</si>
  <si>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</si>
  <si>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</si>
  <si>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</si>
  <si>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</si>
  <si>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</si>
  <si>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</si>
  <si>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</si>
  <si>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</si>
  <si>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</si>
  <si>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</si>
  <si>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</si>
  <si>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</si>
  <si>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</si>
  <si>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</si>
  <si>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</si>
  <si>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</si>
  <si>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</si>
  <si>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</si>
  <si>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</si>
  <si>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</si>
  <si>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</si>
  <si>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</si>
  <si>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</si>
  <si>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</si>
  <si>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</si>
  <si>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</si>
  <si>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</si>
  <si>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</si>
  <si>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</si>
  <si>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</si>
  <si>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</si>
  <si>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</si>
  <si>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</si>
  <si>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</si>
  <si>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</si>
  <si>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</si>
  <si>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</si>
  <si>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</si>
  <si>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</si>
  <si>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</si>
  <si>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</si>
  <si>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</si>
  <si>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</si>
  <si>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</si>
  <si>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</si>
  <si>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</si>
  <si>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</si>
  <si>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</si>
  <si>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</si>
  <si>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</si>
  <si>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</si>
  <si>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</si>
  <si>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</si>
  <si>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</si>
  <si>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</si>
  <si>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</si>
  <si>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</si>
  <si>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</si>
  <si>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</si>
  <si>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</si>
  <si>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</si>
  <si>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</si>
  <si>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</si>
  <si>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</si>
  <si>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</si>
  <si>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</si>
  <si>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</si>
  <si>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</si>
  <si>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</si>
  <si>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</si>
  <si>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</si>
  <si>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</si>
  <si>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</si>
  <si>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</si>
  <si>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</si>
  <si>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</si>
  <si>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</si>
  <si>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</si>
  <si>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</si>
  <si>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</si>
  <si>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</si>
  <si>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</si>
  <si>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</si>
  <si>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</si>
  <si>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</si>
  <si>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</si>
  <si>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</si>
  <si>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</si>
  <si>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</si>
  <si>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</si>
  <si>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</si>
  <si>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</si>
  <si>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</si>
  <si>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</si>
  <si>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</si>
  <si>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</si>
  <si>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</si>
  <si>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</si>
  <si>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</si>
  <si>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</si>
  <si>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</si>
  <si>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</si>
  <si>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</si>
  <si>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</si>
  <si>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</si>
  <si>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</si>
  <si>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</si>
  <si>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</si>
  <si>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</si>
  <si>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</si>
  <si>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</si>
  <si>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</si>
  <si>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</si>
  <si>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</si>
  <si>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</si>
  <si>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</si>
  <si>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</si>
  <si>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</si>
  <si>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</si>
  <si>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</si>
  <si>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</si>
  <si>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</si>
  <si>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</si>
  <si>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</si>
  <si>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</si>
  <si>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</si>
  <si>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</si>
  <si>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</si>
  <si>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</si>
  <si>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</si>
  <si>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</si>
  <si>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</si>
  <si>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</si>
  <si>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</si>
  <si>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</si>
  <si>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</si>
  <si>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</si>
  <si>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</si>
  <si>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</si>
  <si>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</si>
  <si>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</si>
  <si>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</si>
  <si>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</si>
  <si>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</si>
  <si>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</si>
  <si>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</si>
  <si>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</si>
  <si>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</si>
  <si>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</si>
  <si>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</si>
  <si>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</si>
  <si>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</si>
  <si>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</si>
  <si>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</si>
  <si>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</si>
  <si>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</si>
  <si>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</si>
  <si>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</si>
  <si>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</si>
  <si>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</si>
  <si>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</si>
  <si>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</si>
  <si>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</si>
  <si>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</si>
  <si>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</si>
  <si>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</si>
  <si>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</si>
  <si>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</si>
  <si>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</si>
  <si>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</si>
  <si>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</si>
  <si>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</si>
  <si>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</si>
  <si>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</si>
  <si>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</si>
  <si>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</si>
  <si>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</si>
  <si>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</si>
  <si>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</si>
  <si>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</si>
  <si>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</si>
  <si>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</si>
  <si>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</si>
  <si>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</si>
  <si>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</si>
  <si>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</si>
  <si>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</si>
  <si>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</si>
  <si>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</si>
  <si>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</si>
  <si>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</si>
  <si>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</si>
  <si>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</si>
  <si>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</si>
  <si>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</si>
  <si>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</si>
  <si>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</si>
  <si>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</si>
  <si>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</si>
  <si>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</si>
  <si>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</si>
  <si>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</si>
  <si>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</si>
  <si>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</si>
  <si>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</si>
  <si>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</si>
  <si>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</si>
  <si>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</si>
  <si>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</si>
  <si>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</si>
  <si>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</si>
  <si>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</si>
  <si>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</si>
  <si>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</si>
  <si>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</si>
  <si>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</si>
  <si>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</si>
  <si>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</si>
  <si>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</si>
  <si>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</si>
  <si>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</si>
  <si>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</si>
  <si>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</si>
  <si>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</si>
  <si>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</si>
  <si>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</si>
  <si>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</si>
  <si>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</si>
  <si>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</si>
  <si>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</si>
  <si>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</si>
  <si>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</si>
  <si>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</si>
  <si>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</si>
  <si>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</si>
  <si>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</si>
  <si>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</si>
  <si>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</si>
  <si>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</si>
  <si>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</si>
  <si>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</si>
  <si>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</si>
  <si>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</si>
  <si>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</si>
  <si>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</si>
  <si>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</si>
  <si>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</si>
  <si>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</si>
  <si>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</si>
  <si>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</si>
  <si>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</si>
  <si>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</si>
  <si>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</si>
  <si>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</si>
  <si>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</si>
  <si>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</si>
  <si>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</si>
  <si>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</si>
  <si>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</si>
  <si>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</si>
  <si>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</si>
  <si>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</si>
  <si>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</si>
  <si>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</si>
  <si>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</si>
  <si>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</si>
  <si>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</si>
  <si>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</si>
  <si>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</si>
  <si>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</si>
  <si>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</si>
  <si>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</si>
  <si>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</si>
  <si>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</si>
  <si>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</si>
  <si>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</si>
  <si>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</si>
  <si>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</si>
  <si>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</si>
  <si>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</si>
  <si>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</si>
  <si>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</si>
  <si>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</si>
  <si>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</si>
  <si>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</si>
  <si>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</si>
  <si>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</si>
  <si>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</si>
  <si>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</si>
  <si>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</si>
  <si>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</si>
  <si>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</si>
  <si>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</si>
  <si>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</si>
  <si>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</si>
  <si>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</si>
  <si>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</si>
  <si>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</si>
  <si>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</si>
  <si>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</si>
  <si>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</si>
  <si>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</si>
  <si>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</si>
  <si>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</si>
  <si>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</si>
  <si>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</si>
  <si>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</si>
  <si>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</si>
  <si>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</si>
  <si>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</si>
  <si>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</si>
  <si>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</si>
  <si>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</si>
  <si>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</si>
  <si>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</si>
  <si>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</si>
  <si>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</si>
  <si>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</si>
  <si>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</si>
  <si>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</si>
  <si>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</si>
  <si>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</si>
  <si>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</si>
  <si>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</si>
  <si>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</si>
  <si>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</si>
  <si>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</si>
  <si>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</si>
  <si>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</si>
  <si>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</si>
  <si>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</si>
  <si>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</si>
  <si>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</si>
  <si>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</si>
  <si>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</si>
  <si>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</si>
  <si>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</si>
  <si>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</si>
  <si>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</si>
  <si>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</si>
  <si>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</si>
  <si>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</si>
  <si>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</si>
  <si>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</si>
  <si>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</si>
  <si>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</si>
  <si>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</si>
  <si>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</si>
  <si>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</si>
  <si>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</si>
  <si>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</si>
  <si>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</si>
  <si>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</si>
  <si>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</si>
  <si>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</si>
  <si>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</si>
  <si>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</si>
  <si>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</si>
  <si>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</si>
  <si>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</si>
  <si>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</si>
  <si>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</si>
  <si>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</si>
  <si>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</si>
  <si>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</si>
  <si>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</si>
  <si>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</si>
  <si>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</si>
  <si>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</si>
  <si>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</si>
  <si>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</si>
  <si>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</si>
  <si>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</si>
  <si>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</si>
  <si>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</si>
  <si>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</si>
  <si>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</si>
  <si>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</si>
  <si>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</si>
  <si>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</si>
  <si>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</si>
  <si>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</si>
  <si>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</si>
  <si>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</si>
  <si>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</si>
  <si>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</si>
  <si>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</si>
  <si>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</si>
  <si>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</si>
  <si>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</si>
  <si>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</si>
  <si>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</si>
  <si>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</si>
  <si>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</si>
  <si>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</si>
  <si>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</si>
  <si>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</si>
  <si>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</si>
  <si>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</si>
  <si>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</si>
  <si>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</si>
  <si>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</si>
  <si>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</si>
  <si>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</si>
  <si>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</si>
  <si>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</si>
  <si>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</si>
  <si>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</si>
  <si>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</si>
  <si>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</si>
  <si>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</si>
  <si>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</si>
  <si>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</si>
  <si>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</si>
  <si>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</si>
  <si>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</si>
  <si>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</si>
  <si>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</si>
  <si>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</si>
  <si>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</si>
  <si>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</si>
  <si>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</si>
  <si>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</si>
  <si>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</si>
  <si>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</si>
  <si>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</si>
  <si>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</si>
  <si>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</si>
  <si>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</si>
  <si>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</si>
  <si>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</si>
  <si>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</si>
  <si>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</si>
  <si>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</si>
  <si>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</si>
  <si>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</si>
  <si>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</si>
  <si>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</si>
  <si>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</si>
  <si>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</si>
  <si>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</si>
  <si>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</si>
  <si>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</si>
  <si>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</si>
  <si>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</si>
  <si>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</si>
  <si>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</si>
  <si>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</si>
  <si>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</si>
  <si>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</si>
  <si>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</si>
  <si>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</si>
  <si>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</si>
  <si>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</si>
  <si>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</si>
  <si>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</si>
  <si>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</si>
  <si>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</si>
  <si>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</si>
  <si>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</si>
  <si>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</si>
  <si>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</si>
  <si>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</si>
  <si>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</si>
  <si>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</si>
  <si>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</si>
  <si>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</si>
  <si>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</si>
  <si>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</si>
  <si>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</si>
  <si>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</si>
  <si>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</si>
  <si>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</si>
  <si>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</si>
  <si>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</si>
  <si>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</si>
  <si>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</si>
  <si>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</si>
  <si>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</si>
  <si>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</si>
  <si>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</si>
  <si>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</si>
  <si>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</si>
  <si>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</si>
  <si>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</si>
  <si>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</si>
  <si>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</si>
  <si>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</si>
  <si>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</si>
  <si>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</si>
  <si>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</si>
  <si>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</si>
  <si>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</si>
  <si>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</si>
  <si>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</si>
  <si>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</si>
  <si>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</si>
  <si>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</si>
  <si>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</si>
  <si>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</si>
  <si>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</si>
  <si>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</si>
  <si>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</si>
  <si>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</si>
  <si>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</si>
  <si>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</si>
  <si>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</si>
  <si>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Sub-Category</t>
  </si>
  <si>
    <t>percent_funded</t>
  </si>
  <si>
    <t>average_donation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</si>
  <si>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</si>
  <si>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</si>
  <si>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</si>
  <si>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</si>
  <si>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</si>
  <si>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</si>
  <si>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</si>
  <si>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</si>
  <si>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</si>
  <si>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</si>
  <si>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</si>
  <si>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</si>
  <si>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</si>
  <si>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</si>
  <si>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</si>
  <si>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</si>
  <si>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</si>
  <si>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</si>
  <si>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</si>
  <si>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</si>
  <si>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</si>
  <si>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</si>
  <si>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</si>
  <si>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</si>
  <si>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</si>
  <si>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</si>
  <si>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</si>
  <si>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</si>
  <si>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</si>
  <si>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</si>
  <si>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</si>
  <si>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</si>
  <si>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</si>
  <si>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</si>
  <si>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</si>
  <si>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</si>
  <si>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</si>
  <si>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</si>
  <si>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</si>
  <si>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</si>
  <si>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</si>
  <si>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</si>
  <si>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</si>
  <si>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</si>
  <si>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</si>
  <si>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</si>
  <si>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</si>
  <si>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</si>
  <si>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</si>
  <si>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</si>
  <si>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</si>
  <si>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</si>
  <si>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</si>
  <si>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</si>
  <si>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</si>
  <si>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</si>
  <si>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Count of outcome</t>
  </si>
  <si>
    <t>DateCreatedConversion</t>
  </si>
  <si>
    <t>DateEndedConversion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</si>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</sst>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3" fontId="1" fillId="0" borderId="0" xfId="1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/>
  </cellXfs>
  <cellStyles count="2">
    <cellStyle name="Comma" xfId="1" builtinId="3"/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[ZientekTJ_Homework-01_StarterBook.xlsx]Pivot-Category!PivotTable1</c:name>
    <c:fmtId val="2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12-B94B-83E7-22318D044933}"/>
            </c:ext>
          </c:extLst>
        </c:ser>
        <c:ser>
          <c:idx val="1"/>
          <c:order val="1"/>
          <c:tx>
            <c:strRef>
              <c:f>'Pivot-Category'!$C$4:$C$5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12-B94B-83E7-22318D044933}"/>
            </c:ext>
          </c:extLst>
        </c:ser>
        <c:ser>
          <c:idx val="2"/>
          <c:order val="2"/>
          <c:tx>
            <c:strRef>
              <c:f>'Pivot-Category'!$D$4:$D$5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12-B94B-83E7-22318D044933}"/>
            </c:ext>
          </c:extLst>
        </c:ser>
        <c:ser>
          <c:idx val="3"/>
          <c:order val="3"/>
          <c:tx>
            <c:strRef>
              <c:f>'Pivot-Category'!$E$4:$E$5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12-B94B-83E7-22318D044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4088639"/>
        <c:axId val="963702895"/>
      </c:barChart>
      <c:catAx>
        <c:axId val="96408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702895"/>
        <c:crosses val="autoZero"/>
        <c:auto val="1"/>
        <c:lblAlgn val="ctr"/>
        <c:lblOffset val="100"/>
        <c:noMultiLvlLbl val="0"/>
      </c:catAx>
      <c:valAx>
        <c:axId val="96370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08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[ZientekTJ_Homework-01_StarterBook.xlsx]Pivot-SubCategory!PivotTable2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C3-D54F-8091-DC7F662BBAF0}"/>
            </c:ext>
          </c:extLst>
        </c:ser>
        <c:ser>
          <c:idx val="1"/>
          <c:order val="1"/>
          <c:tx>
            <c:strRef>
              <c:f>'Pivot-SubCategory'!$C$4:$C$5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C3-D54F-8091-DC7F662BBAF0}"/>
            </c:ext>
          </c:extLst>
        </c:ser>
        <c:ser>
          <c:idx val="2"/>
          <c:order val="2"/>
          <c:tx>
            <c:strRef>
              <c:f>'Pivot-SubCategory'!$D$4:$D$5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C3-D54F-8091-DC7F662BBAF0}"/>
            </c:ext>
          </c:extLst>
        </c:ser>
        <c:ser>
          <c:idx val="3"/>
          <c:order val="3"/>
          <c:tx>
            <c:strRef>
              <c:f>'Pivot-SubCategory'!$E$4:$E$5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C3-D54F-8091-DC7F662BB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3153471"/>
        <c:axId val="976544927"/>
      </c:barChart>
      <c:catAx>
        <c:axId val="96315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544927"/>
        <c:crosses val="autoZero"/>
        <c:auto val="1"/>
        <c:lblAlgn val="ctr"/>
        <c:lblOffset val="100"/>
        <c:noMultiLvlLbl val="0"/>
      </c:catAx>
      <c:valAx>
        <c:axId val="97654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15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[ZientekTJ_Homework-01_StarterBook.xlsx]Pivot-ByDate!PivotTable3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'Pivot-ByDate'!$B$4:$B$5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'Pivot-ByDate'!$A$6:$A$18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'Pivot-ByDate'!$B$6:$B$18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A9-2B42-ABB2-E5A16544917E}"/>
            </c:ext>
          </c:extLst>
        </c:ser>
        <c:ser>
          <c:idx val="1"/>
          <c:order val="1"/>
          <c:tx>
            <c:strRef>
              <c:f>'Pivot-ByDate'!$C$4:$C$5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'Pivot-ByDate'!$A$6:$A$18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'Pivot-ByDate'!$C$6:$C$18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A9-2B42-ABB2-E5A16544917E}"/>
            </c:ext>
          </c:extLst>
        </c:ser>
        <c:ser>
          <c:idx val="2"/>
          <c:order val="2"/>
          <c:tx>
            <c:strRef>
              <c:f>'Pivot-ByDate'!$D$4:$D$5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'Pivot-ByDate'!$A$6:$A$18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'Pivot-ByDate'!$D$6:$D$18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A9-2B42-ABB2-E5A165449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6980287"/>
        <c:axId val="976848687"/>
      </c:lineChart>
      <c:catAx>
        <c:axId val="97698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848687"/>
        <c:crosses val="autoZero"/>
        <c:auto val="1"/>
        <c:lblAlgn val="ctr"/>
        <c:lblOffset val="100"/>
        <c:noMultiLvlLbl val="0"/>
      </c:catAx>
      <c:valAx>
        <c:axId val="97684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AF-2A40-B80B-3B2894373CB3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AF-2A40-B80B-3B2894373CB3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AF-2A40-B80B-3B2894373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2620048"/>
        <c:axId val="1542648096"/>
      </c:lineChart>
      <c:catAx>
        <c:axId val="154262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648096"/>
        <c:crosses val="autoZero"/>
        <c:auto val="1"/>
        <c:lblAlgn val="ctr"/>
        <c:lblOffset val="100"/>
        <c:noMultiLvlLbl val="0"/>
      </c:catAx>
      <c:valAx>
        <c:axId val="154264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62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184150</xdr:rowOff>
    </xdr:from>
    <xdr:to>
      <xdr:col>16</xdr:col>
      <xdr:colOff>660400</xdr:colOff>
      <xdr:row>29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B838324-BC9F-654B-97D3-4BEBEC579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15</xdr:col>
      <xdr:colOff>127000</xdr:colOff>
      <xdr:row>36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84A4C7-FB0C-4D41-9810-0F7540382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0</xdr:rowOff>
    </xdr:from>
    <xdr:to>
      <xdr:col>15</xdr:col>
      <xdr:colOff>177800</xdr:colOff>
      <xdr:row>31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1EFCDC-4135-DA40-9CFF-6EF3587056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99785</xdr:colOff>
      <xdr:row>14</xdr:row>
      <xdr:rowOff>70756</xdr:rowOff>
    </xdr:from>
    <xdr:to>
      <xdr:col>9</xdr:col>
      <xdr:colOff>136071</xdr:colOff>
      <xdr:row>33</xdr:row>
      <xdr:rowOff>136071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5AE1D2-FF54-6845-A7F9-9B45010CA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23.734584606478" createdVersion="6" refreshedVersion="6" minRefreshableVersion="3" recordCount="4114" xr:uid="{00000000-000A-0000-FFFF-FFFF00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99548496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24.430933101852" createdVersion="6" refreshedVersion="6" minRefreshableVersion="3" recordCount="4114" xr:uid="{00000000-000A-0000-FFFF-FFFF0100000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Created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Ended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3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7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3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3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F1" zoomScale="130" zoomScaleNormal="130" workbookViewId="0">
      <pane ySplit="1" topLeftCell="A4098" activePane="bottomLeft" state="frozen"/>
      <selection activeCell="C1" sqref="C1"/>
      <selection pane="bottomLeft" activeCell="S2238" sqref="S223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9" width="19.33203125" customWidth="1"/>
    <col min="10" max="10" width="17.83203125" customWidth="1"/>
    <col min="11" max="11" width="15.5" customWidth="1"/>
    <col min="12" max="12" width="12.33203125" bestFit="1" customWidth="1"/>
    <col min="13" max="13" width="8" bestFit="1" customWidth="1"/>
    <col min="14" max="14" width="24" bestFit="1" customWidth="1"/>
    <col min="15" max="15" width="13.6640625" bestFit="1" customWidth="1"/>
    <col min="16" max="16" width="15" bestFit="1" customWidth="1"/>
    <col min="17" max="17" width="10.33203125" bestFit="1" customWidth="1"/>
    <col min="18" max="18" width="11.33203125" bestFit="1" customWidth="1"/>
    <col min="19" max="19" width="19.83203125" bestFit="1" customWidth="1"/>
    <col min="20" max="20" width="18.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8308</v>
      </c>
      <c r="P1" s="6" t="s">
        <v>8309</v>
      </c>
      <c r="Q1" s="1" t="s">
        <v>8306</v>
      </c>
      <c r="R1" s="1" t="s">
        <v>8307</v>
      </c>
      <c r="S1" s="1" t="s">
        <v>8367</v>
      </c>
      <c r="T1" s="1" t="s">
        <v>8368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IF(L2&gt;0,E2/L2,0)</f>
        <v>63.917582417582416</v>
      </c>
      <c r="Q2" t="str">
        <f>MID(N2,1,FIND("/",N2) - 1)</f>
        <v>film &amp; video</v>
      </c>
      <c r="R2" t="str">
        <f>MID(N2,FIND("/",N2)+1,LEN(N2) -FIND("/",N2))</f>
        <v>television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IF(L3&gt;0,E3/L3,0)</f>
        <v>185.48101265822785</v>
      </c>
      <c r="Q3" t="str">
        <f t="shared" ref="Q3:Q66" si="2">MID(N3,1,FIND("/",N3) - 1)</f>
        <v>film &amp; video</v>
      </c>
      <c r="R3" t="str">
        <f t="shared" ref="R3:R66" si="3">MID(N3,FIND("/",N3)+1,LEN(N3) -FIND("/",N3))</f>
        <v>television</v>
      </c>
      <c r="S3" s="11">
        <f t="shared" ref="S3:S66" si="4">(((J3/60)/60)/24)+DATE(1970,1,1)+(-5/24)</f>
        <v>42766.392164351848</v>
      </c>
      <c r="T3" s="11">
        <f t="shared" ref="T3:T66" si="5">(((I3/60)/60)/24)+DATE(1970,1,1)+(-5/24)</f>
        <v>42796.392164351848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42200.549907407411</v>
      </c>
      <c r="T22" s="11">
        <f t="shared" si="5"/>
        <v>42260.549907407411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42262.61041666667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42316.49422453704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41374.848888888882</v>
      </c>
      <c r="T40" s="11">
        <f t="shared" si="5"/>
        <v>41404.848888888882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42323.756643518522</v>
      </c>
      <c r="T48" s="11">
        <f t="shared" si="5"/>
        <v>42353.756643518522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42149.340555555551</v>
      </c>
      <c r="T58" s="11">
        <f t="shared" si="5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42230.027500000004</v>
      </c>
      <c r="T61" s="11">
        <f t="shared" si="5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41701.693483796291</v>
      </c>
      <c r="T62" s="11">
        <f t="shared" si="5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IF(L67&gt;0,E67/L67,0)</f>
        <v>132.05263157894737</v>
      </c>
      <c r="Q67" t="str">
        <f t="shared" ref="Q67:Q130" si="8">MID(N67,1,FIND("/",N67) - 1)</f>
        <v>film &amp; video</v>
      </c>
      <c r="R67" t="str">
        <f t="shared" ref="R67:R130" si="9">MID(N67,FIND("/",N67)+1,LEN(N67) -FIND("/",N67))</f>
        <v>shorts</v>
      </c>
      <c r="S67" s="11">
        <f t="shared" ref="S67:S130" si="10">(((J67/60)/60)/24)+DATE(1970,1,1)+(-5/24)</f>
        <v>41835.612893518519</v>
      </c>
      <c r="T67" s="11">
        <f t="shared" ref="T67:T130" si="11">(((I67/60)/60)/24)+DATE(1970,1,1)+(-5/24)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>
        <f t="shared" ref="P131:P194" si="13">IF(L131&gt;0,E131/L131,0)</f>
        <v>0</v>
      </c>
      <c r="Q131" t="str">
        <f t="shared" ref="Q131:Q194" si="14">MID(N131,1,FIND("/",N131) - 1)</f>
        <v>film &amp; video</v>
      </c>
      <c r="R131" t="str">
        <f t="shared" ref="R131:R194" si="15">MID(N131,FIND("/",N131)+1,LEN(N131) -FIND("/",N131))</f>
        <v>science fiction</v>
      </c>
      <c r="S131" s="11">
        <f t="shared" ref="S131:S194" si="16">(((J131/60)/60)/24)+DATE(1970,1,1)+(-5/24)</f>
        <v>41882.728969907403</v>
      </c>
      <c r="T131" s="11">
        <f t="shared" ref="T131:T194" si="17">(((I131/60)/60)/24)+DATE(1970,1,1)+(-5/24)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>
        <f t="shared" ref="P195:P258" si="19">IF(L195&gt;0,E195/L195,0)</f>
        <v>0</v>
      </c>
      <c r="Q195" t="str">
        <f t="shared" ref="Q195:Q258" si="20">MID(N195,1,FIND("/",N195) - 1)</f>
        <v>film &amp; video</v>
      </c>
      <c r="R195" t="str">
        <f t="shared" ref="R195:R258" si="21">MID(N195,FIND("/",N195)+1,LEN(N195) -FIND("/",N195))</f>
        <v>drama</v>
      </c>
      <c r="S195" s="11">
        <f t="shared" ref="S195:S258" si="22">(((J195/60)/60)/24)+DATE(1970,1,1)+(-5/24)</f>
        <v>41911.726458333331</v>
      </c>
      <c r="T195" s="11">
        <f t="shared" ref="T195:T258" si="23">(((I195/60)/60)/24)+DATE(1970,1,1)+(-5/24)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IF(L259&gt;0,E259/L259,0)</f>
        <v>66.70405357142856</v>
      </c>
      <c r="Q259" t="str">
        <f t="shared" ref="Q259:Q322" si="26">MID(N259,1,FIND("/",N259) - 1)</f>
        <v>film &amp; video</v>
      </c>
      <c r="R259" t="str">
        <f t="shared" ref="R259:R322" si="27">MID(N259,FIND("/",N259)+1,LEN(N259) -FIND("/",N259))</f>
        <v>documentary</v>
      </c>
      <c r="S259" s="11">
        <f t="shared" ref="S259:S322" si="28">(((J259/60)/60)/24)+DATE(1970,1,1)+(-5/24)</f>
        <v>42479.418541666666</v>
      </c>
      <c r="T259" s="11">
        <f t="shared" ref="T259:T322" si="29">(((I259/60)/60)/24)+DATE(1970,1,1)+(-5/24)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</v>
      </c>
      <c r="T288" s="11">
        <f t="shared" si="29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42089.519687500004</v>
      </c>
      <c r="T299" s="11">
        <f t="shared" si="29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41282.736122685179</v>
      </c>
      <c r="T309" s="11">
        <f t="shared" si="29"/>
        <v>41312.736122685179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IF(L323&gt;0,E323/L323,0)</f>
        <v>106.62314540059347</v>
      </c>
      <c r="Q323" t="str">
        <f t="shared" ref="Q323:Q386" si="32">MID(N323,1,FIND("/",N323) - 1)</f>
        <v>film &amp; video</v>
      </c>
      <c r="R323" t="str">
        <f t="shared" ref="R323:R386" si="33">MID(N323,FIND("/",N323)+1,LEN(N323) -FIND("/",N323))</f>
        <v>documentary</v>
      </c>
      <c r="S323" s="11">
        <f t="shared" ref="S323:S386" si="34">(((J323/60)/60)/24)+DATE(1970,1,1)+(-5/24)</f>
        <v>42647.238263888888</v>
      </c>
      <c r="T323" s="11">
        <f t="shared" ref="T323:T386" si="35">(((I323/60)/60)/24)+DATE(1970,1,1)+(-5/24)</f>
        <v>42682.27993055556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41934.862152777772</v>
      </c>
      <c r="T361" s="11">
        <f t="shared" si="35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41019.584699074068</v>
      </c>
      <c r="T368" s="11">
        <f t="shared" si="35"/>
        <v>41049.584699074068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IF(L387&gt;0,E387/L387,0)</f>
        <v>111.79535864978902</v>
      </c>
      <c r="Q387" t="str">
        <f t="shared" ref="Q387:Q450" si="38">MID(N387,1,FIND("/",N387) - 1)</f>
        <v>film &amp; video</v>
      </c>
      <c r="R387" t="str">
        <f t="shared" ref="R387:R450" si="39">MID(N387,FIND("/",N387)+1,LEN(N387) -FIND("/",N387))</f>
        <v>documentary</v>
      </c>
      <c r="S387" s="11">
        <f t="shared" ref="S387:S450" si="40">(((J387/60)/60)/24)+DATE(1970,1,1)+(-5/24)</f>
        <v>41934.376168981478</v>
      </c>
      <c r="T387" s="11">
        <f t="shared" ref="T387:T450" si="41">(((I387/60)/60)/24)+DATE(1970,1,1)+(-5/24)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41863.052048611105</v>
      </c>
      <c r="T424" s="11">
        <f t="shared" si="41"/>
        <v>41893.052048611105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42285.700694444437</v>
      </c>
      <c r="T429" s="11">
        <f t="shared" si="41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42526.662997685176</v>
      </c>
      <c r="T433" s="11">
        <f t="shared" si="41"/>
        <v>42556.662997685176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42228.42155092593</v>
      </c>
      <c r="T435" s="11">
        <f t="shared" si="41"/>
        <v>42288.42155092593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41919.553449074068</v>
      </c>
      <c r="T441" s="11">
        <f t="shared" si="41"/>
        <v>41929.553449074068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IF(L451&gt;0,E451/L451,0)</f>
        <v>9</v>
      </c>
      <c r="Q451" t="str">
        <f t="shared" ref="Q451:Q514" si="44">MID(N451,1,FIND("/",N451) - 1)</f>
        <v>film &amp; video</v>
      </c>
      <c r="R451" t="str">
        <f t="shared" ref="R451:R514" si="45">MID(N451,FIND("/",N451)+1,LEN(N451) -FIND("/",N451))</f>
        <v>animation</v>
      </c>
      <c r="S451" s="11">
        <f t="shared" ref="S451:S514" si="46">(((J451/60)/60)/24)+DATE(1970,1,1)+(-5/24)</f>
        <v>41534.359780092593</v>
      </c>
      <c r="T451" s="11">
        <f t="shared" ref="T451:T514" si="47">(((I451/60)/60)/24)+DATE(1970,1,1)+(-5/24)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41465.291840277772</v>
      </c>
      <c r="T482" s="11">
        <f t="shared" si="47"/>
        <v>41495.291840277772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42447.68854166667</v>
      </c>
      <c r="T484" s="11">
        <f t="shared" si="47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41381.297442129624</v>
      </c>
      <c r="T487" s="11">
        <f t="shared" si="47"/>
        <v>41411.297442129624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42366.774293981485</v>
      </c>
      <c r="T493" s="11">
        <f t="shared" si="47"/>
        <v>42396.774293981485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42114.517800925918</v>
      </c>
      <c r="T495" s="11">
        <f t="shared" si="47"/>
        <v>42144.517800925918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40247.677673611113</v>
      </c>
      <c r="T502" s="11">
        <f t="shared" si="47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IF(L515&gt;0,E515/L515,0)</f>
        <v>102.38235294117646</v>
      </c>
      <c r="Q515" t="str">
        <f t="shared" ref="Q515:Q578" si="50">MID(N515,1,FIND("/",N515) - 1)</f>
        <v>film &amp; video</v>
      </c>
      <c r="R515" t="str">
        <f t="shared" ref="R515:R578" si="51">MID(N515,FIND("/",N515)+1,LEN(N515) -FIND("/",N515))</f>
        <v>animation</v>
      </c>
      <c r="S515" s="11">
        <f t="shared" ref="S515:S578" si="52">(((J515/60)/60)/24)+DATE(1970,1,1)+(-5/24)</f>
        <v>42552.445659722223</v>
      </c>
      <c r="T515" s="11">
        <f t="shared" ref="T515:T578" si="53">(((I515/60)/60)/24)+DATE(1970,1,1)+(-5/24)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42692.18072916667</v>
      </c>
      <c r="T564" s="11">
        <f t="shared" si="53"/>
        <v>42722.18072916667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42165.576956018522</v>
      </c>
      <c r="T567" s="11">
        <f t="shared" si="53"/>
        <v>42195.576956018522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42282.507962962954</v>
      </c>
      <c r="T574" s="11">
        <f t="shared" si="53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IF(L579&gt;0,E579/L579,0)</f>
        <v>10</v>
      </c>
      <c r="Q579" t="str">
        <f t="shared" ref="Q579:Q642" si="56">MID(N579,1,FIND("/",N579) - 1)</f>
        <v>technology</v>
      </c>
      <c r="R579" t="str">
        <f t="shared" ref="R579:R642" si="57">MID(N579,FIND("/",N579)+1,LEN(N579) -FIND("/",N579))</f>
        <v>web</v>
      </c>
      <c r="S579" s="11">
        <f t="shared" ref="S579:S642" si="58">(((J579/60)/60)/24)+DATE(1970,1,1)+(-5/24)</f>
        <v>42450.380810185183</v>
      </c>
      <c r="T579" s="11">
        <f t="shared" ref="T579:T642" si="59">(((I579/60)/60)/24)+DATE(1970,1,1)+(-5/24)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</v>
      </c>
      <c r="T607" s="11">
        <f t="shared" si="59"/>
        <v>42239.14939814814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42584.823449074065</v>
      </c>
      <c r="T614" s="11">
        <f t="shared" si="59"/>
        <v>42614.823449074065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42761.167905092596</v>
      </c>
      <c r="T618" s="11">
        <f t="shared" si="59"/>
        <v>42791.167905092596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42507.090995370374</v>
      </c>
      <c r="T635" s="11">
        <f t="shared" si="59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42683.21197916667</v>
      </c>
      <c r="T642" s="11">
        <f t="shared" si="59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IF(L643&gt;0,E643/L643,0)</f>
        <v>151.31746031746033</v>
      </c>
      <c r="Q643" t="str">
        <f t="shared" ref="Q643:Q706" si="62">MID(N643,1,FIND("/",N643) - 1)</f>
        <v>technology</v>
      </c>
      <c r="R643" t="str">
        <f t="shared" ref="R643:R706" si="63">MID(N643,FIND("/",N643)+1,LEN(N643) -FIND("/",N643))</f>
        <v>wearables</v>
      </c>
      <c r="S643" s="11">
        <f t="shared" ref="S643:S706" si="64">(((J643/60)/60)/24)+DATE(1970,1,1)+(-5/24)</f>
        <v>42199.361666666664</v>
      </c>
      <c r="T643" s="11">
        <f t="shared" ref="T643:T706" si="65">(((I643/60)/60)/24)+DATE(1970,1,1)+(-5/24)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42012.559965277782</v>
      </c>
      <c r="T678" s="11">
        <f t="shared" si="65"/>
        <v>42042.559965277782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</v>
      </c>
      <c r="T700" s="11">
        <f t="shared" si="65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42698.560034722213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IF(L707&gt;0,E707/L707,0)</f>
        <v>195.4</v>
      </c>
      <c r="Q707" t="str">
        <f t="shared" ref="Q707:Q770" si="68">MID(N707,1,FIND("/",N707) - 1)</f>
        <v>technology</v>
      </c>
      <c r="R707" t="str">
        <f t="shared" ref="R707:R770" si="69">MID(N707,FIND("/",N707)+1,LEN(N707) -FIND("/",N707))</f>
        <v>wearables</v>
      </c>
      <c r="S707" s="11">
        <f t="shared" ref="S707:S770" si="70">(((J707/60)/60)/24)+DATE(1970,1,1)+(-5/24)</f>
        <v>42726.283310185179</v>
      </c>
      <c r="T707" s="11">
        <f t="shared" ref="T707:T770" si="71">(((I707/60)/60)/24)+DATE(1970,1,1)+(-5/24)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41943.395763888882</v>
      </c>
      <c r="T740" s="11">
        <f t="shared" si="71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42700.597372685181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41471.238518518512</v>
      </c>
      <c r="T765" s="11">
        <f t="shared" si="71"/>
        <v>41501.238518518512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IF(L771&gt;0,E771/L771,0)</f>
        <v>31.846153846153847</v>
      </c>
      <c r="Q771" t="str">
        <f t="shared" ref="Q771:Q834" si="74">MID(N771,1,FIND("/",N771) - 1)</f>
        <v>publishing</v>
      </c>
      <c r="R771" t="str">
        <f t="shared" ref="R771:R834" si="75">MID(N771,FIND("/",N771)+1,LEN(N771) -FIND("/",N771))</f>
        <v>fiction</v>
      </c>
      <c r="S771" s="11">
        <f t="shared" ref="S771:S834" si="76">(((J771/60)/60)/24)+DATE(1970,1,1)+(-5/24)</f>
        <v>41604.788124999999</v>
      </c>
      <c r="T771" s="11">
        <f t="shared" ref="T771:T834" si="77">(((I771/60)/60)/24)+DATE(1970,1,1)+(-5/24)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40929.134027777778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IF(L835&gt;0,E835/L835,0)</f>
        <v>148.78048780487805</v>
      </c>
      <c r="Q835" t="str">
        <f t="shared" ref="Q835:Q898" si="80">MID(N835,1,FIND("/",N835) - 1)</f>
        <v>music</v>
      </c>
      <c r="R835" t="str">
        <f t="shared" ref="R835:R898" si="81">MID(N835,FIND("/",N835)+1,LEN(N835) -FIND("/",N835))</f>
        <v>rock</v>
      </c>
      <c r="S835" s="11">
        <f t="shared" ref="S835:S898" si="82">(((J835/60)/60)/24)+DATE(1970,1,1)+(-5/24)</f>
        <v>41718.669849537036</v>
      </c>
      <c r="T835" s="11">
        <f t="shared" ref="T835:T898" si="83">(((I835/60)/60)/24)+DATE(1970,1,1)+(-5/24)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40981.594282407401</v>
      </c>
      <c r="T886" s="11">
        <f t="shared" si="83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42496.773263888892</v>
      </c>
      <c r="T896" s="11">
        <f t="shared" si="83"/>
        <v>42526.773263888892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42218.664652777778</v>
      </c>
      <c r="T898" s="11">
        <f t="shared" si="83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>
        <f t="shared" ref="P899:P962" si="85">IF(L899&gt;0,E899/L899,0)</f>
        <v>0</v>
      </c>
      <c r="Q899" t="str">
        <f t="shared" ref="Q899:Q962" si="86">MID(N899,1,FIND("/",N899) - 1)</f>
        <v>music</v>
      </c>
      <c r="R899" t="str">
        <f t="shared" ref="R899:R962" si="87">MID(N899,FIND("/",N899)+1,LEN(N899) -FIND("/",N899))</f>
        <v>indie rock</v>
      </c>
      <c r="S899" s="11">
        <f t="shared" ref="S899:S962" si="88">(((J899/60)/60)/24)+DATE(1970,1,1)+(-5/24)</f>
        <v>41211.480416666665</v>
      </c>
      <c r="T899" s="11">
        <f t="shared" ref="T899:T962" si="89">(((I899/60)/60)/24)+DATE(1970,1,1)+(-5/24)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42382.634953703695</v>
      </c>
      <c r="T944" s="11">
        <f t="shared" si="89"/>
        <v>42418.634953703695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42732.664652777778</v>
      </c>
      <c r="T947" s="11">
        <f t="shared" si="89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</v>
      </c>
      <c r="T953" s="11">
        <f t="shared" si="89"/>
        <v>42525.44527777777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42692.446898148148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IF(L963&gt;0,E963/L963,0)</f>
        <v>364.35454545454547</v>
      </c>
      <c r="Q963" t="str">
        <f t="shared" ref="Q963:Q1026" si="92">MID(N963,1,FIND("/",N963) - 1)</f>
        <v>technology</v>
      </c>
      <c r="R963" t="str">
        <f t="shared" ref="R963:R1026" si="93">MID(N963,FIND("/",N963)+1,LEN(N963) -FIND("/",N963))</f>
        <v>wearables</v>
      </c>
      <c r="S963" s="11">
        <f t="shared" ref="S963:S1026" si="94">(((J963/60)/60)/24)+DATE(1970,1,1)+(-5/24)</f>
        <v>42740.485358796293</v>
      </c>
      <c r="T963" s="11">
        <f t="shared" ref="T963:T1026" si="95">(((I963/60)/60)/24)+DATE(1970,1,1)+(-5/24)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42748.851388888892</v>
      </c>
      <c r="T1002" s="11">
        <f t="shared" si="95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42466.857129629621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42111.438391203708</v>
      </c>
      <c r="T1024" s="11">
        <f t="shared" si="95"/>
        <v>42141.438391203708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IF(L1027&gt;0,E1027/L1027,0)</f>
        <v>71.848571428571432</v>
      </c>
      <c r="Q1027" t="str">
        <f t="shared" ref="Q1027:Q1090" si="98">MID(N1027,1,FIND("/",N1027) - 1)</f>
        <v>music</v>
      </c>
      <c r="R1027" t="str">
        <f t="shared" ref="R1027:R1090" si="99">MID(N1027,FIND("/",N1027)+1,LEN(N1027) -FIND("/",N1027))</f>
        <v>electronic music</v>
      </c>
      <c r="S1027" s="11">
        <f t="shared" ref="S1027:S1090" si="100">(((J1027/60)/60)/24)+DATE(1970,1,1)+(-5/24)</f>
        <v>42049.625428240739</v>
      </c>
      <c r="T1027" s="11">
        <f t="shared" ref="T1027:T1090" si="101">(((I1027/60)/60)/24)+DATE(1970,1,1)+(-5/24)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42118.469641203708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42678.662997685176</v>
      </c>
      <c r="T1059" s="11">
        <f t="shared" si="101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42440.162777777768</v>
      </c>
      <c r="T1070" s="11">
        <f t="shared" si="101"/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42479.35805555556</v>
      </c>
      <c r="T1081" s="11">
        <f t="shared" si="101"/>
        <v>42504.35805555556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IF(L1091&gt;0,E1091/L1091,0)</f>
        <v>23.959183673469386</v>
      </c>
      <c r="Q1091" t="str">
        <f t="shared" ref="Q1091:Q1154" si="104">MID(N1091,1,FIND("/",N1091) - 1)</f>
        <v>games</v>
      </c>
      <c r="R1091" t="str">
        <f t="shared" ref="R1091:R1154" si="105">MID(N1091,FIND("/",N1091)+1,LEN(N1091) -FIND("/",N1091))</f>
        <v>video games</v>
      </c>
      <c r="S1091" s="11">
        <f t="shared" ref="S1091:S1154" si="106">(((J1091/60)/60)/24)+DATE(1970,1,1)+(-5/24)</f>
        <v>42150.981192129628</v>
      </c>
      <c r="T1091" s="11">
        <f t="shared" ref="T1091:T1154" si="107">(((I1091/60)/60)/24)+DATE(1970,1,1)+(-5/24)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</v>
      </c>
      <c r="T1128" s="11">
        <f t="shared" si="107"/>
        <v>42565.11914351851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42558.781180555547</v>
      </c>
      <c r="T1137" s="11">
        <f t="shared" si="107"/>
        <v>42588.781180555547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42327.463298611103</v>
      </c>
      <c r="T1138" s="11">
        <f t="shared" si="107"/>
        <v>42357.463298611103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41975.139189814807</v>
      </c>
      <c r="T1141" s="11">
        <f t="shared" si="107"/>
        <v>42005.139189814807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42021.797766203708</v>
      </c>
      <c r="T1144" s="11">
        <f t="shared" si="107"/>
        <v>42051.797766203708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IF(L1155&gt;0,E1155/L1155,0)</f>
        <v>50</v>
      </c>
      <c r="Q1155" t="str">
        <f t="shared" ref="Q1155:Q1218" si="110">MID(N1155,1,FIND("/",N1155) - 1)</f>
        <v>food</v>
      </c>
      <c r="R1155" t="str">
        <f t="shared" ref="R1155:R1218" si="111">MID(N1155,FIND("/",N1155)+1,LEN(N1155) -FIND("/",N1155))</f>
        <v>food trucks</v>
      </c>
      <c r="S1155" s="11">
        <f t="shared" ref="S1155:S1218" si="112">(((J1155/60)/60)/24)+DATE(1970,1,1)+(-5/24)</f>
        <v>42143.505844907406</v>
      </c>
      <c r="T1155" s="11">
        <f t="shared" ref="T1155:T1218" si="113">(((I1155/60)/60)/24)+DATE(1970,1,1)+(-5/24)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42449.353703703695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42409.567743055559</v>
      </c>
      <c r="T1195" s="11">
        <f t="shared" si="113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42152.080486111103</v>
      </c>
      <c r="T1204" s="11">
        <f t="shared" si="113"/>
        <v>42182.080486111103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42772.567743055559</v>
      </c>
      <c r="T1208" s="11">
        <f t="shared" si="113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IF(L1219&gt;0,E1219/L1219,0)</f>
        <v>148.57377049180329</v>
      </c>
      <c r="Q1219" t="str">
        <f t="shared" ref="Q1219:Q1282" si="116">MID(N1219,1,FIND("/",N1219) - 1)</f>
        <v>photography</v>
      </c>
      <c r="R1219" t="str">
        <f t="shared" ref="R1219:R1282" si="117">MID(N1219,FIND("/",N1219)+1,LEN(N1219) -FIND("/",N1219))</f>
        <v>photobooks</v>
      </c>
      <c r="S1219" s="11">
        <f t="shared" ref="S1219:S1282" si="118">(((J1219/60)/60)/24)+DATE(1970,1,1)+(-5/24)</f>
        <v>42535.6011574074</v>
      </c>
      <c r="T1219" s="11">
        <f t="shared" ref="T1219:T1282" si="119">(((I1219/60)/60)/24)+DATE(1970,1,1)+(-5/24)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41774.391597222217</v>
      </c>
      <c r="T1247" s="11">
        <f t="shared" si="119"/>
        <v>41804.391597222217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42445.614722222213</v>
      </c>
      <c r="T1271" s="11">
        <f t="shared" si="119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IF(L1283&gt;0,E1283/L1283,0)</f>
        <v>104.72972972972973</v>
      </c>
      <c r="Q1283" t="str">
        <f t="shared" ref="Q1283:Q1346" si="122">MID(N1283,1,FIND("/",N1283) - 1)</f>
        <v>music</v>
      </c>
      <c r="R1283" t="str">
        <f t="shared" ref="R1283:R1346" si="123">MID(N1283,FIND("/",N1283)+1,LEN(N1283) -FIND("/",N1283))</f>
        <v>rock</v>
      </c>
      <c r="S1283" s="11">
        <f t="shared" ref="S1283:S1346" si="124">(((J1283/60)/60)/24)+DATE(1970,1,1)+(-5/24)</f>
        <v>41463.535138888888</v>
      </c>
      <c r="T1283" s="11">
        <f t="shared" ref="T1283:T1346" si="125">(((I1283/60)/60)/24)+DATE(1970,1,1)+(-5/24)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42393.753576388881</v>
      </c>
      <c r="T1318" s="11">
        <f t="shared" si="125"/>
        <v>42428.753576388881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41974.583657407398</v>
      </c>
      <c r="T1328" s="11">
        <f t="shared" si="125"/>
        <v>42019.583657407398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42172.608090277768</v>
      </c>
      <c r="T1344" s="11">
        <f t="shared" si="125"/>
        <v>42202.608090277768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IF(L1347&gt;0,E1347/L1347,0)</f>
        <v>53.571428571428569</v>
      </c>
      <c r="Q1347" t="str">
        <f t="shared" ref="Q1347:Q1410" si="128">MID(N1347,1,FIND("/",N1347) - 1)</f>
        <v>publishing</v>
      </c>
      <c r="R1347" t="str">
        <f t="shared" ref="R1347:R1410" si="129">MID(N1347,FIND("/",N1347)+1,LEN(N1347) -FIND("/",N1347))</f>
        <v>nonfiction</v>
      </c>
      <c r="S1347" s="11">
        <f t="shared" ref="S1347:S1410" si="130">(((J1347/60)/60)/24)+DATE(1970,1,1)+(-5/24)</f>
        <v>41799.606006944443</v>
      </c>
      <c r="T1347" s="11">
        <f t="shared" ref="T1347:T1410" si="131">(((I1347/60)/60)/24)+DATE(1970,1,1)+(-5/24)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42568.551041666658</v>
      </c>
      <c r="T1380" s="11">
        <f t="shared" si="131"/>
        <v>42583.551041666658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42130.28328703704</v>
      </c>
      <c r="T1381" s="11">
        <f t="shared" si="131"/>
        <v>42160.28328703704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>
        <f t="shared" ref="P1411:P1474" si="133">IF(L1411&gt;0,E1411/L1411,0)</f>
        <v>0</v>
      </c>
      <c r="Q1411" t="str">
        <f t="shared" ref="Q1411:Q1474" si="134">MID(N1411,1,FIND("/",N1411) - 1)</f>
        <v>publishing</v>
      </c>
      <c r="R1411" t="str">
        <f t="shared" ref="R1411:R1474" si="135">MID(N1411,FIND("/",N1411)+1,LEN(N1411) -FIND("/",N1411))</f>
        <v>translations</v>
      </c>
      <c r="S1411" s="11">
        <f t="shared" ref="S1411:S1474" si="136">(((J1411/60)/60)/24)+DATE(1970,1,1)+(-5/24)</f>
        <v>41944.925173611111</v>
      </c>
      <c r="T1411" s="11">
        <f t="shared" ref="T1411:T1474" si="137">(((I1411/60)/60)/24)+DATE(1970,1,1)+(-5/24)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42040.621539351843</v>
      </c>
      <c r="T1441" s="11">
        <f t="shared" si="137"/>
        <v>42070.621539351843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IF(L1475&gt;0,E1475/L1475,0)</f>
        <v>38.462553191489363</v>
      </c>
      <c r="Q1475" t="str">
        <f t="shared" ref="Q1475:Q1538" si="140">MID(N1475,1,FIND("/",N1475) - 1)</f>
        <v>publishing</v>
      </c>
      <c r="R1475" t="str">
        <f t="shared" ref="R1475:R1538" si="141">MID(N1475,FIND("/",N1475)+1,LEN(N1475) -FIND("/",N1475))</f>
        <v>radio &amp; podcasts</v>
      </c>
      <c r="S1475" s="11">
        <f t="shared" ref="S1475:S1538" si="142">(((J1475/60)/60)/24)+DATE(1970,1,1)+(-5/24)</f>
        <v>40939.771284722221</v>
      </c>
      <c r="T1475" s="11">
        <f t="shared" ref="T1475:T1538" si="143">(((I1475/60)/60)/24)+DATE(1970,1,1)+(-5/24)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41809.176828703698</v>
      </c>
      <c r="T1512" s="11">
        <f t="shared" si="143"/>
        <v>41839.176828703698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42808.350532407399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42275.558969907412</v>
      </c>
      <c r="T1532" s="11">
        <f t="shared" si="143"/>
        <v>42300.558969907412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42221.465995370374</v>
      </c>
      <c r="T1536" s="11">
        <f t="shared" si="143"/>
        <v>42251.465995370374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IF(L1539&gt;0,E1539/L1539,0)</f>
        <v>96.375</v>
      </c>
      <c r="Q1539" t="str">
        <f t="shared" ref="Q1539:Q1602" si="146">MID(N1539,1,FIND("/",N1539) - 1)</f>
        <v>photography</v>
      </c>
      <c r="R1539" t="str">
        <f t="shared" ref="R1539:R1602" si="147">MID(N1539,FIND("/",N1539)+1,LEN(N1539) -FIND("/",N1539))</f>
        <v>photobooks</v>
      </c>
      <c r="S1539" s="11">
        <f t="shared" ref="S1539:S1602" si="148">(((J1539/60)/60)/24)+DATE(1970,1,1)+(-5/24)</f>
        <v>42552.106793981475</v>
      </c>
      <c r="T1539" s="11">
        <f t="shared" ref="T1539:T1602" si="149">(((I1539/60)/60)/24)+DATE(1970,1,1)+(-5/24)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41671.728530092587</v>
      </c>
      <c r="T1569" s="11">
        <f t="shared" si="149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42144.561145833337</v>
      </c>
      <c r="T1573" s="11">
        <f t="shared" si="149"/>
        <v>42174.561145833337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42068.896087962967</v>
      </c>
      <c r="T1588" s="11">
        <f t="shared" si="149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42505.472916666658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IF(L1603&gt;0,E1603/L1603,0)</f>
        <v>48.325535714285714</v>
      </c>
      <c r="Q1603" t="str">
        <f t="shared" ref="Q1603:Q1666" si="152">MID(N1603,1,FIND("/",N1603) - 1)</f>
        <v>music</v>
      </c>
      <c r="R1603" t="str">
        <f t="shared" ref="R1603:R1666" si="153">MID(N1603,FIND("/",N1603)+1,LEN(N1603) -FIND("/",N1603))</f>
        <v>rock</v>
      </c>
      <c r="S1603" s="11">
        <f t="shared" ref="S1603:S1666" si="154">(((J1603/60)/60)/24)+DATE(1970,1,1)+(-5/24)</f>
        <v>40637.884641203702</v>
      </c>
      <c r="T1603" s="11">
        <f t="shared" ref="T1603:T1666" si="155">(((I1603/60)/60)/24)+DATE(1970,1,1)+(-5/24)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40750.132569444439</v>
      </c>
      <c r="T1634" s="11">
        <f t="shared" si="155"/>
        <v>40810.132569444439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41521.409027777772</v>
      </c>
      <c r="T1647" s="11">
        <f t="shared" si="155"/>
        <v>41535.409027777772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40939.553449074068</v>
      </c>
      <c r="T1666" s="11">
        <f t="shared" si="155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IF(L1667&gt;0,E1667/L1667,0)</f>
        <v>44.956989247311824</v>
      </c>
      <c r="Q1667" t="str">
        <f t="shared" ref="Q1667:Q1730" si="158">MID(N1667,1,FIND("/",N1667) - 1)</f>
        <v>music</v>
      </c>
      <c r="R1667" t="str">
        <f t="shared" ref="R1667:R1730" si="159">MID(N1667,FIND("/",N1667)+1,LEN(N1667) -FIND("/",N1667))</f>
        <v>pop</v>
      </c>
      <c r="S1667" s="11">
        <f t="shared" ref="S1667:S1730" si="160">(((J1667/60)/60)/24)+DATE(1970,1,1)+(-5/24)</f>
        <v>40564.441122685181</v>
      </c>
      <c r="T1667" s="11">
        <f t="shared" ref="T1667:T1730" si="161">(((I1667/60)/60)/24)+DATE(1970,1,1)+(-5/24)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</v>
      </c>
      <c r="T1699" s="11">
        <f t="shared" si="161"/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42187.073344907411</v>
      </c>
      <c r="T1705" s="11">
        <f t="shared" si="161"/>
        <v>42247.073344907411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41841.355486111104</v>
      </c>
      <c r="T1711" s="11">
        <f t="shared" si="161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42341.382962962954</v>
      </c>
      <c r="T1712" s="11">
        <f t="shared" si="161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42713.410868055551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42460.773587962954</v>
      </c>
      <c r="T1719" s="11">
        <f t="shared" si="161"/>
        <v>42480.958333333336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42044.719641203708</v>
      </c>
      <c r="T1729" s="11">
        <f t="shared" si="161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>
        <f t="shared" ref="P1731:P1794" si="163">IF(L1731&gt;0,E1731/L1731,0)</f>
        <v>0</v>
      </c>
      <c r="Q1731" t="str">
        <f t="shared" ref="Q1731:Q1794" si="164">MID(N1731,1,FIND("/",N1731) - 1)</f>
        <v>music</v>
      </c>
      <c r="R1731" t="str">
        <f t="shared" ref="R1731:R1794" si="165">MID(N1731,FIND("/",N1731)+1,LEN(N1731) -FIND("/",N1731))</f>
        <v>faith</v>
      </c>
      <c r="S1731" s="11">
        <f t="shared" ref="S1731:S1794" si="166">(((J1731/60)/60)/24)+DATE(1970,1,1)+(-5/24)</f>
        <v>42470.843819444439</v>
      </c>
      <c r="T1731" s="11">
        <f t="shared" ref="T1731:T1794" si="167">(((I1731/60)/60)/24)+DATE(1970,1,1)+(-5/24)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42493.392476851855</v>
      </c>
      <c r="T1782" s="11">
        <f t="shared" si="167"/>
        <v>42553.392476851855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42010.466180555559</v>
      </c>
      <c r="T1792" s="11">
        <f t="shared" si="167"/>
        <v>42040.466180555559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IF(L1795&gt;0,E1795/L1795,0)</f>
        <v>20</v>
      </c>
      <c r="Q1795" t="str">
        <f t="shared" ref="Q1795:Q1858" si="170">MID(N1795,1,FIND("/",N1795) - 1)</f>
        <v>photography</v>
      </c>
      <c r="R1795" t="str">
        <f t="shared" ref="R1795:R1858" si="171">MID(N1795,FIND("/",N1795)+1,LEN(N1795) -FIND("/",N1795))</f>
        <v>photobooks</v>
      </c>
      <c r="S1795" s="11">
        <f t="shared" ref="S1795:S1858" si="172">(((J1795/60)/60)/24)+DATE(1970,1,1)+(-5/24)</f>
        <v>41940.683333333334</v>
      </c>
      <c r="T1795" s="11">
        <f t="shared" ref="T1795:T1858" si="173">(((I1795/60)/60)/24)+DATE(1970,1,1)+(-5/24)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42017.863217592596</v>
      </c>
      <c r="T1805" s="11">
        <f t="shared" si="173"/>
        <v>42048.863217592596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42172.698344907411</v>
      </c>
      <c r="T1817" s="11">
        <f t="shared" si="173"/>
        <v>42186.698344907411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42064.87604166667</v>
      </c>
      <c r="T1822" s="11">
        <f t="shared" si="173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41634.588680555549</v>
      </c>
      <c r="T1824" s="11">
        <f t="shared" si="173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41626.707951388889</v>
      </c>
      <c r="T1826" s="11">
        <f t="shared" si="173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IF(L1859&gt;0,E1859/L1859,0)</f>
        <v>136.36363636363637</v>
      </c>
      <c r="Q1859" t="str">
        <f t="shared" ref="Q1859:Q1922" si="176">MID(N1859,1,FIND("/",N1859) - 1)</f>
        <v>music</v>
      </c>
      <c r="R1859" t="str">
        <f t="shared" ref="R1859:R1922" si="177">MID(N1859,FIND("/",N1859)+1,LEN(N1859) -FIND("/",N1859))</f>
        <v>rock</v>
      </c>
      <c r="S1859" s="11">
        <f t="shared" ref="S1859:S1922" si="178">(((J1859/60)/60)/24)+DATE(1970,1,1)+(-5/24)</f>
        <v>41864.560335648144</v>
      </c>
      <c r="T1859" s="11">
        <f t="shared" ref="T1859:T1922" si="179">(((I1859/60)/60)/24)+DATE(1970,1,1)+(-5/24)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41655.500972222217</v>
      </c>
      <c r="T1862" s="11">
        <f t="shared" si="179"/>
        <v>41676.500972222217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42755.284421296288</v>
      </c>
      <c r="T1864" s="11">
        <f t="shared" si="179"/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42680.200775462967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41776.076446759253</v>
      </c>
      <c r="T1878" s="11">
        <f t="shared" si="179"/>
        <v>41806.076446759253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40920.696562500001</v>
      </c>
      <c r="T1896" s="11">
        <f t="shared" si="179"/>
        <v>40951.696562500001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41680.375069444446</v>
      </c>
      <c r="T1899" s="11">
        <f t="shared" si="179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42113.667233796288</v>
      </c>
      <c r="T1921" s="11">
        <f t="shared" si="179"/>
        <v>42143.667233796288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IF(L1923&gt;0,E1923/L1923,0)</f>
        <v>54</v>
      </c>
      <c r="Q1923" t="str">
        <f t="shared" ref="Q1923:Q1986" si="182">MID(N1923,1,FIND("/",N1923) - 1)</f>
        <v>music</v>
      </c>
      <c r="R1923" t="str">
        <f t="shared" ref="R1923:R1986" si="183">MID(N1923,FIND("/",N1923)+1,LEN(N1923) -FIND("/",N1923))</f>
        <v>indie rock</v>
      </c>
      <c r="S1923" s="11">
        <f t="shared" ref="S1923:S1986" si="184">(((J1923/60)/60)/24)+DATE(1970,1,1)+(-5/24)</f>
        <v>41074.013229166667</v>
      </c>
      <c r="T1923" s="11">
        <f t="shared" ref="T1923:T1986" si="185">(((I1923/60)/60)/24)+DATE(1970,1,1)+(-5/24)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40911.601539351846</v>
      </c>
      <c r="T1934" s="11">
        <f t="shared" si="185"/>
        <v>40932.601539351846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42157.043495370373</v>
      </c>
      <c r="T1947" s="11">
        <f t="shared" si="185"/>
        <v>42197.043495370373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41688.941678240735</v>
      </c>
      <c r="T1948" s="11">
        <f t="shared" si="185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41800.214710648142</v>
      </c>
      <c r="T1951" s="11">
        <f t="shared" si="185"/>
        <v>41830.214710648142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41178.890196759254</v>
      </c>
      <c r="T1959" s="11">
        <f t="shared" si="185"/>
        <v>41208.890196759254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41871.63726851852</v>
      </c>
      <c r="T1961" s="11">
        <f t="shared" si="185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41383.943298611113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IF(L1987&gt;0,E1987/L1987,0)</f>
        <v>12.75</v>
      </c>
      <c r="Q1987" t="str">
        <f t="shared" ref="Q1987:Q2050" si="188">MID(N1987,1,FIND("/",N1987) - 1)</f>
        <v>photography</v>
      </c>
      <c r="R1987" t="str">
        <f t="shared" ref="R1987:R2050" si="189">MID(N1987,FIND("/",N1987)+1,LEN(N1987) -FIND("/",N1987))</f>
        <v>people</v>
      </c>
      <c r="S1987" s="11">
        <f t="shared" ref="S1987:S2050" si="190">(((J1987/60)/60)/24)+DATE(1970,1,1)+(-5/24)</f>
        <v>42555.490405092591</v>
      </c>
      <c r="T1987" s="11">
        <f t="shared" ref="T1987:T2050" si="191">(((I1987/60)/60)/24)+DATE(1970,1,1)+(-5/24)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42413.225497685176</v>
      </c>
      <c r="T1988" s="11">
        <f t="shared" si="191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42329.380057870374</v>
      </c>
      <c r="T1995" s="11">
        <f t="shared" si="191"/>
        <v>42359.380057870374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41312.672442129624</v>
      </c>
      <c r="T2018" s="11">
        <f t="shared" si="191"/>
        <v>41342.672442129624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</v>
      </c>
      <c r="T2022" s="11">
        <f t="shared" si="191"/>
        <v>41773.752777777772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42048.605543981481</v>
      </c>
      <c r="T2029" s="11">
        <f t="shared" si="191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41738.656469907408</v>
      </c>
      <c r="T2038" s="11">
        <f t="shared" si="191"/>
        <v>41768.656469907408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41578.718784722223</v>
      </c>
      <c r="T2042" s="11">
        <f t="shared" si="191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41068.880173611105</v>
      </c>
      <c r="T2047" s="11">
        <f t="shared" si="191"/>
        <v>41098.880173611105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IF(L2051&gt;0,E2051/L2051,0)</f>
        <v>80.991037735849048</v>
      </c>
      <c r="Q2051" t="str">
        <f t="shared" ref="Q2051:Q2114" si="194">MID(N2051,1,FIND("/",N2051) - 1)</f>
        <v>technology</v>
      </c>
      <c r="R2051" t="str">
        <f t="shared" ref="R2051:R2114" si="195">MID(N2051,FIND("/",N2051)+1,LEN(N2051) -FIND("/",N2051))</f>
        <v>hardware</v>
      </c>
      <c r="S2051" s="11">
        <f t="shared" ref="S2051:S2114" si="196">(((J2051/60)/60)/24)+DATE(1970,1,1)+(-5/24)</f>
        <v>41575.319016203699</v>
      </c>
      <c r="T2051" s="11">
        <f t="shared" ref="T2051:T2114" si="197">(((I2051/60)/60)/24)+DATE(1970,1,1)+(-5/24)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41003.948553240742</v>
      </c>
      <c r="T2083" s="11">
        <f t="shared" si="197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40870.953657407401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40395.506388888884</v>
      </c>
      <c r="T2090" s="11">
        <f t="shared" si="197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41299.173090277778</v>
      </c>
      <c r="T2092" s="11">
        <f t="shared" si="197"/>
        <v>41329.173090277778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40555.114328703698</v>
      </c>
      <c r="T2093" s="11">
        <f t="shared" si="197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40758.525150462956</v>
      </c>
      <c r="T2097" s="11">
        <f t="shared" si="197"/>
        <v>40818.525150462956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40818.376562499994</v>
      </c>
      <c r="T2099" s="11">
        <f t="shared" si="197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IF(L2115&gt;0,E2115/L2115,0)</f>
        <v>68.598130841121488</v>
      </c>
      <c r="Q2115" t="str">
        <f t="shared" ref="Q2115:Q2178" si="200">MID(N2115,1,FIND("/",N2115) - 1)</f>
        <v>music</v>
      </c>
      <c r="R2115" t="str">
        <f t="shared" ref="R2115:R2178" si="201">MID(N2115,FIND("/",N2115)+1,LEN(N2115) -FIND("/",N2115))</f>
        <v>indie rock</v>
      </c>
      <c r="S2115" s="11">
        <f t="shared" ref="S2115:S2178" si="202">(((J2115/60)/60)/24)+DATE(1970,1,1)+(-5/24)</f>
        <v>41870.657129629624</v>
      </c>
      <c r="T2115" s="11">
        <f t="shared" ref="T2115:T2178" si="203">(((I2115/60)/60)/24)+DATE(1970,1,1)+(-5/24)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40463.819849537031</v>
      </c>
      <c r="T2126" s="11">
        <f t="shared" si="203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42045.297025462954</v>
      </c>
      <c r="T2129" s="11">
        <f t="shared" si="203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41156.755011574067</v>
      </c>
      <c r="T2137" s="11">
        <f t="shared" si="203"/>
        <v>41186.755011574067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42520.639050925929</v>
      </c>
      <c r="T2153" s="11">
        <f t="shared" si="203"/>
        <v>42550.639050925929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40710.522847222215</v>
      </c>
      <c r="T2161" s="11">
        <f t="shared" si="203"/>
        <v>40740.522847222215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42240.644201388881</v>
      </c>
      <c r="T2163" s="11">
        <f t="shared" si="203"/>
        <v>42270.644201388881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42082.371759259251</v>
      </c>
      <c r="T2174" s="11">
        <f t="shared" si="203"/>
        <v>42112.371759259251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IF(L2179&gt;0,E2179/L2179,0)</f>
        <v>65.868421052631575</v>
      </c>
      <c r="Q2179" t="str">
        <f t="shared" ref="Q2179:Q2242" si="206">MID(N2179,1,FIND("/",N2179) - 1)</f>
        <v>music</v>
      </c>
      <c r="R2179" t="str">
        <f t="shared" ref="R2179:R2242" si="207">MID(N2179,FIND("/",N2179)+1,LEN(N2179) -FIND("/",N2179))</f>
        <v>rock</v>
      </c>
      <c r="S2179" s="11">
        <f t="shared" ref="S2179:S2242" si="208">(((J2179/60)/60)/24)+DATE(1970,1,1)+(-5/24)</f>
        <v>42502.042442129627</v>
      </c>
      <c r="T2179" s="11">
        <f t="shared" ref="T2179:T2242" si="209">(((I2179/60)/60)/24)+DATE(1970,1,1)+(-5/24)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42745.157141203708</v>
      </c>
      <c r="T2185" s="11">
        <f t="shared" si="209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41031.613298611104</v>
      </c>
      <c r="T2207" s="11">
        <f t="shared" si="209"/>
        <v>41061.613298611104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41013.524999999994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42194.543344907412</v>
      </c>
      <c r="T2218" s="11">
        <f t="shared" si="209"/>
        <v>42208.543344907412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42331.170590277768</v>
      </c>
      <c r="T2235" s="11">
        <f t="shared" si="209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 t="e">
        <f>-Data!C2</f>
        <v>#VALUE!</v>
      </c>
      <c r="T2238" s="11">
        <f t="shared" si="209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IF(L2243&gt;0,E2243/L2243,0)</f>
        <v>49.472392638036808</v>
      </c>
      <c r="Q2243" t="str">
        <f t="shared" ref="Q2243:Q2306" si="212">MID(N2243,1,FIND("/",N2243) - 1)</f>
        <v>games</v>
      </c>
      <c r="R2243" t="str">
        <f t="shared" ref="R2243:R2306" si="213">MID(N2243,FIND("/",N2243)+1,LEN(N2243) -FIND("/",N2243))</f>
        <v>tabletop games</v>
      </c>
      <c r="S2243" s="11">
        <f t="shared" ref="S2243:S2306" si="214">(((J2243/60)/60)/24)+DATE(1970,1,1)+(-5/24)</f>
        <v>42766.619212962956</v>
      </c>
      <c r="T2243" s="11">
        <f t="shared" ref="T2243:T2306" si="215">(((I2243/60)/60)/24)+DATE(1970,1,1)+(-5/24)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41336.494965277772</v>
      </c>
      <c r="T2251" s="11">
        <f t="shared" si="215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42315.491157407399</v>
      </c>
      <c r="T2274" s="11">
        <f t="shared" si="215"/>
        <v>42345.491157407399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41965.408321759263</v>
      </c>
      <c r="T2277" s="11">
        <f t="shared" si="215"/>
        <v>41995.408321759263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42338.500775462955</v>
      </c>
      <c r="T2280" s="11">
        <f t="shared" si="215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42020.598368055551</v>
      </c>
      <c r="T2281" s="11">
        <f t="shared" si="215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41058.977349537032</v>
      </c>
      <c r="T2287" s="11">
        <f t="shared" si="215"/>
        <v>41088.977349537032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IF(L2307&gt;0,E2307/L2307,0)</f>
        <v>109.10778443113773</v>
      </c>
      <c r="Q2307" t="str">
        <f t="shared" ref="Q2307:Q2370" si="218">MID(N2307,1,FIND("/",N2307) - 1)</f>
        <v>music</v>
      </c>
      <c r="R2307" t="str">
        <f t="shared" ref="R2307:R2370" si="219">MID(N2307,FIND("/",N2307)+1,LEN(N2307) -FIND("/",N2307))</f>
        <v>indie rock</v>
      </c>
      <c r="S2307" s="11">
        <f t="shared" ref="S2307:S2370" si="220">(((J2307/60)/60)/24)+DATE(1970,1,1)+(-5/24)</f>
        <v>41834.486944444441</v>
      </c>
      <c r="T2307" s="11">
        <f t="shared" ref="T2307:T2370" si="221">(((I2307/60)/60)/24)+DATE(1970,1,1)+(-5/24)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41004.594131944439</v>
      </c>
      <c r="T2309" s="11">
        <f t="shared" si="221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42804.687141203707</v>
      </c>
      <c r="T2324" s="11">
        <f t="shared" si="221"/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</v>
      </c>
      <c r="T2325" s="11">
        <f t="shared" si="221"/>
        <v>42814.54684027777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42139.573344907411</v>
      </c>
      <c r="T2330" s="11">
        <f t="shared" si="221"/>
        <v>42169.573344907411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41789.688472222217</v>
      </c>
      <c r="T2340" s="11">
        <f t="shared" si="221"/>
        <v>41819.688472222217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42577.399027777778</v>
      </c>
      <c r="T2349" s="11">
        <f t="shared" si="221"/>
        <v>42607.399027777778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42096.709907407399</v>
      </c>
      <c r="T2357" s="11">
        <f t="shared" si="221"/>
        <v>42126.709907407399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42264.411782407398</v>
      </c>
      <c r="T2359" s="11">
        <f t="shared" si="221"/>
        <v>42294.411782407398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42108.471817129634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>
        <f t="shared" ref="P2371:P2434" si="223">IF(L2371&gt;0,E2371/L2371,0)</f>
        <v>0</v>
      </c>
      <c r="Q2371" t="str">
        <f t="shared" ref="Q2371:Q2434" si="224">MID(N2371,1,FIND("/",N2371) - 1)</f>
        <v>technology</v>
      </c>
      <c r="R2371" t="str">
        <f t="shared" ref="R2371:R2434" si="225">MID(N2371,FIND("/",N2371)+1,LEN(N2371) -FIND("/",N2371))</f>
        <v>web</v>
      </c>
      <c r="S2371" s="11">
        <f t="shared" ref="S2371:S2434" si="226">(((J2371/60)/60)/24)+DATE(1970,1,1)+(-5/24)</f>
        <v>42380.60429398148</v>
      </c>
      <c r="T2371" s="11">
        <f t="shared" ref="T2371:T2434" si="227">(((I2371/60)/60)/24)+DATE(1970,1,1)+(-5/24)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42215.453981481485</v>
      </c>
      <c r="T2375" s="11">
        <f t="shared" si="227"/>
        <v>42245.453981481485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42017.634953703695</v>
      </c>
      <c r="T2376" s="11">
        <f t="shared" si="227"/>
        <v>42047.634953703695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42399.674282407403</v>
      </c>
      <c r="T2405" s="11">
        <f t="shared" si="227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41993.529965277768</v>
      </c>
      <c r="T2421" s="11">
        <f t="shared" si="227"/>
        <v>42053.529965277768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42163.961712962955</v>
      </c>
      <c r="T2428" s="11">
        <f t="shared" si="227"/>
        <v>42223.961712962955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</v>
      </c>
      <c r="T2429" s="11">
        <f t="shared" si="227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>
        <f t="shared" ref="P2435:P2498" si="229">IF(L2435&gt;0,E2435/L2435,0)</f>
        <v>0</v>
      </c>
      <c r="Q2435" t="str">
        <f t="shared" ref="Q2435:Q2498" si="230">MID(N2435,1,FIND("/",N2435) - 1)</f>
        <v>food</v>
      </c>
      <c r="R2435" t="str">
        <f t="shared" ref="R2435:R2498" si="231">MID(N2435,FIND("/",N2435)+1,LEN(N2435) -FIND("/",N2435))</f>
        <v>food trucks</v>
      </c>
      <c r="S2435" s="11">
        <f t="shared" ref="S2435:S2498" si="232">(((J2435/60)/60)/24)+DATE(1970,1,1)+(-5/24)</f>
        <v>42397.691469907404</v>
      </c>
      <c r="T2435" s="11">
        <f t="shared" ref="T2435:T2498" si="233">(((I2435/60)/60)/24)+DATE(1970,1,1)+(-5/24)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42179.977708333325</v>
      </c>
      <c r="T2436" s="11">
        <f t="shared" si="233"/>
        <v>42219.977708333325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42252.069282407399</v>
      </c>
      <c r="T2437" s="11">
        <f t="shared" si="233"/>
        <v>42282.069282407399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42052.458657407398</v>
      </c>
      <c r="T2444" s="11">
        <f t="shared" si="233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</v>
      </c>
      <c r="T2456" s="11">
        <f t="shared" si="233"/>
        <v>42804.99314814814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41173.945844907401</v>
      </c>
      <c r="T2470" s="11">
        <f t="shared" si="233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40310.079340277778</v>
      </c>
      <c r="T2477" s="11">
        <f t="shared" si="233"/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41030.500034722223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41023.019398148142</v>
      </c>
      <c r="T2492" s="11">
        <f t="shared" si="233"/>
        <v>41083.019398148142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40558.868749999994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41022.436851851846</v>
      </c>
      <c r="T2496" s="11">
        <f t="shared" si="233"/>
        <v>41052.436851851846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41327.788101851853</v>
      </c>
      <c r="T2498" s="11">
        <f t="shared" si="233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IF(L2499&gt;0,E2499/L2499,0)</f>
        <v>80.551071428571419</v>
      </c>
      <c r="Q2499" t="str">
        <f t="shared" ref="Q2499:Q2562" si="236">MID(N2499,1,FIND("/",N2499) - 1)</f>
        <v>music</v>
      </c>
      <c r="R2499" t="str">
        <f t="shared" ref="R2499:R2562" si="237">MID(N2499,FIND("/",N2499)+1,LEN(N2499) -FIND("/",N2499))</f>
        <v>indie rock</v>
      </c>
      <c r="S2499" s="11">
        <f t="shared" ref="S2499:S2562" si="238">(((J2499/60)/60)/24)+DATE(1970,1,1)+(-5/24)</f>
        <v>40730.670578703699</v>
      </c>
      <c r="T2499" s="11">
        <f t="shared" ref="T2499:T2562" si="239">(((I2499/60)/60)/24)+DATE(1970,1,1)+(-5/24)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41226.440243055549</v>
      </c>
      <c r="T2501" s="11">
        <f t="shared" si="239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</v>
      </c>
      <c r="T2512" s="11">
        <f t="shared" si="239"/>
        <v>42138.78902777777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42658.597916666658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41960.808935185189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41058.636238425926</v>
      </c>
      <c r="T2527" s="11">
        <f t="shared" si="239"/>
        <v>41088.636238425926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40127.492037037038</v>
      </c>
      <c r="T2536" s="11">
        <f t="shared" si="239"/>
        <v>40179.041666666664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41483.240949074068</v>
      </c>
      <c r="T2543" s="11">
        <f t="shared" si="239"/>
        <v>41543.240949074068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42026.929837962954</v>
      </c>
      <c r="T2547" s="11">
        <f t="shared" si="239"/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41524.650219907402</v>
      </c>
      <c r="T2548" s="11">
        <f t="shared" si="239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42618.417094907411</v>
      </c>
      <c r="T2550" s="11">
        <f t="shared" si="239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41112.99082175926</v>
      </c>
      <c r="T2555" s="11">
        <f t="shared" si="239"/>
        <v>41172.99082175926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42093.651689814818</v>
      </c>
      <c r="T2560" s="11">
        <f t="shared" si="239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>
        <f t="shared" ref="P2563:P2626" si="241">IF(L2563&gt;0,E2563/L2563,0)</f>
        <v>0</v>
      </c>
      <c r="Q2563" t="str">
        <f t="shared" ref="Q2563:Q2626" si="242">MID(N2563,1,FIND("/",N2563) - 1)</f>
        <v>food</v>
      </c>
      <c r="R2563" t="str">
        <f t="shared" ref="R2563:R2626" si="243">MID(N2563,FIND("/",N2563)+1,LEN(N2563) -FIND("/",N2563))</f>
        <v>food trucks</v>
      </c>
      <c r="S2563" s="11">
        <f t="shared" ref="S2563:S2626" si="244">(((J2563/60)/60)/24)+DATE(1970,1,1)+(-5/24)</f>
        <v>42260.320474537039</v>
      </c>
      <c r="T2563" s="11">
        <f t="shared" ref="T2563:T2626" si="245">(((I2563/60)/60)/24)+DATE(1970,1,1)+(-5/24)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</v>
      </c>
      <c r="T2577" s="11">
        <f t="shared" si="245"/>
        <v>42015.90039351851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42237.814571759263</v>
      </c>
      <c r="T2580" s="11">
        <f t="shared" si="245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42089.636875000004</v>
      </c>
      <c r="T2595" s="11">
        <f t="shared" si="245"/>
        <v>42119.636875000004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</v>
      </c>
      <c r="T2603" s="11">
        <f t="shared" si="245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41726.504421296297</v>
      </c>
      <c r="T2608" s="11">
        <f t="shared" si="245"/>
        <v>41758.504421296297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42115.539212962954</v>
      </c>
      <c r="T2623" s="11">
        <f t="shared" si="245"/>
        <v>42145.539212962954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41144.213217592594</v>
      </c>
      <c r="T2626" s="11">
        <f t="shared" si="245"/>
        <v>41165.213217592594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IF(L2627&gt;0,E2627/L2627,0)</f>
        <v>27.576923076923077</v>
      </c>
      <c r="Q2627" t="str">
        <f t="shared" ref="Q2627:Q2690" si="248">MID(N2627,1,FIND("/",N2627) - 1)</f>
        <v>technology</v>
      </c>
      <c r="R2627" t="str">
        <f t="shared" ref="R2627:R2690" si="249">MID(N2627,FIND("/",N2627)+1,LEN(N2627) -FIND("/",N2627))</f>
        <v>space exploration</v>
      </c>
      <c r="S2627" s="11">
        <f t="shared" ref="S2627:S2690" si="250">(((J2627/60)/60)/24)+DATE(1970,1,1)+(-5/24)</f>
        <v>42658.601944444446</v>
      </c>
      <c r="T2627" s="11">
        <f t="shared" ref="T2627:T2690" si="251">(((I2627/60)/60)/24)+DATE(1970,1,1)+(-5/24)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42612.448159722226</v>
      </c>
      <c r="T2636" s="11">
        <f t="shared" si="251"/>
        <v>42642.448159722226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42327.597326388881</v>
      </c>
      <c r="T2653" s="11">
        <f t="shared" si="251"/>
        <v>42355.597326388881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42055.39266203704</v>
      </c>
      <c r="T2656" s="11">
        <f t="shared" si="251"/>
        <v>42115.350995370369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42767.480185185181</v>
      </c>
      <c r="T2658" s="11">
        <f t="shared" si="251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42551.675856481481</v>
      </c>
      <c r="T2660" s="11">
        <f t="shared" si="251"/>
        <v>42581.675856481481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42081.861226851855</v>
      </c>
      <c r="T2661" s="11">
        <f t="shared" si="251"/>
        <v>42111.861226851855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42275.380381944437</v>
      </c>
      <c r="T2670" s="11">
        <f t="shared" si="251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42318.827499999999</v>
      </c>
      <c r="T2671" s="11">
        <f t="shared" si="251"/>
        <v>42378.827499999999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41962.540694444448</v>
      </c>
      <c r="T2673" s="11">
        <f t="shared" si="251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41792.821099537032</v>
      </c>
      <c r="T2679" s="11">
        <f t="shared" si="251"/>
        <v>41822.821099537032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41820.706307870365</v>
      </c>
      <c r="T2686" s="11">
        <f t="shared" si="251"/>
        <v>41860.706307870365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42027.910532407412</v>
      </c>
      <c r="T2690" s="11">
        <f t="shared" si="251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IF(L2691&gt;0,E2691/L2691,0)</f>
        <v>1</v>
      </c>
      <c r="Q2691" t="str">
        <f t="shared" ref="Q2691:Q2754" si="254">MID(N2691,1,FIND("/",N2691) - 1)</f>
        <v>food</v>
      </c>
      <c r="R2691" t="str">
        <f t="shared" ref="R2691:R2754" si="255">MID(N2691,FIND("/",N2691)+1,LEN(N2691) -FIND("/",N2691))</f>
        <v>food trucks</v>
      </c>
      <c r="S2691" s="11">
        <f t="shared" ref="S2691:S2754" si="256">(((J2691/60)/60)/24)+DATE(1970,1,1)+(-5/24)</f>
        <v>42551.753356481473</v>
      </c>
      <c r="T2691" s="11">
        <f t="shared" ref="T2691:T2754" si="257">(((I2691/60)/60)/24)+DATE(1970,1,1)+(-5/24)</f>
        <v>42581.753356481473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41934.706585648149</v>
      </c>
      <c r="T2719" s="11">
        <f t="shared" si="257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42477.781180555547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42655.257557870362</v>
      </c>
      <c r="T2722" s="11">
        <f t="shared" si="257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41044.439780092594</v>
      </c>
      <c r="T2749" s="11">
        <f t="shared" si="257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</v>
      </c>
      <c r="T2752" s="11">
        <f t="shared" si="257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41747.678726851853</v>
      </c>
      <c r="T2753" s="11">
        <f t="shared" si="257"/>
        <v>41807.678726851853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IF(L2755&gt;0,E2755/L2755,0)</f>
        <v>47.5</v>
      </c>
      <c r="Q2755" t="str">
        <f t="shared" ref="Q2755:Q2818" si="260">MID(N2755,1,FIND("/",N2755) - 1)</f>
        <v>publishing</v>
      </c>
      <c r="R2755" t="str">
        <f t="shared" ref="R2755:R2818" si="261">MID(N2755,FIND("/",N2755)+1,LEN(N2755) -FIND("/",N2755))</f>
        <v>children's books</v>
      </c>
      <c r="S2755" s="11">
        <f t="shared" ref="S2755:S2818" si="262">(((J2755/60)/60)/24)+DATE(1970,1,1)+(-5/24)</f>
        <v>41117.692395833328</v>
      </c>
      <c r="T2755" s="11">
        <f t="shared" ref="T2755:T2818" si="263">(((I2755/60)/60)/24)+DATE(1970,1,1)+(-5/24)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41863.427673611113</v>
      </c>
      <c r="T2756" s="11">
        <f t="shared" si="263"/>
        <v>41893.427673611113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41620.692141203705</v>
      </c>
      <c r="T2758" s="11">
        <f t="shared" si="263"/>
        <v>41650.692141203705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40736.459699074068</v>
      </c>
      <c r="T2768" s="11">
        <f t="shared" si="263"/>
        <v>40766.459699074068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41745.617939814809</v>
      </c>
      <c r="T2771" s="11">
        <f t="shared" si="263"/>
        <v>41795.617939814809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42550.493553240733</v>
      </c>
      <c r="T2790" s="11">
        <f t="shared" si="263"/>
        <v>42580.493553240733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IF(L2819&gt;0,E2819/L2819,0)</f>
        <v>23.636363636363637</v>
      </c>
      <c r="Q2819" t="str">
        <f t="shared" ref="Q2819:Q2882" si="266">MID(N2819,1,FIND("/",N2819) - 1)</f>
        <v>theater</v>
      </c>
      <c r="R2819" t="str">
        <f t="shared" ref="R2819:R2882" si="267">MID(N2819,FIND("/",N2819)+1,LEN(N2819) -FIND("/",N2819))</f>
        <v>plays</v>
      </c>
      <c r="S2819" s="11">
        <f t="shared" ref="S2819:S2882" si="268">(((J2819/60)/60)/24)+DATE(1970,1,1)+(-5/24)</f>
        <v>42023.42664351852</v>
      </c>
      <c r="T2819" s="11">
        <f t="shared" ref="T2819:T2882" si="269">(((I2819/60)/60)/24)+DATE(1970,1,1)+(-5/24)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42090.433935185189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</v>
      </c>
      <c r="T2843" s="11">
        <f t="shared" si="269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41784.744155092587</v>
      </c>
      <c r="T2844" s="11">
        <f t="shared" si="269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42480.592314814807</v>
      </c>
      <c r="T2862" s="11">
        <f t="shared" si="269"/>
        <v>42540.592314814807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42672.746805555551</v>
      </c>
      <c r="T2879" s="11">
        <f t="shared" si="269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>
        <f t="shared" ref="P2883:P2946" si="271">IF(L2883&gt;0,E2883/L2883,0)</f>
        <v>0</v>
      </c>
      <c r="Q2883" t="str">
        <f t="shared" ref="Q2883:Q2946" si="272">MID(N2883,1,FIND("/",N2883) - 1)</f>
        <v>theater</v>
      </c>
      <c r="R2883" t="str">
        <f t="shared" ref="R2883:R2946" si="273">MID(N2883,FIND("/",N2883)+1,LEN(N2883) -FIND("/",N2883))</f>
        <v>plays</v>
      </c>
      <c r="S2883" s="11">
        <f t="shared" ref="S2883:S2946" si="274">(((J2883/60)/60)/24)+DATE(1970,1,1)+(-5/24)</f>
        <v>41916.389305555553</v>
      </c>
      <c r="T2883" s="11">
        <f t="shared" ref="T2883:T2946" si="275">(((I2883/60)/60)/24)+DATE(1970,1,1)+(-5/24)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42444.669409722213</v>
      </c>
      <c r="T2909" s="11">
        <f t="shared" si="275"/>
        <v>42504.669409722213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42499.523368055547</v>
      </c>
      <c r="T2910" s="11">
        <f t="shared" si="275"/>
        <v>42529.523368055547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41863.375787037032</v>
      </c>
      <c r="T2927" s="11">
        <f t="shared" si="275"/>
        <v>41893.375787037032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>
        <f t="shared" ref="P2947:P3010" si="277">IF(L2947&gt;0,E2947/L2947,0)</f>
        <v>0</v>
      </c>
      <c r="Q2947" t="str">
        <f t="shared" ref="Q2947:Q3010" si="278">MID(N2947,1,FIND("/",N2947) - 1)</f>
        <v>theater</v>
      </c>
      <c r="R2947" t="str">
        <f t="shared" ref="R2947:R3010" si="279">MID(N2947,FIND("/",N2947)+1,LEN(N2947) -FIND("/",N2947))</f>
        <v>spaces</v>
      </c>
      <c r="S2947" s="11">
        <f t="shared" ref="S2947:S3010" si="280">(((J2947/60)/60)/24)+DATE(1970,1,1)+(-5/24)</f>
        <v>42117.931250000001</v>
      </c>
      <c r="T2947" s="11">
        <f t="shared" ref="T2947:T3010" si="281">(((I2947/60)/60)/24)+DATE(1970,1,1)+(-5/24)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42698.507638888892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42810.333368055559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42654.765370370362</v>
      </c>
      <c r="T2987" s="11">
        <f t="shared" si="281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42511.153715277782</v>
      </c>
      <c r="T2990" s="11">
        <f t="shared" si="281"/>
        <v>42541.153715277782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42090.70416666667</v>
      </c>
      <c r="T2998" s="11">
        <f t="shared" si="281"/>
        <v>42150.70416666667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41957.548506944448</v>
      </c>
      <c r="T3008" s="11">
        <f t="shared" si="281"/>
        <v>41987.548506944448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IF(L3011&gt;0,E3011/L3011,0)</f>
        <v>233.8984375</v>
      </c>
      <c r="Q3011" t="str">
        <f t="shared" ref="Q3011:Q3074" si="284">MID(N3011,1,FIND("/",N3011) - 1)</f>
        <v>theater</v>
      </c>
      <c r="R3011" t="str">
        <f t="shared" ref="R3011:R3074" si="285">MID(N3011,FIND("/",N3011)+1,LEN(N3011) -FIND("/",N3011))</f>
        <v>spaces</v>
      </c>
      <c r="S3011" s="11">
        <f t="shared" ref="S3011:S3074" si="286">(((J3011/60)/60)/24)+DATE(1970,1,1)+(-5/24)</f>
        <v>41939.361574074072</v>
      </c>
      <c r="T3011" s="11">
        <f t="shared" ref="T3011:T3074" si="287">(((I3011/60)/60)/24)+DATE(1970,1,1)+(-5/24)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41919.915277777778</v>
      </c>
      <c r="T3016" s="11">
        <f t="shared" si="287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42163.090000000004</v>
      </c>
      <c r="T3020" s="11">
        <f t="shared" si="287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42121.46743055556</v>
      </c>
      <c r="T3025" s="11">
        <f t="shared" si="287"/>
        <v>42166.46743055556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41975.692847222213</v>
      </c>
      <c r="T3050" s="11">
        <f t="shared" si="287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42744.207696759251</v>
      </c>
      <c r="T3053" s="11">
        <f t="shared" si="287"/>
        <v>42774.207696759251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42630.714560185181</v>
      </c>
      <c r="T3065" s="11">
        <f t="shared" si="287"/>
        <v>42665.714560185181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IF(L3075&gt;0,E3075/L3075,0)</f>
        <v>92.142857142857139</v>
      </c>
      <c r="Q3075" t="str">
        <f t="shared" ref="Q3075:Q3138" si="290">MID(N3075,1,FIND("/",N3075) - 1)</f>
        <v>theater</v>
      </c>
      <c r="R3075" t="str">
        <f t="shared" ref="R3075:R3138" si="291">MID(N3075,FIND("/",N3075)+1,LEN(N3075) -FIND("/",N3075))</f>
        <v>spaces</v>
      </c>
      <c r="S3075" s="11">
        <f t="shared" ref="S3075:S3138" si="292">(((J3075/60)/60)/24)+DATE(1970,1,1)+(-5/24)</f>
        <v>42111.475694444445</v>
      </c>
      <c r="T3075" s="11">
        <f t="shared" ref="T3075:T3138" si="293">(((I3075/60)/60)/24)+DATE(1970,1,1)+(-5/24)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42409.362951388881</v>
      </c>
      <c r="T3076" s="11">
        <f t="shared" si="293"/>
        <v>42439.362951388881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42550.893981481473</v>
      </c>
      <c r="T3077" s="11">
        <f t="shared" si="293"/>
        <v>42600.893981481473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42246.675451388881</v>
      </c>
      <c r="T3087" s="11">
        <f t="shared" si="293"/>
        <v>42276.675451388881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41760.700706018513</v>
      </c>
      <c r="T3095" s="11">
        <f t="shared" si="293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42241.22078703704</v>
      </c>
      <c r="T3108" s="11">
        <f t="shared" si="293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42128.605914351843</v>
      </c>
      <c r="T3109" s="11">
        <f t="shared" si="293"/>
        <v>42135.605914351843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</v>
      </c>
      <c r="T3113" s="11">
        <f t="shared" si="293"/>
        <v>41916.38680555555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42509.166203703695</v>
      </c>
      <c r="T3119" s="11">
        <f t="shared" si="293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42435.733749999999</v>
      </c>
      <c r="T3122" s="11">
        <f t="shared" si="293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42426.809745370374</v>
      </c>
      <c r="T3128" s="11">
        <f t="shared" si="293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42800.511793981481</v>
      </c>
      <c r="T3136" s="11">
        <f t="shared" si="293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IF(L3139&gt;0,E3139/L3139,0)</f>
        <v>50</v>
      </c>
      <c r="Q3139" t="str">
        <f t="shared" ref="Q3139:Q3202" si="296">MID(N3139,1,FIND("/",N3139) - 1)</f>
        <v>theater</v>
      </c>
      <c r="R3139" t="str">
        <f t="shared" ref="R3139:R3202" si="297">MID(N3139,FIND("/",N3139)+1,LEN(N3139) -FIND("/",N3139))</f>
        <v>plays</v>
      </c>
      <c r="S3139" s="11">
        <f t="shared" ref="S3139:S3202" si="298">(((J3139/60)/60)/24)+DATE(1970,1,1)+(-5/24)</f>
        <v>42807.676724537036</v>
      </c>
      <c r="T3139" s="11">
        <f t="shared" ref="T3139:T3202" si="299">(((I3139/60)/60)/24)+DATE(1970,1,1)+(-5/24)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41909.761053240742</v>
      </c>
      <c r="T3149" s="11">
        <f t="shared" si="299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41447.631388888884</v>
      </c>
      <c r="T3160" s="11">
        <f t="shared" si="299"/>
        <v>41477.631388888884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41766.597395833334</v>
      </c>
      <c r="T3166" s="11">
        <f t="shared" si="299"/>
        <v>41799.597395833334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41878.670046296291</v>
      </c>
      <c r="T3175" s="11">
        <f t="shared" si="299"/>
        <v>41908.670046296291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41858.553449074068</v>
      </c>
      <c r="T3201" s="11">
        <f t="shared" si="299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IF(L3203&gt;0,E3203/L3203,0)</f>
        <v>12.5</v>
      </c>
      <c r="Q3203" t="str">
        <f t="shared" ref="Q3203:Q3266" si="302">MID(N3203,1,FIND("/",N3203) - 1)</f>
        <v>theater</v>
      </c>
      <c r="R3203" t="str">
        <f t="shared" ref="R3203:R3266" si="303">MID(N3203,FIND("/",N3203)+1,LEN(N3203) -FIND("/",N3203))</f>
        <v>musical</v>
      </c>
      <c r="S3203" s="11">
        <f t="shared" ref="S3203:S3266" si="304">(((J3203/60)/60)/24)+DATE(1970,1,1)+(-5/24)</f>
        <v>41861.558761574073</v>
      </c>
      <c r="T3203" s="11">
        <f t="shared" ref="T3203:T3266" si="305">(((I3203/60)/60)/24)+DATE(1970,1,1)+(-5/24)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41778.428912037038</v>
      </c>
      <c r="T3211" s="11">
        <f t="shared" si="305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41834.378240740742</v>
      </c>
      <c r="T3213" s="11">
        <f t="shared" si="305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42206.62703703704</v>
      </c>
      <c r="T3225" s="11">
        <f t="shared" si="305"/>
        <v>42236.62703703704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41897.959791666668</v>
      </c>
      <c r="T3232" s="11">
        <f t="shared" si="305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IF(L3267&gt;0,E3267/L3267,0)</f>
        <v>70.285714285714292</v>
      </c>
      <c r="Q3267" t="str">
        <f t="shared" ref="Q3267:Q3330" si="308">MID(N3267,1,FIND("/",N3267) - 1)</f>
        <v>theater</v>
      </c>
      <c r="R3267" t="str">
        <f t="shared" ref="R3267:R3330" si="309">MID(N3267,FIND("/",N3267)+1,LEN(N3267) -FIND("/",N3267))</f>
        <v>plays</v>
      </c>
      <c r="S3267" s="11">
        <f t="shared" ref="S3267:S3330" si="310">(((J3267/60)/60)/24)+DATE(1970,1,1)+(-5/24)</f>
        <v>42311.503645833327</v>
      </c>
      <c r="T3267" s="11">
        <f t="shared" ref="T3267:T3330" si="311">(((I3267/60)/60)/24)+DATE(1970,1,1)+(-5/24)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42136.32780092593</v>
      </c>
      <c r="T3268" s="11">
        <f t="shared" si="311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</v>
      </c>
      <c r="T3271" s="11">
        <f t="shared" si="311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41931.474606481483</v>
      </c>
      <c r="T3279" s="11">
        <f t="shared" si="311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42430.894201388881</v>
      </c>
      <c r="T3281" s="11">
        <f t="shared" si="311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42538.527500000004</v>
      </c>
      <c r="T3303" s="11">
        <f t="shared" si="311"/>
        <v>42583.082638888889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42466.095381944448</v>
      </c>
      <c r="T3317" s="11">
        <f t="shared" si="311"/>
        <v>42496.095381944448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41859.370833333334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42498.831296296288</v>
      </c>
      <c r="T3319" s="11">
        <f t="shared" si="311"/>
        <v>42528.831296296288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IF(L3331&gt;0,E3331/L3331,0)</f>
        <v>44.92307692307692</v>
      </c>
      <c r="Q3331" t="str">
        <f t="shared" ref="Q3331:Q3394" si="314">MID(N3331,1,FIND("/",N3331) - 1)</f>
        <v>theater</v>
      </c>
      <c r="R3331" t="str">
        <f t="shared" ref="R3331:R3394" si="315">MID(N3331,FIND("/",N3331)+1,LEN(N3331) -FIND("/",N3331))</f>
        <v>plays</v>
      </c>
      <c r="S3331" s="11">
        <f t="shared" ref="S3331:S3394" si="316">(((J3331/60)/60)/24)+DATE(1970,1,1)+(-5/24)</f>
        <v>41837.114675925921</v>
      </c>
      <c r="T3331" s="11">
        <f t="shared" ref="T3331:T3394" si="317">(((I3331/60)/60)/24)+DATE(1970,1,1)+(-5/24)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42437.190347222226</v>
      </c>
      <c r="T3338" s="11">
        <f t="shared" si="317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42062.088078703695</v>
      </c>
      <c r="T3344" s="11">
        <f t="shared" si="317"/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42320.893425925926</v>
      </c>
      <c r="T3367" s="11">
        <f t="shared" si="317"/>
        <v>42350.893425925926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42053.524293981485</v>
      </c>
      <c r="T3379" s="11">
        <f t="shared" si="317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41937.745115740734</v>
      </c>
      <c r="T3382" s="11">
        <f t="shared" si="317"/>
        <v>41972.786782407398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41947.554259259254</v>
      </c>
      <c r="T3389" s="11">
        <f t="shared" si="317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</v>
      </c>
      <c r="T3392" s="11">
        <f t="shared" si="317"/>
        <v>41830.56649305555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41859.727777777778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IF(L3395&gt;0,E3395/L3395,0)</f>
        <v>36.06818181818182</v>
      </c>
      <c r="Q3395" t="str">
        <f t="shared" ref="Q3395:Q3458" si="320">MID(N3395,1,FIND("/",N3395) - 1)</f>
        <v>theater</v>
      </c>
      <c r="R3395" t="str">
        <f t="shared" ref="R3395:R3458" si="321">MID(N3395,FIND("/",N3395)+1,LEN(N3395) -FIND("/",N3395))</f>
        <v>plays</v>
      </c>
      <c r="S3395" s="11">
        <f t="shared" ref="S3395:S3458" si="322">(((J3395/60)/60)/24)+DATE(1970,1,1)+(-5/24)</f>
        <v>41923.713310185187</v>
      </c>
      <c r="T3395" s="11">
        <f t="shared" ref="T3395:T3458" si="323">(((I3395/60)/60)/24)+DATE(1970,1,1)+(-5/24)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42140.503981481481</v>
      </c>
      <c r="T3397" s="11">
        <f t="shared" si="323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41764.238298611104</v>
      </c>
      <c r="T3398" s="11">
        <f t="shared" si="323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41941.543703703705</v>
      </c>
      <c r="T3400" s="11">
        <f t="shared" si="323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42544.605995370373</v>
      </c>
      <c r="T3411" s="11">
        <f t="shared" si="323"/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41937.821527777778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41775.854803240742</v>
      </c>
      <c r="T3435" s="11">
        <f t="shared" si="323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41800.172094907408</v>
      </c>
      <c r="T3436" s="11">
        <f t="shared" si="323"/>
        <v>41830.172094907408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41872.477777777778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42100.719525462955</v>
      </c>
      <c r="T3440" s="11">
        <f t="shared" si="323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</v>
      </c>
      <c r="T3444" s="11">
        <f t="shared" si="323"/>
        <v>42154.63277777777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IF(L3459&gt;0,E3459/L3459,0)</f>
        <v>50.981818181818184</v>
      </c>
      <c r="Q3459" t="str">
        <f t="shared" ref="Q3459:Q3522" si="326">MID(N3459,1,FIND("/",N3459) - 1)</f>
        <v>theater</v>
      </c>
      <c r="R3459" t="str">
        <f t="shared" ref="R3459:R3522" si="327">MID(N3459,FIND("/",N3459)+1,LEN(N3459) -FIND("/",N3459))</f>
        <v>plays</v>
      </c>
      <c r="S3459" s="11">
        <f t="shared" ref="S3459:S3522" si="328">(((J3459/60)/60)/24)+DATE(1970,1,1)+(-5/24)</f>
        <v>42016.498344907406</v>
      </c>
      <c r="T3459" s="11">
        <f t="shared" ref="T3459:T3522" si="329">(((I3459/60)/60)/24)+DATE(1970,1,1)+(-5/24)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41852.318888888884</v>
      </c>
      <c r="T3462" s="11">
        <f t="shared" si="329"/>
        <v>41866.318888888884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42605.557048611103</v>
      </c>
      <c r="T3470" s="11">
        <f t="shared" si="329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41841.612152777772</v>
      </c>
      <c r="T3473" s="11">
        <f t="shared" si="329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42053.708587962967</v>
      </c>
      <c r="T3480" s="11">
        <f t="shared" si="329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41781.646759259253</v>
      </c>
      <c r="T3481" s="11">
        <f t="shared" si="329"/>
        <v>41811.646759259253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41989.039212962954</v>
      </c>
      <c r="T3483" s="11">
        <f t="shared" si="329"/>
        <v>42006.039212962954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41915.554502314815</v>
      </c>
      <c r="T3497" s="11">
        <f t="shared" si="329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42511.533611111103</v>
      </c>
      <c r="T3499" s="11">
        <f t="shared" si="329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42419.711087962954</v>
      </c>
      <c r="T3502" s="11">
        <f t="shared" si="329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41794.609189814815</v>
      </c>
      <c r="T3519" s="11">
        <f t="shared" si="329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IF(L3523&gt;0,E3523/L3523,0)</f>
        <v>45.615384615384613</v>
      </c>
      <c r="Q3523" t="str">
        <f t="shared" ref="Q3523:Q3586" si="332">MID(N3523,1,FIND("/",N3523) - 1)</f>
        <v>theater</v>
      </c>
      <c r="R3523" t="str">
        <f t="shared" ref="R3523:R3586" si="333">MID(N3523,FIND("/",N3523)+1,LEN(N3523) -FIND("/",N3523))</f>
        <v>plays</v>
      </c>
      <c r="S3523" s="11">
        <f t="shared" ref="S3523:S3586" si="334">(((J3523/60)/60)/24)+DATE(1970,1,1)+(-5/24)</f>
        <v>41881.153009259258</v>
      </c>
      <c r="T3523" s="11">
        <f t="shared" ref="T3523:T3586" si="335">(((I3523/60)/60)/24)+DATE(1970,1,1)+(-5/24)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42319.594525462955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42248.431828703695</v>
      </c>
      <c r="T3537" s="11">
        <f t="shared" si="335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41923.146018518513</v>
      </c>
      <c r="T3539" s="11">
        <f t="shared" si="335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42115.681319444448</v>
      </c>
      <c r="T3562" s="11">
        <f t="shared" si="335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42221.566666666658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42236.414918981485</v>
      </c>
      <c r="T3566" s="11">
        <f t="shared" si="335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41976.123645833337</v>
      </c>
      <c r="T3572" s="11">
        <f t="shared" si="335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41926.734351851846</v>
      </c>
      <c r="T3576" s="11">
        <f t="shared" si="335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IF(L3587&gt;0,E3587/L3587,0)</f>
        <v>176.08695652173913</v>
      </c>
      <c r="Q3587" t="str">
        <f t="shared" ref="Q3587:Q3650" si="338">MID(N3587,1,FIND("/",N3587) - 1)</f>
        <v>theater</v>
      </c>
      <c r="R3587" t="str">
        <f t="shared" ref="R3587:R3650" si="339">MID(N3587,FIND("/",N3587)+1,LEN(N3587) -FIND("/",N3587))</f>
        <v>plays</v>
      </c>
      <c r="S3587" s="11">
        <f t="shared" ref="S3587:S3650" si="340">(((J3587/60)/60)/24)+DATE(1970,1,1)+(-5/24)</f>
        <v>41964.507986111108</v>
      </c>
      <c r="T3587" s="11">
        <f t="shared" ref="T3587:T3650" si="341">(((I3587/60)/60)/24)+DATE(1970,1,1)+(-5/24)</f>
        <v>41994.507986111108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42506.50104166667</v>
      </c>
      <c r="T3610" s="11">
        <f t="shared" si="341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42429.783391203695</v>
      </c>
      <c r="T3611" s="11">
        <f t="shared" si="341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41789.518645833334</v>
      </c>
      <c r="T3614" s="11">
        <f t="shared" si="341"/>
        <v>41799.518645833334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42660.92391203704</v>
      </c>
      <c r="T3621" s="11">
        <f t="shared" si="341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42545.565856481473</v>
      </c>
      <c r="T3626" s="11">
        <f t="shared" si="341"/>
        <v>42605.565856481473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42226.486446759263</v>
      </c>
      <c r="T3638" s="11">
        <f t="shared" si="341"/>
        <v>42261.486446759263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41899.418738425928</v>
      </c>
      <c r="T3643" s="11">
        <f t="shared" si="341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IF(L3651&gt;0,E3651/L3651,0)</f>
        <v>97.5</v>
      </c>
      <c r="Q3651" t="str">
        <f t="shared" ref="Q3651:Q3714" si="344">MID(N3651,1,FIND("/",N3651) - 1)</f>
        <v>theater</v>
      </c>
      <c r="R3651" t="str">
        <f t="shared" ref="R3651:R3714" si="345">MID(N3651,FIND("/",N3651)+1,LEN(N3651) -FIND("/",N3651))</f>
        <v>plays</v>
      </c>
      <c r="S3651" s="11">
        <f t="shared" ref="S3651:S3714" si="346">(((J3651/60)/60)/24)+DATE(1970,1,1)+(-5/24)</f>
        <v>41780.504560185182</v>
      </c>
      <c r="T3651" s="11">
        <f t="shared" ref="T3651:T3714" si="347">(((I3651/60)/60)/24)+DATE(1970,1,1)+(-5/24)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42737.70180555556</v>
      </c>
      <c r="T3658" s="11">
        <f t="shared" si="347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42499.421516203707</v>
      </c>
      <c r="T3659" s="11">
        <f t="shared" si="347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42173.761793981481</v>
      </c>
      <c r="T3669" s="11">
        <f t="shared" si="347"/>
        <v>42203.761793981481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41802.365949074068</v>
      </c>
      <c r="T3679" s="11">
        <f t="shared" si="347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42627.245763888881</v>
      </c>
      <c r="T3682" s="11">
        <f t="shared" si="347"/>
        <v>42648.245763888881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41940.389849537038</v>
      </c>
      <c r="T3692" s="11">
        <f t="shared" si="347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41809.933865740735</v>
      </c>
      <c r="T3710" s="11">
        <f t="shared" si="347"/>
        <v>41823.933865740735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42133.963738425926</v>
      </c>
      <c r="T3714" s="11">
        <f t="shared" si="347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IF(L3715&gt;0,E3715/L3715,0)</f>
        <v>106.84210526315789</v>
      </c>
      <c r="Q3715" t="str">
        <f t="shared" ref="Q3715:Q3778" si="350">MID(N3715,1,FIND("/",N3715) - 1)</f>
        <v>theater</v>
      </c>
      <c r="R3715" t="str">
        <f t="shared" ref="R3715:R3778" si="351">MID(N3715,FIND("/",N3715)+1,LEN(N3715) -FIND("/",N3715))</f>
        <v>plays</v>
      </c>
      <c r="S3715" s="11">
        <f t="shared" ref="S3715:S3778" si="352">(((J3715/60)/60)/24)+DATE(1970,1,1)+(-5/24)</f>
        <v>42505.529699074068</v>
      </c>
      <c r="T3715" s="11">
        <f t="shared" ref="T3715:T3778" si="353">(((I3715/60)/60)/24)+DATE(1970,1,1)+(-5/24)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42118.347997685189</v>
      </c>
      <c r="T3716" s="11">
        <f t="shared" si="353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41943.544699074075</v>
      </c>
      <c r="T3725" s="11">
        <f t="shared" si="353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42465.283101851855</v>
      </c>
      <c r="T3726" s="11">
        <f t="shared" si="353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42461.932534722226</v>
      </c>
      <c r="T3728" s="11">
        <f t="shared" si="353"/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41831.489606481482</v>
      </c>
      <c r="T3747" s="11">
        <f t="shared" si="353"/>
        <v>41861.489606481482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</v>
      </c>
      <c r="T3760" s="11">
        <f t="shared" si="353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42518.816666666658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</v>
      </c>
      <c r="T3775" s="11">
        <f t="shared" si="353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IF(L3779&gt;0,E3779/L3779,0)</f>
        <v>48.542372881355931</v>
      </c>
      <c r="Q3779" t="str">
        <f t="shared" ref="Q3779:Q3842" si="356">MID(N3779,1,FIND("/",N3779) - 1)</f>
        <v>theater</v>
      </c>
      <c r="R3779" t="str">
        <f t="shared" ref="R3779:R3842" si="357">MID(N3779,FIND("/",N3779)+1,LEN(N3779) -FIND("/",N3779))</f>
        <v>musical</v>
      </c>
      <c r="S3779" s="11">
        <f t="shared" ref="S3779:S3842" si="358">(((J3779/60)/60)/24)+DATE(1970,1,1)+(-5/24)</f>
        <v>41886.903020833335</v>
      </c>
      <c r="T3779" s="11">
        <f t="shared" ref="T3779:T3842" si="359">(((I3779/60)/60)/24)+DATE(1970,1,1)+(-5/24)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42455.48541666667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42198.629166666658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42546.653900462967</v>
      </c>
      <c r="T3784" s="11">
        <f t="shared" si="359"/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41831.514444444445</v>
      </c>
      <c r="T3800" s="11">
        <f t="shared" si="359"/>
        <v>41861.514444444445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42004.360960648148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</v>
      </c>
      <c r="T3835" s="11">
        <f t="shared" si="359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42154.934305555551</v>
      </c>
      <c r="T3841" s="11">
        <f t="shared" si="359"/>
        <v>42214.934305555551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IF(L3843&gt;0,E3843/L3843,0)</f>
        <v>25.647058823529413</v>
      </c>
      <c r="Q3843" t="str">
        <f t="shared" ref="Q3843:Q3906" si="362">MID(N3843,1,FIND("/",N3843) - 1)</f>
        <v>theater</v>
      </c>
      <c r="R3843" t="str">
        <f t="shared" ref="R3843:R3906" si="363">MID(N3843,FIND("/",N3843)+1,LEN(N3843) -FIND("/",N3843))</f>
        <v>plays</v>
      </c>
      <c r="S3843" s="11">
        <f t="shared" ref="S3843:S3906" si="364">(((J3843/60)/60)/24)+DATE(1970,1,1)+(-5/24)</f>
        <v>41780.57739583333</v>
      </c>
      <c r="T3843" s="11">
        <f t="shared" ref="T3843:T3906" si="365">(((I3843/60)/60)/24)+DATE(1970,1,1)+(-5/24)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42248.418680555551</v>
      </c>
      <c r="T3847" s="11">
        <f t="shared" si="365"/>
        <v>42278.418680555551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42128.222731481481</v>
      </c>
      <c r="T3860" s="11">
        <f t="shared" si="365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41833.452662037031</v>
      </c>
      <c r="T3862" s="11">
        <f t="shared" si="365"/>
        <v>41863.452662037031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41865.451446759253</v>
      </c>
      <c r="T3870" s="11">
        <f t="shared" si="365"/>
        <v>41890.451446759253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41792.963865740734</v>
      </c>
      <c r="T3872" s="11">
        <f t="shared" si="365"/>
        <v>41822.963865740734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41867.44394675926</v>
      </c>
      <c r="T3894" s="11">
        <f t="shared" si="365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41843.566678240735</v>
      </c>
      <c r="T3901" s="11">
        <f t="shared" si="365"/>
        <v>41863.566678240735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42317.618043981485</v>
      </c>
      <c r="T3903" s="11">
        <f t="shared" si="365"/>
        <v>42357.618043981485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IF(L3907&gt;0,E3907/L3907,0)</f>
        <v>24.714285714285715</v>
      </c>
      <c r="Q3907" t="str">
        <f t="shared" ref="Q3907:Q3970" si="368">MID(N3907,1,FIND("/",N3907) - 1)</f>
        <v>theater</v>
      </c>
      <c r="R3907" t="str">
        <f t="shared" ref="R3907:R3970" si="369">MID(N3907,FIND("/",N3907)+1,LEN(N3907) -FIND("/",N3907))</f>
        <v>plays</v>
      </c>
      <c r="S3907" s="11">
        <f t="shared" ref="S3907:S3970" si="370">(((J3907/60)/60)/24)+DATE(1970,1,1)+(-5/24)</f>
        <v>42124.415543981479</v>
      </c>
      <c r="T3907" s="11">
        <f t="shared" ref="T3907:T3970" si="371">(((I3907/60)/60)/24)+DATE(1970,1,1)+(-5/24)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42114.610601851848</v>
      </c>
      <c r="T3916" s="11">
        <f t="shared" si="371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42687.220601851855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42221.448449074065</v>
      </c>
      <c r="T3937" s="11">
        <f t="shared" si="371"/>
        <v>42281.448449074065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42151.697384259263</v>
      </c>
      <c r="T3940" s="11">
        <f t="shared" si="371"/>
        <v>42182.697384259263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41829.117164351846</v>
      </c>
      <c r="T3950" s="11">
        <f t="shared" si="371"/>
        <v>41889.117164351846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42513.767986111103</v>
      </c>
      <c r="T3959" s="11">
        <f t="shared" si="371"/>
        <v>42559.767986111103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41816.742037037038</v>
      </c>
      <c r="T3960" s="11">
        <f t="shared" si="371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IF(L3971&gt;0,E3971/L3971,0)</f>
        <v>35.166666666666664</v>
      </c>
      <c r="Q3971" t="str">
        <f t="shared" ref="Q3971:Q4034" si="374">MID(N3971,1,FIND("/",N3971) - 1)</f>
        <v>theater</v>
      </c>
      <c r="R3971" t="str">
        <f t="shared" ref="R3971:R4034" si="375">MID(N3971,FIND("/",N3971)+1,LEN(N3971) -FIND("/",N3971))</f>
        <v>plays</v>
      </c>
      <c r="S3971" s="11">
        <f t="shared" ref="S3971:S4034" si="376">(((J3971/60)/60)/24)+DATE(1970,1,1)+(-5/24)</f>
        <v>42601.646365740737</v>
      </c>
      <c r="T3971" s="11">
        <f t="shared" ref="T3971:T4034" si="377">(((I3971/60)/60)/24)+DATE(1970,1,1)+(-5/24)</f>
        <v>42610.954861111109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42447.655219907399</v>
      </c>
      <c r="T3972" s="11">
        <f t="shared" si="377"/>
        <v>42477.655219907399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41920.755138888882</v>
      </c>
      <c r="T3986" s="11">
        <f t="shared" si="377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41950.058611111104</v>
      </c>
      <c r="T3998" s="11">
        <f t="shared" si="377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41877.477777777778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42174.572488425918</v>
      </c>
      <c r="T4017" s="11">
        <f t="shared" si="377"/>
        <v>42204.572488425918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41990.375775462955</v>
      </c>
      <c r="T4024" s="11">
        <f t="shared" si="377"/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42408.791238425918</v>
      </c>
      <c r="T4025" s="11">
        <f t="shared" si="377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42321.816782407412</v>
      </c>
      <c r="T4031" s="11">
        <f t="shared" si="377"/>
        <v>42351.816782407412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42403.575694444437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IF(L4035&gt;0,E4035/L4035,0)</f>
        <v>65.340319148936175</v>
      </c>
      <c r="Q4035" t="str">
        <f t="shared" ref="Q4035:Q4098" si="380">MID(N4035,1,FIND("/",N4035) - 1)</f>
        <v>theater</v>
      </c>
      <c r="R4035" t="str">
        <f t="shared" ref="R4035:R4098" si="381">MID(N4035,FIND("/",N4035)+1,LEN(N4035) -FIND("/",N4035))</f>
        <v>plays</v>
      </c>
      <c r="S4035" s="11">
        <f t="shared" ref="S4035:S4098" si="382">(((J4035/60)/60)/24)+DATE(1970,1,1)+(-5/24)</f>
        <v>42614.06046296296</v>
      </c>
      <c r="T4035" s="11">
        <f t="shared" ref="T4035:T4098" si="383">(((I4035/60)/60)/24)+DATE(1970,1,1)+(-5/24)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41903.674618055549</v>
      </c>
      <c r="T4037" s="11">
        <f t="shared" si="383"/>
        <v>41933.674618055549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41804.728749999995</v>
      </c>
      <c r="T4038" s="11">
        <f t="shared" si="383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42496.862442129634</v>
      </c>
      <c r="T4039" s="11">
        <f t="shared" si="383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41869.59039351852</v>
      </c>
      <c r="T4040" s="11">
        <f t="shared" si="383"/>
        <v>41929.59039351852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41761.601817129631</v>
      </c>
      <c r="T4053" s="11">
        <f t="shared" si="383"/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42534.724988425929</v>
      </c>
      <c r="T4058" s="11">
        <f t="shared" si="383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42078.136875000004</v>
      </c>
      <c r="T4075" s="11">
        <f t="shared" si="383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41905.587372685186</v>
      </c>
      <c r="T4078" s="11">
        <f t="shared" si="383"/>
        <v>41933.618749999994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42535.57916666667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42020.226388888892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42794.160416666658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>
        <f t="shared" ref="P4099:P4115" si="385">IF(L4099&gt;0,E4099/L4099,0)</f>
        <v>0</v>
      </c>
      <c r="Q4099" t="str">
        <f t="shared" ref="Q4099:Q4115" si="386">MID(N4099,1,FIND("/",N4099) - 1)</f>
        <v>theater</v>
      </c>
      <c r="R4099" t="str">
        <f t="shared" ref="R4099:R4115" si="387">MID(N4099,FIND("/",N4099)+1,LEN(N4099) -FIND("/",N4099))</f>
        <v>plays</v>
      </c>
      <c r="S4099" s="11">
        <f t="shared" ref="S4099:S4115" si="388">(((J4099/60)/60)/24)+DATE(1970,1,1)+(-5/24)</f>
        <v>42344.616168981483</v>
      </c>
      <c r="T4099" s="11">
        <f t="shared" ref="T4099:T4115" si="389">(((I4099/60)/60)/24)+DATE(1970,1,1)+(-5/24)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42766.823344907411</v>
      </c>
      <c r="T4110" s="11">
        <f t="shared" si="389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42512.418414351843</v>
      </c>
      <c r="T4112" s="11">
        <f t="shared" si="389"/>
        <v>42572.418414351843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conditionalFormatting sqref="F1:F4115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4115 P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15"/>
  <sheetViews>
    <sheetView workbookViewId="0">
      <selection activeCell="A2" sqref="A2"/>
    </sheetView>
  </sheetViews>
  <sheetFormatPr baseColWidth="10" defaultColWidth="11.5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2" spans="1:6" x14ac:dyDescent="0.2">
      <c r="A2" s="8" t="s">
        <v>8223</v>
      </c>
      <c r="B2" t="s">
        <v>8323</v>
      </c>
    </row>
    <row r="4" spans="1:6" x14ac:dyDescent="0.2">
      <c r="A4" s="8" t="s">
        <v>8322</v>
      </c>
      <c r="B4" s="8" t="s">
        <v>8310</v>
      </c>
    </row>
    <row r="5" spans="1:6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9" t="s">
        <v>8313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6" x14ac:dyDescent="0.2">
      <c r="A7" s="9" t="s">
        <v>8314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</row>
    <row r="8" spans="1:6" x14ac:dyDescent="0.2">
      <c r="A8" s="9" t="s">
        <v>8315</v>
      </c>
      <c r="B8" s="10">
        <v>80</v>
      </c>
      <c r="C8" s="10">
        <v>140</v>
      </c>
      <c r="D8" s="10"/>
      <c r="E8" s="10"/>
      <c r="F8" s="10">
        <v>220</v>
      </c>
    </row>
    <row r="9" spans="1:6" x14ac:dyDescent="0.2">
      <c r="A9" s="9" t="s">
        <v>8316</v>
      </c>
      <c r="B9" s="10"/>
      <c r="C9" s="10"/>
      <c r="D9" s="10">
        <v>24</v>
      </c>
      <c r="E9" s="10"/>
      <c r="F9" s="10">
        <v>24</v>
      </c>
    </row>
    <row r="10" spans="1:6" x14ac:dyDescent="0.2">
      <c r="A10" s="9" t="s">
        <v>8317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</row>
    <row r="11" spans="1:6" x14ac:dyDescent="0.2">
      <c r="A11" s="9" t="s">
        <v>8318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2">
      <c r="A12" s="9" t="s">
        <v>8319</v>
      </c>
      <c r="B12" s="10">
        <v>80</v>
      </c>
      <c r="C12" s="10">
        <v>127</v>
      </c>
      <c r="D12" s="10">
        <v>30</v>
      </c>
      <c r="E12" s="10"/>
      <c r="F12" s="10">
        <v>237</v>
      </c>
    </row>
    <row r="13" spans="1:6" x14ac:dyDescent="0.2">
      <c r="A13" s="9" t="s">
        <v>8320</v>
      </c>
      <c r="B13" s="10">
        <v>209</v>
      </c>
      <c r="C13" s="10">
        <v>213</v>
      </c>
      <c r="D13" s="10">
        <v>178</v>
      </c>
      <c r="E13" s="10"/>
      <c r="F13" s="10">
        <v>600</v>
      </c>
    </row>
    <row r="14" spans="1:6" x14ac:dyDescent="0.2">
      <c r="A14" s="9" t="s">
        <v>8321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</row>
    <row r="15" spans="1:6" x14ac:dyDescent="0.2">
      <c r="A15" s="9" t="s">
        <v>8311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7"/>
  <sheetViews>
    <sheetView zoomScale="120" zoomScaleNormal="120" workbookViewId="0">
      <selection activeCell="G12" sqref="G12"/>
    </sheetView>
  </sheetViews>
  <sheetFormatPr baseColWidth="10" defaultColWidth="11.5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41" width="14.83203125" bestFit="1" customWidth="1"/>
    <col min="42" max="42" width="10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8365</v>
      </c>
      <c r="B2" t="s">
        <v>8323</v>
      </c>
    </row>
    <row r="4" spans="1:6" x14ac:dyDescent="0.2">
      <c r="A4" s="8" t="s">
        <v>8366</v>
      </c>
      <c r="B4" s="8" t="s">
        <v>8310</v>
      </c>
    </row>
    <row r="5" spans="1:6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A1:E18"/>
  <sheetViews>
    <sheetView tabSelected="1" zoomScale="140" zoomScaleNormal="140" workbookViewId="0">
      <selection activeCell="C4" sqref="C4"/>
    </sheetView>
  </sheetViews>
  <sheetFormatPr baseColWidth="10" defaultColWidth="11.5" defaultRowHeight="15" x14ac:dyDescent="0.2"/>
  <cols>
    <col min="1" max="1" width="17" bestFit="1" customWidth="1"/>
    <col min="2" max="2" width="16.1640625" bestFit="1" customWidth="1"/>
    <col min="3" max="3" width="6.1640625" bestFit="1" customWidth="1"/>
    <col min="4" max="4" width="8.83203125" bestFit="1" customWidth="1"/>
    <col min="5" max="5" width="11.33203125" bestFit="1" customWidth="1"/>
    <col min="6" max="6" width="10" bestFit="1" customWidth="1"/>
  </cols>
  <sheetData>
    <row r="1" spans="1:5" x14ac:dyDescent="0.2">
      <c r="A1" s="8" t="s">
        <v>8365</v>
      </c>
      <c r="B1" t="s">
        <v>8323</v>
      </c>
    </row>
    <row r="2" spans="1:5" x14ac:dyDescent="0.2">
      <c r="A2" s="8" t="s">
        <v>8381</v>
      </c>
      <c r="B2" t="s">
        <v>8323</v>
      </c>
    </row>
    <row r="4" spans="1:5" x14ac:dyDescent="0.2">
      <c r="A4" s="8" t="s">
        <v>8366</v>
      </c>
      <c r="B4" s="8" t="s">
        <v>8310</v>
      </c>
    </row>
    <row r="5" spans="1:5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12" t="s">
        <v>8375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2">
      <c r="A7" s="12" t="s">
        <v>8376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2">
      <c r="A8" s="12" t="s">
        <v>8377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">
      <c r="A9" s="12" t="s">
        <v>8378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2">
      <c r="A10" s="12" t="s">
        <v>8369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2">
      <c r="A11" s="12" t="s">
        <v>8379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">
      <c r="A12" s="12" t="s">
        <v>8370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">
      <c r="A13" s="12" t="s">
        <v>8371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">
      <c r="A14" s="12" t="s">
        <v>8372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">
      <c r="A15" s="12" t="s">
        <v>8373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">
      <c r="A16" s="12" t="s">
        <v>8374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2">
      <c r="A17" s="12" t="s">
        <v>8380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">
      <c r="A18" s="12" t="s">
        <v>8311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F511F-00F5-1E44-A715-2AF21518B724}">
  <sheetPr codeName="Sheet4"/>
  <dimension ref="A1:H13"/>
  <sheetViews>
    <sheetView zoomScale="140" zoomScaleNormal="140" workbookViewId="0">
      <selection activeCell="C10" sqref="C10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13">
        <f>B2/$E2</f>
        <v>0.71081677704194257</v>
      </c>
      <c r="G2" s="13">
        <f>C2/$E2</f>
        <v>0.24944812362030905</v>
      </c>
      <c r="H2" s="13">
        <f>D2/$E2</f>
        <v>3.9735099337748346E-2</v>
      </c>
    </row>
    <row r="3" spans="1:8" x14ac:dyDescent="0.2">
      <c r="A3" t="s">
        <v>8391</v>
      </c>
      <c r="B3">
        <f>COUNTIFS(Data!$D$2:$D$4115,"&gt;=1000",Data!$D$2:$D$4115,"&lt;=4999",Data!$F$2:$F$4115,"successful")</f>
        <v>932</v>
      </c>
      <c r="C3">
        <f>COUNTIFS(Data!$D$2:$D$4115,"&gt;=1000",Data!$D$2:$D$4115,"&lt;=4999",Data!$F$2:$F$4115,"failed")</f>
        <v>420</v>
      </c>
      <c r="D3">
        <f>COUNTIFS(Data!$D$2:$D$4115,"&gt;=1000",Data!$D$2:$D$4115,"&lt;=4999",Data!$F$2:$F$4115,"canceled")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C3/$E3</f>
        <v>0.29745042492917845</v>
      </c>
      <c r="H3" s="13">
        <f t="shared" ref="H3:H13" si="3">D3/$E3</f>
        <v>4.2492917847025496E-2</v>
      </c>
    </row>
    <row r="4" spans="1:8" x14ac:dyDescent="0.2">
      <c r="A4" t="s">
        <v>8392</v>
      </c>
      <c r="B4">
        <f>COUNTIFS(Data!$D$2:$D$4115,"&gt;=5000",Data!$D$2:$D$4115,"&lt;=9999",Data!$F$2:$F$4115,"successful")</f>
        <v>381</v>
      </c>
      <c r="C4">
        <f>COUNTIFS(Data!$D$2:$D$4115,"&gt;=5000",Data!$D$2:$D$4115,"&lt;=9999",Data!$F$2:$F$4115,"failed")</f>
        <v>283</v>
      </c>
      <c r="D4">
        <f>COUNTIFS(Data!$D$2:$D$4115,"&gt;=5000",Data!$D$2:$D$4115,"&lt;=9999",Data!$F$2:$F$4115,"canceled")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8393</v>
      </c>
      <c r="B5">
        <f>COUNTIFS(Data!$D$2:$D$4115,"&gt;=10000",Data!$D$2:$D$4115,"&lt;=14999",Data!$F$2:$F$4115,"successful")</f>
        <v>168</v>
      </c>
      <c r="C5">
        <f>COUNTIFS(Data!$D$2:$D$4115,"&gt;=10000",Data!$D$2:$D$4115,"&lt;=14999",Data!$F$2:$F$4115,"failed")</f>
        <v>144</v>
      </c>
      <c r="D5">
        <f>COUNTIFS(Data!$D$2:$D$4115,"&gt;=10000",Data!$D$2:$D$4115,"&lt;=14999",Data!$F$2:$F$4115,"canceled")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8394</v>
      </c>
      <c r="B6">
        <f>COUNTIFS(Data!$D$2:$D$4115,"&gt;=15000",Data!$D$2:$D$4115,"&lt;=19999",Data!$F$2:$F$4115,"successful")</f>
        <v>94</v>
      </c>
      <c r="C6">
        <f>COUNTIFS(Data!$D$2:$D$4115,"&gt;=15000",Data!$D$2:$D$4115,"&lt;=19999",Data!$F$2:$F$4115,"failed")</f>
        <v>90</v>
      </c>
      <c r="D6">
        <f>COUNTIFS(Data!$D$2:$D$4115,"&gt;=15000",Data!$D$2:$D$4115,"&lt;=19999",Data!$F$2:$F$4115,"canceled")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8395</v>
      </c>
      <c r="B7">
        <f>COUNTIFS(Data!$D$2:$D$4115,"&gt;=20000",Data!$D$2:$D$4115,"&lt;=24999",Data!$F$2:$F$4115,"successful")</f>
        <v>62</v>
      </c>
      <c r="C7">
        <f>COUNTIFS(Data!$D$2:$D$4115,"&gt;=20000",Data!$D$2:$D$4115,"&lt;=24999",Data!$F$2:$F$4115,"failed")</f>
        <v>72</v>
      </c>
      <c r="D7">
        <f>COUNTIFS(Data!$D$2:$D$4115,"&gt;=20000",Data!$D$2:$D$4115,"&lt;=24999",Data!$F$2:$F$4115,"canceled")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8396</v>
      </c>
      <c r="B8">
        <f>COUNTIFS(Data!$D$2:$D$4115,"&gt;=25000",Data!$D$2:$D$4115,"&lt;=29999",Data!$F$2:$F$4115,"successful")</f>
        <v>55</v>
      </c>
      <c r="C8">
        <f>COUNTIFS(Data!$D$2:$D$4115,"&gt;=25000",Data!$D$2:$D$4115,"&lt;=29999",Data!$F$2:$F$4115,"failed")</f>
        <v>64</v>
      </c>
      <c r="D8">
        <f>COUNTIFS(Data!$D$2:$D$4115,"&gt;=25000",Data!$D$2:$D$4115,"&lt;=29999",Data!$F$2:$F$4115,"canceled")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8397</v>
      </c>
      <c r="B9">
        <f>COUNTIFS(Data!$D$2:$D$4115,"&gt;=30000",Data!$D$2:$D$4115,"&lt;=34999",Data!$F$2:$F$4115,"successful")</f>
        <v>32</v>
      </c>
      <c r="C9">
        <f>COUNTIFS(Data!$D$2:$D$4115,"&gt;=30000",Data!$D$2:$D$4115,"&lt;=34999",Data!$F$2:$F$4115,"failed")</f>
        <v>37</v>
      </c>
      <c r="D9">
        <f>COUNTIFS(Data!$D$2:$D$4115,"&gt;=30000",Data!$D$2:$D$4115,"&lt;=34999",Data!$F$2:$F$4115,"canceled")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8398</v>
      </c>
      <c r="B10">
        <f>COUNTIFS(Data!$D$2:$D$4115,"&gt;=35000",Data!$D$2:$D$4115,"&lt;=39999",Data!$F$2:$F$4115,"successful")</f>
        <v>26</v>
      </c>
      <c r="C10">
        <f>COUNTIFS(Data!$D$2:$D$4115,"&gt;=35000",Data!$D$2:$D$4115,"&lt;=39999",Data!$F$2:$F$4115,"failed")</f>
        <v>22</v>
      </c>
      <c r="D10">
        <f>COUNTIFS(Data!$D$2:$D$4115,"&gt;=35000",Data!$D$2:$D$4115,"&lt;=39999",Data!$F$2:$F$4115,"canceled")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8399</v>
      </c>
      <c r="B11">
        <f>COUNTIFS(Data!$D$2:$D$4115,"&gt;=40000",Data!$D$2:$D$4115,"&lt;=44999",Data!$F$2:$F$4115,"successful")</f>
        <v>21</v>
      </c>
      <c r="C11">
        <f>COUNTIFS(Data!$D$2:$D$4115,"&gt;=40000",Data!$D$2:$D$4115,"&lt;=44999",Data!$F$2:$F$4115,"failed")</f>
        <v>16</v>
      </c>
      <c r="D11">
        <f>COUNTIFS(Data!$D$2:$D$4115,"&gt;=40000",Data!$D$2:$D$4115,"&lt;=44999",Data!$F$2:$F$4115,"canceled")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8400</v>
      </c>
      <c r="B12">
        <f>COUNTIFS(Data!$D$2:$D$4115,"&gt;=45000",Data!$D$2:$D$4115,"&lt;=49999",Data!$F$2:$F$4115,"successful")</f>
        <v>6</v>
      </c>
      <c r="C12">
        <f>COUNTIFS(Data!$D$2:$D$4115,"&gt;=45000",Data!$D$2:$D$4115,"&lt;=49999",Data!$F$2:$F$4115,"failed")</f>
        <v>11</v>
      </c>
      <c r="D12">
        <f>COUNTIFS(Data!$D$2:$D$4115,"&gt;=45000",Data!$D$2:$D$4115,"&lt;=49999",Data!$F$2:$F$4115,"canceled")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8401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Data</vt:lpstr>
      <vt:lpstr>Pivot-Category</vt:lpstr>
      <vt:lpstr>Pivot-SubCategory</vt:lpstr>
      <vt:lpstr>Pivot-ByDate</vt:lpstr>
      <vt:lpstr>Bonus</vt:lpstr>
      <vt:lpstr>average_donation</vt:lpstr>
      <vt:lpstr>percent_funded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2018-05-13T01:18:37Z</dcterms:modified>
</cp:coreProperties>
</file>