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autoCompressPictures="0"/>
  <bookViews>
    <workbookView minimized="1" xWindow="0" yWindow="0" windowWidth="20490" windowHeight="7425" tabRatio="788" activeTab="1"/>
  </bookViews>
  <sheets>
    <sheet name="Coursera" sheetId="15" r:id="rId1"/>
    <sheet name="日历" sheetId="14" r:id="rId2"/>
  </sheets>
  <definedNames>
    <definedName name="Calendar10Month">日历!$B$137</definedName>
    <definedName name="Calendar10MonthOption">MATCH(Calendar10Month,Months,0)</definedName>
    <definedName name="Calendar10Year">日历!$A$137</definedName>
    <definedName name="Calendar1Month">日历!$B$1</definedName>
    <definedName name="Calendar1MonthOption">MATCH(Calendar1Month,Months,0)</definedName>
    <definedName name="Calendar1Year">日历!$A$1</definedName>
    <definedName name="Calendar2Month">日历!$B$17</definedName>
    <definedName name="Calendar2MonthOption">MATCH(Calendar2Month,Months,0)</definedName>
    <definedName name="Calendar2Year">日历!$A$17</definedName>
    <definedName name="Calendar3Month">日历!$B$32</definedName>
    <definedName name="Calendar3MonthOption">MATCH(Calendar3Month,Months,0)</definedName>
    <definedName name="Calendar3Year">日历!$A$32</definedName>
    <definedName name="Calendar4Month">日历!$B$47</definedName>
    <definedName name="Calendar4MonthOption">MATCH(Calendar4Month,Months,0)</definedName>
    <definedName name="Calendar4Year">日历!$A$47</definedName>
    <definedName name="Calendar5Month">日历!$B$62</definedName>
    <definedName name="Calendar5MonthOption">MATCH(Calendar5Month,Months,0)</definedName>
    <definedName name="Calendar5Year">日历!$A$62</definedName>
    <definedName name="Calendar6Month">日历!$B$77</definedName>
    <definedName name="Calendar6MonthOption">MATCH(Calendar6Month,Months,0)</definedName>
    <definedName name="Calendar6Year">日历!$A$77</definedName>
    <definedName name="Calendar7Month">日历!$B$92</definedName>
    <definedName name="Calendar7MonthOption">MATCH(Calendar7Month,Months,0)</definedName>
    <definedName name="Calendar7Year">日历!$A$92</definedName>
    <definedName name="Calendar8Month">日历!$B$107</definedName>
    <definedName name="Calendar8MonthOption">MATCH(Calendar8Month,Months,0)</definedName>
    <definedName name="Calendar8Year">日历!$A$107</definedName>
    <definedName name="Calendar9Month">日历!$B$122</definedName>
    <definedName name="Calendar9MonthOption">MATCH(Calendar9Month,Months,0)</definedName>
    <definedName name="Calendar9Year">日历!$A$122</definedName>
    <definedName name="Days">{0,1,2,3,4,5,6}</definedName>
    <definedName name="MmExcelLinker_3050DE00_F00D_4EA5_88D3_4B24DA8FDAC0">Coursera!$B$2:$P$14</definedName>
    <definedName name="Months">{"一月","二月","三月","四月","五月","六月","七月","八月","九月","十月","十一月","十二月"}</definedName>
    <definedName name="_xlnm.Print_Area" localSheetId="1">日历!$A$1:$I$151</definedName>
    <definedName name="WeekdayOption">MATCH(WeekStart,Weekdays,0)+10</definedName>
    <definedName name="Weekdays">{"星期日","星期一","星期二","星期三","星期四","星期五","星期六"}</definedName>
    <definedName name="WeekStart">日历!$B$3</definedName>
    <definedName name="WeekStartValue">IF(WeekStart="星期一",2,1)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7" i="14" l="1"/>
  <c r="B20" i="14" s="1" a="1"/>
  <c r="A17" i="14"/>
  <c r="B4" i="14" a="1"/>
  <c r="B6" i="14" a="1"/>
  <c r="G6" i="14" s="1"/>
  <c r="B9" i="14" a="1"/>
  <c r="E9" i="14" s="1"/>
  <c r="B11" i="14" a="1"/>
  <c r="C11" i="14" s="1"/>
  <c r="B13" i="14" a="1"/>
  <c r="G13" i="14" s="1"/>
  <c r="B15" i="14" a="1"/>
  <c r="B15" i="14" s="1"/>
  <c r="H9" i="14"/>
  <c r="E6" i="14"/>
  <c r="B9" i="14"/>
  <c r="D13" i="14"/>
  <c r="E11" i="14"/>
  <c r="H6" i="14"/>
  <c r="F9" i="14"/>
  <c r="B6" i="14"/>
  <c r="B30" i="14" a="1"/>
  <c r="B28" i="14" a="1"/>
  <c r="B24" i="14" l="1" a="1"/>
  <c r="G24" i="14" s="1"/>
  <c r="B13" i="14"/>
  <c r="G9" i="14"/>
  <c r="H13" i="14"/>
  <c r="D9" i="14"/>
  <c r="F13" i="14"/>
  <c r="C9" i="14"/>
  <c r="B26" i="14" a="1"/>
  <c r="F26" i="14" s="1"/>
  <c r="B22" i="14" a="1"/>
  <c r="G22" i="14" s="1"/>
  <c r="H11" i="14"/>
  <c r="C6" i="14"/>
  <c r="F6" i="14"/>
  <c r="D6" i="14"/>
  <c r="G11" i="14"/>
  <c r="D11" i="14"/>
  <c r="C13" i="14"/>
  <c r="F11" i="14"/>
  <c r="B11" i="14"/>
  <c r="E13" i="14"/>
  <c r="C30" i="14"/>
  <c r="E24" i="14"/>
  <c r="G28" i="14"/>
  <c r="D24" i="14"/>
  <c r="B30" i="14"/>
  <c r="A32" i="14"/>
  <c r="B28" i="14"/>
  <c r="H28" i="14"/>
  <c r="F28" i="14"/>
  <c r="C28" i="14"/>
  <c r="D28" i="14"/>
  <c r="E28" i="14"/>
  <c r="C26" i="14"/>
  <c r="C15" i="14"/>
  <c r="H20" i="14"/>
  <c r="H19" i="14" s="1"/>
  <c r="G20" i="14"/>
  <c r="G19" i="14" s="1"/>
  <c r="F20" i="14"/>
  <c r="F19" i="14" s="1"/>
  <c r="E20" i="14"/>
  <c r="E19" i="14" s="1"/>
  <c r="D20" i="14"/>
  <c r="D19" i="14" s="1"/>
  <c r="C20" i="14"/>
  <c r="C19" i="14" s="1"/>
  <c r="B20" i="14"/>
  <c r="B19" i="14" s="1"/>
  <c r="C4" i="14"/>
  <c r="C3" i="14" s="1"/>
  <c r="H4" i="14"/>
  <c r="H3" i="14" s="1"/>
  <c r="G4" i="14"/>
  <c r="G3" i="14" s="1"/>
  <c r="F4" i="14"/>
  <c r="F3" i="14" s="1"/>
  <c r="E4" i="14"/>
  <c r="E3" i="14" s="1"/>
  <c r="D4" i="14"/>
  <c r="D3" i="14" s="1"/>
  <c r="B4" i="14"/>
  <c r="F22" i="14"/>
  <c r="H22" i="14"/>
  <c r="B32" i="14"/>
  <c r="E26" i="14" l="1"/>
  <c r="H24" i="14"/>
  <c r="C22" i="14"/>
  <c r="D22" i="14"/>
  <c r="E22" i="14"/>
  <c r="B24" i="14"/>
  <c r="F24" i="14"/>
  <c r="B22" i="14"/>
  <c r="C24" i="14"/>
  <c r="H26" i="14"/>
  <c r="D26" i="14"/>
  <c r="B26" i="14"/>
  <c r="G26" i="14"/>
  <c r="B39" i="14" a="1"/>
  <c r="B41" i="14" a="1"/>
  <c r="B47" i="14"/>
  <c r="B45" i="14" a="1"/>
  <c r="B43" i="14" a="1"/>
  <c r="B37" i="14" a="1"/>
  <c r="A47" i="14"/>
  <c r="B35" i="14" a="1"/>
  <c r="H35" i="14" l="1"/>
  <c r="H34" i="14" s="1"/>
  <c r="F35" i="14"/>
  <c r="F34" i="14" s="1"/>
  <c r="D35" i="14"/>
  <c r="D34" i="14" s="1"/>
  <c r="B35" i="14"/>
  <c r="B34" i="14" s="1"/>
  <c r="G35" i="14"/>
  <c r="G34" i="14" s="1"/>
  <c r="E35" i="14"/>
  <c r="E34" i="14" s="1"/>
  <c r="C35" i="14"/>
  <c r="C34" i="14" s="1"/>
  <c r="B37" i="14"/>
  <c r="F37" i="14"/>
  <c r="H37" i="14"/>
  <c r="C37" i="14"/>
  <c r="G37" i="14"/>
  <c r="E37" i="14"/>
  <c r="D37" i="14"/>
  <c r="C45" i="14"/>
  <c r="B45" i="14"/>
  <c r="E41" i="14"/>
  <c r="B41" i="14"/>
  <c r="D41" i="14"/>
  <c r="G41" i="14"/>
  <c r="H41" i="14"/>
  <c r="F41" i="14"/>
  <c r="C41" i="14"/>
  <c r="A62" i="14"/>
  <c r="B62" i="14"/>
  <c r="B50" i="14" a="1"/>
  <c r="B60" i="14" a="1"/>
  <c r="B58" i="14" a="1"/>
  <c r="B54" i="14" a="1"/>
  <c r="B52" i="14" a="1"/>
  <c r="B56" i="14" a="1"/>
  <c r="C43" i="14"/>
  <c r="G43" i="14"/>
  <c r="H43" i="14"/>
  <c r="D43" i="14"/>
  <c r="B43" i="14"/>
  <c r="F43" i="14"/>
  <c r="E43" i="14"/>
  <c r="C39" i="14"/>
  <c r="G39" i="14"/>
  <c r="H39" i="14"/>
  <c r="B39" i="14"/>
  <c r="D39" i="14"/>
  <c r="E39" i="14"/>
  <c r="F39" i="14"/>
  <c r="D54" i="14" l="1"/>
  <c r="F54" i="14"/>
  <c r="G54" i="14"/>
  <c r="B54" i="14"/>
  <c r="H54" i="14"/>
  <c r="C54" i="14"/>
  <c r="E54" i="14"/>
  <c r="C60" i="14"/>
  <c r="B60" i="14"/>
  <c r="E52" i="14"/>
  <c r="F52" i="14"/>
  <c r="B52" i="14"/>
  <c r="G52" i="14"/>
  <c r="D52" i="14"/>
  <c r="C52" i="14"/>
  <c r="H52" i="14"/>
  <c r="E58" i="14"/>
  <c r="G58" i="14"/>
  <c r="C58" i="14"/>
  <c r="H58" i="14"/>
  <c r="D58" i="14"/>
  <c r="F58" i="14"/>
  <c r="B58" i="14"/>
  <c r="H50" i="14"/>
  <c r="H49" i="14" s="1"/>
  <c r="G50" i="14"/>
  <c r="G49" i="14" s="1"/>
  <c r="F50" i="14"/>
  <c r="F49" i="14" s="1"/>
  <c r="E50" i="14"/>
  <c r="E49" i="14" s="1"/>
  <c r="D50" i="14"/>
  <c r="D49" i="14" s="1"/>
  <c r="C50" i="14"/>
  <c r="C49" i="14" s="1"/>
  <c r="B50" i="14"/>
  <c r="B49" i="14" s="1"/>
  <c r="A77" i="14"/>
  <c r="B65" i="14" a="1"/>
  <c r="B77" i="14"/>
  <c r="B75" i="14" a="1"/>
  <c r="B67" i="14" a="1"/>
  <c r="B71" i="14" a="1"/>
  <c r="B73" i="14" a="1"/>
  <c r="B69" i="14" a="1"/>
  <c r="B56" i="14"/>
  <c r="F56" i="14"/>
  <c r="E56" i="14"/>
  <c r="G56" i="14"/>
  <c r="C56" i="14"/>
  <c r="D56" i="14"/>
  <c r="H56" i="14"/>
  <c r="B71" i="14" l="1"/>
  <c r="E71" i="14"/>
  <c r="F71" i="14"/>
  <c r="C71" i="14"/>
  <c r="H71" i="14"/>
  <c r="G71" i="14"/>
  <c r="D71" i="14"/>
  <c r="C75" i="14"/>
  <c r="B75" i="14"/>
  <c r="G65" i="14"/>
  <c r="G64" i="14" s="1"/>
  <c r="E65" i="14"/>
  <c r="E64" i="14" s="1"/>
  <c r="C65" i="14"/>
  <c r="C64" i="14" s="1"/>
  <c r="H65" i="14"/>
  <c r="H64" i="14" s="1"/>
  <c r="F65" i="14"/>
  <c r="F64" i="14" s="1"/>
  <c r="D65" i="14"/>
  <c r="D64" i="14" s="1"/>
  <c r="B65" i="14"/>
  <c r="B64" i="14" s="1"/>
  <c r="B69" i="14"/>
  <c r="H69" i="14"/>
  <c r="E69" i="14"/>
  <c r="D69" i="14"/>
  <c r="F69" i="14"/>
  <c r="G69" i="14"/>
  <c r="C69" i="14"/>
  <c r="C73" i="14"/>
  <c r="H73" i="14"/>
  <c r="B73" i="14"/>
  <c r="F73" i="14"/>
  <c r="E73" i="14"/>
  <c r="D73" i="14"/>
  <c r="G73" i="14"/>
  <c r="E67" i="14"/>
  <c r="C67" i="14"/>
  <c r="G67" i="14"/>
  <c r="D67" i="14"/>
  <c r="F67" i="14"/>
  <c r="B67" i="14"/>
  <c r="H67" i="14"/>
  <c r="A92" i="14"/>
  <c r="B92" i="14"/>
  <c r="B90" i="14" a="1"/>
  <c r="B82" i="14" a="1"/>
  <c r="B88" i="14" a="1"/>
  <c r="B84" i="14" a="1"/>
  <c r="B86" i="14" a="1"/>
  <c r="B80" i="14" a="1"/>
  <c r="G86" i="14" l="1"/>
  <c r="E86" i="14"/>
  <c r="B86" i="14"/>
  <c r="H86" i="14"/>
  <c r="D86" i="14"/>
  <c r="C86" i="14"/>
  <c r="F86" i="14"/>
  <c r="C88" i="14"/>
  <c r="G88" i="14"/>
  <c r="E88" i="14"/>
  <c r="F88" i="14"/>
  <c r="D88" i="14"/>
  <c r="B88" i="14"/>
  <c r="H88" i="14"/>
  <c r="B90" i="14"/>
  <c r="C90" i="14"/>
  <c r="A107" i="14"/>
  <c r="B95" i="14" a="1"/>
  <c r="B105" i="14" a="1"/>
  <c r="B97" i="14" a="1"/>
  <c r="B103" i="14" a="1"/>
  <c r="B99" i="14" a="1"/>
  <c r="B101" i="14" a="1"/>
  <c r="B107" i="14"/>
  <c r="H80" i="14"/>
  <c r="H79" i="14" s="1"/>
  <c r="G80" i="14"/>
  <c r="G79" i="14" s="1"/>
  <c r="F80" i="14"/>
  <c r="F79" i="14" s="1"/>
  <c r="E80" i="14"/>
  <c r="E79" i="14" s="1"/>
  <c r="D80" i="14"/>
  <c r="D79" i="14" s="1"/>
  <c r="C80" i="14"/>
  <c r="C79" i="14" s="1"/>
  <c r="B80" i="14"/>
  <c r="B79" i="14" s="1"/>
  <c r="D84" i="14"/>
  <c r="G84" i="14"/>
  <c r="B84" i="14"/>
  <c r="E84" i="14"/>
  <c r="H84" i="14"/>
  <c r="F84" i="14"/>
  <c r="C84" i="14"/>
  <c r="E82" i="14"/>
  <c r="D82" i="14"/>
  <c r="H82" i="14"/>
  <c r="B82" i="14"/>
  <c r="C82" i="14"/>
  <c r="F82" i="14"/>
  <c r="G82" i="14"/>
  <c r="C99" i="14" l="1"/>
  <c r="E99" i="14"/>
  <c r="D99" i="14"/>
  <c r="F99" i="14"/>
  <c r="G99" i="14"/>
  <c r="H99" i="14"/>
  <c r="B99" i="14"/>
  <c r="C97" i="14"/>
  <c r="E97" i="14"/>
  <c r="F97" i="14"/>
  <c r="G97" i="14"/>
  <c r="B97" i="14"/>
  <c r="D97" i="14"/>
  <c r="H97" i="14"/>
  <c r="H95" i="14"/>
  <c r="H94" i="14" s="1"/>
  <c r="F95" i="14"/>
  <c r="F94" i="14" s="1"/>
  <c r="D95" i="14"/>
  <c r="D94" i="14" s="1"/>
  <c r="B95" i="14"/>
  <c r="B94" i="14" s="1"/>
  <c r="G95" i="14"/>
  <c r="G94" i="14" s="1"/>
  <c r="E95" i="14"/>
  <c r="E94" i="14" s="1"/>
  <c r="C95" i="14"/>
  <c r="C94" i="14" s="1"/>
  <c r="F101" i="14"/>
  <c r="C101" i="14"/>
  <c r="D101" i="14"/>
  <c r="B101" i="14"/>
  <c r="E101" i="14"/>
  <c r="G101" i="14"/>
  <c r="H101" i="14"/>
  <c r="B103" i="14"/>
  <c r="C103" i="14"/>
  <c r="G103" i="14"/>
  <c r="E103" i="14"/>
  <c r="D103" i="14"/>
  <c r="H103" i="14"/>
  <c r="F103" i="14"/>
  <c r="B105" i="14"/>
  <c r="C105" i="14"/>
  <c r="A122" i="14"/>
  <c r="B122" i="14"/>
  <c r="B110" i="14" a="1"/>
  <c r="B116" i="14" a="1"/>
  <c r="B114" i="14" a="1"/>
  <c r="B120" i="14" a="1"/>
  <c r="B118" i="14" a="1"/>
  <c r="B112" i="14" a="1"/>
  <c r="H112" i="14" l="1"/>
  <c r="B112" i="14"/>
  <c r="D112" i="14"/>
  <c r="E112" i="14"/>
  <c r="F112" i="14"/>
  <c r="C112" i="14"/>
  <c r="G112" i="14"/>
  <c r="C116" i="14"/>
  <c r="G116" i="14"/>
  <c r="H116" i="14"/>
  <c r="F116" i="14"/>
  <c r="E116" i="14"/>
  <c r="B116" i="14"/>
  <c r="D116" i="14"/>
  <c r="F118" i="14"/>
  <c r="D118" i="14"/>
  <c r="G118" i="14"/>
  <c r="C118" i="14"/>
  <c r="B118" i="14"/>
  <c r="H118" i="14"/>
  <c r="E118" i="14"/>
  <c r="D114" i="14"/>
  <c r="E114" i="14"/>
  <c r="F114" i="14"/>
  <c r="C114" i="14"/>
  <c r="H114" i="14"/>
  <c r="B114" i="14"/>
  <c r="G114" i="14"/>
  <c r="H110" i="14"/>
  <c r="H109" i="14" s="1"/>
  <c r="G110" i="14"/>
  <c r="G109" i="14" s="1"/>
  <c r="F110" i="14"/>
  <c r="F109" i="14" s="1"/>
  <c r="E110" i="14"/>
  <c r="E109" i="14" s="1"/>
  <c r="D110" i="14"/>
  <c r="D109" i="14" s="1"/>
  <c r="C110" i="14"/>
  <c r="C109" i="14" s="1"/>
  <c r="B110" i="14"/>
  <c r="B109" i="14" s="1"/>
  <c r="B137" i="14"/>
  <c r="A137" i="14"/>
  <c r="B125" i="14" a="1"/>
  <c r="B127" i="14" a="1"/>
  <c r="B129" i="14" a="1"/>
  <c r="B135" i="14" a="1"/>
  <c r="B133" i="14" a="1"/>
  <c r="B131" i="14" a="1"/>
  <c r="B120" i="14"/>
  <c r="C120" i="14"/>
  <c r="B133" i="14" l="1"/>
  <c r="E133" i="14"/>
  <c r="H133" i="14"/>
  <c r="F133" i="14"/>
  <c r="G133" i="14"/>
  <c r="C133" i="14"/>
  <c r="D133" i="14"/>
  <c r="G129" i="14"/>
  <c r="B129" i="14"/>
  <c r="E129" i="14"/>
  <c r="H129" i="14"/>
  <c r="C129" i="14"/>
  <c r="F129" i="14"/>
  <c r="D129" i="14"/>
  <c r="G125" i="14"/>
  <c r="G124" i="14" s="1"/>
  <c r="E125" i="14"/>
  <c r="E124" i="14" s="1"/>
  <c r="C125" i="14"/>
  <c r="C124" i="14" s="1"/>
  <c r="H125" i="14"/>
  <c r="H124" i="14" s="1"/>
  <c r="F125" i="14"/>
  <c r="F124" i="14" s="1"/>
  <c r="D125" i="14"/>
  <c r="D124" i="14" s="1"/>
  <c r="B125" i="14"/>
  <c r="B124" i="14" s="1"/>
  <c r="B131" i="14"/>
  <c r="H131" i="14"/>
  <c r="D131" i="14"/>
  <c r="G131" i="14"/>
  <c r="E131" i="14"/>
  <c r="C131" i="14"/>
  <c r="F131" i="14"/>
  <c r="C135" i="14"/>
  <c r="B135" i="14"/>
  <c r="E127" i="14"/>
  <c r="D127" i="14"/>
  <c r="C127" i="14"/>
  <c r="H127" i="14"/>
  <c r="G127" i="14"/>
  <c r="B127" i="14"/>
  <c r="F127" i="14"/>
  <c r="B148" i="14" a="1"/>
  <c r="B144" i="14" a="1"/>
  <c r="B140" i="14" a="1"/>
  <c r="B146" i="14" a="1"/>
  <c r="B142" i="14" a="1"/>
  <c r="B150" i="14" a="1"/>
  <c r="C150" i="14" l="1"/>
  <c r="B150" i="14"/>
  <c r="G142" i="14"/>
  <c r="E142" i="14"/>
  <c r="C142" i="14"/>
  <c r="H142" i="14"/>
  <c r="B142" i="14"/>
  <c r="D142" i="14"/>
  <c r="F142" i="14"/>
  <c r="H140" i="14"/>
  <c r="H139" i="14" s="1"/>
  <c r="G140" i="14"/>
  <c r="G139" i="14" s="1"/>
  <c r="F140" i="14"/>
  <c r="F139" i="14" s="1"/>
  <c r="E140" i="14"/>
  <c r="E139" i="14" s="1"/>
  <c r="D140" i="14"/>
  <c r="D139" i="14" s="1"/>
  <c r="C140" i="14"/>
  <c r="C139" i="14" s="1"/>
  <c r="B140" i="14"/>
  <c r="B139" i="14" s="1"/>
  <c r="C148" i="14"/>
  <c r="E148" i="14"/>
  <c r="D148" i="14"/>
  <c r="H148" i="14"/>
  <c r="B148" i="14"/>
  <c r="G148" i="14"/>
  <c r="F148" i="14"/>
  <c r="G146" i="14"/>
  <c r="D146" i="14"/>
  <c r="B146" i="14"/>
  <c r="C146" i="14"/>
  <c r="F146" i="14"/>
  <c r="E146" i="14"/>
  <c r="H146" i="14"/>
  <c r="G144" i="14"/>
  <c r="E144" i="14"/>
  <c r="D144" i="14"/>
  <c r="C144" i="14"/>
  <c r="B144" i="14"/>
  <c r="F144" i="14"/>
  <c r="H144" i="14"/>
</calcChain>
</file>

<file path=xl/comments1.xml><?xml version="1.0" encoding="utf-8"?>
<comments xmlns="http://schemas.openxmlformats.org/spreadsheetml/2006/main">
  <authors>
    <author>作者</author>
  </authors>
  <commentList>
    <comment ref="F6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Github 连接</t>
        </r>
      </text>
    </comment>
    <comment ref="E7" authorId="0" shapeId="0">
      <text>
        <r>
          <rPr>
            <b/>
            <sz val="9"/>
            <color rgb="FF000000"/>
            <rFont val="宋体"/>
            <family val="3"/>
            <charset val="134"/>
          </rPr>
          <t>作者:</t>
        </r>
        <r>
          <rPr>
            <sz val="9"/>
            <color rgb="FF000000"/>
            <rFont val="宋体"/>
            <family val="3"/>
            <charset val="134"/>
          </rPr>
          <t xml:space="preserve">
11:30 PM UTC</t>
        </r>
      </text>
    </comment>
  </commentList>
</comments>
</file>

<file path=xl/sharedStrings.xml><?xml version="1.0" encoding="utf-8"?>
<sst xmlns="http://schemas.openxmlformats.org/spreadsheetml/2006/main" count="193" uniqueCount="112">
  <si>
    <t>星期日</t>
  </si>
  <si>
    <t>备注</t>
    <phoneticPr fontId="2" type="noConversion"/>
  </si>
  <si>
    <t>Week3</t>
  </si>
  <si>
    <t>Week4</t>
  </si>
  <si>
    <t>Q3</t>
  </si>
  <si>
    <t>L4</t>
  </si>
  <si>
    <t>Q4</t>
  </si>
  <si>
    <t>L2</t>
  </si>
  <si>
    <t>L1</t>
  </si>
  <si>
    <t>L3</t>
  </si>
  <si>
    <t>7月7日———8月4日</t>
    <phoneticPr fontId="26" type="noConversion"/>
  </si>
  <si>
    <t>时间</t>
    <phoneticPr fontId="26" type="noConversion"/>
  </si>
  <si>
    <t>Week1</t>
    <phoneticPr fontId="26" type="noConversion"/>
  </si>
  <si>
    <t>Week2</t>
    <phoneticPr fontId="26" type="noConversion"/>
  </si>
  <si>
    <t>Course</t>
    <phoneticPr fontId="26" type="noConversion"/>
  </si>
  <si>
    <t>lecture</t>
    <phoneticPr fontId="26" type="noConversion"/>
  </si>
  <si>
    <t>Q1</t>
    <phoneticPr fontId="26" type="noConversion"/>
  </si>
  <si>
    <t>P</t>
    <phoneticPr fontId="26" type="noConversion"/>
  </si>
  <si>
    <t>Q2</t>
    <phoneticPr fontId="26" type="noConversion"/>
  </si>
  <si>
    <t>Q3</t>
    <phoneticPr fontId="26" type="noConversion"/>
  </si>
  <si>
    <t>Q4</t>
    <phoneticPr fontId="26" type="noConversion"/>
  </si>
  <si>
    <t>The Data Scientist’s Toolbox</t>
    <phoneticPr fontId="26" type="noConversion"/>
  </si>
  <si>
    <t>L1</t>
    <phoneticPr fontId="26" type="noConversion"/>
  </si>
  <si>
    <t>L2</t>
    <phoneticPr fontId="26" type="noConversion"/>
  </si>
  <si>
    <t>L3</t>
    <phoneticPr fontId="26" type="noConversion"/>
  </si>
  <si>
    <t>R Programming</t>
    <phoneticPr fontId="26" type="noConversion"/>
  </si>
  <si>
    <t>P1</t>
    <phoneticPr fontId="26" type="noConversion"/>
  </si>
  <si>
    <t>P2</t>
    <phoneticPr fontId="26" type="noConversion"/>
  </si>
  <si>
    <t>P3</t>
    <phoneticPr fontId="26" type="noConversion"/>
  </si>
  <si>
    <t>Getting and Cleaning Data</t>
    <phoneticPr fontId="26" type="noConversion"/>
  </si>
  <si>
    <t>Exploratory Data Analysis</t>
    <phoneticPr fontId="26" type="noConversion"/>
  </si>
  <si>
    <t>Reproducible Research</t>
    <phoneticPr fontId="26" type="noConversion"/>
  </si>
  <si>
    <t>Statistical Inference</t>
    <phoneticPr fontId="26" type="noConversion"/>
  </si>
  <si>
    <t>Regression Models</t>
    <phoneticPr fontId="26" type="noConversion"/>
  </si>
  <si>
    <t>Practical Machine Learning</t>
    <phoneticPr fontId="26" type="noConversion"/>
  </si>
  <si>
    <t>Developing Data Products</t>
    <phoneticPr fontId="26" type="noConversion"/>
  </si>
  <si>
    <t>七月</t>
  </si>
  <si>
    <t>E1</t>
    <phoneticPr fontId="24" type="noConversion"/>
  </si>
  <si>
    <r>
      <rPr>
        <sz val="9"/>
        <rFont val="宋体"/>
        <family val="3"/>
        <charset val="134"/>
        <scheme val="major"/>
      </rPr>
      <t>周日</t>
    </r>
    <r>
      <rPr>
        <sz val="9"/>
        <rFont val="Franklin Gothic Medium"/>
        <family val="2"/>
        <scheme val="major"/>
      </rPr>
      <t>+7.30</t>
    </r>
    <phoneticPr fontId="24" type="noConversion"/>
  </si>
  <si>
    <t>学习C5_W1</t>
  </si>
  <si>
    <t>学习C4</t>
  </si>
  <si>
    <t>世界杯数据预测</t>
    <phoneticPr fontId="2" type="noConversion"/>
  </si>
  <si>
    <t>CIT</t>
    <phoneticPr fontId="2" type="noConversion"/>
  </si>
  <si>
    <t>Course1</t>
    <phoneticPr fontId="2" type="noConversion"/>
  </si>
  <si>
    <t>评估4</t>
    <phoneticPr fontId="24" type="noConversion"/>
  </si>
  <si>
    <t>讨论班</t>
    <phoneticPr fontId="2" type="noConversion"/>
  </si>
  <si>
    <t>Coursera</t>
    <phoneticPr fontId="2" type="noConversion"/>
  </si>
  <si>
    <t>讨论班</t>
    <phoneticPr fontId="2" type="noConversion"/>
  </si>
  <si>
    <t>L3</t>
    <phoneticPr fontId="24" type="noConversion"/>
  </si>
  <si>
    <t>L4</t>
    <phoneticPr fontId="24" type="noConversion"/>
  </si>
  <si>
    <t>P1 评估</t>
    <phoneticPr fontId="24" type="noConversion"/>
  </si>
  <si>
    <t>coursera</t>
    <phoneticPr fontId="2" type="noConversion"/>
  </si>
  <si>
    <t>黄老师整理</t>
    <phoneticPr fontId="2" type="noConversion"/>
  </si>
  <si>
    <t>休息+C2_W3</t>
    <phoneticPr fontId="2" type="noConversion"/>
  </si>
  <si>
    <t>世界杯二</t>
    <phoneticPr fontId="2" type="noConversion"/>
  </si>
  <si>
    <t>任务：</t>
    <phoneticPr fontId="2" type="noConversion"/>
  </si>
  <si>
    <t>P|E1</t>
    <phoneticPr fontId="24" type="noConversion"/>
  </si>
  <si>
    <t>L3</t>
    <phoneticPr fontId="24" type="noConversion"/>
  </si>
  <si>
    <t>E2</t>
    <phoneticPr fontId="24" type="noConversion"/>
  </si>
  <si>
    <t>L4</t>
    <phoneticPr fontId="24" type="noConversion"/>
  </si>
  <si>
    <t>P2</t>
    <phoneticPr fontId="26" type="noConversion"/>
  </si>
  <si>
    <t>flag</t>
    <phoneticPr fontId="24" type="noConversion"/>
  </si>
  <si>
    <t>√</t>
    <phoneticPr fontId="24" type="noConversion"/>
  </si>
  <si>
    <t>P1</t>
    <phoneticPr fontId="24" type="noConversion"/>
  </si>
  <si>
    <t>E1</t>
    <phoneticPr fontId="24" type="noConversion"/>
  </si>
  <si>
    <t>W1</t>
    <phoneticPr fontId="24" type="noConversion"/>
  </si>
  <si>
    <t>W2</t>
    <phoneticPr fontId="24" type="noConversion"/>
  </si>
  <si>
    <t>W4</t>
    <phoneticPr fontId="24" type="noConversion"/>
  </si>
  <si>
    <t>备注</t>
    <phoneticPr fontId="24" type="noConversion"/>
  </si>
  <si>
    <t>周末出评估结果</t>
    <phoneticPr fontId="24" type="noConversion"/>
  </si>
  <si>
    <t>P3 | E2</t>
    <phoneticPr fontId="26" type="noConversion"/>
  </si>
  <si>
    <t>P0</t>
    <phoneticPr fontId="24" type="noConversion"/>
  </si>
  <si>
    <t>E3</t>
    <phoneticPr fontId="24" type="noConversion"/>
  </si>
  <si>
    <t>笔记</t>
    <phoneticPr fontId="24" type="noConversion"/>
  </si>
  <si>
    <t>1.couresra
2.实验CIT
3.吃饭</t>
    <phoneticPr fontId="2" type="noConversion"/>
  </si>
  <si>
    <t>讨论班</t>
    <phoneticPr fontId="2" type="noConversion"/>
  </si>
  <si>
    <t>location数据</t>
    <phoneticPr fontId="2" type="noConversion"/>
  </si>
  <si>
    <t>备注</t>
    <phoneticPr fontId="2" type="noConversion"/>
  </si>
  <si>
    <t>1.送叶子</t>
    <phoneticPr fontId="2" type="noConversion"/>
  </si>
  <si>
    <t>1.快速C6
2.CIT</t>
    <phoneticPr fontId="2" type="noConversion"/>
  </si>
  <si>
    <t>W3 P3</t>
    <phoneticPr fontId="24" type="noConversion"/>
  </si>
  <si>
    <t>P1|P2</t>
    <phoneticPr fontId="24" type="noConversion"/>
  </si>
  <si>
    <t>1. coursera课程</t>
    <phoneticPr fontId="2" type="noConversion"/>
  </si>
  <si>
    <t>latent regression</t>
    <phoneticPr fontId="2" type="noConversion"/>
  </si>
  <si>
    <t>黄老师数据整理</t>
    <phoneticPr fontId="2" type="noConversion"/>
  </si>
  <si>
    <t>case活</t>
    <phoneticPr fontId="2" type="noConversion"/>
  </si>
  <si>
    <t>coursera8</t>
    <phoneticPr fontId="2" type="noConversion"/>
  </si>
  <si>
    <t>1.准备latent model
2.晚上安排时间</t>
    <phoneticPr fontId="2" type="noConversion"/>
  </si>
  <si>
    <t>P1</t>
    <phoneticPr fontId="24" type="noConversion"/>
  </si>
  <si>
    <t>course</t>
    <phoneticPr fontId="2" type="noConversion"/>
  </si>
  <si>
    <t>latent model</t>
    <phoneticPr fontId="2" type="noConversion"/>
  </si>
  <si>
    <t>计划--校园招聘</t>
    <phoneticPr fontId="2" type="noConversion"/>
  </si>
  <si>
    <t>整理beta</t>
    <phoneticPr fontId="2" type="noConversion"/>
  </si>
  <si>
    <t>课程</t>
    <phoneticPr fontId="2" type="noConversion"/>
  </si>
  <si>
    <t>查找华联
简历+实习</t>
    <phoneticPr fontId="2" type="noConversion"/>
  </si>
  <si>
    <t>C7搞定</t>
    <phoneticPr fontId="2" type="noConversion"/>
  </si>
  <si>
    <t>阿里预约12:00</t>
    <phoneticPr fontId="2" type="noConversion"/>
  </si>
  <si>
    <t>腾讯在线宣讲会</t>
    <phoneticPr fontId="2" type="noConversion"/>
  </si>
  <si>
    <t>腾讯宣讲会</t>
    <phoneticPr fontId="2" type="noConversion"/>
  </si>
  <si>
    <t>阿里面试开始</t>
    <phoneticPr fontId="2" type="noConversion"/>
  </si>
  <si>
    <t>coursera课程</t>
    <phoneticPr fontId="2" type="noConversion"/>
  </si>
  <si>
    <t>假期：开题+简历+准备</t>
    <phoneticPr fontId="2" type="noConversion"/>
  </si>
  <si>
    <t>投递简历
整理进程</t>
    <phoneticPr fontId="2" type="noConversion"/>
  </si>
  <si>
    <t>1.适当的计划安排
资源整合</t>
    <phoneticPr fontId="2" type="noConversion"/>
  </si>
  <si>
    <t>1.处理location数据
2.看paper</t>
    <phoneticPr fontId="2" type="noConversion"/>
  </si>
  <si>
    <t>关于开题</t>
    <phoneticPr fontId="2" type="noConversion"/>
  </si>
  <si>
    <t>2.准备知识</t>
    <phoneticPr fontId="2" type="noConversion"/>
  </si>
  <si>
    <t xml:space="preserve">统计学习理论整理
JAVA
</t>
    <phoneticPr fontId="2" type="noConversion"/>
  </si>
  <si>
    <t>开题</t>
    <phoneticPr fontId="2" type="noConversion"/>
  </si>
  <si>
    <t>1. 数据处理
2.PCA论文
3.尝试</t>
    <phoneticPr fontId="2" type="noConversion"/>
  </si>
  <si>
    <t>出去玩</t>
    <phoneticPr fontId="2" type="noConversion"/>
  </si>
  <si>
    <t>在玩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</si>
</sst>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mm\!\ yyyy"/>
    <numFmt numFmtId="177" formatCode="dd"/>
  </numFmts>
  <fonts count="47" x14ac:knownFonts="1">
    <font>
      <sz val="9"/>
      <name val="Franklin Gothic Medium"/>
      <family val="2"/>
      <scheme val="major"/>
    </font>
    <font>
      <sz val="11"/>
      <color theme="1"/>
      <name val="宋体"/>
      <family val="2"/>
      <charset val="134"/>
      <scheme val="minor"/>
    </font>
    <font>
      <sz val="8"/>
      <name val="Arial"/>
      <family val="2"/>
    </font>
    <font>
      <b/>
      <sz val="11"/>
      <color theme="0"/>
      <name val="Euphemia"/>
      <family val="2"/>
      <scheme val="minor"/>
    </font>
    <font>
      <b/>
      <sz val="14"/>
      <color theme="0"/>
      <name val="Euphemia"/>
      <family val="2"/>
      <scheme val="minor"/>
    </font>
    <font>
      <b/>
      <sz val="28"/>
      <color theme="1" tint="0.34998626667073579"/>
      <name val="Euphemia"/>
      <family val="2"/>
      <scheme val="minor"/>
    </font>
    <font>
      <sz val="10"/>
      <color indexed="63"/>
      <name val="Euphemia"/>
      <family val="2"/>
      <scheme val="minor"/>
    </font>
    <font>
      <sz val="9"/>
      <name val="Franklin Gothic Medium"/>
      <family val="2"/>
      <scheme val="major"/>
    </font>
    <font>
      <b/>
      <sz val="8"/>
      <color theme="0"/>
      <name val="Euphemia"/>
      <family val="2"/>
      <scheme val="minor"/>
    </font>
    <font>
      <sz val="9"/>
      <color theme="1"/>
      <name val="Franklin Gothic Medium"/>
      <family val="2"/>
      <scheme val="major"/>
    </font>
    <font>
      <sz val="16"/>
      <color theme="1" tint="0.499984740745262"/>
      <name val="Franklin Gothic Medium"/>
      <family val="2"/>
      <scheme val="major"/>
    </font>
    <font>
      <sz val="36"/>
      <color theme="4"/>
      <name val="Franklin Gothic Medium"/>
      <family val="2"/>
      <scheme val="major"/>
    </font>
    <font>
      <sz val="1"/>
      <color theme="0"/>
      <name val="Euphemia"/>
      <family val="2"/>
      <scheme val="minor"/>
    </font>
    <font>
      <sz val="1"/>
      <color theme="0"/>
      <name val="微软雅黑"/>
      <family val="2"/>
      <charset val="134"/>
    </font>
    <font>
      <sz val="36"/>
      <color theme="4"/>
      <name val="微软雅黑"/>
      <family val="2"/>
      <charset val="134"/>
    </font>
    <font>
      <b/>
      <sz val="28"/>
      <color theme="1" tint="0.34998626667073579"/>
      <name val="微软雅黑"/>
      <family val="2"/>
      <charset val="134"/>
    </font>
    <font>
      <sz val="9"/>
      <name val="微软雅黑"/>
      <family val="2"/>
      <charset val="134"/>
    </font>
    <font>
      <sz val="10"/>
      <name val="微软雅黑"/>
      <family val="2"/>
      <charset val="134"/>
    </font>
    <font>
      <b/>
      <sz val="8"/>
      <color theme="0"/>
      <name val="微软雅黑"/>
      <family val="2"/>
      <charset val="134"/>
    </font>
    <font>
      <sz val="16"/>
      <color theme="1" tint="0.499984740745262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color rgb="FFFFFFFF"/>
      <name val="宋体"/>
      <family val="2"/>
      <charset val="134"/>
    </font>
    <font>
      <b/>
      <sz val="11"/>
      <color rgb="FF000000"/>
      <name val="Arial Unicode MS"/>
      <family val="2"/>
      <charset val="134"/>
    </font>
    <font>
      <sz val="11"/>
      <color rgb="FF006100"/>
      <name val="宋体"/>
      <family val="2"/>
      <charset val="134"/>
    </font>
    <font>
      <sz val="11"/>
      <color rgb="FF000000"/>
      <name val="Arial Unicode MS"/>
      <family val="2"/>
      <charset val="134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  <scheme val="maj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24"/>
      <name val="宋体"/>
      <family val="3"/>
      <charset val="134"/>
    </font>
    <font>
      <sz val="14"/>
      <name val="宋体"/>
      <family val="3"/>
      <charset val="134"/>
    </font>
    <font>
      <sz val="12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b/>
      <sz val="11"/>
      <color rgb="FFFA7D00"/>
      <name val="宋体"/>
      <family val="2"/>
      <charset val="134"/>
      <scheme val="minor"/>
    </font>
    <font>
      <b/>
      <sz val="16"/>
      <color rgb="FFFA7D00"/>
      <name val="宋体"/>
      <family val="3"/>
      <charset val="134"/>
    </font>
    <font>
      <b/>
      <u/>
      <sz val="16"/>
      <color rgb="FFFA7D00"/>
      <name val="宋体"/>
      <family val="2"/>
      <charset val="134"/>
    </font>
    <font>
      <sz val="18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  <font>
      <b/>
      <sz val="12"/>
      <name val="微软雅黑"/>
      <family val="2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8064A2"/>
        <bgColor rgb="FFFFFFFF"/>
      </patternFill>
    </fill>
    <fill>
      <patternFill patternType="solid">
        <fgColor rgb="FFE4DFEC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</fills>
  <borders count="25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</borders>
  <cellStyleXfs count="18">
    <xf numFmtId="0" fontId="0" fillId="0" borderId="0" applyFill="0" applyBorder="0" applyProtection="0">
      <alignment horizontal="left" indent="1"/>
    </xf>
    <xf numFmtId="0" fontId="6" fillId="3" borderId="0" applyNumberFormat="0" applyBorder="0" applyAlignment="0" applyProtection="0"/>
    <xf numFmtId="0" fontId="5" fillId="0" borderId="0" applyNumberFormat="0" applyFill="0" applyAlignment="0" applyProtection="0"/>
    <xf numFmtId="0" fontId="3" fillId="4" borderId="1" applyNumberFormat="0" applyAlignment="0" applyProtection="0"/>
    <xf numFmtId="0" fontId="4" fillId="5" borderId="2" applyNumberFormat="0" applyProtection="0">
      <alignment vertical="center"/>
    </xf>
    <xf numFmtId="0" fontId="8" fillId="6" borderId="3" applyNumberFormat="0" applyAlignment="0">
      <alignment horizontal="left" indent="1"/>
    </xf>
    <xf numFmtId="177" fontId="10" fillId="0" borderId="4" applyFill="0" applyProtection="0">
      <alignment horizontal="left" vertical="center" wrapText="1" indent="1"/>
    </xf>
    <xf numFmtId="177" fontId="9" fillId="0" borderId="7" applyFill="0" applyProtection="0">
      <alignment horizontal="left" vertical="top" wrapText="1" indent="1"/>
    </xf>
    <xf numFmtId="177" fontId="9" fillId="0" borderId="0" applyNumberFormat="0" applyFill="0" applyProtection="0">
      <alignment horizontal="left" vertical="top" wrapText="1" indent="1"/>
    </xf>
    <xf numFmtId="177" fontId="7" fillId="0" borderId="9" applyNumberFormat="0" applyFill="0" applyProtection="0">
      <alignment horizontal="left" vertical="center" wrapText="1" indent="1"/>
    </xf>
    <xf numFmtId="0" fontId="11" fillId="0" borderId="0" applyNumberFormat="0" applyFill="0" applyBorder="0" applyProtection="0">
      <alignment horizontal="left" indent="7"/>
    </xf>
    <xf numFmtId="0" fontId="12" fillId="0" borderId="0" applyNumberFormat="0" applyFill="0" applyBorder="0" applyAlignment="0" applyProtection="0">
      <alignment horizontal="left" vertical="center"/>
    </xf>
    <xf numFmtId="0" fontId="8" fillId="7" borderId="3">
      <alignment horizontal="left" indent="1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0" fillId="16" borderId="21" applyNumberFormat="0" applyAlignment="0" applyProtection="0">
      <alignment vertical="center"/>
    </xf>
  </cellStyleXfs>
  <cellXfs count="87">
    <xf numFmtId="0" fontId="0" fillId="0" borderId="0" xfId="0">
      <alignment horizontal="left" indent="1"/>
    </xf>
    <xf numFmtId="0" fontId="13" fillId="0" borderId="0" xfId="11" applyFont="1" applyFill="1" applyBorder="1" applyAlignment="1">
      <alignment horizontal="left" vertical="center"/>
    </xf>
    <xf numFmtId="176" fontId="15" fillId="2" borderId="0" xfId="2" applyNumberFormat="1" applyFont="1" applyFill="1" applyBorder="1" applyAlignment="1">
      <alignment vertical="center"/>
    </xf>
    <xf numFmtId="0" fontId="16" fillId="2" borderId="0" xfId="0" applyFont="1" applyFill="1">
      <alignment horizontal="left" indent="1"/>
    </xf>
    <xf numFmtId="0" fontId="14" fillId="0" borderId="0" xfId="10" applyFont="1">
      <alignment horizontal="left" indent="7"/>
    </xf>
    <xf numFmtId="0" fontId="16" fillId="0" borderId="0" xfId="0" applyFont="1">
      <alignment horizontal="left" indent="1"/>
    </xf>
    <xf numFmtId="0" fontId="17" fillId="2" borderId="0" xfId="0" applyFont="1" applyFill="1">
      <alignment horizontal="left" indent="1"/>
    </xf>
    <xf numFmtId="0" fontId="18" fillId="6" borderId="3" xfId="5" applyFont="1">
      <alignment horizontal="left" indent="1"/>
    </xf>
    <xf numFmtId="0" fontId="18" fillId="7" borderId="3" xfId="12" applyFont="1">
      <alignment horizontal="left" indent="1"/>
    </xf>
    <xf numFmtId="0" fontId="17" fillId="0" borderId="0" xfId="0" applyFont="1">
      <alignment horizontal="left" indent="1"/>
    </xf>
    <xf numFmtId="177" fontId="19" fillId="0" borderId="4" xfId="6" applyFont="1" applyFill="1">
      <alignment horizontal="left" vertical="center" wrapText="1" indent="1"/>
    </xf>
    <xf numFmtId="177" fontId="19" fillId="0" borderId="5" xfId="6" applyFont="1" applyFill="1" applyBorder="1">
      <alignment horizontal="left" vertical="center" wrapText="1" indent="1"/>
    </xf>
    <xf numFmtId="177" fontId="20" fillId="0" borderId="7" xfId="7" applyFont="1" applyFill="1">
      <alignment horizontal="left" vertical="top" wrapText="1" indent="1"/>
    </xf>
    <xf numFmtId="177" fontId="20" fillId="0" borderId="6" xfId="7" applyFont="1" applyFill="1" applyBorder="1">
      <alignment horizontal="left" vertical="top" wrapText="1" indent="1"/>
    </xf>
    <xf numFmtId="177" fontId="20" fillId="0" borderId="8" xfId="7" applyFont="1" applyFill="1" applyBorder="1">
      <alignment horizontal="left" vertical="top" wrapText="1" indent="1"/>
    </xf>
    <xf numFmtId="0" fontId="21" fillId="8" borderId="0" xfId="13" applyAlignment="1"/>
    <xf numFmtId="0" fontId="22" fillId="9" borderId="0" xfId="14" applyAlignment="1"/>
    <xf numFmtId="0" fontId="27" fillId="12" borderId="10" xfId="15" applyFont="1" applyFill="1" applyBorder="1" applyAlignment="1">
      <alignment horizontal="center"/>
    </xf>
    <xf numFmtId="0" fontId="27" fillId="12" borderId="12" xfId="15" applyFont="1" applyFill="1" applyBorder="1" applyAlignment="1">
      <alignment horizontal="center"/>
    </xf>
    <xf numFmtId="0" fontId="27" fillId="12" borderId="0" xfId="15" applyFont="1" applyFill="1" applyBorder="1" applyAlignment="1">
      <alignment horizontal="center"/>
    </xf>
    <xf numFmtId="0" fontId="28" fillId="13" borderId="15" xfId="16" applyFont="1" applyFill="1" applyBorder="1" applyAlignment="1"/>
    <xf numFmtId="0" fontId="29" fillId="14" borderId="0" xfId="13" applyFont="1" applyFill="1" applyBorder="1" applyAlignment="1"/>
    <xf numFmtId="0" fontId="29" fillId="14" borderId="10" xfId="13" applyFont="1" applyFill="1" applyBorder="1" applyAlignment="1"/>
    <xf numFmtId="0" fontId="28" fillId="0" borderId="16" xfId="0" applyFont="1" applyFill="1" applyBorder="1" applyAlignment="1"/>
    <xf numFmtId="0" fontId="30" fillId="0" borderId="17" xfId="0" applyFont="1" applyFill="1" applyBorder="1" applyAlignment="1"/>
    <xf numFmtId="0" fontId="30" fillId="0" borderId="0" xfId="0" applyFont="1" applyFill="1" applyBorder="1" applyAlignment="1"/>
    <xf numFmtId="0" fontId="30" fillId="0" borderId="18" xfId="0" applyFont="1" applyFill="1" applyBorder="1" applyAlignment="1"/>
    <xf numFmtId="0" fontId="28" fillId="13" borderId="16" xfId="16" applyFont="1" applyFill="1" applyBorder="1" applyAlignment="1"/>
    <xf numFmtId="0" fontId="30" fillId="13" borderId="0" xfId="16" applyFont="1" applyFill="1" applyBorder="1" applyAlignment="1"/>
    <xf numFmtId="0" fontId="30" fillId="13" borderId="17" xfId="16" applyFont="1" applyFill="1" applyBorder="1" applyAlignment="1"/>
    <xf numFmtId="0" fontId="30" fillId="13" borderId="18" xfId="16" applyFont="1" applyFill="1" applyBorder="1" applyAlignment="1"/>
    <xf numFmtId="0" fontId="28" fillId="13" borderId="19" xfId="16" applyFont="1" applyFill="1" applyBorder="1" applyAlignment="1"/>
    <xf numFmtId="0" fontId="30" fillId="13" borderId="13" xfId="16" applyFont="1" applyFill="1" applyBorder="1" applyAlignment="1"/>
    <xf numFmtId="0" fontId="30" fillId="13" borderId="14" xfId="16" applyFont="1" applyFill="1" applyBorder="1" applyAlignment="1"/>
    <xf numFmtId="0" fontId="27" fillId="12" borderId="13" xfId="15" applyFont="1" applyFill="1" applyBorder="1" applyAlignment="1">
      <alignment horizontal="center"/>
    </xf>
    <xf numFmtId="0" fontId="27" fillId="12" borderId="14" xfId="15" applyFont="1" applyFill="1" applyBorder="1" applyAlignment="1">
      <alignment horizontal="center"/>
    </xf>
    <xf numFmtId="177" fontId="19" fillId="0" borderId="6" xfId="6" applyFont="1" applyFill="1" applyBorder="1">
      <alignment horizontal="left" vertical="center" wrapText="1" indent="1"/>
    </xf>
    <xf numFmtId="0" fontId="21" fillId="8" borderId="12" xfId="13" applyBorder="1" applyAlignment="1"/>
    <xf numFmtId="0" fontId="21" fillId="8" borderId="17" xfId="13" applyBorder="1" applyAlignment="1"/>
    <xf numFmtId="0" fontId="21" fillId="8" borderId="0" xfId="13" applyBorder="1" applyAlignment="1"/>
    <xf numFmtId="0" fontId="22" fillId="9" borderId="17" xfId="14" applyBorder="1" applyAlignment="1"/>
    <xf numFmtId="177" fontId="19" fillId="15" borderId="4" xfId="6" applyFont="1" applyFill="1">
      <alignment horizontal="left" vertical="center" wrapText="1" indent="1"/>
    </xf>
    <xf numFmtId="0" fontId="18" fillId="6" borderId="0" xfId="5" applyFont="1" applyBorder="1">
      <alignment horizontal="left" indent="1"/>
    </xf>
    <xf numFmtId="0" fontId="17" fillId="0" borderId="20" xfId="0" applyFont="1" applyBorder="1">
      <alignment horizontal="left" indent="1"/>
    </xf>
    <xf numFmtId="0" fontId="16" fillId="0" borderId="15" xfId="0" applyFont="1" applyBorder="1">
      <alignment horizontal="left" indent="1"/>
    </xf>
    <xf numFmtId="0" fontId="16" fillId="0" borderId="16" xfId="0" applyFont="1" applyBorder="1">
      <alignment horizontal="left" indent="1"/>
    </xf>
    <xf numFmtId="0" fontId="16" fillId="0" borderId="19" xfId="0" applyFont="1" applyBorder="1">
      <alignment horizontal="left" indent="1"/>
    </xf>
    <xf numFmtId="0" fontId="0" fillId="0" borderId="16" xfId="0" applyBorder="1">
      <alignment horizontal="left" indent="1"/>
    </xf>
    <xf numFmtId="0" fontId="0" fillId="0" borderId="19" xfId="0" applyBorder="1">
      <alignment horizontal="left" indent="1"/>
    </xf>
    <xf numFmtId="0" fontId="36" fillId="0" borderId="16" xfId="0" applyFont="1" applyBorder="1">
      <alignment horizontal="left" indent="1"/>
    </xf>
    <xf numFmtId="0" fontId="25" fillId="0" borderId="0" xfId="0" applyFont="1" applyFill="1" applyBorder="1" applyAlignment="1">
      <alignment horizontal="center"/>
    </xf>
    <xf numFmtId="0" fontId="27" fillId="12" borderId="10" xfId="15" applyFont="1" applyFill="1" applyBorder="1" applyAlignment="1">
      <alignment horizontal="center"/>
    </xf>
    <xf numFmtId="0" fontId="37" fillId="0" borderId="16" xfId="0" applyFont="1" applyBorder="1">
      <alignment horizontal="left" indent="1"/>
    </xf>
    <xf numFmtId="0" fontId="30" fillId="13" borderId="15" xfId="16" applyFont="1" applyFill="1" applyBorder="1" applyAlignment="1"/>
    <xf numFmtId="0" fontId="30" fillId="13" borderId="16" xfId="16" applyFont="1" applyFill="1" applyBorder="1" applyAlignment="1"/>
    <xf numFmtId="0" fontId="30" fillId="0" borderId="16" xfId="0" applyFont="1" applyFill="1" applyBorder="1" applyAlignment="1"/>
    <xf numFmtId="0" fontId="30" fillId="13" borderId="19" xfId="16" applyFont="1" applyFill="1" applyBorder="1" applyAlignment="1"/>
    <xf numFmtId="177" fontId="38" fillId="0" borderId="6" xfId="7" applyFont="1" applyFill="1" applyBorder="1">
      <alignment horizontal="left" vertical="top" wrapText="1" indent="1"/>
    </xf>
    <xf numFmtId="177" fontId="39" fillId="0" borderId="7" xfId="7" applyFont="1" applyFill="1">
      <alignment horizontal="left" vertical="top" wrapText="1" indent="1"/>
    </xf>
    <xf numFmtId="0" fontId="21" fillId="8" borderId="0" xfId="13" applyAlignment="1">
      <alignment horizontal="left" indent="1"/>
    </xf>
    <xf numFmtId="0" fontId="40" fillId="16" borderId="21" xfId="17" applyAlignment="1">
      <alignment wrapText="1"/>
    </xf>
    <xf numFmtId="0" fontId="41" fillId="16" borderId="21" xfId="17" applyFont="1" applyAlignment="1">
      <alignment wrapText="1"/>
    </xf>
    <xf numFmtId="177" fontId="38" fillId="0" borderId="7" xfId="7" applyFont="1" applyFill="1">
      <alignment horizontal="left" vertical="top" wrapText="1" indent="1"/>
    </xf>
    <xf numFmtId="0" fontId="42" fillId="16" borderId="21" xfId="17" applyFont="1" applyAlignment="1">
      <alignment wrapText="1"/>
    </xf>
    <xf numFmtId="0" fontId="21" fillId="8" borderId="13" xfId="13" applyBorder="1" applyAlignment="1"/>
    <xf numFmtId="0" fontId="21" fillId="8" borderId="14" xfId="13" applyBorder="1" applyAlignment="1"/>
    <xf numFmtId="177" fontId="43" fillId="0" borderId="7" xfId="7" applyFont="1" applyFill="1">
      <alignment horizontal="left" vertical="top" wrapText="1" indent="1"/>
    </xf>
    <xf numFmtId="177" fontId="43" fillId="0" borderId="6" xfId="7" applyFont="1" applyFill="1" applyBorder="1">
      <alignment horizontal="left" vertical="top" wrapText="1" indent="1"/>
    </xf>
    <xf numFmtId="177" fontId="44" fillId="0" borderId="7" xfId="7" applyFont="1" applyFill="1">
      <alignment horizontal="left" vertical="top" wrapText="1" indent="1"/>
    </xf>
    <xf numFmtId="177" fontId="45" fillId="0" borderId="7" xfId="7" applyFont="1" applyFill="1">
      <alignment horizontal="left" vertical="top" wrapText="1" indent="1"/>
    </xf>
    <xf numFmtId="177" fontId="39" fillId="0" borderId="6" xfId="7" applyFont="1" applyFill="1" applyBorder="1">
      <alignment horizontal="left" vertical="top" wrapText="1" indent="1"/>
    </xf>
    <xf numFmtId="0" fontId="17" fillId="0" borderId="15" xfId="0" applyFont="1" applyBorder="1">
      <alignment horizontal="left" indent="1"/>
    </xf>
    <xf numFmtId="0" fontId="16" fillId="0" borderId="16" xfId="0" applyFont="1" applyBorder="1" applyAlignment="1">
      <alignment horizontal="left" wrapText="1" indent="1"/>
    </xf>
    <xf numFmtId="0" fontId="46" fillId="0" borderId="16" xfId="0" applyFont="1" applyBorder="1">
      <alignment horizontal="left" indent="1"/>
    </xf>
    <xf numFmtId="177" fontId="21" fillId="8" borderId="6" xfId="13" applyNumberFormat="1" applyBorder="1" applyAlignment="1">
      <alignment horizontal="left" vertical="top" wrapText="1" indent="1"/>
    </xf>
    <xf numFmtId="0" fontId="0" fillId="0" borderId="15" xfId="0" applyBorder="1" applyAlignment="1">
      <alignment horizontal="center"/>
    </xf>
    <xf numFmtId="0" fontId="0" fillId="0" borderId="19" xfId="0" applyBorder="1" applyAlignment="1">
      <alignment horizontal="center"/>
    </xf>
    <xf numFmtId="0" fontId="25" fillId="0" borderId="0" xfId="0" applyFont="1" applyFill="1" applyBorder="1" applyAlignment="1">
      <alignment horizontal="center"/>
    </xf>
    <xf numFmtId="0" fontId="27" fillId="12" borderId="11" xfId="15" applyFont="1" applyFill="1" applyBorder="1" applyAlignment="1">
      <alignment horizontal="center"/>
    </xf>
    <xf numFmtId="0" fontId="27" fillId="12" borderId="10" xfId="15" applyFont="1" applyFill="1" applyBorder="1" applyAlignment="1">
      <alignment horizontal="center"/>
    </xf>
    <xf numFmtId="0" fontId="27" fillId="12" borderId="12" xfId="15" applyFont="1" applyFill="1" applyBorder="1" applyAlignment="1">
      <alignment horizontal="center"/>
    </xf>
    <xf numFmtId="177" fontId="16" fillId="0" borderId="9" xfId="9" applyFont="1" applyBorder="1">
      <alignment horizontal="left" vertical="center" wrapText="1" indent="1"/>
    </xf>
    <xf numFmtId="0" fontId="14" fillId="0" borderId="0" xfId="10" applyFont="1">
      <alignment horizontal="left" indent="7"/>
    </xf>
    <xf numFmtId="177" fontId="20" fillId="0" borderId="0" xfId="8" applyFont="1">
      <alignment horizontal="left" vertical="top" wrapText="1" indent="1"/>
    </xf>
    <xf numFmtId="177" fontId="21" fillId="8" borderId="22" xfId="13" applyNumberFormat="1" applyBorder="1" applyAlignment="1">
      <alignment horizontal="center" vertical="top" wrapText="1"/>
    </xf>
    <xf numFmtId="177" fontId="21" fillId="8" borderId="23" xfId="13" applyNumberFormat="1" applyBorder="1" applyAlignment="1">
      <alignment horizontal="center" vertical="top" wrapText="1"/>
    </xf>
    <xf numFmtId="177" fontId="21" fillId="8" borderId="24" xfId="13" applyNumberFormat="1" applyBorder="1" applyAlignment="1">
      <alignment horizontal="center" vertical="top" wrapText="1"/>
    </xf>
  </cellXfs>
  <cellStyles count="18">
    <cellStyle name="20% - 着色 4" xfId="16" builtinId="42"/>
    <cellStyle name="40% - 着色 1" xfId="1" builtinId="31" customBuiltin="1"/>
    <cellStyle name="Day" xfId="6"/>
    <cellStyle name="Day Detail" xfId="7"/>
    <cellStyle name="Day Header 1" xfId="5"/>
    <cellStyle name="Day Header 2" xfId="12"/>
    <cellStyle name="Hidden" xfId="11"/>
    <cellStyle name="Month" xfId="10"/>
    <cellStyle name="Notes" xfId="8"/>
    <cellStyle name="Notes Header" xfId="9"/>
    <cellStyle name="标题 1" xfId="2" builtinId="16" customBuiltin="1"/>
    <cellStyle name="常规" xfId="0" builtinId="0" customBuiltin="1"/>
    <cellStyle name="好" xfId="13" builtinId="26"/>
    <cellStyle name="计算" xfId="17" builtinId="22"/>
    <cellStyle name="适中" xfId="14" builtinId="28"/>
    <cellStyle name="着色 1" xfId="3" builtinId="29" customBuiltin="1"/>
    <cellStyle name="着色 4" xfId="15" builtinId="41"/>
    <cellStyle name="着色 5" xfId="4" builtinId="45" customBuiltin="1"/>
  </cellStyles>
  <dxfs count="15"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Spin" dx="16" fmlaLink="$A$1" max="2999" min="1900" page="10" val="2014"/>
</file>

<file path=xl/ctrlProps/ctrlProp2.xml><?xml version="1.0" encoding="utf-8"?>
<formControlPr xmlns="http://schemas.microsoft.com/office/spreadsheetml/2009/9/main" objectType="Spin" dx="16" fmlaLink="$A$1" max="2999" min="1900" page="10" val="2014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514350</xdr:colOff>
          <xdr:row>0</xdr:row>
          <xdr:rowOff>428625</xdr:rowOff>
        </xdr:from>
        <xdr:to>
          <xdr:col>1</xdr:col>
          <xdr:colOff>647700</xdr:colOff>
          <xdr:row>0</xdr:row>
          <xdr:rowOff>666750</xdr:rowOff>
        </xdr:to>
        <xdr:sp macro="" textlink="">
          <xdr:nvSpPr>
            <xdr:cNvPr id="1039" name="年微调框" descr="单击微调框按钮可更改日历年。或者，在单元格 A1 中键入首选年份。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xdr:twoCellAnchor>
    <xdr:from>
      <xdr:col>1</xdr:col>
      <xdr:colOff>0</xdr:colOff>
      <xdr:row>0</xdr:row>
      <xdr:rowOff>19050</xdr:rowOff>
    </xdr:from>
    <xdr:to>
      <xdr:col>1</xdr:col>
      <xdr:colOff>466725</xdr:colOff>
      <xdr:row>1</xdr:row>
      <xdr:rowOff>521970</xdr:rowOff>
    </xdr:to>
    <xdr:grpSp>
      <xdr:nvGrpSpPr>
        <xdr:cNvPr id="4" name="月 1 年" descr="显示年份和当前月份。" title="年显示"/>
        <xdr:cNvGrpSpPr/>
      </xdr:nvGrpSpPr>
      <xdr:grpSpPr>
        <a:xfrm>
          <a:off x="843643" y="19050"/>
          <a:ext cx="466725" cy="1183277"/>
          <a:chOff x="371475" y="0"/>
          <a:chExt cx="457200" cy="990600"/>
        </a:xfrm>
      </xdr:grpSpPr>
      <xdr:sp macro="" textlink="">
        <xdr:nvSpPr>
          <xdr:cNvPr id="8" name="任意多边形 19"/>
          <xdr:cNvSpPr>
            <a:spLocks/>
          </xdr:cNvSpPr>
        </xdr:nvSpPr>
        <xdr:spPr bwMode="auto">
          <a:xfrm>
            <a:off x="371475" y="0"/>
            <a:ext cx="457200" cy="990600"/>
          </a:xfrm>
          <a:custGeom>
            <a:avLst/>
            <a:gdLst>
              <a:gd name="T0" fmla="*/ 0 w 1663"/>
              <a:gd name="T1" fmla="*/ 0 h 3376"/>
              <a:gd name="T2" fmla="*/ 1663 w 1663"/>
              <a:gd name="T3" fmla="*/ 0 h 3376"/>
              <a:gd name="T4" fmla="*/ 1663 w 1663"/>
              <a:gd name="T5" fmla="*/ 3376 h 3376"/>
              <a:gd name="T6" fmla="*/ 837 w 1663"/>
              <a:gd name="T7" fmla="*/ 3059 h 3376"/>
              <a:gd name="T8" fmla="*/ 0 w 1663"/>
              <a:gd name="T9" fmla="*/ 3376 h 3376"/>
              <a:gd name="T10" fmla="*/ 0 w 1663"/>
              <a:gd name="T11" fmla="*/ 0 h 33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663" h="3376">
                <a:moveTo>
                  <a:pt x="0" y="0"/>
                </a:moveTo>
                <a:lnTo>
                  <a:pt x="1663" y="0"/>
                </a:lnTo>
                <a:lnTo>
                  <a:pt x="1663" y="3376"/>
                </a:lnTo>
                <a:lnTo>
                  <a:pt x="837" y="3059"/>
                </a:lnTo>
                <a:lnTo>
                  <a:pt x="0" y="3376"/>
                </a:lnTo>
                <a:lnTo>
                  <a:pt x="0" y="0"/>
                </a:lnTo>
                <a:close/>
              </a:path>
            </a:pathLst>
          </a:custGeom>
          <a:solidFill>
            <a:schemeClr val="accent1"/>
          </a:solidFill>
          <a:ln w="0">
            <a:noFill/>
            <a:prstDash val="solid"/>
            <a:round/>
            <a:headEnd/>
            <a:tailEnd/>
          </a:ln>
        </xdr:spPr>
      </xdr:sp>
      <xdr:sp macro="" textlink="Calendar1Year">
        <xdr:nvSpPr>
          <xdr:cNvPr id="3" name="文本框 2"/>
          <xdr:cNvSpPr txBox="1"/>
        </xdr:nvSpPr>
        <xdr:spPr>
          <a:xfrm rot="16200000">
            <a:off x="222703" y="273636"/>
            <a:ext cx="754743" cy="228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fld id="{15145F5F-D58C-4182-B5B8-D41ECE9C7CC2}" type="TxLink">
              <a:rPr lang="en-US" sz="210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pPr algn="l"/>
              <a:t>2014</a:t>
            </a:fld>
            <a:endParaRPr lang="en-US" sz="21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</xdr:grpSp>
    <xdr:clientData/>
  </xdr:twoCellAnchor>
  <xdr:twoCellAnchor>
    <xdr:from>
      <xdr:col>1</xdr:col>
      <xdr:colOff>0</xdr:colOff>
      <xdr:row>16</xdr:row>
      <xdr:rowOff>19049</xdr:rowOff>
    </xdr:from>
    <xdr:to>
      <xdr:col>1</xdr:col>
      <xdr:colOff>466725</xdr:colOff>
      <xdr:row>17</xdr:row>
      <xdr:rowOff>521969</xdr:rowOff>
    </xdr:to>
    <xdr:grpSp>
      <xdr:nvGrpSpPr>
        <xdr:cNvPr id="11" name="月 2 年" descr="显示年份和当前月份。" title="年显示"/>
        <xdr:cNvGrpSpPr/>
      </xdr:nvGrpSpPr>
      <xdr:grpSpPr>
        <a:xfrm>
          <a:off x="843643" y="7026728"/>
          <a:ext cx="466725" cy="1183277"/>
          <a:chOff x="371475" y="0"/>
          <a:chExt cx="457200" cy="990600"/>
        </a:xfrm>
      </xdr:grpSpPr>
      <xdr:sp macro="" textlink="">
        <xdr:nvSpPr>
          <xdr:cNvPr id="12" name="任意多边形 19"/>
          <xdr:cNvSpPr>
            <a:spLocks/>
          </xdr:cNvSpPr>
        </xdr:nvSpPr>
        <xdr:spPr bwMode="auto">
          <a:xfrm>
            <a:off x="371475" y="0"/>
            <a:ext cx="457200" cy="990600"/>
          </a:xfrm>
          <a:custGeom>
            <a:avLst/>
            <a:gdLst>
              <a:gd name="T0" fmla="*/ 0 w 1663"/>
              <a:gd name="T1" fmla="*/ 0 h 3376"/>
              <a:gd name="T2" fmla="*/ 1663 w 1663"/>
              <a:gd name="T3" fmla="*/ 0 h 3376"/>
              <a:gd name="T4" fmla="*/ 1663 w 1663"/>
              <a:gd name="T5" fmla="*/ 3376 h 3376"/>
              <a:gd name="T6" fmla="*/ 837 w 1663"/>
              <a:gd name="T7" fmla="*/ 3059 h 3376"/>
              <a:gd name="T8" fmla="*/ 0 w 1663"/>
              <a:gd name="T9" fmla="*/ 3376 h 3376"/>
              <a:gd name="T10" fmla="*/ 0 w 1663"/>
              <a:gd name="T11" fmla="*/ 0 h 33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663" h="3376">
                <a:moveTo>
                  <a:pt x="0" y="0"/>
                </a:moveTo>
                <a:lnTo>
                  <a:pt x="1663" y="0"/>
                </a:lnTo>
                <a:lnTo>
                  <a:pt x="1663" y="3376"/>
                </a:lnTo>
                <a:lnTo>
                  <a:pt x="837" y="3059"/>
                </a:lnTo>
                <a:lnTo>
                  <a:pt x="0" y="3376"/>
                </a:lnTo>
                <a:lnTo>
                  <a:pt x="0" y="0"/>
                </a:lnTo>
                <a:close/>
              </a:path>
            </a:pathLst>
          </a:custGeom>
          <a:solidFill>
            <a:schemeClr val="accent1"/>
          </a:solidFill>
          <a:ln w="0">
            <a:noFill/>
            <a:prstDash val="solid"/>
            <a:round/>
            <a:headEnd/>
            <a:tailEnd/>
          </a:ln>
        </xdr:spPr>
      </xdr:sp>
      <xdr:sp macro="" textlink="Calendar2Year">
        <xdr:nvSpPr>
          <xdr:cNvPr id="13" name="文本框 12"/>
          <xdr:cNvSpPr txBox="1"/>
        </xdr:nvSpPr>
        <xdr:spPr>
          <a:xfrm rot="16200000">
            <a:off x="222703" y="273636"/>
            <a:ext cx="754743" cy="228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fld id="{A6374D5C-074B-4CBB-BB65-5D5AEB3226D9}" type="TxLink">
              <a:rPr lang="en-US" sz="210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pPr algn="l"/>
              <a:t>2014</a:t>
            </a:fld>
            <a:endParaRPr lang="en-US" sz="21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</xdr:grpSp>
    <xdr:clientData/>
  </xdr:twoCellAnchor>
  <xdr:twoCellAnchor>
    <xdr:from>
      <xdr:col>1</xdr:col>
      <xdr:colOff>0</xdr:colOff>
      <xdr:row>31</xdr:row>
      <xdr:rowOff>19050</xdr:rowOff>
    </xdr:from>
    <xdr:to>
      <xdr:col>1</xdr:col>
      <xdr:colOff>466725</xdr:colOff>
      <xdr:row>32</xdr:row>
      <xdr:rowOff>521970</xdr:rowOff>
    </xdr:to>
    <xdr:grpSp>
      <xdr:nvGrpSpPr>
        <xdr:cNvPr id="17" name="月 3 年" descr="显示年份和当前月份。" title="年显示"/>
        <xdr:cNvGrpSpPr/>
      </xdr:nvGrpSpPr>
      <xdr:grpSpPr>
        <a:xfrm>
          <a:off x="843643" y="14156871"/>
          <a:ext cx="466725" cy="1183278"/>
          <a:chOff x="371475" y="0"/>
          <a:chExt cx="457200" cy="990600"/>
        </a:xfrm>
      </xdr:grpSpPr>
      <xdr:sp macro="" textlink="">
        <xdr:nvSpPr>
          <xdr:cNvPr id="18" name="任意多边形 19"/>
          <xdr:cNvSpPr>
            <a:spLocks/>
          </xdr:cNvSpPr>
        </xdr:nvSpPr>
        <xdr:spPr bwMode="auto">
          <a:xfrm>
            <a:off x="371475" y="0"/>
            <a:ext cx="457200" cy="990600"/>
          </a:xfrm>
          <a:custGeom>
            <a:avLst/>
            <a:gdLst>
              <a:gd name="T0" fmla="*/ 0 w 1663"/>
              <a:gd name="T1" fmla="*/ 0 h 3376"/>
              <a:gd name="T2" fmla="*/ 1663 w 1663"/>
              <a:gd name="T3" fmla="*/ 0 h 3376"/>
              <a:gd name="T4" fmla="*/ 1663 w 1663"/>
              <a:gd name="T5" fmla="*/ 3376 h 3376"/>
              <a:gd name="T6" fmla="*/ 837 w 1663"/>
              <a:gd name="T7" fmla="*/ 3059 h 3376"/>
              <a:gd name="T8" fmla="*/ 0 w 1663"/>
              <a:gd name="T9" fmla="*/ 3376 h 3376"/>
              <a:gd name="T10" fmla="*/ 0 w 1663"/>
              <a:gd name="T11" fmla="*/ 0 h 33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663" h="3376">
                <a:moveTo>
                  <a:pt x="0" y="0"/>
                </a:moveTo>
                <a:lnTo>
                  <a:pt x="1663" y="0"/>
                </a:lnTo>
                <a:lnTo>
                  <a:pt x="1663" y="3376"/>
                </a:lnTo>
                <a:lnTo>
                  <a:pt x="837" y="3059"/>
                </a:lnTo>
                <a:lnTo>
                  <a:pt x="0" y="3376"/>
                </a:lnTo>
                <a:lnTo>
                  <a:pt x="0" y="0"/>
                </a:lnTo>
                <a:close/>
              </a:path>
            </a:pathLst>
          </a:custGeom>
          <a:solidFill>
            <a:schemeClr val="accent1"/>
          </a:solidFill>
          <a:ln w="0">
            <a:noFill/>
            <a:prstDash val="solid"/>
            <a:round/>
            <a:headEnd/>
            <a:tailEnd/>
          </a:ln>
        </xdr:spPr>
      </xdr:sp>
      <xdr:sp macro="" textlink="Calendar3Year">
        <xdr:nvSpPr>
          <xdr:cNvPr id="19" name="文本框 18"/>
          <xdr:cNvSpPr txBox="1"/>
        </xdr:nvSpPr>
        <xdr:spPr>
          <a:xfrm rot="16200000">
            <a:off x="222703" y="273636"/>
            <a:ext cx="754743" cy="228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fld id="{302A17A6-45A0-431F-934E-E9BEE206D62C}" type="TxLink">
              <a:rPr lang="en-US" sz="210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pPr algn="l"/>
              <a:t>2014</a:t>
            </a:fld>
            <a:endParaRPr lang="en-US" sz="21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</xdr:grpSp>
    <xdr:clientData/>
  </xdr:twoCellAnchor>
  <xdr:twoCellAnchor>
    <xdr:from>
      <xdr:col>1</xdr:col>
      <xdr:colOff>0</xdr:colOff>
      <xdr:row>46</xdr:row>
      <xdr:rowOff>19050</xdr:rowOff>
    </xdr:from>
    <xdr:to>
      <xdr:col>1</xdr:col>
      <xdr:colOff>466725</xdr:colOff>
      <xdr:row>47</xdr:row>
      <xdr:rowOff>521970</xdr:rowOff>
    </xdr:to>
    <xdr:grpSp>
      <xdr:nvGrpSpPr>
        <xdr:cNvPr id="20" name="月 4 年" descr="显示年份和当前月份。" title="年显示"/>
        <xdr:cNvGrpSpPr/>
      </xdr:nvGrpSpPr>
      <xdr:grpSpPr>
        <a:xfrm>
          <a:off x="843643" y="21287014"/>
          <a:ext cx="466725" cy="1183277"/>
          <a:chOff x="371475" y="0"/>
          <a:chExt cx="457200" cy="990600"/>
        </a:xfrm>
      </xdr:grpSpPr>
      <xdr:sp macro="" textlink="">
        <xdr:nvSpPr>
          <xdr:cNvPr id="21" name="任意多边形 19"/>
          <xdr:cNvSpPr>
            <a:spLocks/>
          </xdr:cNvSpPr>
        </xdr:nvSpPr>
        <xdr:spPr bwMode="auto">
          <a:xfrm>
            <a:off x="371475" y="0"/>
            <a:ext cx="457200" cy="990600"/>
          </a:xfrm>
          <a:custGeom>
            <a:avLst/>
            <a:gdLst>
              <a:gd name="T0" fmla="*/ 0 w 1663"/>
              <a:gd name="T1" fmla="*/ 0 h 3376"/>
              <a:gd name="T2" fmla="*/ 1663 w 1663"/>
              <a:gd name="T3" fmla="*/ 0 h 3376"/>
              <a:gd name="T4" fmla="*/ 1663 w 1663"/>
              <a:gd name="T5" fmla="*/ 3376 h 3376"/>
              <a:gd name="T6" fmla="*/ 837 w 1663"/>
              <a:gd name="T7" fmla="*/ 3059 h 3376"/>
              <a:gd name="T8" fmla="*/ 0 w 1663"/>
              <a:gd name="T9" fmla="*/ 3376 h 3376"/>
              <a:gd name="T10" fmla="*/ 0 w 1663"/>
              <a:gd name="T11" fmla="*/ 0 h 33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663" h="3376">
                <a:moveTo>
                  <a:pt x="0" y="0"/>
                </a:moveTo>
                <a:lnTo>
                  <a:pt x="1663" y="0"/>
                </a:lnTo>
                <a:lnTo>
                  <a:pt x="1663" y="3376"/>
                </a:lnTo>
                <a:lnTo>
                  <a:pt x="837" y="3059"/>
                </a:lnTo>
                <a:lnTo>
                  <a:pt x="0" y="3376"/>
                </a:lnTo>
                <a:lnTo>
                  <a:pt x="0" y="0"/>
                </a:lnTo>
                <a:close/>
              </a:path>
            </a:pathLst>
          </a:custGeom>
          <a:solidFill>
            <a:schemeClr val="accent1"/>
          </a:solidFill>
          <a:ln w="0">
            <a:noFill/>
            <a:prstDash val="solid"/>
            <a:round/>
            <a:headEnd/>
            <a:tailEnd/>
          </a:ln>
        </xdr:spPr>
      </xdr:sp>
      <xdr:sp macro="" textlink="Calendar4Year">
        <xdr:nvSpPr>
          <xdr:cNvPr id="22" name="文本框 21"/>
          <xdr:cNvSpPr txBox="1"/>
        </xdr:nvSpPr>
        <xdr:spPr>
          <a:xfrm rot="16200000">
            <a:off x="222703" y="273636"/>
            <a:ext cx="754743" cy="228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fld id="{7205F1B3-8275-4208-84B0-0FB5F6D75228}" type="TxLink">
              <a:rPr lang="en-US" sz="210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pPr algn="l"/>
              <a:t>2014</a:t>
            </a:fld>
            <a:endParaRPr lang="en-US" sz="21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</xdr:grpSp>
    <xdr:clientData/>
  </xdr:twoCellAnchor>
  <xdr:twoCellAnchor>
    <xdr:from>
      <xdr:col>1</xdr:col>
      <xdr:colOff>0</xdr:colOff>
      <xdr:row>61</xdr:row>
      <xdr:rowOff>19050</xdr:rowOff>
    </xdr:from>
    <xdr:to>
      <xdr:col>1</xdr:col>
      <xdr:colOff>466725</xdr:colOff>
      <xdr:row>62</xdr:row>
      <xdr:rowOff>521970</xdr:rowOff>
    </xdr:to>
    <xdr:grpSp>
      <xdr:nvGrpSpPr>
        <xdr:cNvPr id="23" name="月 5 年" descr="显示年份和当前月份。" title="年显示"/>
        <xdr:cNvGrpSpPr/>
      </xdr:nvGrpSpPr>
      <xdr:grpSpPr>
        <a:xfrm>
          <a:off x="843643" y="28417157"/>
          <a:ext cx="466725" cy="1183277"/>
          <a:chOff x="371475" y="0"/>
          <a:chExt cx="457200" cy="990600"/>
        </a:xfrm>
      </xdr:grpSpPr>
      <xdr:sp macro="" textlink="">
        <xdr:nvSpPr>
          <xdr:cNvPr id="24" name="任意多边形 19"/>
          <xdr:cNvSpPr>
            <a:spLocks/>
          </xdr:cNvSpPr>
        </xdr:nvSpPr>
        <xdr:spPr bwMode="auto">
          <a:xfrm>
            <a:off x="371475" y="0"/>
            <a:ext cx="457200" cy="990600"/>
          </a:xfrm>
          <a:custGeom>
            <a:avLst/>
            <a:gdLst>
              <a:gd name="T0" fmla="*/ 0 w 1663"/>
              <a:gd name="T1" fmla="*/ 0 h 3376"/>
              <a:gd name="T2" fmla="*/ 1663 w 1663"/>
              <a:gd name="T3" fmla="*/ 0 h 3376"/>
              <a:gd name="T4" fmla="*/ 1663 w 1663"/>
              <a:gd name="T5" fmla="*/ 3376 h 3376"/>
              <a:gd name="T6" fmla="*/ 837 w 1663"/>
              <a:gd name="T7" fmla="*/ 3059 h 3376"/>
              <a:gd name="T8" fmla="*/ 0 w 1663"/>
              <a:gd name="T9" fmla="*/ 3376 h 3376"/>
              <a:gd name="T10" fmla="*/ 0 w 1663"/>
              <a:gd name="T11" fmla="*/ 0 h 33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663" h="3376">
                <a:moveTo>
                  <a:pt x="0" y="0"/>
                </a:moveTo>
                <a:lnTo>
                  <a:pt x="1663" y="0"/>
                </a:lnTo>
                <a:lnTo>
                  <a:pt x="1663" y="3376"/>
                </a:lnTo>
                <a:lnTo>
                  <a:pt x="837" y="3059"/>
                </a:lnTo>
                <a:lnTo>
                  <a:pt x="0" y="3376"/>
                </a:lnTo>
                <a:lnTo>
                  <a:pt x="0" y="0"/>
                </a:lnTo>
                <a:close/>
              </a:path>
            </a:pathLst>
          </a:custGeom>
          <a:solidFill>
            <a:schemeClr val="accent1"/>
          </a:solidFill>
          <a:ln w="0">
            <a:noFill/>
            <a:prstDash val="solid"/>
            <a:round/>
            <a:headEnd/>
            <a:tailEnd/>
          </a:ln>
        </xdr:spPr>
      </xdr:sp>
      <xdr:sp macro="" textlink="Calendar5Year">
        <xdr:nvSpPr>
          <xdr:cNvPr id="25" name="文本框 24"/>
          <xdr:cNvSpPr txBox="1"/>
        </xdr:nvSpPr>
        <xdr:spPr>
          <a:xfrm rot="16200000">
            <a:off x="222703" y="273636"/>
            <a:ext cx="754743" cy="228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fld id="{71877935-CFC7-420D-A21A-81C5B6113915}" type="TxLink">
              <a:rPr lang="en-US" sz="210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pPr algn="l"/>
              <a:t>2014</a:t>
            </a:fld>
            <a:endParaRPr lang="en-US" sz="21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</xdr:grpSp>
    <xdr:clientData/>
  </xdr:twoCellAnchor>
  <xdr:twoCellAnchor>
    <xdr:from>
      <xdr:col>1</xdr:col>
      <xdr:colOff>0</xdr:colOff>
      <xdr:row>76</xdr:row>
      <xdr:rowOff>19050</xdr:rowOff>
    </xdr:from>
    <xdr:to>
      <xdr:col>1</xdr:col>
      <xdr:colOff>466725</xdr:colOff>
      <xdr:row>77</xdr:row>
      <xdr:rowOff>521970</xdr:rowOff>
    </xdr:to>
    <xdr:grpSp>
      <xdr:nvGrpSpPr>
        <xdr:cNvPr id="26" name="月 6 年" descr="显示年份和当前月份。" title="年显示"/>
        <xdr:cNvGrpSpPr/>
      </xdr:nvGrpSpPr>
      <xdr:grpSpPr>
        <a:xfrm>
          <a:off x="843643" y="35547300"/>
          <a:ext cx="466725" cy="1183277"/>
          <a:chOff x="371475" y="0"/>
          <a:chExt cx="457200" cy="990600"/>
        </a:xfrm>
      </xdr:grpSpPr>
      <xdr:sp macro="" textlink="">
        <xdr:nvSpPr>
          <xdr:cNvPr id="27" name="任意多边形 19"/>
          <xdr:cNvSpPr>
            <a:spLocks/>
          </xdr:cNvSpPr>
        </xdr:nvSpPr>
        <xdr:spPr bwMode="auto">
          <a:xfrm>
            <a:off x="371475" y="0"/>
            <a:ext cx="457200" cy="990600"/>
          </a:xfrm>
          <a:custGeom>
            <a:avLst/>
            <a:gdLst>
              <a:gd name="T0" fmla="*/ 0 w 1663"/>
              <a:gd name="T1" fmla="*/ 0 h 3376"/>
              <a:gd name="T2" fmla="*/ 1663 w 1663"/>
              <a:gd name="T3" fmla="*/ 0 h 3376"/>
              <a:gd name="T4" fmla="*/ 1663 w 1663"/>
              <a:gd name="T5" fmla="*/ 3376 h 3376"/>
              <a:gd name="T6" fmla="*/ 837 w 1663"/>
              <a:gd name="T7" fmla="*/ 3059 h 3376"/>
              <a:gd name="T8" fmla="*/ 0 w 1663"/>
              <a:gd name="T9" fmla="*/ 3376 h 3376"/>
              <a:gd name="T10" fmla="*/ 0 w 1663"/>
              <a:gd name="T11" fmla="*/ 0 h 33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663" h="3376">
                <a:moveTo>
                  <a:pt x="0" y="0"/>
                </a:moveTo>
                <a:lnTo>
                  <a:pt x="1663" y="0"/>
                </a:lnTo>
                <a:lnTo>
                  <a:pt x="1663" y="3376"/>
                </a:lnTo>
                <a:lnTo>
                  <a:pt x="837" y="3059"/>
                </a:lnTo>
                <a:lnTo>
                  <a:pt x="0" y="3376"/>
                </a:lnTo>
                <a:lnTo>
                  <a:pt x="0" y="0"/>
                </a:lnTo>
                <a:close/>
              </a:path>
            </a:pathLst>
          </a:custGeom>
          <a:solidFill>
            <a:schemeClr val="accent1"/>
          </a:solidFill>
          <a:ln w="0">
            <a:noFill/>
            <a:prstDash val="solid"/>
            <a:round/>
            <a:headEnd/>
            <a:tailEnd/>
          </a:ln>
        </xdr:spPr>
      </xdr:sp>
      <xdr:sp macro="" textlink="Calendar6Year">
        <xdr:nvSpPr>
          <xdr:cNvPr id="28" name="文本框 27"/>
          <xdr:cNvSpPr txBox="1"/>
        </xdr:nvSpPr>
        <xdr:spPr>
          <a:xfrm rot="16200000">
            <a:off x="222703" y="273636"/>
            <a:ext cx="754743" cy="228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fld id="{95D11BCA-6DF1-4D66-811B-CE965BCBB330}" type="TxLink">
              <a:rPr lang="en-US" sz="210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pPr algn="l"/>
              <a:t>2014</a:t>
            </a:fld>
            <a:endParaRPr lang="en-US" sz="21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</xdr:grpSp>
    <xdr:clientData/>
  </xdr:twoCellAnchor>
  <xdr:twoCellAnchor>
    <xdr:from>
      <xdr:col>1</xdr:col>
      <xdr:colOff>0</xdr:colOff>
      <xdr:row>91</xdr:row>
      <xdr:rowOff>19050</xdr:rowOff>
    </xdr:from>
    <xdr:to>
      <xdr:col>1</xdr:col>
      <xdr:colOff>466725</xdr:colOff>
      <xdr:row>92</xdr:row>
      <xdr:rowOff>521970</xdr:rowOff>
    </xdr:to>
    <xdr:grpSp>
      <xdr:nvGrpSpPr>
        <xdr:cNvPr id="29" name="月 7 年" descr="显示年份和当前月份。" title="年显示"/>
        <xdr:cNvGrpSpPr/>
      </xdr:nvGrpSpPr>
      <xdr:grpSpPr>
        <a:xfrm>
          <a:off x="843643" y="42677443"/>
          <a:ext cx="466725" cy="1183277"/>
          <a:chOff x="371475" y="0"/>
          <a:chExt cx="457200" cy="990600"/>
        </a:xfrm>
      </xdr:grpSpPr>
      <xdr:sp macro="" textlink="">
        <xdr:nvSpPr>
          <xdr:cNvPr id="30" name="任意多边形 19"/>
          <xdr:cNvSpPr>
            <a:spLocks/>
          </xdr:cNvSpPr>
        </xdr:nvSpPr>
        <xdr:spPr bwMode="auto">
          <a:xfrm>
            <a:off x="371475" y="0"/>
            <a:ext cx="457200" cy="990600"/>
          </a:xfrm>
          <a:custGeom>
            <a:avLst/>
            <a:gdLst>
              <a:gd name="T0" fmla="*/ 0 w 1663"/>
              <a:gd name="T1" fmla="*/ 0 h 3376"/>
              <a:gd name="T2" fmla="*/ 1663 w 1663"/>
              <a:gd name="T3" fmla="*/ 0 h 3376"/>
              <a:gd name="T4" fmla="*/ 1663 w 1663"/>
              <a:gd name="T5" fmla="*/ 3376 h 3376"/>
              <a:gd name="T6" fmla="*/ 837 w 1663"/>
              <a:gd name="T7" fmla="*/ 3059 h 3376"/>
              <a:gd name="T8" fmla="*/ 0 w 1663"/>
              <a:gd name="T9" fmla="*/ 3376 h 3376"/>
              <a:gd name="T10" fmla="*/ 0 w 1663"/>
              <a:gd name="T11" fmla="*/ 0 h 33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663" h="3376">
                <a:moveTo>
                  <a:pt x="0" y="0"/>
                </a:moveTo>
                <a:lnTo>
                  <a:pt x="1663" y="0"/>
                </a:lnTo>
                <a:lnTo>
                  <a:pt x="1663" y="3376"/>
                </a:lnTo>
                <a:lnTo>
                  <a:pt x="837" y="3059"/>
                </a:lnTo>
                <a:lnTo>
                  <a:pt x="0" y="3376"/>
                </a:lnTo>
                <a:lnTo>
                  <a:pt x="0" y="0"/>
                </a:lnTo>
                <a:close/>
              </a:path>
            </a:pathLst>
          </a:custGeom>
          <a:solidFill>
            <a:schemeClr val="accent1"/>
          </a:solidFill>
          <a:ln w="0">
            <a:noFill/>
            <a:prstDash val="solid"/>
            <a:round/>
            <a:headEnd/>
            <a:tailEnd/>
          </a:ln>
        </xdr:spPr>
      </xdr:sp>
      <xdr:sp macro="" textlink="Calendar7Year">
        <xdr:nvSpPr>
          <xdr:cNvPr id="31" name="文本框 30"/>
          <xdr:cNvSpPr txBox="1"/>
        </xdr:nvSpPr>
        <xdr:spPr>
          <a:xfrm rot="16200000">
            <a:off x="222703" y="273636"/>
            <a:ext cx="754743" cy="228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fld id="{43A13B61-B758-45A8-8808-05A32E18BDB3}" type="TxLink">
              <a:rPr lang="en-US" sz="210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pPr algn="l"/>
              <a:t>2015</a:t>
            </a:fld>
            <a:endParaRPr lang="en-US" sz="21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</xdr:grpSp>
    <xdr:clientData/>
  </xdr:twoCellAnchor>
  <xdr:twoCellAnchor>
    <xdr:from>
      <xdr:col>1</xdr:col>
      <xdr:colOff>0</xdr:colOff>
      <xdr:row>106</xdr:row>
      <xdr:rowOff>19050</xdr:rowOff>
    </xdr:from>
    <xdr:to>
      <xdr:col>1</xdr:col>
      <xdr:colOff>466725</xdr:colOff>
      <xdr:row>107</xdr:row>
      <xdr:rowOff>521970</xdr:rowOff>
    </xdr:to>
    <xdr:grpSp>
      <xdr:nvGrpSpPr>
        <xdr:cNvPr id="32" name="月 8 年" descr="显示年份和当前月份。" title="年显示"/>
        <xdr:cNvGrpSpPr/>
      </xdr:nvGrpSpPr>
      <xdr:grpSpPr>
        <a:xfrm>
          <a:off x="843643" y="49807586"/>
          <a:ext cx="466725" cy="1183277"/>
          <a:chOff x="371475" y="0"/>
          <a:chExt cx="457200" cy="990600"/>
        </a:xfrm>
      </xdr:grpSpPr>
      <xdr:sp macro="" textlink="">
        <xdr:nvSpPr>
          <xdr:cNvPr id="33" name="任意多边形 19"/>
          <xdr:cNvSpPr>
            <a:spLocks/>
          </xdr:cNvSpPr>
        </xdr:nvSpPr>
        <xdr:spPr bwMode="auto">
          <a:xfrm>
            <a:off x="371475" y="0"/>
            <a:ext cx="457200" cy="990600"/>
          </a:xfrm>
          <a:custGeom>
            <a:avLst/>
            <a:gdLst>
              <a:gd name="T0" fmla="*/ 0 w 1663"/>
              <a:gd name="T1" fmla="*/ 0 h 3376"/>
              <a:gd name="T2" fmla="*/ 1663 w 1663"/>
              <a:gd name="T3" fmla="*/ 0 h 3376"/>
              <a:gd name="T4" fmla="*/ 1663 w 1663"/>
              <a:gd name="T5" fmla="*/ 3376 h 3376"/>
              <a:gd name="T6" fmla="*/ 837 w 1663"/>
              <a:gd name="T7" fmla="*/ 3059 h 3376"/>
              <a:gd name="T8" fmla="*/ 0 w 1663"/>
              <a:gd name="T9" fmla="*/ 3376 h 3376"/>
              <a:gd name="T10" fmla="*/ 0 w 1663"/>
              <a:gd name="T11" fmla="*/ 0 h 33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663" h="3376">
                <a:moveTo>
                  <a:pt x="0" y="0"/>
                </a:moveTo>
                <a:lnTo>
                  <a:pt x="1663" y="0"/>
                </a:lnTo>
                <a:lnTo>
                  <a:pt x="1663" y="3376"/>
                </a:lnTo>
                <a:lnTo>
                  <a:pt x="837" y="3059"/>
                </a:lnTo>
                <a:lnTo>
                  <a:pt x="0" y="3376"/>
                </a:lnTo>
                <a:lnTo>
                  <a:pt x="0" y="0"/>
                </a:lnTo>
                <a:close/>
              </a:path>
            </a:pathLst>
          </a:custGeom>
          <a:solidFill>
            <a:schemeClr val="accent1"/>
          </a:solidFill>
          <a:ln w="0">
            <a:noFill/>
            <a:prstDash val="solid"/>
            <a:round/>
            <a:headEnd/>
            <a:tailEnd/>
          </a:ln>
        </xdr:spPr>
      </xdr:sp>
      <xdr:sp macro="" textlink="Calendar8Year">
        <xdr:nvSpPr>
          <xdr:cNvPr id="34" name="文本框 33"/>
          <xdr:cNvSpPr txBox="1"/>
        </xdr:nvSpPr>
        <xdr:spPr>
          <a:xfrm rot="16200000">
            <a:off x="222703" y="273636"/>
            <a:ext cx="754743" cy="228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fld id="{A26EB04F-A87E-4614-847F-34A029B3B50A}" type="TxLink">
              <a:rPr lang="en-US" sz="210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pPr algn="l"/>
              <a:t>2015</a:t>
            </a:fld>
            <a:endParaRPr lang="en-US" sz="21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</xdr:grpSp>
    <xdr:clientData/>
  </xdr:twoCellAnchor>
  <xdr:twoCellAnchor>
    <xdr:from>
      <xdr:col>1</xdr:col>
      <xdr:colOff>0</xdr:colOff>
      <xdr:row>121</xdr:row>
      <xdr:rowOff>19050</xdr:rowOff>
    </xdr:from>
    <xdr:to>
      <xdr:col>1</xdr:col>
      <xdr:colOff>466725</xdr:colOff>
      <xdr:row>122</xdr:row>
      <xdr:rowOff>521970</xdr:rowOff>
    </xdr:to>
    <xdr:grpSp>
      <xdr:nvGrpSpPr>
        <xdr:cNvPr id="35" name="月 9 年" descr="显示年份和当前月份。" title="年显示"/>
        <xdr:cNvGrpSpPr/>
      </xdr:nvGrpSpPr>
      <xdr:grpSpPr>
        <a:xfrm>
          <a:off x="843643" y="56937729"/>
          <a:ext cx="466725" cy="1183277"/>
          <a:chOff x="371475" y="0"/>
          <a:chExt cx="457200" cy="990600"/>
        </a:xfrm>
      </xdr:grpSpPr>
      <xdr:sp macro="" textlink="">
        <xdr:nvSpPr>
          <xdr:cNvPr id="36" name="任意多边形 19"/>
          <xdr:cNvSpPr>
            <a:spLocks/>
          </xdr:cNvSpPr>
        </xdr:nvSpPr>
        <xdr:spPr bwMode="auto">
          <a:xfrm>
            <a:off x="371475" y="0"/>
            <a:ext cx="457200" cy="990600"/>
          </a:xfrm>
          <a:custGeom>
            <a:avLst/>
            <a:gdLst>
              <a:gd name="T0" fmla="*/ 0 w 1663"/>
              <a:gd name="T1" fmla="*/ 0 h 3376"/>
              <a:gd name="T2" fmla="*/ 1663 w 1663"/>
              <a:gd name="T3" fmla="*/ 0 h 3376"/>
              <a:gd name="T4" fmla="*/ 1663 w 1663"/>
              <a:gd name="T5" fmla="*/ 3376 h 3376"/>
              <a:gd name="T6" fmla="*/ 837 w 1663"/>
              <a:gd name="T7" fmla="*/ 3059 h 3376"/>
              <a:gd name="T8" fmla="*/ 0 w 1663"/>
              <a:gd name="T9" fmla="*/ 3376 h 3376"/>
              <a:gd name="T10" fmla="*/ 0 w 1663"/>
              <a:gd name="T11" fmla="*/ 0 h 33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663" h="3376">
                <a:moveTo>
                  <a:pt x="0" y="0"/>
                </a:moveTo>
                <a:lnTo>
                  <a:pt x="1663" y="0"/>
                </a:lnTo>
                <a:lnTo>
                  <a:pt x="1663" y="3376"/>
                </a:lnTo>
                <a:lnTo>
                  <a:pt x="837" y="3059"/>
                </a:lnTo>
                <a:lnTo>
                  <a:pt x="0" y="3376"/>
                </a:lnTo>
                <a:lnTo>
                  <a:pt x="0" y="0"/>
                </a:lnTo>
                <a:close/>
              </a:path>
            </a:pathLst>
          </a:custGeom>
          <a:solidFill>
            <a:schemeClr val="accent1"/>
          </a:solidFill>
          <a:ln w="0">
            <a:noFill/>
            <a:prstDash val="solid"/>
            <a:round/>
            <a:headEnd/>
            <a:tailEnd/>
          </a:ln>
        </xdr:spPr>
      </xdr:sp>
      <xdr:sp macro="" textlink="Calendar9Year">
        <xdr:nvSpPr>
          <xdr:cNvPr id="37" name="文本框 36"/>
          <xdr:cNvSpPr txBox="1"/>
        </xdr:nvSpPr>
        <xdr:spPr>
          <a:xfrm rot="16200000">
            <a:off x="222703" y="273636"/>
            <a:ext cx="754743" cy="228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fld id="{9CE19CC0-C4BE-4B11-98B2-25FFE0B0EA7E}" type="TxLink">
              <a:rPr lang="en-US" sz="210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pPr algn="l"/>
              <a:t>2015</a:t>
            </a:fld>
            <a:endParaRPr lang="en-US" sz="21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</xdr:grpSp>
    <xdr:clientData/>
  </xdr:twoCellAnchor>
  <xdr:twoCellAnchor>
    <xdr:from>
      <xdr:col>1</xdr:col>
      <xdr:colOff>0</xdr:colOff>
      <xdr:row>136</xdr:row>
      <xdr:rowOff>19050</xdr:rowOff>
    </xdr:from>
    <xdr:to>
      <xdr:col>1</xdr:col>
      <xdr:colOff>466725</xdr:colOff>
      <xdr:row>137</xdr:row>
      <xdr:rowOff>521970</xdr:rowOff>
    </xdr:to>
    <xdr:grpSp>
      <xdr:nvGrpSpPr>
        <xdr:cNvPr id="38" name="月 10 年" descr="显示年份和当前月份。" title="年显示"/>
        <xdr:cNvGrpSpPr/>
      </xdr:nvGrpSpPr>
      <xdr:grpSpPr>
        <a:xfrm>
          <a:off x="843643" y="64067871"/>
          <a:ext cx="466725" cy="1183278"/>
          <a:chOff x="371475" y="0"/>
          <a:chExt cx="457200" cy="990600"/>
        </a:xfrm>
      </xdr:grpSpPr>
      <xdr:sp macro="" textlink="">
        <xdr:nvSpPr>
          <xdr:cNvPr id="39" name="任意多边形 19"/>
          <xdr:cNvSpPr>
            <a:spLocks/>
          </xdr:cNvSpPr>
        </xdr:nvSpPr>
        <xdr:spPr bwMode="auto">
          <a:xfrm>
            <a:off x="371475" y="0"/>
            <a:ext cx="457200" cy="990600"/>
          </a:xfrm>
          <a:custGeom>
            <a:avLst/>
            <a:gdLst>
              <a:gd name="T0" fmla="*/ 0 w 1663"/>
              <a:gd name="T1" fmla="*/ 0 h 3376"/>
              <a:gd name="T2" fmla="*/ 1663 w 1663"/>
              <a:gd name="T3" fmla="*/ 0 h 3376"/>
              <a:gd name="T4" fmla="*/ 1663 w 1663"/>
              <a:gd name="T5" fmla="*/ 3376 h 3376"/>
              <a:gd name="T6" fmla="*/ 837 w 1663"/>
              <a:gd name="T7" fmla="*/ 3059 h 3376"/>
              <a:gd name="T8" fmla="*/ 0 w 1663"/>
              <a:gd name="T9" fmla="*/ 3376 h 3376"/>
              <a:gd name="T10" fmla="*/ 0 w 1663"/>
              <a:gd name="T11" fmla="*/ 0 h 33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663" h="3376">
                <a:moveTo>
                  <a:pt x="0" y="0"/>
                </a:moveTo>
                <a:lnTo>
                  <a:pt x="1663" y="0"/>
                </a:lnTo>
                <a:lnTo>
                  <a:pt x="1663" y="3376"/>
                </a:lnTo>
                <a:lnTo>
                  <a:pt x="837" y="3059"/>
                </a:lnTo>
                <a:lnTo>
                  <a:pt x="0" y="3376"/>
                </a:lnTo>
                <a:lnTo>
                  <a:pt x="0" y="0"/>
                </a:lnTo>
                <a:close/>
              </a:path>
            </a:pathLst>
          </a:custGeom>
          <a:solidFill>
            <a:schemeClr val="accent1"/>
          </a:solidFill>
          <a:ln w="0">
            <a:noFill/>
            <a:prstDash val="solid"/>
            <a:round/>
            <a:headEnd/>
            <a:tailEnd/>
          </a:ln>
        </xdr:spPr>
      </xdr:sp>
      <xdr:sp macro="" textlink="Calendar9Year">
        <xdr:nvSpPr>
          <xdr:cNvPr id="40" name="文本框 39"/>
          <xdr:cNvSpPr txBox="1"/>
        </xdr:nvSpPr>
        <xdr:spPr>
          <a:xfrm rot="16200000">
            <a:off x="222703" y="273636"/>
            <a:ext cx="754743" cy="228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fld id="{9CE19CC0-C4BE-4B11-98B2-25FFE0B0EA7E}" type="TxLink">
              <a:rPr lang="en-US" sz="210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pPr algn="l"/>
              <a:t>2015</a:t>
            </a:fld>
            <a:endParaRPr lang="en-US" sz="21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</xdr:grpSp>
    <xdr:clientData/>
  </xdr:twoCellAnchor>
  <xdr:twoCellAnchor>
    <xdr:from>
      <xdr:col>4</xdr:col>
      <xdr:colOff>314325</xdr:colOff>
      <xdr:row>0</xdr:row>
      <xdr:rowOff>114301</xdr:rowOff>
    </xdr:from>
    <xdr:to>
      <xdr:col>7</xdr:col>
      <xdr:colOff>1171578</xdr:colOff>
      <xdr:row>1</xdr:row>
      <xdr:rowOff>57151</xdr:rowOff>
    </xdr:to>
    <xdr:sp macro="" textlink="">
      <xdr:nvSpPr>
        <xdr:cNvPr id="2" name="自定义提示" descr="单击微调框按钮以更改年份以及单元格 B1 和 B3，从提供的下拉列表中选择所需的月起始日和周起始日。" title="自定义提示"/>
        <xdr:cNvSpPr/>
      </xdr:nvSpPr>
      <xdr:spPr>
        <a:xfrm>
          <a:off x="4067175" y="114301"/>
          <a:ext cx="4400553" cy="628650"/>
        </a:xfrm>
        <a:prstGeom prst="wedgeRectCallout">
          <a:avLst>
            <a:gd name="adj1" fmla="val -53665"/>
            <a:gd name="adj2" fmla="val -22558"/>
          </a:avLst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bIns="0" rtlCol="0" anchor="ctr"/>
        <a:lstStyle/>
        <a:p>
          <a:pPr algn="l"/>
          <a:r>
            <a:rPr lang="zh-CN" altLang="en-US" sz="900">
              <a:solidFill>
                <a:schemeClr val="tx1">
                  <a:lumMod val="75000"/>
                  <a:lumOff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提示：单击微调框按钮以更改年份以及单元格 </a:t>
          </a:r>
          <a:r>
            <a:rPr lang="en-US" sz="900" b="1">
              <a:solidFill>
                <a:schemeClr val="tx1">
                  <a:lumMod val="75000"/>
                  <a:lumOff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B1</a:t>
          </a:r>
          <a:r>
            <a:rPr lang="en-US" sz="900">
              <a:solidFill>
                <a:schemeClr val="tx1">
                  <a:lumMod val="75000"/>
                  <a:lumOff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 </a:t>
          </a:r>
          <a:r>
            <a:rPr lang="zh-CN" altLang="en-US" sz="900">
              <a:solidFill>
                <a:schemeClr val="tx1">
                  <a:lumMod val="75000"/>
                  <a:lumOff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和 </a:t>
          </a:r>
          <a:r>
            <a:rPr lang="en-US" sz="900" b="1">
              <a:solidFill>
                <a:schemeClr val="tx1">
                  <a:lumMod val="75000"/>
                  <a:lumOff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B3</a:t>
          </a:r>
          <a:r>
            <a:rPr lang="en-US" sz="900">
              <a:solidFill>
                <a:schemeClr val="tx1">
                  <a:lumMod val="75000"/>
                  <a:lumOff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，</a:t>
          </a:r>
          <a:r>
            <a:rPr lang="zh-CN" altLang="en-US" sz="900">
              <a:solidFill>
                <a:schemeClr val="tx1">
                  <a:lumMod val="75000"/>
                  <a:lumOff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从提供的下拉列表中选择所需的月起始日和周起始日。</a:t>
          </a:r>
          <a:endParaRPr lang="en-US" sz="900">
            <a:solidFill>
              <a:schemeClr val="tx1">
                <a:lumMod val="75000"/>
                <a:lumOff val="2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 fPrintsWithSheet="0"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514350</xdr:colOff>
          <xdr:row>0</xdr:row>
          <xdr:rowOff>428625</xdr:rowOff>
        </xdr:from>
        <xdr:to>
          <xdr:col>1</xdr:col>
          <xdr:colOff>647700</xdr:colOff>
          <xdr:row>0</xdr:row>
          <xdr:rowOff>666750</xdr:rowOff>
        </xdr:to>
        <xdr:sp macro="" textlink="">
          <xdr:nvSpPr>
            <xdr:cNvPr id="1038" name="年微调框" descr="单击微调框按钮可更改日历年。或者，在单元格 A1 中键入首选年份。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125_academic_calendar">
      <a:majorFont>
        <a:latin typeface="Franklin Gothic Medium"/>
        <a:ea typeface=""/>
        <a:cs typeface=""/>
      </a:majorFont>
      <a:minorFont>
        <a:latin typeface="Euphem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.xml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4"/>
  <sheetViews>
    <sheetView showGridLines="0" zoomScale="85" zoomScaleNormal="85" workbookViewId="0">
      <selection activeCell="P13" sqref="P13"/>
    </sheetView>
  </sheetViews>
  <sheetFormatPr defaultRowHeight="12.75" x14ac:dyDescent="0.25"/>
  <cols>
    <col min="2" max="2" width="36" bestFit="1" customWidth="1"/>
    <col min="13" max="13" width="8.140625" customWidth="1"/>
    <col min="15" max="15" width="17.5703125" bestFit="1" customWidth="1"/>
  </cols>
  <sheetData>
    <row r="1" spans="2:18" ht="15.75" thickBot="1" x14ac:dyDescent="0.3">
      <c r="B1" s="77" t="s">
        <v>10</v>
      </c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50"/>
    </row>
    <row r="2" spans="2:18" ht="20.25" customHeight="1" x14ac:dyDescent="0.25">
      <c r="B2" s="17" t="s">
        <v>11</v>
      </c>
      <c r="C2" s="78" t="s">
        <v>12</v>
      </c>
      <c r="D2" s="79"/>
      <c r="E2" s="80"/>
      <c r="F2" s="78" t="s">
        <v>13</v>
      </c>
      <c r="G2" s="79"/>
      <c r="H2" s="18"/>
      <c r="I2" s="79" t="s">
        <v>2</v>
      </c>
      <c r="J2" s="79"/>
      <c r="K2" s="79"/>
      <c r="L2" s="78" t="s">
        <v>3</v>
      </c>
      <c r="M2" s="79"/>
      <c r="N2" s="79"/>
      <c r="O2" s="51" t="s">
        <v>68</v>
      </c>
      <c r="P2" s="75" t="s">
        <v>61</v>
      </c>
      <c r="R2" t="s">
        <v>38</v>
      </c>
    </row>
    <row r="3" spans="2:18" ht="16.5" customHeight="1" thickBot="1" x14ac:dyDescent="0.3">
      <c r="B3" s="19" t="s">
        <v>14</v>
      </c>
      <c r="C3" s="34" t="s">
        <v>15</v>
      </c>
      <c r="D3" s="19" t="s">
        <v>16</v>
      </c>
      <c r="E3" s="19" t="s">
        <v>17</v>
      </c>
      <c r="F3" s="34" t="s">
        <v>15</v>
      </c>
      <c r="G3" s="19" t="s">
        <v>18</v>
      </c>
      <c r="H3" s="19" t="s">
        <v>17</v>
      </c>
      <c r="I3" s="34" t="s">
        <v>15</v>
      </c>
      <c r="J3" s="19" t="s">
        <v>19</v>
      </c>
      <c r="K3" s="19" t="s">
        <v>17</v>
      </c>
      <c r="L3" s="34" t="s">
        <v>15</v>
      </c>
      <c r="M3" s="19" t="s">
        <v>20</v>
      </c>
      <c r="N3" s="35" t="s">
        <v>17</v>
      </c>
      <c r="O3" s="35"/>
      <c r="P3" s="76"/>
    </row>
    <row r="4" spans="2:18" ht="30" customHeight="1" x14ac:dyDescent="0.4">
      <c r="B4" s="20" t="s">
        <v>21</v>
      </c>
      <c r="C4" s="21" t="s">
        <v>22</v>
      </c>
      <c r="D4" s="22" t="s">
        <v>16</v>
      </c>
      <c r="E4" s="15"/>
      <c r="F4" s="15" t="s">
        <v>23</v>
      </c>
      <c r="G4" s="15" t="s">
        <v>18</v>
      </c>
      <c r="H4" s="15"/>
      <c r="I4" s="21" t="s">
        <v>24</v>
      </c>
      <c r="J4" s="15" t="s">
        <v>4</v>
      </c>
      <c r="K4" s="37" t="s">
        <v>50</v>
      </c>
      <c r="L4" s="15" t="s">
        <v>44</v>
      </c>
      <c r="M4" s="15"/>
      <c r="N4" s="21"/>
      <c r="O4" s="53" t="s">
        <v>69</v>
      </c>
      <c r="P4" s="49" t="s">
        <v>62</v>
      </c>
      <c r="R4" s="15"/>
    </row>
    <row r="5" spans="2:18" ht="30" customHeight="1" x14ac:dyDescent="0.4">
      <c r="B5" s="23" t="s">
        <v>25</v>
      </c>
      <c r="C5" s="21" t="s">
        <v>22</v>
      </c>
      <c r="D5" s="21" t="s">
        <v>16</v>
      </c>
      <c r="E5" s="15" t="s">
        <v>71</v>
      </c>
      <c r="F5" s="38" t="s">
        <v>23</v>
      </c>
      <c r="G5" s="39" t="s">
        <v>18</v>
      </c>
      <c r="H5" s="39" t="s">
        <v>26</v>
      </c>
      <c r="I5" s="38" t="s">
        <v>24</v>
      </c>
      <c r="J5" s="39" t="s">
        <v>4</v>
      </c>
      <c r="K5" s="15" t="s">
        <v>27</v>
      </c>
      <c r="L5" s="15" t="s">
        <v>5</v>
      </c>
      <c r="M5" s="15" t="s">
        <v>6</v>
      </c>
      <c r="N5" s="15" t="s">
        <v>70</v>
      </c>
      <c r="O5" s="54" t="s">
        <v>69</v>
      </c>
      <c r="P5" s="49" t="s">
        <v>62</v>
      </c>
      <c r="R5" s="16"/>
    </row>
    <row r="6" spans="2:18" ht="30" customHeight="1" x14ac:dyDescent="0.4">
      <c r="B6" s="27" t="s">
        <v>29</v>
      </c>
      <c r="C6" s="21" t="s">
        <v>22</v>
      </c>
      <c r="D6" s="15" t="s">
        <v>16</v>
      </c>
      <c r="E6" s="15"/>
      <c r="F6" s="40" t="s">
        <v>23</v>
      </c>
      <c r="G6" s="15" t="s">
        <v>18</v>
      </c>
      <c r="H6" s="15"/>
      <c r="I6" s="16" t="s">
        <v>24</v>
      </c>
      <c r="J6" s="15" t="s">
        <v>4</v>
      </c>
      <c r="K6" s="15" t="s">
        <v>28</v>
      </c>
      <c r="L6" s="15" t="s">
        <v>5</v>
      </c>
      <c r="M6" s="15" t="s">
        <v>6</v>
      </c>
      <c r="N6" s="15" t="s">
        <v>72</v>
      </c>
      <c r="O6" s="54" t="s">
        <v>69</v>
      </c>
      <c r="P6" s="49" t="s">
        <v>62</v>
      </c>
    </row>
    <row r="7" spans="2:18" ht="30" customHeight="1" x14ac:dyDescent="0.3">
      <c r="B7" s="23" t="s">
        <v>30</v>
      </c>
      <c r="C7" s="15" t="s">
        <v>22</v>
      </c>
      <c r="D7" s="15" t="s">
        <v>16</v>
      </c>
      <c r="E7" s="15" t="s">
        <v>26</v>
      </c>
      <c r="F7" s="38" t="s">
        <v>7</v>
      </c>
      <c r="G7" s="39" t="s">
        <v>18</v>
      </c>
      <c r="H7" s="39" t="s">
        <v>37</v>
      </c>
      <c r="I7" s="24" t="s">
        <v>57</v>
      </c>
      <c r="J7" s="25"/>
      <c r="K7" s="15" t="s">
        <v>60</v>
      </c>
      <c r="L7" s="24" t="s">
        <v>59</v>
      </c>
      <c r="M7" s="15" t="s">
        <v>58</v>
      </c>
      <c r="N7" s="25"/>
      <c r="O7" s="54" t="s">
        <v>69</v>
      </c>
      <c r="P7" s="52" t="s">
        <v>73</v>
      </c>
    </row>
    <row r="8" spans="2:18" ht="30" customHeight="1" x14ac:dyDescent="0.4">
      <c r="B8" s="27" t="s">
        <v>31</v>
      </c>
      <c r="C8" s="16" t="s">
        <v>22</v>
      </c>
      <c r="D8" s="15" t="s">
        <v>16</v>
      </c>
      <c r="E8" s="28"/>
      <c r="F8" s="38" t="s">
        <v>23</v>
      </c>
      <c r="G8" s="39" t="s">
        <v>18</v>
      </c>
      <c r="H8" s="39" t="s">
        <v>26</v>
      </c>
      <c r="I8" s="16" t="s">
        <v>48</v>
      </c>
      <c r="J8" s="15" t="s">
        <v>56</v>
      </c>
      <c r="K8" s="15" t="s">
        <v>27</v>
      </c>
      <c r="L8" s="16" t="s">
        <v>49</v>
      </c>
      <c r="M8" s="15" t="s">
        <v>58</v>
      </c>
      <c r="N8" s="28"/>
      <c r="O8" s="54" t="s">
        <v>69</v>
      </c>
      <c r="P8" s="49" t="s">
        <v>62</v>
      </c>
    </row>
    <row r="9" spans="2:18" ht="30" customHeight="1" x14ac:dyDescent="0.3">
      <c r="B9" s="27"/>
      <c r="C9" s="28"/>
      <c r="D9" s="28"/>
      <c r="E9" s="28"/>
      <c r="F9" s="29"/>
      <c r="G9" s="28"/>
      <c r="H9" s="28"/>
      <c r="I9" s="29"/>
      <c r="J9" s="28"/>
      <c r="K9" s="30"/>
      <c r="L9" s="29"/>
      <c r="M9" s="28"/>
      <c r="N9" s="28"/>
      <c r="O9" s="54"/>
      <c r="P9" s="47"/>
    </row>
    <row r="10" spans="2:18" ht="30" customHeight="1" x14ac:dyDescent="0.3">
      <c r="B10" s="23" t="s">
        <v>32</v>
      </c>
      <c r="C10" s="15" t="s">
        <v>8</v>
      </c>
      <c r="D10" s="15" t="s">
        <v>16</v>
      </c>
      <c r="E10" s="15" t="s">
        <v>65</v>
      </c>
      <c r="F10" s="15" t="s">
        <v>7</v>
      </c>
      <c r="G10" s="15" t="s">
        <v>18</v>
      </c>
      <c r="H10" s="15" t="s">
        <v>66</v>
      </c>
      <c r="I10" s="15" t="s">
        <v>9</v>
      </c>
      <c r="J10" s="15" t="s">
        <v>4</v>
      </c>
      <c r="K10" s="15" t="s">
        <v>80</v>
      </c>
      <c r="L10" s="38" t="s">
        <v>5</v>
      </c>
      <c r="M10" s="39" t="s">
        <v>6</v>
      </c>
      <c r="N10" s="25" t="s">
        <v>67</v>
      </c>
      <c r="O10" s="55"/>
      <c r="P10" s="47"/>
    </row>
    <row r="11" spans="2:18" ht="30" customHeight="1" x14ac:dyDescent="0.3">
      <c r="B11" s="27" t="s">
        <v>33</v>
      </c>
      <c r="C11" s="15" t="s">
        <v>22</v>
      </c>
      <c r="D11" s="15" t="s">
        <v>16</v>
      </c>
      <c r="E11" s="28"/>
      <c r="F11" s="16" t="s">
        <v>23</v>
      </c>
      <c r="G11" s="15" t="s">
        <v>18</v>
      </c>
      <c r="H11" s="28"/>
      <c r="I11" s="29" t="s">
        <v>24</v>
      </c>
      <c r="J11" s="15" t="s">
        <v>4</v>
      </c>
      <c r="K11" s="30" t="s">
        <v>63</v>
      </c>
      <c r="L11" s="29" t="s">
        <v>5</v>
      </c>
      <c r="M11" s="28" t="s">
        <v>6</v>
      </c>
      <c r="N11" s="28" t="s">
        <v>64</v>
      </c>
      <c r="O11" s="54"/>
      <c r="P11" s="47"/>
    </row>
    <row r="12" spans="2:18" ht="30" customHeight="1" x14ac:dyDescent="0.25"/>
    <row r="13" spans="2:18" ht="30" customHeight="1" x14ac:dyDescent="0.3">
      <c r="B13" s="23" t="s">
        <v>34</v>
      </c>
      <c r="C13" s="15" t="s">
        <v>8</v>
      </c>
      <c r="D13" s="15" t="s">
        <v>16</v>
      </c>
      <c r="E13" s="26"/>
      <c r="F13" s="38" t="s">
        <v>7</v>
      </c>
      <c r="G13" s="39" t="s">
        <v>18</v>
      </c>
      <c r="H13" s="25"/>
      <c r="I13" s="15" t="s">
        <v>9</v>
      </c>
      <c r="J13" s="15" t="s">
        <v>4</v>
      </c>
      <c r="K13" s="15" t="s">
        <v>81</v>
      </c>
      <c r="L13" s="15" t="s">
        <v>5</v>
      </c>
      <c r="M13" s="15" t="s">
        <v>6</v>
      </c>
      <c r="N13" s="25"/>
      <c r="O13" s="55"/>
      <c r="P13" s="47"/>
    </row>
    <row r="14" spans="2:18" ht="30" customHeight="1" thickBot="1" x14ac:dyDescent="0.35">
      <c r="B14" s="31" t="s">
        <v>35</v>
      </c>
      <c r="C14" s="16" t="s">
        <v>22</v>
      </c>
      <c r="D14" s="15" t="s">
        <v>16</v>
      </c>
      <c r="E14" s="33"/>
      <c r="F14" s="64" t="s">
        <v>23</v>
      </c>
      <c r="G14" s="65" t="s">
        <v>18</v>
      </c>
      <c r="H14" s="33"/>
      <c r="I14" s="32"/>
      <c r="J14" s="33"/>
      <c r="K14" s="15" t="s">
        <v>88</v>
      </c>
      <c r="L14" s="32" t="s">
        <v>5</v>
      </c>
      <c r="M14" s="33" t="s">
        <v>6</v>
      </c>
      <c r="N14" s="33"/>
      <c r="O14" s="56"/>
      <c r="P14" s="48"/>
    </row>
  </sheetData>
  <mergeCells count="6">
    <mergeCell ref="P2:P3"/>
    <mergeCell ref="B1:N1"/>
    <mergeCell ref="C2:E2"/>
    <mergeCell ref="F2:G2"/>
    <mergeCell ref="I2:K2"/>
    <mergeCell ref="L2:N2"/>
  </mergeCells>
  <phoneticPr fontId="2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theme="4"/>
    <pageSetUpPr autoPageBreaks="0" fitToPage="1"/>
  </sheetPr>
  <dimension ref="A1:I151"/>
  <sheetViews>
    <sheetView showGridLines="0" tabSelected="1" topLeftCell="A48" zoomScale="70" zoomScaleNormal="70" workbookViewId="0">
      <selection activeCell="D51" sqref="D51:G51"/>
    </sheetView>
  </sheetViews>
  <sheetFormatPr defaultColWidth="8.85546875" defaultRowHeight="14.25" x14ac:dyDescent="0.3"/>
  <cols>
    <col min="1" max="1" width="12.7109375" style="3" customWidth="1"/>
    <col min="2" max="2" width="18.28515625" style="5" customWidth="1"/>
    <col min="3" max="8" width="17.7109375" style="5" customWidth="1"/>
    <col min="9" max="9" width="36.42578125" style="5" customWidth="1"/>
    <col min="10" max="16384" width="8.85546875" style="5"/>
  </cols>
  <sheetData>
    <row r="1" spans="1:9" s="3" customFormat="1" ht="54" customHeight="1" x14ac:dyDescent="0.75">
      <c r="A1" s="1">
        <v>2014</v>
      </c>
      <c r="B1" s="82" t="s">
        <v>36</v>
      </c>
      <c r="C1" s="82"/>
      <c r="D1" s="82"/>
      <c r="E1" s="2"/>
      <c r="F1" s="2"/>
      <c r="G1" s="2"/>
    </row>
    <row r="2" spans="1:9" s="3" customFormat="1" ht="48.75" customHeight="1" thickBot="1" x14ac:dyDescent="0.8">
      <c r="B2" s="4"/>
      <c r="C2" s="5"/>
      <c r="D2" s="2"/>
      <c r="E2" s="2"/>
      <c r="F2" s="2"/>
      <c r="G2" s="2"/>
    </row>
    <row r="3" spans="1:9" s="9" customFormat="1" ht="14.25" customHeight="1" thickBot="1" x14ac:dyDescent="0.4">
      <c r="A3" s="6"/>
      <c r="B3" s="7" t="s">
        <v>0</v>
      </c>
      <c r="C3" s="8" t="str">
        <f t="shared" ref="C3:H3" si="0">UPPER(TEXT(C4,"[$-C04]dddd"))</f>
        <v>星期二</v>
      </c>
      <c r="D3" s="7" t="str">
        <f t="shared" si="0"/>
        <v>星期三</v>
      </c>
      <c r="E3" s="8" t="str">
        <f t="shared" si="0"/>
        <v>星期四</v>
      </c>
      <c r="F3" s="7" t="str">
        <f t="shared" si="0"/>
        <v>星期五</v>
      </c>
      <c r="G3" s="8" t="str">
        <f t="shared" si="0"/>
        <v>星期六</v>
      </c>
      <c r="H3" s="42" t="str">
        <f t="shared" si="0"/>
        <v>星期日</v>
      </c>
      <c r="I3" s="43" t="s">
        <v>55</v>
      </c>
    </row>
    <row r="4" spans="1:9" ht="16.5" customHeight="1" x14ac:dyDescent="0.3">
      <c r="B4" s="10">
        <f t="array" ref="B4:H4">Days+1+DATE(Calendar1Year,Calendar1MonthOption,1)-WEEKDAY(DATE(Calendar1Year,Calendar1MonthOption,1),WeekdayOption)</f>
        <v>41820</v>
      </c>
      <c r="C4" s="10">
        <v>41821</v>
      </c>
      <c r="D4" s="10">
        <v>41822</v>
      </c>
      <c r="E4" s="10">
        <v>41823</v>
      </c>
      <c r="F4" s="10">
        <v>41824</v>
      </c>
      <c r="G4" s="10">
        <v>41825</v>
      </c>
      <c r="H4" s="11">
        <v>41826</v>
      </c>
      <c r="I4" s="44"/>
    </row>
    <row r="5" spans="1:9" ht="56.25" customHeight="1" x14ac:dyDescent="0.3">
      <c r="B5" s="12"/>
      <c r="C5" s="12"/>
      <c r="D5" s="12"/>
      <c r="E5" s="12"/>
      <c r="F5" s="12"/>
      <c r="G5" s="12"/>
      <c r="H5" s="13"/>
      <c r="I5" s="45"/>
    </row>
    <row r="6" spans="1:9" ht="16.5" customHeight="1" x14ac:dyDescent="0.3">
      <c r="B6" s="10">
        <f t="array" ref="B6:H6">Days+8+DATE(Calendar1Year,Calendar1MonthOption,1)-WEEKDAY(DATE(Calendar1Year,Calendar1MonthOption,1),WeekdayOption)</f>
        <v>41827</v>
      </c>
      <c r="C6" s="10">
        <v>41828</v>
      </c>
      <c r="D6" s="10">
        <v>41829</v>
      </c>
      <c r="E6" s="10">
        <v>41830</v>
      </c>
      <c r="F6" s="10">
        <v>41831</v>
      </c>
      <c r="G6" s="10">
        <v>41832</v>
      </c>
      <c r="H6" s="11">
        <v>41833</v>
      </c>
      <c r="I6" s="45"/>
    </row>
    <row r="7" spans="1:9" ht="16.5" customHeight="1" x14ac:dyDescent="0.3">
      <c r="B7" s="10"/>
      <c r="C7" s="10"/>
      <c r="D7" s="10"/>
      <c r="E7" s="10"/>
      <c r="F7" s="10"/>
      <c r="G7" t="s">
        <v>40</v>
      </c>
      <c r="H7" t="s">
        <v>39</v>
      </c>
      <c r="I7" s="45"/>
    </row>
    <row r="8" spans="1:9" ht="36.75" customHeight="1" x14ac:dyDescent="0.3">
      <c r="B8" s="12"/>
      <c r="C8" s="12"/>
      <c r="D8" s="12"/>
      <c r="E8" s="12"/>
      <c r="F8" s="12"/>
      <c r="G8" s="12"/>
      <c r="H8" s="13"/>
      <c r="I8" s="45"/>
    </row>
    <row r="9" spans="1:9" ht="16.5" customHeight="1" x14ac:dyDescent="0.3">
      <c r="B9" s="10">
        <f t="array" ref="B9:H9">Days+15+DATE(Calendar1Year,Calendar1MonthOption,1)-WEEKDAY(DATE(Calendar1Year,Calendar1MonthOption,1),WeekdayOption)</f>
        <v>41834</v>
      </c>
      <c r="C9" s="10">
        <v>41835</v>
      </c>
      <c r="D9" s="10">
        <v>41836</v>
      </c>
      <c r="E9" s="10">
        <v>41837</v>
      </c>
      <c r="F9" s="10">
        <v>41838</v>
      </c>
      <c r="G9" s="10">
        <v>41839</v>
      </c>
      <c r="H9" s="11">
        <v>41840</v>
      </c>
      <c r="I9" s="45"/>
    </row>
    <row r="10" spans="1:9" ht="51" customHeight="1" x14ac:dyDescent="0.3">
      <c r="B10" s="12" t="s">
        <v>41</v>
      </c>
      <c r="C10" s="12" t="s">
        <v>43</v>
      </c>
      <c r="D10" s="12" t="s">
        <v>42</v>
      </c>
      <c r="E10" s="10" t="s">
        <v>45</v>
      </c>
      <c r="F10" s="10" t="s">
        <v>46</v>
      </c>
      <c r="G10" s="10" t="s">
        <v>46</v>
      </c>
      <c r="H10" s="36" t="s">
        <v>51</v>
      </c>
      <c r="I10" s="45"/>
    </row>
    <row r="11" spans="1:9" ht="16.5" customHeight="1" x14ac:dyDescent="0.3">
      <c r="B11" s="10">
        <f t="array" ref="B11:H11">Days+22+DATE(Calendar1Year,Calendar1MonthOption,1)-WEEKDAY(DATE(Calendar1Year,Calendar1MonthOption,1),WeekdayOption)</f>
        <v>41841</v>
      </c>
      <c r="C11" s="10">
        <v>41842</v>
      </c>
      <c r="D11" s="10">
        <v>41843</v>
      </c>
      <c r="E11" s="10">
        <v>41844</v>
      </c>
      <c r="F11" s="10">
        <v>41845</v>
      </c>
      <c r="G11" s="10">
        <v>41846</v>
      </c>
      <c r="H11" s="11">
        <v>41847</v>
      </c>
      <c r="I11" s="45"/>
    </row>
    <row r="12" spans="1:9" ht="56.25" customHeight="1" x14ac:dyDescent="0.3">
      <c r="B12" s="10" t="s">
        <v>53</v>
      </c>
      <c r="C12" s="10" t="s">
        <v>52</v>
      </c>
      <c r="D12" s="10" t="s">
        <v>54</v>
      </c>
      <c r="E12" s="41" t="s">
        <v>47</v>
      </c>
      <c r="F12" s="12"/>
      <c r="G12" s="12"/>
      <c r="H12" s="13"/>
      <c r="I12" s="45"/>
    </row>
    <row r="13" spans="1:9" ht="16.5" customHeight="1" x14ac:dyDescent="0.3">
      <c r="B13" s="10">
        <f t="array" ref="B13:H13">Days+29+DATE(Calendar1Year,Calendar1MonthOption,1)-WEEKDAY(DATE(Calendar1Year,Calendar1MonthOption,1),WeekdayOption)</f>
        <v>41848</v>
      </c>
      <c r="C13" s="10">
        <v>41849</v>
      </c>
      <c r="D13" s="10">
        <v>41850</v>
      </c>
      <c r="E13" s="10">
        <v>41851</v>
      </c>
      <c r="F13" s="10">
        <v>41852</v>
      </c>
      <c r="G13" s="10">
        <v>41853</v>
      </c>
      <c r="H13" s="11">
        <v>41854</v>
      </c>
      <c r="I13" s="45"/>
    </row>
    <row r="14" spans="1:9" ht="57" customHeight="1" thickBot="1" x14ac:dyDescent="0.35">
      <c r="B14" s="12"/>
      <c r="C14" s="12"/>
      <c r="D14" s="12"/>
      <c r="E14" s="12"/>
      <c r="F14" s="12"/>
      <c r="G14" s="12"/>
      <c r="H14" s="14"/>
      <c r="I14" s="46"/>
    </row>
    <row r="15" spans="1:9" ht="16.5" customHeight="1" x14ac:dyDescent="0.3">
      <c r="B15" s="10">
        <f t="array" ref="B15:C15">Days+36+DATE(Calendar1Year,Calendar1MonthOption,1)-WEEKDAY(DATE(Calendar1Year,Calendar1MonthOption,1),WeekdayOption)</f>
        <v>41855</v>
      </c>
      <c r="C15" s="10">
        <v>41856</v>
      </c>
      <c r="D15" s="81" t="s">
        <v>1</v>
      </c>
      <c r="E15" s="81"/>
      <c r="F15" s="81"/>
      <c r="G15" s="81"/>
      <c r="H15" s="81"/>
    </row>
    <row r="16" spans="1:9" ht="63.75" customHeight="1" x14ac:dyDescent="0.3">
      <c r="B16" s="12"/>
      <c r="C16" s="12"/>
      <c r="D16" s="83"/>
      <c r="E16" s="83"/>
      <c r="F16" s="83"/>
      <c r="G16" s="83"/>
      <c r="H16" s="83"/>
    </row>
    <row r="17" spans="1:9" s="3" customFormat="1" ht="54" customHeight="1" x14ac:dyDescent="0.75">
      <c r="A17" s="1">
        <f>YEAR(DATE(Calendar1Year,Calendar1MonthOption+1,1))</f>
        <v>2014</v>
      </c>
      <c r="B17" s="4" t="str">
        <f>TEXT(DATE(Calendar1Year,Calendar1MonthOption+1,1),"[$-C04]mmmm")</f>
        <v>八月</v>
      </c>
      <c r="C17" s="5"/>
      <c r="D17" s="2"/>
      <c r="E17" s="2"/>
      <c r="F17" s="2"/>
      <c r="G17" s="2"/>
    </row>
    <row r="18" spans="1:9" s="3" customFormat="1" ht="48.75" customHeight="1" x14ac:dyDescent="0.75">
      <c r="B18" s="4"/>
      <c r="C18" s="5"/>
      <c r="D18" s="2"/>
      <c r="E18" s="2"/>
      <c r="F18" s="2"/>
      <c r="G18" s="2"/>
    </row>
    <row r="19" spans="1:9" s="9" customFormat="1" ht="14.25" customHeight="1" x14ac:dyDescent="0.35">
      <c r="A19" s="6"/>
      <c r="B19" s="7" t="str">
        <f t="shared" ref="B19:H19" si="1">UPPER(TEXT(B20,"[$-C04]dddd"))</f>
        <v>星期一</v>
      </c>
      <c r="C19" s="8" t="str">
        <f t="shared" si="1"/>
        <v>星期二</v>
      </c>
      <c r="D19" s="7" t="str">
        <f t="shared" si="1"/>
        <v>星期三</v>
      </c>
      <c r="E19" s="8" t="str">
        <f t="shared" si="1"/>
        <v>星期四</v>
      </c>
      <c r="F19" s="7" t="str">
        <f t="shared" si="1"/>
        <v>星期五</v>
      </c>
      <c r="G19" s="8" t="str">
        <f t="shared" si="1"/>
        <v>星期六</v>
      </c>
      <c r="H19" s="7" t="str">
        <f t="shared" si="1"/>
        <v>星期日</v>
      </c>
      <c r="I19" s="59" t="s">
        <v>77</v>
      </c>
    </row>
    <row r="20" spans="1:9" ht="16.5" customHeight="1" x14ac:dyDescent="0.3">
      <c r="B20" s="10">
        <f t="array" ref="B20:H20">Days+1+DATE(Calendar2Year,Calendar2MonthOption,1)-WEEKDAY(DATE(Calendar2Year,Calendar2MonthOption,1),WeekdayOption)</f>
        <v>41848</v>
      </c>
      <c r="C20" s="10">
        <v>41849</v>
      </c>
      <c r="D20" s="10">
        <v>41850</v>
      </c>
      <c r="E20" s="10">
        <v>41851</v>
      </c>
      <c r="F20" s="10">
        <v>41852</v>
      </c>
      <c r="G20" s="10">
        <v>41853</v>
      </c>
      <c r="H20" s="11">
        <v>41854</v>
      </c>
      <c r="I20" s="60"/>
    </row>
    <row r="21" spans="1:9" ht="56.25" customHeight="1" x14ac:dyDescent="0.3">
      <c r="B21" s="12"/>
      <c r="C21" s="12"/>
      <c r="D21" s="12"/>
      <c r="E21" s="12"/>
      <c r="F21" s="12"/>
      <c r="G21" s="12"/>
      <c r="H21" s="57" t="s">
        <v>74</v>
      </c>
      <c r="I21" s="63" t="s">
        <v>85</v>
      </c>
    </row>
    <row r="22" spans="1:9" ht="16.5" customHeight="1" x14ac:dyDescent="0.3">
      <c r="B22" s="10">
        <f t="array" ref="B22:H22">Days+8+DATE(Calendar2Year,Calendar2MonthOption,1)-WEEKDAY(DATE(Calendar2Year,Calendar2MonthOption,1),WeekdayOption)</f>
        <v>41855</v>
      </c>
      <c r="C22" s="10">
        <v>41856</v>
      </c>
      <c r="D22" s="10">
        <v>41857</v>
      </c>
      <c r="E22" s="10">
        <v>41858</v>
      </c>
      <c r="F22" s="10">
        <v>41859</v>
      </c>
      <c r="G22" s="10">
        <v>41860</v>
      </c>
      <c r="H22" s="11">
        <v>41861</v>
      </c>
      <c r="I22" s="61"/>
    </row>
    <row r="23" spans="1:9" ht="56.25" customHeight="1" x14ac:dyDescent="0.3">
      <c r="B23" s="58" t="s">
        <v>79</v>
      </c>
      <c r="C23" s="58" t="s">
        <v>76</v>
      </c>
      <c r="D23" s="58" t="s">
        <v>78</v>
      </c>
      <c r="E23" s="58" t="s">
        <v>75</v>
      </c>
      <c r="F23" s="62" t="s">
        <v>86</v>
      </c>
      <c r="G23" s="62" t="s">
        <v>87</v>
      </c>
      <c r="H23" s="57" t="s">
        <v>89</v>
      </c>
      <c r="I23" s="61" t="s">
        <v>82</v>
      </c>
    </row>
    <row r="24" spans="1:9" ht="16.5" customHeight="1" x14ac:dyDescent="0.3">
      <c r="B24" s="10">
        <f t="array" ref="B24:H24">Days+15+DATE(Calendar2Year,Calendar2MonthOption,1)-WEEKDAY(DATE(Calendar2Year,Calendar2MonthOption,1),WeekdayOption)</f>
        <v>41862</v>
      </c>
      <c r="C24" s="10">
        <v>41863</v>
      </c>
      <c r="D24" s="10">
        <v>41864</v>
      </c>
      <c r="E24" s="10">
        <v>41865</v>
      </c>
      <c r="F24" s="10">
        <v>41866</v>
      </c>
      <c r="G24" s="10">
        <v>41867</v>
      </c>
      <c r="H24" s="11">
        <v>41868</v>
      </c>
      <c r="I24" s="61"/>
    </row>
    <row r="25" spans="1:9" ht="56.25" customHeight="1" x14ac:dyDescent="0.3">
      <c r="B25" s="12" t="s">
        <v>90</v>
      </c>
      <c r="C25" s="12"/>
      <c r="D25" s="12"/>
      <c r="E25" s="12"/>
      <c r="F25" s="12"/>
      <c r="G25" s="12"/>
      <c r="H25" s="13"/>
      <c r="I25" s="61" t="s">
        <v>83</v>
      </c>
    </row>
    <row r="26" spans="1:9" ht="16.5" customHeight="1" x14ac:dyDescent="0.3">
      <c r="B26" s="10">
        <f t="array" ref="B26:H26">Days+22+DATE(Calendar2Year,Calendar2MonthOption,1)-WEEKDAY(DATE(Calendar2Year,Calendar2MonthOption,1),WeekdayOption)</f>
        <v>41869</v>
      </c>
      <c r="C26" s="10">
        <v>41870</v>
      </c>
      <c r="D26" s="10">
        <v>41871</v>
      </c>
      <c r="E26" s="10">
        <v>41872</v>
      </c>
      <c r="F26" s="10">
        <v>41873</v>
      </c>
      <c r="G26" s="10">
        <v>41874</v>
      </c>
      <c r="H26" s="11">
        <v>41875</v>
      </c>
      <c r="I26" s="61"/>
    </row>
    <row r="27" spans="1:9" ht="56.25" customHeight="1" x14ac:dyDescent="0.3">
      <c r="B27" s="12"/>
      <c r="C27" s="12"/>
      <c r="D27" s="12"/>
      <c r="E27" s="12"/>
      <c r="F27" s="66" t="s">
        <v>92</v>
      </c>
      <c r="G27" s="66" t="s">
        <v>92</v>
      </c>
      <c r="H27" s="67" t="s">
        <v>93</v>
      </c>
      <c r="I27" s="61" t="s">
        <v>84</v>
      </c>
    </row>
    <row r="28" spans="1:9" ht="16.5" customHeight="1" x14ac:dyDescent="0.3">
      <c r="B28" s="10">
        <f t="array" ref="B28:H28">Days+29+DATE(Calendar2Year,Calendar2MonthOption,1)-WEEKDAY(DATE(Calendar2Year,Calendar2MonthOption,1),WeekdayOption)</f>
        <v>41876</v>
      </c>
      <c r="C28" s="10">
        <v>41877</v>
      </c>
      <c r="D28" s="10">
        <v>41878</v>
      </c>
      <c r="E28" s="10">
        <v>41879</v>
      </c>
      <c r="F28" s="10">
        <v>41880</v>
      </c>
      <c r="G28" s="10">
        <v>41881</v>
      </c>
      <c r="H28" s="11">
        <v>41882</v>
      </c>
      <c r="I28" s="61"/>
    </row>
    <row r="29" spans="1:9" ht="57" customHeight="1" x14ac:dyDescent="0.3">
      <c r="B29" s="58" t="s">
        <v>94</v>
      </c>
      <c r="C29" s="12"/>
      <c r="D29" s="12"/>
      <c r="E29" s="12"/>
      <c r="F29" s="12"/>
      <c r="G29" s="62" t="s">
        <v>95</v>
      </c>
      <c r="H29" s="14"/>
      <c r="I29" s="61" t="s">
        <v>91</v>
      </c>
    </row>
    <row r="30" spans="1:9" ht="16.5" customHeight="1" x14ac:dyDescent="0.3">
      <c r="B30" s="10">
        <f t="array" ref="B30:C30">Days+36+DATE(Calendar2Year,Calendar2MonthOption,1)-WEEKDAY(DATE(Calendar2Year,Calendar2MonthOption,1),WeekdayOption)</f>
        <v>41883</v>
      </c>
      <c r="C30" s="10">
        <v>41884</v>
      </c>
      <c r="D30" s="81" t="s">
        <v>1</v>
      </c>
      <c r="E30" s="81"/>
      <c r="F30" s="81"/>
      <c r="G30" s="81"/>
      <c r="H30" s="81"/>
    </row>
    <row r="31" spans="1:9" ht="63.75" customHeight="1" x14ac:dyDescent="0.3">
      <c r="B31" s="12"/>
      <c r="C31" s="12"/>
      <c r="D31" s="83"/>
      <c r="E31" s="83"/>
      <c r="F31" s="83"/>
      <c r="G31" s="83"/>
      <c r="H31" s="83"/>
    </row>
    <row r="32" spans="1:9" s="3" customFormat="1" ht="54" customHeight="1" x14ac:dyDescent="0.75">
      <c r="A32" s="1">
        <f>YEAR(DATE(Calendar2Year,Calendar2MonthOption+1,1))</f>
        <v>2014</v>
      </c>
      <c r="B32" s="4" t="str">
        <f>TEXT(DATE(Calendar2Year,Calendar2MonthOption+1,1),"[$-C04]mmmm")</f>
        <v>九月</v>
      </c>
      <c r="C32" s="5"/>
      <c r="D32" s="2"/>
      <c r="E32" s="2"/>
      <c r="F32" s="2"/>
      <c r="G32" s="2"/>
    </row>
    <row r="33" spans="1:8" s="3" customFormat="1" ht="48.75" customHeight="1" x14ac:dyDescent="0.75">
      <c r="B33" s="4"/>
      <c r="C33" s="5"/>
      <c r="D33" s="2"/>
      <c r="E33" s="2"/>
      <c r="F33" s="2"/>
      <c r="G33" s="2"/>
    </row>
    <row r="34" spans="1:8" s="9" customFormat="1" ht="14.25" customHeight="1" x14ac:dyDescent="0.35">
      <c r="A34" s="6"/>
      <c r="B34" s="7" t="str">
        <f t="shared" ref="B34:H34" si="2">UPPER(TEXT(B35,"[$-C04]dddd"))</f>
        <v>星期一</v>
      </c>
      <c r="C34" s="8" t="str">
        <f t="shared" si="2"/>
        <v>星期二</v>
      </c>
      <c r="D34" s="7" t="str">
        <f t="shared" si="2"/>
        <v>星期三</v>
      </c>
      <c r="E34" s="8" t="str">
        <f t="shared" si="2"/>
        <v>星期四</v>
      </c>
      <c r="F34" s="7" t="str">
        <f t="shared" si="2"/>
        <v>星期五</v>
      </c>
      <c r="G34" s="8" t="str">
        <f t="shared" si="2"/>
        <v>星期六</v>
      </c>
      <c r="H34" s="7" t="str">
        <f t="shared" si="2"/>
        <v>星期日</v>
      </c>
    </row>
    <row r="35" spans="1:8" ht="16.5" customHeight="1" x14ac:dyDescent="0.3">
      <c r="B35" s="10">
        <f t="array" ref="B35:H35">Days+1+DATE(Calendar3Year,Calendar3MonthOption,1)-WEEKDAY(DATE(Calendar3Year,Calendar3MonthOption,1),WeekdayOption)</f>
        <v>41883</v>
      </c>
      <c r="C35" s="10">
        <v>41884</v>
      </c>
      <c r="D35" s="10">
        <v>41885</v>
      </c>
      <c r="E35" s="10">
        <v>41886</v>
      </c>
      <c r="F35" s="10">
        <v>41887</v>
      </c>
      <c r="G35" s="10">
        <v>41888</v>
      </c>
      <c r="H35" s="11">
        <v>41889</v>
      </c>
    </row>
    <row r="36" spans="1:8" ht="56.25" customHeight="1" x14ac:dyDescent="0.3">
      <c r="B36" s="12"/>
      <c r="C36" s="12"/>
      <c r="D36" s="12"/>
      <c r="E36" s="12"/>
      <c r="F36" s="12"/>
      <c r="G36" s="12"/>
      <c r="H36" s="13"/>
    </row>
    <row r="37" spans="1:8" ht="16.5" customHeight="1" x14ac:dyDescent="0.3">
      <c r="B37" s="10">
        <f t="array" ref="B37:H37">Days+8+DATE(Calendar3Year,Calendar3MonthOption,1)-WEEKDAY(DATE(Calendar3Year,Calendar3MonthOption,1),WeekdayOption)</f>
        <v>41890</v>
      </c>
      <c r="C37" s="10">
        <v>41891</v>
      </c>
      <c r="D37" s="10">
        <v>41892</v>
      </c>
      <c r="E37" s="10">
        <v>41893</v>
      </c>
      <c r="F37" s="10">
        <v>41894</v>
      </c>
      <c r="G37" s="10">
        <v>41895</v>
      </c>
      <c r="H37" s="11">
        <v>41896</v>
      </c>
    </row>
    <row r="38" spans="1:8" ht="56.25" customHeight="1" x14ac:dyDescent="0.3">
      <c r="B38" s="12"/>
      <c r="C38" s="12" t="s">
        <v>96</v>
      </c>
      <c r="D38" s="12" t="s">
        <v>97</v>
      </c>
      <c r="E38" s="12"/>
      <c r="F38" s="12"/>
      <c r="G38" s="12"/>
      <c r="H38" s="13"/>
    </row>
    <row r="39" spans="1:8" ht="16.5" customHeight="1" x14ac:dyDescent="0.3">
      <c r="B39" s="10">
        <f t="array" ref="B39:H39">Days+15+DATE(Calendar3Year,Calendar3MonthOption,1)-WEEKDAY(DATE(Calendar3Year,Calendar3MonthOption,1),WeekdayOption)</f>
        <v>41897</v>
      </c>
      <c r="C39" s="10">
        <v>41898</v>
      </c>
      <c r="D39" s="10">
        <v>41899</v>
      </c>
      <c r="E39" s="10">
        <v>41900</v>
      </c>
      <c r="F39" s="10">
        <v>41901</v>
      </c>
      <c r="G39" s="10">
        <v>41902</v>
      </c>
      <c r="H39" s="11">
        <v>41903</v>
      </c>
    </row>
    <row r="40" spans="1:8" ht="56.25" customHeight="1" x14ac:dyDescent="0.3">
      <c r="B40" s="12" t="s">
        <v>99</v>
      </c>
      <c r="C40" s="12"/>
      <c r="D40" s="12"/>
      <c r="E40" s="12"/>
      <c r="F40" s="12"/>
      <c r="G40" s="12"/>
      <c r="H40" s="13"/>
    </row>
    <row r="41" spans="1:8" ht="16.5" customHeight="1" x14ac:dyDescent="0.3">
      <c r="B41" s="10">
        <f t="array" ref="B41:H41">Days+22+DATE(Calendar3Year,Calendar3MonthOption,1)-WEEKDAY(DATE(Calendar3Year,Calendar3MonthOption,1),WeekdayOption)</f>
        <v>41904</v>
      </c>
      <c r="C41" s="10">
        <v>41905</v>
      </c>
      <c r="D41" s="10">
        <v>41906</v>
      </c>
      <c r="E41" s="10">
        <v>41907</v>
      </c>
      <c r="F41" s="10">
        <v>41908</v>
      </c>
      <c r="G41" s="10">
        <v>41909</v>
      </c>
      <c r="H41" s="11">
        <v>41910</v>
      </c>
    </row>
    <row r="42" spans="1:8" ht="56.25" customHeight="1" x14ac:dyDescent="0.3">
      <c r="B42" s="12" t="s">
        <v>98</v>
      </c>
      <c r="C42" s="12" t="s">
        <v>98</v>
      </c>
      <c r="D42" s="12" t="s">
        <v>98</v>
      </c>
      <c r="E42" s="12"/>
      <c r="F42" s="12"/>
      <c r="G42" s="69" t="s">
        <v>100</v>
      </c>
      <c r="H42" s="70" t="s">
        <v>102</v>
      </c>
    </row>
    <row r="43" spans="1:8" ht="16.5" customHeight="1" x14ac:dyDescent="0.3">
      <c r="B43" s="10">
        <f t="array" ref="B43:H43">Days+29+DATE(Calendar3Year,Calendar3MonthOption,1)-WEEKDAY(DATE(Calendar3Year,Calendar3MonthOption,1),WeekdayOption)</f>
        <v>41911</v>
      </c>
      <c r="C43" s="10">
        <v>41912</v>
      </c>
      <c r="D43" s="10">
        <v>41913</v>
      </c>
      <c r="E43" s="10">
        <v>41914</v>
      </c>
      <c r="F43" s="10">
        <v>41915</v>
      </c>
      <c r="G43" s="10">
        <v>41916</v>
      </c>
      <c r="H43" s="11">
        <v>41917</v>
      </c>
    </row>
    <row r="44" spans="1:8" ht="57" customHeight="1" x14ac:dyDescent="0.3">
      <c r="B44" s="68" t="s">
        <v>103</v>
      </c>
      <c r="C44" s="62" t="s">
        <v>104</v>
      </c>
      <c r="D44" s="12"/>
      <c r="E44" s="12"/>
      <c r="F44" s="12"/>
      <c r="G44" s="12"/>
      <c r="H44" s="14"/>
    </row>
    <row r="45" spans="1:8" ht="16.5" customHeight="1" x14ac:dyDescent="0.3">
      <c r="B45" s="10">
        <f t="array" ref="B45:C45">Days+36+DATE(Calendar3Year,Calendar3MonthOption,1)-WEEKDAY(DATE(Calendar3Year,Calendar3MonthOption,1),WeekdayOption)</f>
        <v>41918</v>
      </c>
      <c r="C45" s="10">
        <v>41919</v>
      </c>
      <c r="D45" s="81" t="s">
        <v>1</v>
      </c>
      <c r="E45" s="81"/>
      <c r="F45" s="81"/>
      <c r="G45" s="81"/>
      <c r="H45" s="81"/>
    </row>
    <row r="46" spans="1:8" ht="63.75" customHeight="1" x14ac:dyDescent="0.3">
      <c r="B46" s="12"/>
      <c r="C46" s="12"/>
      <c r="D46" s="83"/>
      <c r="E46" s="83"/>
      <c r="F46" s="83"/>
      <c r="G46" s="83"/>
      <c r="H46" s="83"/>
    </row>
    <row r="47" spans="1:8" s="3" customFormat="1" ht="54" customHeight="1" x14ac:dyDescent="0.75">
      <c r="A47" s="1">
        <f>YEAR(DATE(Calendar3Year,Calendar3MonthOption+1,1))</f>
        <v>2014</v>
      </c>
      <c r="B47" s="4" t="str">
        <f>TEXT(DATE(Calendar3Year,Calendar3MonthOption+1,1),"[$-C04]mmmm")</f>
        <v>十月</v>
      </c>
      <c r="C47" s="5"/>
      <c r="D47" s="2"/>
      <c r="E47" s="2" t="s">
        <v>101</v>
      </c>
      <c r="F47" s="2"/>
      <c r="G47" s="2"/>
    </row>
    <row r="48" spans="1:8" s="3" customFormat="1" ht="48.75" customHeight="1" thickBot="1" x14ac:dyDescent="0.8">
      <c r="B48" s="4"/>
      <c r="C48" s="5"/>
      <c r="D48" s="2"/>
      <c r="E48" s="2"/>
      <c r="F48" s="2"/>
      <c r="G48" s="2"/>
    </row>
    <row r="49" spans="1:9" s="9" customFormat="1" ht="14.25" customHeight="1" x14ac:dyDescent="0.35">
      <c r="A49" s="6"/>
      <c r="B49" s="7" t="str">
        <f t="shared" ref="B49:H49" si="3">UPPER(TEXT(B50,"[$-C04]dddd"))</f>
        <v>星期一</v>
      </c>
      <c r="C49" s="8" t="str">
        <f t="shared" si="3"/>
        <v>星期二</v>
      </c>
      <c r="D49" s="7" t="str">
        <f t="shared" si="3"/>
        <v>星期三</v>
      </c>
      <c r="E49" s="8" t="str">
        <f t="shared" si="3"/>
        <v>星期四</v>
      </c>
      <c r="F49" s="7" t="str">
        <f t="shared" si="3"/>
        <v>星期五</v>
      </c>
      <c r="G49" s="8" t="str">
        <f t="shared" si="3"/>
        <v>星期六</v>
      </c>
      <c r="H49" s="42" t="str">
        <f t="shared" si="3"/>
        <v>星期日</v>
      </c>
      <c r="I49" s="71"/>
    </row>
    <row r="50" spans="1:9" ht="16.5" customHeight="1" x14ac:dyDescent="0.35">
      <c r="B50" s="10">
        <f t="array" ref="B50:H50">Days+1+DATE(Calendar4Year,Calendar4MonthOption,1)-WEEKDAY(DATE(Calendar4Year,Calendar4MonthOption,1),WeekdayOption)</f>
        <v>41911</v>
      </c>
      <c r="C50" s="10">
        <v>41912</v>
      </c>
      <c r="D50" s="10">
        <v>41913</v>
      </c>
      <c r="E50" s="10">
        <v>41914</v>
      </c>
      <c r="F50" s="10">
        <v>41915</v>
      </c>
      <c r="G50" s="10">
        <v>41916</v>
      </c>
      <c r="H50" s="11">
        <v>41917</v>
      </c>
      <c r="I50" s="73" t="s">
        <v>108</v>
      </c>
    </row>
    <row r="51" spans="1:9" ht="56.25" customHeight="1" x14ac:dyDescent="0.3">
      <c r="B51" s="12"/>
      <c r="C51" s="12"/>
      <c r="D51" s="84" t="s">
        <v>105</v>
      </c>
      <c r="E51" s="85"/>
      <c r="F51" s="85"/>
      <c r="G51" s="86"/>
      <c r="H51" s="74" t="s">
        <v>110</v>
      </c>
      <c r="I51" s="72" t="s">
        <v>109</v>
      </c>
    </row>
    <row r="52" spans="1:9" ht="16.5" customHeight="1" x14ac:dyDescent="0.35">
      <c r="B52" s="10">
        <f t="array" ref="B52:H52">Days+8+DATE(Calendar4Year,Calendar4MonthOption,1)-WEEKDAY(DATE(Calendar4Year,Calendar4MonthOption,1),WeekdayOption)</f>
        <v>41918</v>
      </c>
      <c r="C52" s="10">
        <v>41919</v>
      </c>
      <c r="D52" s="10">
        <v>41920</v>
      </c>
      <c r="E52" s="10">
        <v>41921</v>
      </c>
      <c r="F52" s="10">
        <v>41922</v>
      </c>
      <c r="G52" s="10">
        <v>41923</v>
      </c>
      <c r="H52" s="11">
        <v>41924</v>
      </c>
      <c r="I52" s="73" t="s">
        <v>106</v>
      </c>
    </row>
    <row r="53" spans="1:9" ht="56.25" customHeight="1" x14ac:dyDescent="0.3">
      <c r="B53" s="74" t="s">
        <v>111</v>
      </c>
      <c r="C53" s="74"/>
      <c r="D53" s="74"/>
      <c r="E53" s="12"/>
      <c r="F53" s="12"/>
      <c r="G53" s="12"/>
      <c r="H53" s="13"/>
      <c r="I53" s="72" t="s">
        <v>107</v>
      </c>
    </row>
    <row r="54" spans="1:9" ht="16.5" customHeight="1" x14ac:dyDescent="0.3">
      <c r="B54" s="10">
        <f t="array" ref="B54:H54">Days+15+DATE(Calendar4Year,Calendar4MonthOption,1)-WEEKDAY(DATE(Calendar4Year,Calendar4MonthOption,1),WeekdayOption)</f>
        <v>41925</v>
      </c>
      <c r="C54" s="10">
        <v>41926</v>
      </c>
      <c r="D54" s="10">
        <v>41927</v>
      </c>
      <c r="E54" s="10">
        <v>41928</v>
      </c>
      <c r="F54" s="10">
        <v>41929</v>
      </c>
      <c r="G54" s="10">
        <v>41930</v>
      </c>
      <c r="H54" s="11">
        <v>41931</v>
      </c>
      <c r="I54" s="45"/>
    </row>
    <row r="55" spans="1:9" ht="56.25" customHeight="1" x14ac:dyDescent="0.3">
      <c r="B55" s="12"/>
      <c r="C55" s="12"/>
      <c r="D55" s="12"/>
      <c r="E55" s="12"/>
      <c r="F55" s="12"/>
      <c r="G55" s="12"/>
      <c r="H55" s="13"/>
      <c r="I55" s="45"/>
    </row>
    <row r="56" spans="1:9" ht="16.5" customHeight="1" x14ac:dyDescent="0.3">
      <c r="B56" s="10">
        <f t="array" ref="B56:H56">Days+22+DATE(Calendar4Year,Calendar4MonthOption,1)-WEEKDAY(DATE(Calendar4Year,Calendar4MonthOption,1),WeekdayOption)</f>
        <v>41932</v>
      </c>
      <c r="C56" s="10">
        <v>41933</v>
      </c>
      <c r="D56" s="10">
        <v>41934</v>
      </c>
      <c r="E56" s="10">
        <v>41935</v>
      </c>
      <c r="F56" s="10">
        <v>41936</v>
      </c>
      <c r="G56" s="10">
        <v>41937</v>
      </c>
      <c r="H56" s="11">
        <v>41938</v>
      </c>
      <c r="I56" s="45"/>
    </row>
    <row r="57" spans="1:9" ht="56.25" customHeight="1" x14ac:dyDescent="0.3">
      <c r="B57" s="12"/>
      <c r="C57" s="12"/>
      <c r="D57" s="12"/>
      <c r="E57" s="12"/>
      <c r="F57" s="12"/>
      <c r="G57" s="12"/>
      <c r="H57" s="13"/>
      <c r="I57" s="45"/>
    </row>
    <row r="58" spans="1:9" ht="16.5" customHeight="1" x14ac:dyDescent="0.3">
      <c r="B58" s="10">
        <f t="array" ref="B58:H58">Days+29+DATE(Calendar4Year,Calendar4MonthOption,1)-WEEKDAY(DATE(Calendar4Year,Calendar4MonthOption,1),WeekdayOption)</f>
        <v>41939</v>
      </c>
      <c r="C58" s="10">
        <v>41940</v>
      </c>
      <c r="D58" s="10">
        <v>41941</v>
      </c>
      <c r="E58" s="10">
        <v>41942</v>
      </c>
      <c r="F58" s="10">
        <v>41943</v>
      </c>
      <c r="G58" s="10">
        <v>41944</v>
      </c>
      <c r="H58" s="11">
        <v>41945</v>
      </c>
      <c r="I58" s="45"/>
    </row>
    <row r="59" spans="1:9" ht="57" customHeight="1" thickBot="1" x14ac:dyDescent="0.35">
      <c r="B59" s="12"/>
      <c r="C59" s="12"/>
      <c r="D59" s="12"/>
      <c r="E59" s="12"/>
      <c r="F59" s="12"/>
      <c r="G59" s="12"/>
      <c r="H59" s="14"/>
      <c r="I59" s="46"/>
    </row>
    <row r="60" spans="1:9" ht="16.5" customHeight="1" x14ac:dyDescent="0.3">
      <c r="B60" s="10">
        <f t="array" ref="B60:C60">Days+36+DATE(Calendar4Year,Calendar4MonthOption,1)-WEEKDAY(DATE(Calendar4Year,Calendar4MonthOption,1),WeekdayOption)</f>
        <v>41946</v>
      </c>
      <c r="C60" s="10">
        <v>41947</v>
      </c>
      <c r="D60" s="81" t="s">
        <v>1</v>
      </c>
      <c r="E60" s="81"/>
      <c r="F60" s="81"/>
      <c r="G60" s="81"/>
      <c r="H60" s="81"/>
    </row>
    <row r="61" spans="1:9" ht="63.75" customHeight="1" x14ac:dyDescent="0.3">
      <c r="B61" s="12"/>
      <c r="C61" s="12"/>
      <c r="D61" s="83"/>
      <c r="E61" s="83"/>
      <c r="F61" s="83"/>
      <c r="G61" s="83"/>
      <c r="H61" s="83"/>
    </row>
    <row r="62" spans="1:9" s="3" customFormat="1" ht="54" customHeight="1" x14ac:dyDescent="0.75">
      <c r="A62" s="1">
        <f>YEAR(DATE(Calendar4Year,Calendar4MonthOption+1,1))</f>
        <v>2014</v>
      </c>
      <c r="B62" s="4" t="str">
        <f>TEXT(DATE(Calendar4Year,Calendar4MonthOption+1,1),"[$-C04]mmmm")</f>
        <v>十一月</v>
      </c>
      <c r="C62" s="5"/>
      <c r="D62" s="2"/>
      <c r="E62" s="2"/>
      <c r="F62" s="2"/>
      <c r="G62" s="2"/>
    </row>
    <row r="63" spans="1:9" s="3" customFormat="1" ht="48.75" customHeight="1" x14ac:dyDescent="0.75">
      <c r="B63" s="4"/>
      <c r="C63" s="5"/>
      <c r="D63" s="2"/>
      <c r="E63" s="2"/>
      <c r="F63" s="2"/>
      <c r="G63" s="2"/>
    </row>
    <row r="64" spans="1:9" s="9" customFormat="1" ht="14.25" customHeight="1" x14ac:dyDescent="0.35">
      <c r="A64" s="6"/>
      <c r="B64" s="7" t="str">
        <f t="shared" ref="B64:H64" si="4">UPPER(TEXT(B65,"[$-C04]dddd"))</f>
        <v>星期一</v>
      </c>
      <c r="C64" s="8" t="str">
        <f t="shared" si="4"/>
        <v>星期二</v>
      </c>
      <c r="D64" s="7" t="str">
        <f t="shared" si="4"/>
        <v>星期三</v>
      </c>
      <c r="E64" s="8" t="str">
        <f t="shared" si="4"/>
        <v>星期四</v>
      </c>
      <c r="F64" s="7" t="str">
        <f t="shared" si="4"/>
        <v>星期五</v>
      </c>
      <c r="G64" s="8" t="str">
        <f t="shared" si="4"/>
        <v>星期六</v>
      </c>
      <c r="H64" s="7" t="str">
        <f t="shared" si="4"/>
        <v>星期日</v>
      </c>
    </row>
    <row r="65" spans="1:8" ht="16.5" customHeight="1" x14ac:dyDescent="0.3">
      <c r="B65" s="10">
        <f t="array" ref="B65:H65">Days+1+DATE(Calendar5Year,Calendar5MonthOption,1)-WEEKDAY(DATE(Calendar5Year,Calendar5MonthOption,1),WeekdayOption)</f>
        <v>41939</v>
      </c>
      <c r="C65" s="10">
        <v>41940</v>
      </c>
      <c r="D65" s="10">
        <v>41941</v>
      </c>
      <c r="E65" s="10">
        <v>41942</v>
      </c>
      <c r="F65" s="10">
        <v>41943</v>
      </c>
      <c r="G65" s="10">
        <v>41944</v>
      </c>
      <c r="H65" s="11">
        <v>41945</v>
      </c>
    </row>
    <row r="66" spans="1:8" ht="56.25" customHeight="1" x14ac:dyDescent="0.3">
      <c r="B66" s="12"/>
      <c r="C66" s="12"/>
      <c r="D66" s="12"/>
      <c r="E66" s="12"/>
      <c r="F66" s="12"/>
      <c r="G66" s="12"/>
      <c r="H66" s="13"/>
    </row>
    <row r="67" spans="1:8" ht="16.5" customHeight="1" x14ac:dyDescent="0.3">
      <c r="B67" s="10">
        <f t="array" ref="B67:H67">Days+8+DATE(Calendar5Year,Calendar5MonthOption,1)-WEEKDAY(DATE(Calendar5Year,Calendar5MonthOption,1),WeekdayOption)</f>
        <v>41946</v>
      </c>
      <c r="C67" s="10">
        <v>41947</v>
      </c>
      <c r="D67" s="10">
        <v>41948</v>
      </c>
      <c r="E67" s="10">
        <v>41949</v>
      </c>
      <c r="F67" s="10">
        <v>41950</v>
      </c>
      <c r="G67" s="10">
        <v>41951</v>
      </c>
      <c r="H67" s="11">
        <v>41952</v>
      </c>
    </row>
    <row r="68" spans="1:8" ht="56.25" customHeight="1" x14ac:dyDescent="0.3">
      <c r="B68" s="12"/>
      <c r="C68" s="12"/>
      <c r="D68" s="12"/>
      <c r="E68" s="12"/>
      <c r="F68" s="12"/>
      <c r="G68" s="12"/>
      <c r="H68" s="13"/>
    </row>
    <row r="69" spans="1:8" ht="16.5" customHeight="1" x14ac:dyDescent="0.3">
      <c r="B69" s="10">
        <f t="array" ref="B69:H69">Days+15+DATE(Calendar5Year,Calendar5MonthOption,1)-WEEKDAY(DATE(Calendar5Year,Calendar5MonthOption,1),WeekdayOption)</f>
        <v>41953</v>
      </c>
      <c r="C69" s="10">
        <v>41954</v>
      </c>
      <c r="D69" s="10">
        <v>41955</v>
      </c>
      <c r="E69" s="10">
        <v>41956</v>
      </c>
      <c r="F69" s="10">
        <v>41957</v>
      </c>
      <c r="G69" s="10">
        <v>41958</v>
      </c>
      <c r="H69" s="11">
        <v>41959</v>
      </c>
    </row>
    <row r="70" spans="1:8" ht="56.25" customHeight="1" x14ac:dyDescent="0.3">
      <c r="B70" s="12"/>
      <c r="C70" s="12"/>
      <c r="D70" s="12"/>
      <c r="E70" s="12"/>
      <c r="F70" s="12"/>
      <c r="G70" s="12"/>
      <c r="H70" s="13"/>
    </row>
    <row r="71" spans="1:8" ht="16.5" customHeight="1" x14ac:dyDescent="0.3">
      <c r="B71" s="10">
        <f t="array" ref="B71:H71">Days+22+DATE(Calendar5Year,Calendar5MonthOption,1)-WEEKDAY(DATE(Calendar5Year,Calendar5MonthOption,1),WeekdayOption)</f>
        <v>41960</v>
      </c>
      <c r="C71" s="10">
        <v>41961</v>
      </c>
      <c r="D71" s="10">
        <v>41962</v>
      </c>
      <c r="E71" s="10">
        <v>41963</v>
      </c>
      <c r="F71" s="10">
        <v>41964</v>
      </c>
      <c r="G71" s="10">
        <v>41965</v>
      </c>
      <c r="H71" s="11">
        <v>41966</v>
      </c>
    </row>
    <row r="72" spans="1:8" ht="56.25" customHeight="1" x14ac:dyDescent="0.3">
      <c r="B72" s="12"/>
      <c r="C72" s="12"/>
      <c r="D72" s="12"/>
      <c r="E72" s="12"/>
      <c r="F72" s="12"/>
      <c r="G72" s="12"/>
      <c r="H72" s="13"/>
    </row>
    <row r="73" spans="1:8" ht="16.5" customHeight="1" x14ac:dyDescent="0.3">
      <c r="B73" s="10">
        <f t="array" ref="B73:H73">Days+29+DATE(Calendar5Year,Calendar5MonthOption,1)-WEEKDAY(DATE(Calendar5Year,Calendar5MonthOption,1),WeekdayOption)</f>
        <v>41967</v>
      </c>
      <c r="C73" s="10">
        <v>41968</v>
      </c>
      <c r="D73" s="10">
        <v>41969</v>
      </c>
      <c r="E73" s="10">
        <v>41970</v>
      </c>
      <c r="F73" s="10">
        <v>41971</v>
      </c>
      <c r="G73" s="10">
        <v>41972</v>
      </c>
      <c r="H73" s="11">
        <v>41973</v>
      </c>
    </row>
    <row r="74" spans="1:8" ht="57" customHeight="1" x14ac:dyDescent="0.3">
      <c r="B74" s="12"/>
      <c r="C74" s="12"/>
      <c r="D74" s="12"/>
      <c r="E74" s="12"/>
      <c r="F74" s="12"/>
      <c r="G74" s="12"/>
      <c r="H74" s="14"/>
    </row>
    <row r="75" spans="1:8" ht="16.5" customHeight="1" x14ac:dyDescent="0.3">
      <c r="B75" s="10">
        <f t="array" ref="B75:C75">Days+36+DATE(Calendar5Year,Calendar5MonthOption,1)-WEEKDAY(DATE(Calendar5Year,Calendar5MonthOption,1),WeekdayOption)</f>
        <v>41974</v>
      </c>
      <c r="C75" s="10">
        <v>41975</v>
      </c>
      <c r="D75" s="81" t="s">
        <v>1</v>
      </c>
      <c r="E75" s="81"/>
      <c r="F75" s="81"/>
      <c r="G75" s="81"/>
      <c r="H75" s="81"/>
    </row>
    <row r="76" spans="1:8" ht="63.75" customHeight="1" x14ac:dyDescent="0.3">
      <c r="B76" s="12"/>
      <c r="C76" s="12"/>
      <c r="D76" s="83"/>
      <c r="E76" s="83"/>
      <c r="F76" s="83"/>
      <c r="G76" s="83"/>
      <c r="H76" s="83"/>
    </row>
    <row r="77" spans="1:8" s="3" customFormat="1" ht="54" customHeight="1" x14ac:dyDescent="0.75">
      <c r="A77" s="1">
        <f>YEAR(DATE(Calendar5Year,Calendar5MonthOption+1,1))</f>
        <v>2014</v>
      </c>
      <c r="B77" s="4" t="str">
        <f>TEXT(DATE(Calendar5Year,Calendar5MonthOption+1,1),"[$-C04]mmmm")</f>
        <v>十二月</v>
      </c>
      <c r="C77" s="5"/>
      <c r="D77" s="2"/>
      <c r="E77" s="2"/>
      <c r="F77" s="2"/>
      <c r="G77" s="2"/>
    </row>
    <row r="78" spans="1:8" s="3" customFormat="1" ht="48.75" customHeight="1" x14ac:dyDescent="0.75">
      <c r="B78" s="4"/>
      <c r="C78" s="5"/>
      <c r="D78" s="2"/>
      <c r="E78" s="2"/>
      <c r="F78" s="2"/>
      <c r="G78" s="2"/>
    </row>
    <row r="79" spans="1:8" s="9" customFormat="1" ht="14.25" customHeight="1" x14ac:dyDescent="0.35">
      <c r="A79" s="6"/>
      <c r="B79" s="7" t="str">
        <f t="shared" ref="B79:H79" si="5">UPPER(TEXT(B80,"[$-C04]dddd"))</f>
        <v>星期一</v>
      </c>
      <c r="C79" s="8" t="str">
        <f t="shared" si="5"/>
        <v>星期二</v>
      </c>
      <c r="D79" s="7" t="str">
        <f t="shared" si="5"/>
        <v>星期三</v>
      </c>
      <c r="E79" s="8" t="str">
        <f t="shared" si="5"/>
        <v>星期四</v>
      </c>
      <c r="F79" s="7" t="str">
        <f t="shared" si="5"/>
        <v>星期五</v>
      </c>
      <c r="G79" s="8" t="str">
        <f t="shared" si="5"/>
        <v>星期六</v>
      </c>
      <c r="H79" s="7" t="str">
        <f t="shared" si="5"/>
        <v>星期日</v>
      </c>
    </row>
    <row r="80" spans="1:8" ht="16.5" customHeight="1" x14ac:dyDescent="0.3">
      <c r="B80" s="10">
        <f t="array" ref="B80:H80">Days+1+DATE(Calendar6Year,Calendar6MonthOption,1)-WEEKDAY(DATE(Calendar6Year,Calendar6MonthOption,1),WeekdayOption)</f>
        <v>41974</v>
      </c>
      <c r="C80" s="10">
        <v>41975</v>
      </c>
      <c r="D80" s="10">
        <v>41976</v>
      </c>
      <c r="E80" s="10">
        <v>41977</v>
      </c>
      <c r="F80" s="10">
        <v>41978</v>
      </c>
      <c r="G80" s="10">
        <v>41979</v>
      </c>
      <c r="H80" s="11">
        <v>41980</v>
      </c>
    </row>
    <row r="81" spans="1:8" ht="56.25" customHeight="1" x14ac:dyDescent="0.3">
      <c r="B81" s="12"/>
      <c r="C81" s="12"/>
      <c r="D81" s="12"/>
      <c r="E81" s="12"/>
      <c r="F81" s="12"/>
      <c r="G81" s="12"/>
      <c r="H81" s="13"/>
    </row>
    <row r="82" spans="1:8" ht="16.5" customHeight="1" x14ac:dyDescent="0.3">
      <c r="B82" s="10">
        <f t="array" ref="B82:H82">Days+8+DATE(Calendar6Year,Calendar6MonthOption,1)-WEEKDAY(DATE(Calendar6Year,Calendar6MonthOption,1),WeekdayOption)</f>
        <v>41981</v>
      </c>
      <c r="C82" s="10">
        <v>41982</v>
      </c>
      <c r="D82" s="10">
        <v>41983</v>
      </c>
      <c r="E82" s="10">
        <v>41984</v>
      </c>
      <c r="F82" s="10">
        <v>41985</v>
      </c>
      <c r="G82" s="10">
        <v>41986</v>
      </c>
      <c r="H82" s="11">
        <v>41987</v>
      </c>
    </row>
    <row r="83" spans="1:8" ht="56.25" customHeight="1" x14ac:dyDescent="0.3">
      <c r="B83" s="12"/>
      <c r="C83" s="12"/>
      <c r="D83" s="12"/>
      <c r="E83" s="12"/>
      <c r="F83" s="12"/>
      <c r="G83" s="12"/>
      <c r="H83" s="13"/>
    </row>
    <row r="84" spans="1:8" ht="16.5" customHeight="1" x14ac:dyDescent="0.3">
      <c r="B84" s="10">
        <f t="array" ref="B84:H84">Days+15+DATE(Calendar6Year,Calendar6MonthOption,1)-WEEKDAY(DATE(Calendar6Year,Calendar6MonthOption,1),WeekdayOption)</f>
        <v>41988</v>
      </c>
      <c r="C84" s="10">
        <v>41989</v>
      </c>
      <c r="D84" s="10">
        <v>41990</v>
      </c>
      <c r="E84" s="10">
        <v>41991</v>
      </c>
      <c r="F84" s="10">
        <v>41992</v>
      </c>
      <c r="G84" s="10">
        <v>41993</v>
      </c>
      <c r="H84" s="11">
        <v>41994</v>
      </c>
    </row>
    <row r="85" spans="1:8" ht="56.25" customHeight="1" x14ac:dyDescent="0.3">
      <c r="B85" s="12"/>
      <c r="C85" s="12"/>
      <c r="D85" s="12"/>
      <c r="E85" s="12"/>
      <c r="F85" s="12"/>
      <c r="G85" s="12"/>
      <c r="H85" s="13"/>
    </row>
    <row r="86" spans="1:8" ht="16.5" customHeight="1" x14ac:dyDescent="0.3">
      <c r="B86" s="10">
        <f t="array" ref="B86:H86">Days+22+DATE(Calendar6Year,Calendar6MonthOption,1)-WEEKDAY(DATE(Calendar6Year,Calendar6MonthOption,1),WeekdayOption)</f>
        <v>41995</v>
      </c>
      <c r="C86" s="10">
        <v>41996</v>
      </c>
      <c r="D86" s="10">
        <v>41997</v>
      </c>
      <c r="E86" s="10">
        <v>41998</v>
      </c>
      <c r="F86" s="10">
        <v>41999</v>
      </c>
      <c r="G86" s="10">
        <v>42000</v>
      </c>
      <c r="H86" s="11">
        <v>42001</v>
      </c>
    </row>
    <row r="87" spans="1:8" ht="56.25" customHeight="1" x14ac:dyDescent="0.3">
      <c r="B87" s="12"/>
      <c r="C87" s="12"/>
      <c r="D87" s="12"/>
      <c r="E87" s="12"/>
      <c r="F87" s="12"/>
      <c r="G87" s="12"/>
      <c r="H87" s="13"/>
    </row>
    <row r="88" spans="1:8" ht="16.5" customHeight="1" x14ac:dyDescent="0.3">
      <c r="B88" s="10">
        <f t="array" ref="B88:H88">Days+29+DATE(Calendar6Year,Calendar6MonthOption,1)-WEEKDAY(DATE(Calendar6Year,Calendar6MonthOption,1),WeekdayOption)</f>
        <v>42002</v>
      </c>
      <c r="C88" s="10">
        <v>42003</v>
      </c>
      <c r="D88" s="10">
        <v>42004</v>
      </c>
      <c r="E88" s="10">
        <v>42005</v>
      </c>
      <c r="F88" s="10">
        <v>42006</v>
      </c>
      <c r="G88" s="10">
        <v>42007</v>
      </c>
      <c r="H88" s="11">
        <v>42008</v>
      </c>
    </row>
    <row r="89" spans="1:8" ht="57" customHeight="1" x14ac:dyDescent="0.3">
      <c r="B89" s="12"/>
      <c r="C89" s="12"/>
      <c r="D89" s="12"/>
      <c r="E89" s="12"/>
      <c r="F89" s="12"/>
      <c r="G89" s="12"/>
      <c r="H89" s="14"/>
    </row>
    <row r="90" spans="1:8" ht="16.5" customHeight="1" x14ac:dyDescent="0.3">
      <c r="B90" s="10">
        <f t="array" ref="B90:C90">Days+36+DATE(Calendar6Year,Calendar6MonthOption,1)-WEEKDAY(DATE(Calendar6Year,Calendar6MonthOption,1),WeekdayOption)</f>
        <v>42009</v>
      </c>
      <c r="C90" s="10">
        <v>42010</v>
      </c>
      <c r="D90" s="81" t="s">
        <v>1</v>
      </c>
      <c r="E90" s="81"/>
      <c r="F90" s="81"/>
      <c r="G90" s="81"/>
      <c r="H90" s="81"/>
    </row>
    <row r="91" spans="1:8" ht="63.75" customHeight="1" x14ac:dyDescent="0.3">
      <c r="B91" s="12"/>
      <c r="C91" s="12"/>
      <c r="D91" s="83"/>
      <c r="E91" s="83"/>
      <c r="F91" s="83"/>
      <c r="G91" s="83"/>
      <c r="H91" s="83"/>
    </row>
    <row r="92" spans="1:8" s="3" customFormat="1" ht="54" customHeight="1" x14ac:dyDescent="0.75">
      <c r="A92" s="1">
        <f>YEAR(DATE(Calendar6Year,Calendar6MonthOption+1,1))</f>
        <v>2015</v>
      </c>
      <c r="B92" s="4" t="str">
        <f>TEXT(DATE(Calendar6Year,Calendar6MonthOption+1,1),"[$-C04]mmmm")</f>
        <v>一月</v>
      </c>
      <c r="C92" s="5"/>
      <c r="D92" s="2"/>
      <c r="E92" s="2"/>
      <c r="F92" s="2"/>
      <c r="G92" s="2"/>
    </row>
    <row r="93" spans="1:8" s="3" customFormat="1" ht="48.75" customHeight="1" x14ac:dyDescent="0.75">
      <c r="B93" s="4"/>
      <c r="C93" s="5"/>
      <c r="D93" s="2"/>
      <c r="E93" s="2"/>
      <c r="F93" s="2"/>
      <c r="G93" s="2"/>
    </row>
    <row r="94" spans="1:8" s="9" customFormat="1" ht="14.25" customHeight="1" x14ac:dyDescent="0.35">
      <c r="A94" s="6"/>
      <c r="B94" s="7" t="str">
        <f t="shared" ref="B94:H94" si="6">UPPER(TEXT(B95,"[$-C04]dddd"))</f>
        <v>星期一</v>
      </c>
      <c r="C94" s="8" t="str">
        <f t="shared" si="6"/>
        <v>星期二</v>
      </c>
      <c r="D94" s="7" t="str">
        <f t="shared" si="6"/>
        <v>星期三</v>
      </c>
      <c r="E94" s="8" t="str">
        <f t="shared" si="6"/>
        <v>星期四</v>
      </c>
      <c r="F94" s="7" t="str">
        <f t="shared" si="6"/>
        <v>星期五</v>
      </c>
      <c r="G94" s="8" t="str">
        <f t="shared" si="6"/>
        <v>星期六</v>
      </c>
      <c r="H94" s="7" t="str">
        <f t="shared" si="6"/>
        <v>星期日</v>
      </c>
    </row>
    <row r="95" spans="1:8" ht="16.5" customHeight="1" x14ac:dyDescent="0.3">
      <c r="B95" s="10">
        <f t="array" ref="B95:H95">Days+1+DATE(Calendar7Year,Calendar7MonthOption,1)-WEEKDAY(DATE(Calendar7Year,Calendar7MonthOption,1),WeekdayOption)</f>
        <v>42002</v>
      </c>
      <c r="C95" s="10">
        <v>42003</v>
      </c>
      <c r="D95" s="10">
        <v>42004</v>
      </c>
      <c r="E95" s="10">
        <v>42005</v>
      </c>
      <c r="F95" s="10">
        <v>42006</v>
      </c>
      <c r="G95" s="10">
        <v>42007</v>
      </c>
      <c r="H95" s="11">
        <v>42008</v>
      </c>
    </row>
    <row r="96" spans="1:8" ht="56.25" customHeight="1" x14ac:dyDescent="0.3">
      <c r="B96" s="12"/>
      <c r="C96" s="12"/>
      <c r="D96" s="12"/>
      <c r="E96" s="12"/>
      <c r="F96" s="12"/>
      <c r="G96" s="12"/>
      <c r="H96" s="13"/>
    </row>
    <row r="97" spans="1:8" ht="16.5" customHeight="1" x14ac:dyDescent="0.3">
      <c r="B97" s="10">
        <f t="array" ref="B97:H97">Days+8+DATE(Calendar7Year,Calendar7MonthOption,1)-WEEKDAY(DATE(Calendar7Year,Calendar7MonthOption,1),WeekdayOption)</f>
        <v>42009</v>
      </c>
      <c r="C97" s="10">
        <v>42010</v>
      </c>
      <c r="D97" s="10">
        <v>42011</v>
      </c>
      <c r="E97" s="10">
        <v>42012</v>
      </c>
      <c r="F97" s="10">
        <v>42013</v>
      </c>
      <c r="G97" s="10">
        <v>42014</v>
      </c>
      <c r="H97" s="11">
        <v>42015</v>
      </c>
    </row>
    <row r="98" spans="1:8" ht="56.25" customHeight="1" x14ac:dyDescent="0.3">
      <c r="B98" s="12"/>
      <c r="C98" s="12"/>
      <c r="D98" s="12"/>
      <c r="E98" s="12"/>
      <c r="F98" s="12"/>
      <c r="G98" s="12"/>
      <c r="H98" s="13"/>
    </row>
    <row r="99" spans="1:8" ht="16.5" customHeight="1" x14ac:dyDescent="0.3">
      <c r="B99" s="10">
        <f t="array" ref="B99:H99">Days+15+DATE(Calendar7Year,Calendar7MonthOption,1)-WEEKDAY(DATE(Calendar7Year,Calendar7MonthOption,1),WeekdayOption)</f>
        <v>42016</v>
      </c>
      <c r="C99" s="10">
        <v>42017</v>
      </c>
      <c r="D99" s="10">
        <v>42018</v>
      </c>
      <c r="E99" s="10">
        <v>42019</v>
      </c>
      <c r="F99" s="10">
        <v>42020</v>
      </c>
      <c r="G99" s="10">
        <v>42021</v>
      </c>
      <c r="H99" s="11">
        <v>42022</v>
      </c>
    </row>
    <row r="100" spans="1:8" ht="56.25" customHeight="1" x14ac:dyDescent="0.3">
      <c r="B100" s="12"/>
      <c r="C100" s="12"/>
      <c r="D100" s="12"/>
      <c r="E100" s="12"/>
      <c r="F100" s="12"/>
      <c r="G100" s="12"/>
      <c r="H100" s="13"/>
    </row>
    <row r="101" spans="1:8" ht="16.5" customHeight="1" x14ac:dyDescent="0.3">
      <c r="B101" s="10">
        <f t="array" ref="B101:H101">Days+22+DATE(Calendar7Year,Calendar7MonthOption,1)-WEEKDAY(DATE(Calendar7Year,Calendar7MonthOption,1),WeekdayOption)</f>
        <v>42023</v>
      </c>
      <c r="C101" s="10">
        <v>42024</v>
      </c>
      <c r="D101" s="10">
        <v>42025</v>
      </c>
      <c r="E101" s="10">
        <v>42026</v>
      </c>
      <c r="F101" s="10">
        <v>42027</v>
      </c>
      <c r="G101" s="10">
        <v>42028</v>
      </c>
      <c r="H101" s="11">
        <v>42029</v>
      </c>
    </row>
    <row r="102" spans="1:8" ht="56.25" customHeight="1" x14ac:dyDescent="0.3">
      <c r="B102" s="12"/>
      <c r="C102" s="12"/>
      <c r="D102" s="12"/>
      <c r="E102" s="12"/>
      <c r="F102" s="12"/>
      <c r="G102" s="12"/>
      <c r="H102" s="13"/>
    </row>
    <row r="103" spans="1:8" ht="16.5" customHeight="1" x14ac:dyDescent="0.3">
      <c r="B103" s="10">
        <f t="array" ref="B103:H103">Days+29+DATE(Calendar7Year,Calendar7MonthOption,1)-WEEKDAY(DATE(Calendar7Year,Calendar7MonthOption,1),WeekdayOption)</f>
        <v>42030</v>
      </c>
      <c r="C103" s="10">
        <v>42031</v>
      </c>
      <c r="D103" s="10">
        <v>42032</v>
      </c>
      <c r="E103" s="10">
        <v>42033</v>
      </c>
      <c r="F103" s="10">
        <v>42034</v>
      </c>
      <c r="G103" s="10">
        <v>42035</v>
      </c>
      <c r="H103" s="11">
        <v>42036</v>
      </c>
    </row>
    <row r="104" spans="1:8" ht="57" customHeight="1" x14ac:dyDescent="0.3">
      <c r="B104" s="12"/>
      <c r="C104" s="12"/>
      <c r="D104" s="12"/>
      <c r="E104" s="12"/>
      <c r="F104" s="12"/>
      <c r="G104" s="12"/>
      <c r="H104" s="14"/>
    </row>
    <row r="105" spans="1:8" ht="16.5" customHeight="1" x14ac:dyDescent="0.3">
      <c r="B105" s="10">
        <f t="array" ref="B105:C105">Days+36+DATE(Calendar7Year,Calendar7MonthOption,1)-WEEKDAY(DATE(Calendar7Year,Calendar7MonthOption,1),WeekdayOption)</f>
        <v>42037</v>
      </c>
      <c r="C105" s="10">
        <v>42038</v>
      </c>
      <c r="D105" s="81" t="s">
        <v>1</v>
      </c>
      <c r="E105" s="81"/>
      <c r="F105" s="81"/>
      <c r="G105" s="81"/>
      <c r="H105" s="81"/>
    </row>
    <row r="106" spans="1:8" ht="63.75" customHeight="1" x14ac:dyDescent="0.3">
      <c r="B106" s="12"/>
      <c r="C106" s="12"/>
      <c r="D106" s="83"/>
      <c r="E106" s="83"/>
      <c r="F106" s="83"/>
      <c r="G106" s="83"/>
      <c r="H106" s="83"/>
    </row>
    <row r="107" spans="1:8" s="3" customFormat="1" ht="54" customHeight="1" x14ac:dyDescent="0.75">
      <c r="A107" s="1">
        <f>YEAR(DATE(Calendar7Year,Calendar7MonthOption+1,1))</f>
        <v>2015</v>
      </c>
      <c r="B107" s="4" t="str">
        <f>TEXT(DATE(Calendar7Year,Calendar7MonthOption+1,1),"[$-C04]mmmm")</f>
        <v>二月</v>
      </c>
      <c r="C107" s="5"/>
      <c r="D107" s="2"/>
      <c r="E107" s="2"/>
      <c r="F107" s="2"/>
      <c r="G107" s="2"/>
    </row>
    <row r="108" spans="1:8" s="3" customFormat="1" ht="48.75" customHeight="1" x14ac:dyDescent="0.75">
      <c r="B108" s="4"/>
      <c r="C108" s="5"/>
      <c r="D108" s="2"/>
      <c r="E108" s="2"/>
      <c r="F108" s="2"/>
      <c r="G108" s="2"/>
    </row>
    <row r="109" spans="1:8" s="9" customFormat="1" ht="14.25" customHeight="1" x14ac:dyDescent="0.35">
      <c r="A109" s="6"/>
      <c r="B109" s="7" t="str">
        <f t="shared" ref="B109:H109" si="7">UPPER(TEXT(B110,"[$-C04]dddd"))</f>
        <v>星期一</v>
      </c>
      <c r="C109" s="8" t="str">
        <f t="shared" si="7"/>
        <v>星期二</v>
      </c>
      <c r="D109" s="7" t="str">
        <f t="shared" si="7"/>
        <v>星期三</v>
      </c>
      <c r="E109" s="8" t="str">
        <f t="shared" si="7"/>
        <v>星期四</v>
      </c>
      <c r="F109" s="7" t="str">
        <f t="shared" si="7"/>
        <v>星期五</v>
      </c>
      <c r="G109" s="8" t="str">
        <f t="shared" si="7"/>
        <v>星期六</v>
      </c>
      <c r="H109" s="7" t="str">
        <f t="shared" si="7"/>
        <v>星期日</v>
      </c>
    </row>
    <row r="110" spans="1:8" ht="16.5" customHeight="1" x14ac:dyDescent="0.3">
      <c r="B110" s="10">
        <f t="array" ref="B110:H110">Days+1+DATE(Calendar8Year,Calendar8MonthOption,1)-WEEKDAY(DATE(Calendar8Year,Calendar8MonthOption,1),WeekdayOption)</f>
        <v>42030</v>
      </c>
      <c r="C110" s="10">
        <v>42031</v>
      </c>
      <c r="D110" s="10">
        <v>42032</v>
      </c>
      <c r="E110" s="10">
        <v>42033</v>
      </c>
      <c r="F110" s="10">
        <v>42034</v>
      </c>
      <c r="G110" s="10">
        <v>42035</v>
      </c>
      <c r="H110" s="11">
        <v>42036</v>
      </c>
    </row>
    <row r="111" spans="1:8" ht="56.25" customHeight="1" x14ac:dyDescent="0.3">
      <c r="B111" s="12"/>
      <c r="C111" s="12"/>
      <c r="D111" s="12"/>
      <c r="E111" s="12"/>
      <c r="F111" s="12"/>
      <c r="G111" s="12"/>
      <c r="H111" s="13"/>
    </row>
    <row r="112" spans="1:8" ht="16.5" customHeight="1" x14ac:dyDescent="0.3">
      <c r="B112" s="10">
        <f t="array" ref="B112:H112">Days+8+DATE(Calendar8Year,Calendar8MonthOption,1)-WEEKDAY(DATE(Calendar8Year,Calendar8MonthOption,1),WeekdayOption)</f>
        <v>42037</v>
      </c>
      <c r="C112" s="10">
        <v>42038</v>
      </c>
      <c r="D112" s="10">
        <v>42039</v>
      </c>
      <c r="E112" s="10">
        <v>42040</v>
      </c>
      <c r="F112" s="10">
        <v>42041</v>
      </c>
      <c r="G112" s="10">
        <v>42042</v>
      </c>
      <c r="H112" s="11">
        <v>42043</v>
      </c>
    </row>
    <row r="113" spans="1:8" ht="56.25" customHeight="1" x14ac:dyDescent="0.3">
      <c r="B113" s="12"/>
      <c r="C113" s="12"/>
      <c r="D113" s="12"/>
      <c r="E113" s="12"/>
      <c r="F113" s="12"/>
      <c r="G113" s="12"/>
      <c r="H113" s="13"/>
    </row>
    <row r="114" spans="1:8" ht="16.5" customHeight="1" x14ac:dyDescent="0.3">
      <c r="B114" s="10">
        <f t="array" ref="B114:H114">Days+15+DATE(Calendar8Year,Calendar8MonthOption,1)-WEEKDAY(DATE(Calendar8Year,Calendar8MonthOption,1),WeekdayOption)</f>
        <v>42044</v>
      </c>
      <c r="C114" s="10">
        <v>42045</v>
      </c>
      <c r="D114" s="10">
        <v>42046</v>
      </c>
      <c r="E114" s="10">
        <v>42047</v>
      </c>
      <c r="F114" s="10">
        <v>42048</v>
      </c>
      <c r="G114" s="10">
        <v>42049</v>
      </c>
      <c r="H114" s="11">
        <v>42050</v>
      </c>
    </row>
    <row r="115" spans="1:8" ht="56.25" customHeight="1" x14ac:dyDescent="0.3">
      <c r="B115" s="12"/>
      <c r="C115" s="12"/>
      <c r="D115" s="12"/>
      <c r="E115" s="12"/>
      <c r="F115" s="12"/>
      <c r="G115" s="12"/>
      <c r="H115" s="13"/>
    </row>
    <row r="116" spans="1:8" ht="16.5" customHeight="1" x14ac:dyDescent="0.3">
      <c r="B116" s="10">
        <f t="array" ref="B116:H116">Days+22+DATE(Calendar8Year,Calendar8MonthOption,1)-WEEKDAY(DATE(Calendar8Year,Calendar8MonthOption,1),WeekdayOption)</f>
        <v>42051</v>
      </c>
      <c r="C116" s="10">
        <v>42052</v>
      </c>
      <c r="D116" s="10">
        <v>42053</v>
      </c>
      <c r="E116" s="10">
        <v>42054</v>
      </c>
      <c r="F116" s="10">
        <v>42055</v>
      </c>
      <c r="G116" s="10">
        <v>42056</v>
      </c>
      <c r="H116" s="11">
        <v>42057</v>
      </c>
    </row>
    <row r="117" spans="1:8" ht="56.25" customHeight="1" x14ac:dyDescent="0.3">
      <c r="B117" s="12"/>
      <c r="C117" s="12"/>
      <c r="D117" s="12"/>
      <c r="E117" s="12"/>
      <c r="F117" s="12"/>
      <c r="G117" s="12"/>
      <c r="H117" s="13"/>
    </row>
    <row r="118" spans="1:8" ht="16.5" customHeight="1" x14ac:dyDescent="0.3">
      <c r="B118" s="10">
        <f t="array" ref="B118:H118">Days+29+DATE(Calendar8Year,Calendar8MonthOption,1)-WEEKDAY(DATE(Calendar8Year,Calendar8MonthOption,1),WeekdayOption)</f>
        <v>42058</v>
      </c>
      <c r="C118" s="10">
        <v>42059</v>
      </c>
      <c r="D118" s="10">
        <v>42060</v>
      </c>
      <c r="E118" s="10">
        <v>42061</v>
      </c>
      <c r="F118" s="10">
        <v>42062</v>
      </c>
      <c r="G118" s="10">
        <v>42063</v>
      </c>
      <c r="H118" s="11">
        <v>42064</v>
      </c>
    </row>
    <row r="119" spans="1:8" ht="57" customHeight="1" x14ac:dyDescent="0.3">
      <c r="B119" s="12"/>
      <c r="C119" s="12"/>
      <c r="D119" s="12"/>
      <c r="E119" s="12"/>
      <c r="F119" s="12"/>
      <c r="G119" s="12"/>
      <c r="H119" s="14"/>
    </row>
    <row r="120" spans="1:8" ht="16.5" customHeight="1" x14ac:dyDescent="0.3">
      <c r="B120" s="10">
        <f t="array" ref="B120:C120">Days+36+DATE(Calendar8Year,Calendar8MonthOption,1)-WEEKDAY(DATE(Calendar8Year,Calendar8MonthOption,1),WeekdayOption)</f>
        <v>42065</v>
      </c>
      <c r="C120" s="10">
        <v>42066</v>
      </c>
      <c r="D120" s="81" t="s">
        <v>1</v>
      </c>
      <c r="E120" s="81"/>
      <c r="F120" s="81"/>
      <c r="G120" s="81"/>
      <c r="H120" s="81"/>
    </row>
    <row r="121" spans="1:8" ht="63.75" customHeight="1" x14ac:dyDescent="0.3">
      <c r="B121" s="12"/>
      <c r="C121" s="12"/>
      <c r="D121" s="83"/>
      <c r="E121" s="83"/>
      <c r="F121" s="83"/>
      <c r="G121" s="83"/>
      <c r="H121" s="83"/>
    </row>
    <row r="122" spans="1:8" s="3" customFormat="1" ht="54" customHeight="1" x14ac:dyDescent="0.75">
      <c r="A122" s="1">
        <f>YEAR(DATE(Calendar8Year,Calendar8MonthOption+1,1))</f>
        <v>2015</v>
      </c>
      <c r="B122" s="4" t="str">
        <f>TEXT(DATE(Calendar8Year,Calendar8MonthOption+1,1),"[$-C04]mmmm")</f>
        <v>三月</v>
      </c>
      <c r="C122" s="5"/>
      <c r="D122" s="2"/>
      <c r="E122" s="2"/>
      <c r="F122" s="2"/>
      <c r="G122" s="2"/>
    </row>
    <row r="123" spans="1:8" s="3" customFormat="1" ht="48.75" customHeight="1" x14ac:dyDescent="0.75">
      <c r="B123" s="4"/>
      <c r="C123" s="5"/>
      <c r="D123" s="2"/>
      <c r="E123" s="2"/>
      <c r="F123" s="2"/>
      <c r="G123" s="2"/>
    </row>
    <row r="124" spans="1:8" s="9" customFormat="1" ht="14.25" customHeight="1" x14ac:dyDescent="0.35">
      <c r="A124" s="6"/>
      <c r="B124" s="7" t="str">
        <f t="shared" ref="B124:H124" si="8">UPPER(TEXT(B125,"[$-C04]dddd"))</f>
        <v>星期一</v>
      </c>
      <c r="C124" s="8" t="str">
        <f t="shared" si="8"/>
        <v>星期二</v>
      </c>
      <c r="D124" s="7" t="str">
        <f t="shared" si="8"/>
        <v>星期三</v>
      </c>
      <c r="E124" s="8" t="str">
        <f t="shared" si="8"/>
        <v>星期四</v>
      </c>
      <c r="F124" s="7" t="str">
        <f t="shared" si="8"/>
        <v>星期五</v>
      </c>
      <c r="G124" s="8" t="str">
        <f t="shared" si="8"/>
        <v>星期六</v>
      </c>
      <c r="H124" s="7" t="str">
        <f t="shared" si="8"/>
        <v>星期日</v>
      </c>
    </row>
    <row r="125" spans="1:8" ht="16.5" customHeight="1" x14ac:dyDescent="0.3">
      <c r="B125" s="10">
        <f t="array" ref="B125:H125">Days+1+DATE(Calendar9Year,Calendar9MonthOption,1)-WEEKDAY(DATE(Calendar9Year,Calendar9MonthOption,1),WeekdayOption)</f>
        <v>42058</v>
      </c>
      <c r="C125" s="10">
        <v>42059</v>
      </c>
      <c r="D125" s="10">
        <v>42060</v>
      </c>
      <c r="E125" s="10">
        <v>42061</v>
      </c>
      <c r="F125" s="10">
        <v>42062</v>
      </c>
      <c r="G125" s="10">
        <v>42063</v>
      </c>
      <c r="H125" s="11">
        <v>42064</v>
      </c>
    </row>
    <row r="126" spans="1:8" ht="56.25" customHeight="1" x14ac:dyDescent="0.3">
      <c r="B126" s="12"/>
      <c r="C126" s="12"/>
      <c r="D126" s="12"/>
      <c r="E126" s="12"/>
      <c r="F126" s="12"/>
      <c r="G126" s="12"/>
      <c r="H126" s="13"/>
    </row>
    <row r="127" spans="1:8" ht="16.5" customHeight="1" x14ac:dyDescent="0.3">
      <c r="B127" s="10">
        <f t="array" ref="B127:H127">Days+8+DATE(Calendar9Year,Calendar9MonthOption,1)-WEEKDAY(DATE(Calendar9Year,Calendar9MonthOption,1),WeekdayOption)</f>
        <v>42065</v>
      </c>
      <c r="C127" s="10">
        <v>42066</v>
      </c>
      <c r="D127" s="10">
        <v>42067</v>
      </c>
      <c r="E127" s="10">
        <v>42068</v>
      </c>
      <c r="F127" s="10">
        <v>42069</v>
      </c>
      <c r="G127" s="10">
        <v>42070</v>
      </c>
      <c r="H127" s="11">
        <v>42071</v>
      </c>
    </row>
    <row r="128" spans="1:8" ht="56.25" customHeight="1" x14ac:dyDescent="0.3">
      <c r="B128" s="12"/>
      <c r="C128" s="12"/>
      <c r="D128" s="12"/>
      <c r="E128" s="12"/>
      <c r="F128" s="12"/>
      <c r="G128" s="12"/>
      <c r="H128" s="13"/>
    </row>
    <row r="129" spans="1:8" ht="16.5" customHeight="1" x14ac:dyDescent="0.3">
      <c r="B129" s="10">
        <f t="array" ref="B129:H129">Days+15+DATE(Calendar9Year,Calendar9MonthOption,1)-WEEKDAY(DATE(Calendar9Year,Calendar9MonthOption,1),WeekdayOption)</f>
        <v>42072</v>
      </c>
      <c r="C129" s="10">
        <v>42073</v>
      </c>
      <c r="D129" s="10">
        <v>42074</v>
      </c>
      <c r="E129" s="10">
        <v>42075</v>
      </c>
      <c r="F129" s="10">
        <v>42076</v>
      </c>
      <c r="G129" s="10">
        <v>42077</v>
      </c>
      <c r="H129" s="11">
        <v>42078</v>
      </c>
    </row>
    <row r="130" spans="1:8" ht="56.25" customHeight="1" x14ac:dyDescent="0.3">
      <c r="B130" s="12"/>
      <c r="C130" s="12"/>
      <c r="D130" s="12"/>
      <c r="E130" s="12"/>
      <c r="F130" s="12"/>
      <c r="G130" s="12"/>
      <c r="H130" s="13"/>
    </row>
    <row r="131" spans="1:8" ht="16.5" customHeight="1" x14ac:dyDescent="0.3">
      <c r="B131" s="10">
        <f t="array" ref="B131:H131">Days+22+DATE(Calendar9Year,Calendar9MonthOption,1)-WEEKDAY(DATE(Calendar9Year,Calendar9MonthOption,1),WeekdayOption)</f>
        <v>42079</v>
      </c>
      <c r="C131" s="10">
        <v>42080</v>
      </c>
      <c r="D131" s="10">
        <v>42081</v>
      </c>
      <c r="E131" s="10">
        <v>42082</v>
      </c>
      <c r="F131" s="10">
        <v>42083</v>
      </c>
      <c r="G131" s="10">
        <v>42084</v>
      </c>
      <c r="H131" s="11">
        <v>42085</v>
      </c>
    </row>
    <row r="132" spans="1:8" ht="56.25" customHeight="1" x14ac:dyDescent="0.3">
      <c r="B132" s="12"/>
      <c r="C132" s="12"/>
      <c r="D132" s="12"/>
      <c r="E132" s="12"/>
      <c r="F132" s="12"/>
      <c r="G132" s="12"/>
      <c r="H132" s="13"/>
    </row>
    <row r="133" spans="1:8" ht="16.5" customHeight="1" x14ac:dyDescent="0.3">
      <c r="B133" s="10">
        <f t="array" ref="B133:H133">Days+29+DATE(Calendar9Year,Calendar9MonthOption,1)-WEEKDAY(DATE(Calendar9Year,Calendar9MonthOption,1),WeekdayOption)</f>
        <v>42086</v>
      </c>
      <c r="C133" s="10">
        <v>42087</v>
      </c>
      <c r="D133" s="10">
        <v>42088</v>
      </c>
      <c r="E133" s="10">
        <v>42089</v>
      </c>
      <c r="F133" s="10">
        <v>42090</v>
      </c>
      <c r="G133" s="10">
        <v>42091</v>
      </c>
      <c r="H133" s="11">
        <v>42092</v>
      </c>
    </row>
    <row r="134" spans="1:8" ht="57" customHeight="1" x14ac:dyDescent="0.3">
      <c r="B134" s="12"/>
      <c r="C134" s="12"/>
      <c r="D134" s="12"/>
      <c r="E134" s="12"/>
      <c r="F134" s="12"/>
      <c r="G134" s="12"/>
      <c r="H134" s="14"/>
    </row>
    <row r="135" spans="1:8" ht="16.5" customHeight="1" x14ac:dyDescent="0.3">
      <c r="B135" s="10">
        <f t="array" ref="B135:C135">Days+36+DATE(Calendar9Year,Calendar9MonthOption,1)-WEEKDAY(DATE(Calendar9Year,Calendar9MonthOption,1),WeekdayOption)</f>
        <v>42093</v>
      </c>
      <c r="C135" s="10">
        <v>42094</v>
      </c>
      <c r="D135" s="81" t="s">
        <v>1</v>
      </c>
      <c r="E135" s="81"/>
      <c r="F135" s="81"/>
      <c r="G135" s="81"/>
      <c r="H135" s="81"/>
    </row>
    <row r="136" spans="1:8" ht="63.75" customHeight="1" x14ac:dyDescent="0.3">
      <c r="B136" s="12"/>
      <c r="C136" s="12"/>
      <c r="D136" s="83"/>
      <c r="E136" s="83"/>
      <c r="F136" s="83"/>
      <c r="G136" s="83"/>
      <c r="H136" s="83"/>
    </row>
    <row r="137" spans="1:8" s="3" customFormat="1" ht="54" customHeight="1" x14ac:dyDescent="0.75">
      <c r="A137" s="1">
        <f>YEAR(DATE(Calendar9Year,Calendar9MonthOption+1,1))</f>
        <v>2015</v>
      </c>
      <c r="B137" s="4" t="str">
        <f>TEXT(DATE(Calendar9Year,Calendar9MonthOption+1,1),"[$-C04]mmmm")</f>
        <v>四月</v>
      </c>
      <c r="C137" s="5"/>
      <c r="D137" s="2"/>
      <c r="E137" s="2"/>
      <c r="F137" s="2"/>
      <c r="G137" s="2"/>
    </row>
    <row r="138" spans="1:8" s="3" customFormat="1" ht="48.75" customHeight="1" x14ac:dyDescent="0.75">
      <c r="B138" s="4"/>
      <c r="C138" s="5"/>
      <c r="D138" s="2"/>
      <c r="E138" s="2"/>
      <c r="F138" s="2"/>
      <c r="G138" s="2"/>
    </row>
    <row r="139" spans="1:8" s="9" customFormat="1" ht="14.25" customHeight="1" x14ac:dyDescent="0.35">
      <c r="A139" s="6"/>
      <c r="B139" s="7" t="str">
        <f t="shared" ref="B139:H139" si="9">UPPER(TEXT(B140,"[$-C04]dddd"))</f>
        <v>星期一</v>
      </c>
      <c r="C139" s="8" t="str">
        <f t="shared" si="9"/>
        <v>星期二</v>
      </c>
      <c r="D139" s="7" t="str">
        <f t="shared" si="9"/>
        <v>星期三</v>
      </c>
      <c r="E139" s="8" t="str">
        <f t="shared" si="9"/>
        <v>星期四</v>
      </c>
      <c r="F139" s="7" t="str">
        <f t="shared" si="9"/>
        <v>星期五</v>
      </c>
      <c r="G139" s="8" t="str">
        <f t="shared" si="9"/>
        <v>星期六</v>
      </c>
      <c r="H139" s="7" t="str">
        <f t="shared" si="9"/>
        <v>星期日</v>
      </c>
    </row>
    <row r="140" spans="1:8" ht="16.5" customHeight="1" x14ac:dyDescent="0.3">
      <c r="B140" s="10">
        <f t="array" ref="B140:H140">Days+1+DATE(Calendar10Year,Calendar10MonthOption,1)-WEEKDAY(DATE(Calendar10Year,Calendar10MonthOption,1),WeekdayOption)</f>
        <v>42093</v>
      </c>
      <c r="C140" s="10">
        <v>42094</v>
      </c>
      <c r="D140" s="10">
        <v>42095</v>
      </c>
      <c r="E140" s="10">
        <v>42096</v>
      </c>
      <c r="F140" s="10">
        <v>42097</v>
      </c>
      <c r="G140" s="10">
        <v>42098</v>
      </c>
      <c r="H140" s="11">
        <v>42099</v>
      </c>
    </row>
    <row r="141" spans="1:8" ht="56.25" customHeight="1" x14ac:dyDescent="0.3">
      <c r="B141" s="12"/>
      <c r="C141" s="12"/>
      <c r="D141" s="12"/>
      <c r="E141" s="12"/>
      <c r="F141" s="12"/>
      <c r="G141" s="12"/>
      <c r="H141" s="13"/>
    </row>
    <row r="142" spans="1:8" ht="16.5" customHeight="1" x14ac:dyDescent="0.3">
      <c r="B142" s="10">
        <f t="array" ref="B142:H142">Days+8+DATE(Calendar10Year,Calendar10MonthOption,1)-WEEKDAY(DATE(Calendar10Year,Calendar10MonthOption,1),WeekdayOption)</f>
        <v>42100</v>
      </c>
      <c r="C142" s="10">
        <v>42101</v>
      </c>
      <c r="D142" s="10">
        <v>42102</v>
      </c>
      <c r="E142" s="10">
        <v>42103</v>
      </c>
      <c r="F142" s="10">
        <v>42104</v>
      </c>
      <c r="G142" s="10">
        <v>42105</v>
      </c>
      <c r="H142" s="11">
        <v>42106</v>
      </c>
    </row>
    <row r="143" spans="1:8" ht="56.25" customHeight="1" x14ac:dyDescent="0.3">
      <c r="B143" s="12"/>
      <c r="C143" s="12"/>
      <c r="D143" s="12"/>
      <c r="E143" s="12"/>
      <c r="F143" s="12"/>
      <c r="G143" s="12"/>
      <c r="H143" s="13"/>
    </row>
    <row r="144" spans="1:8" ht="16.5" customHeight="1" x14ac:dyDescent="0.3">
      <c r="B144" s="10">
        <f t="array" ref="B144:H144">Days+15+DATE(Calendar10Year,Calendar10MonthOption,1)-WEEKDAY(DATE(Calendar10Year,Calendar10MonthOption,1),WeekdayOption)</f>
        <v>42107</v>
      </c>
      <c r="C144" s="10">
        <v>42108</v>
      </c>
      <c r="D144" s="10">
        <v>42109</v>
      </c>
      <c r="E144" s="10">
        <v>42110</v>
      </c>
      <c r="F144" s="10">
        <v>42111</v>
      </c>
      <c r="G144" s="10">
        <v>42112</v>
      </c>
      <c r="H144" s="11">
        <v>42113</v>
      </c>
    </row>
    <row r="145" spans="2:8" ht="56.25" customHeight="1" x14ac:dyDescent="0.3">
      <c r="B145" s="12"/>
      <c r="C145" s="12"/>
      <c r="D145" s="12"/>
      <c r="E145" s="12"/>
      <c r="F145" s="12"/>
      <c r="G145" s="12"/>
      <c r="H145" s="13"/>
    </row>
    <row r="146" spans="2:8" ht="16.5" customHeight="1" x14ac:dyDescent="0.3">
      <c r="B146" s="10">
        <f t="array" ref="B146:H146">Days+22+DATE(Calendar10Year,Calendar10MonthOption,1)-WEEKDAY(DATE(Calendar10Year,Calendar10MonthOption,1),WeekdayOption)</f>
        <v>42114</v>
      </c>
      <c r="C146" s="10">
        <v>42115</v>
      </c>
      <c r="D146" s="10">
        <v>42116</v>
      </c>
      <c r="E146" s="10">
        <v>42117</v>
      </c>
      <c r="F146" s="10">
        <v>42118</v>
      </c>
      <c r="G146" s="10">
        <v>42119</v>
      </c>
      <c r="H146" s="11">
        <v>42120</v>
      </c>
    </row>
    <row r="147" spans="2:8" ht="56.25" customHeight="1" x14ac:dyDescent="0.3">
      <c r="B147" s="12"/>
      <c r="C147" s="12"/>
      <c r="D147" s="12"/>
      <c r="E147" s="12"/>
      <c r="F147" s="12"/>
      <c r="G147" s="12"/>
      <c r="H147" s="13"/>
    </row>
    <row r="148" spans="2:8" ht="16.5" customHeight="1" x14ac:dyDescent="0.3">
      <c r="B148" s="10">
        <f t="array" ref="B148:H148">Days+29+DATE(Calendar10Year,Calendar10MonthOption,1)-WEEKDAY(DATE(Calendar10Year,Calendar10MonthOption,1),WeekdayOption)</f>
        <v>42121</v>
      </c>
      <c r="C148" s="10">
        <v>42122</v>
      </c>
      <c r="D148" s="10">
        <v>42123</v>
      </c>
      <c r="E148" s="10">
        <v>42124</v>
      </c>
      <c r="F148" s="10">
        <v>42125</v>
      </c>
      <c r="G148" s="10">
        <v>42126</v>
      </c>
      <c r="H148" s="11">
        <v>42127</v>
      </c>
    </row>
    <row r="149" spans="2:8" ht="57" customHeight="1" x14ac:dyDescent="0.3">
      <c r="B149" s="12"/>
      <c r="C149" s="12"/>
      <c r="D149" s="12"/>
      <c r="E149" s="12"/>
      <c r="F149" s="12"/>
      <c r="G149" s="12"/>
      <c r="H149" s="14"/>
    </row>
    <row r="150" spans="2:8" ht="16.5" customHeight="1" x14ac:dyDescent="0.3">
      <c r="B150" s="10">
        <f t="array" ref="B150:C150">Days+36+DATE(Calendar10Year,Calendar10MonthOption,1)-WEEKDAY(DATE(Calendar10Year,Calendar10MonthOption,1),WeekdayOption)</f>
        <v>42128</v>
      </c>
      <c r="C150" s="10">
        <v>42129</v>
      </c>
      <c r="D150" s="81" t="s">
        <v>1</v>
      </c>
      <c r="E150" s="81"/>
      <c r="F150" s="81"/>
      <c r="G150" s="81"/>
      <c r="H150" s="81"/>
    </row>
    <row r="151" spans="2:8" ht="63.75" customHeight="1" x14ac:dyDescent="0.3">
      <c r="B151" s="12"/>
      <c r="C151" s="12"/>
      <c r="D151" s="83"/>
      <c r="E151" s="83"/>
      <c r="F151" s="83"/>
      <c r="G151" s="83"/>
      <c r="H151" s="83"/>
    </row>
  </sheetData>
  <mergeCells count="22">
    <mergeCell ref="D106:H106"/>
    <mergeCell ref="D121:H121"/>
    <mergeCell ref="D150:H150"/>
    <mergeCell ref="D151:H151"/>
    <mergeCell ref="D136:H136"/>
    <mergeCell ref="D120:H120"/>
    <mergeCell ref="D135:H135"/>
    <mergeCell ref="D90:H90"/>
    <mergeCell ref="D105:H105"/>
    <mergeCell ref="B1:D1"/>
    <mergeCell ref="D46:H46"/>
    <mergeCell ref="D61:H61"/>
    <mergeCell ref="D76:H76"/>
    <mergeCell ref="D15:H15"/>
    <mergeCell ref="D30:H30"/>
    <mergeCell ref="D16:H16"/>
    <mergeCell ref="D31:H31"/>
    <mergeCell ref="D45:H45"/>
    <mergeCell ref="D60:H60"/>
    <mergeCell ref="D75:H75"/>
    <mergeCell ref="D91:H91"/>
    <mergeCell ref="D51:G51"/>
  </mergeCells>
  <phoneticPr fontId="2" type="noConversion"/>
  <conditionalFormatting sqref="B4:H4 B6:H6 B9:H9 B11:H11 B13:H13 B15:C15 B7:F7 E10:H10">
    <cfRule type="expression" dxfId="14" priority="41">
      <formula>MONTH(B4)&lt;&gt;Calendar1MonthOption</formula>
    </cfRule>
  </conditionalFormatting>
  <conditionalFormatting sqref="B20:H20 B22:H22 B24:H24 B26:H26 B28:H28 B30:C30">
    <cfRule type="expression" dxfId="13" priority="30">
      <formula>MONTH(B20)&lt;&gt;Calendar2MonthOption</formula>
    </cfRule>
  </conditionalFormatting>
  <conditionalFormatting sqref="B35:H35 B37:H37 B39:H39 B41:H41 B43:H43 B45:C45">
    <cfRule type="expression" dxfId="12" priority="28">
      <formula>MONTH(B35)&lt;&gt;Calendar3MonthOption</formula>
    </cfRule>
  </conditionalFormatting>
  <conditionalFormatting sqref="B50:H50 B52:H52 B54:H54 B56:H56 B58:H58 B60:C60">
    <cfRule type="expression" dxfId="11" priority="26">
      <formula>MONTH(B50)&lt;&gt;Calendar4MonthOption</formula>
    </cfRule>
  </conditionalFormatting>
  <conditionalFormatting sqref="B65:H65 B67:H67 B69:H69 B71:H71 B73:H73 B75:C75">
    <cfRule type="expression" dxfId="10" priority="24">
      <formula>MONTH(B65)&lt;&gt;Calendar5MonthOption</formula>
    </cfRule>
  </conditionalFormatting>
  <conditionalFormatting sqref="B80:H80 B82:H82 B84:H84 B86:H86 B88:H88 B90:C90">
    <cfRule type="expression" dxfId="9" priority="22">
      <formula>MONTH(B80)&lt;&gt;Calendar6MonthOption</formula>
    </cfRule>
  </conditionalFormatting>
  <conditionalFormatting sqref="B95:H95 B97:H97 B99:H99 B101:H101 B103:H103 B105:C105">
    <cfRule type="expression" dxfId="8" priority="20">
      <formula>MONTH(B95)&lt;&gt;Calendar7MonthOption</formula>
    </cfRule>
  </conditionalFormatting>
  <conditionalFormatting sqref="B110:H110 B112:H112 B114:H114 B116:H116 B118:H118 B120:C120">
    <cfRule type="expression" dxfId="7" priority="18">
      <formula>MONTH(B110)&lt;&gt;Calendar8MonthOption</formula>
    </cfRule>
  </conditionalFormatting>
  <conditionalFormatting sqref="B125:H125 B127:H127 B129:H129 B131:H131 B133:H133 B135:C135">
    <cfRule type="expression" dxfId="6" priority="16">
      <formula>MONTH(B125)&lt;&gt;Calendar9MonthOption</formula>
    </cfRule>
  </conditionalFormatting>
  <conditionalFormatting sqref="B140:H140 B142:H142 B144:H144 B146:H146 B148:H148 B150:C150">
    <cfRule type="expression" dxfId="5" priority="6">
      <formula>MONTH(B140)&lt;&gt;Calendar10MonthOption</formula>
    </cfRule>
  </conditionalFormatting>
  <conditionalFormatting sqref="B12">
    <cfRule type="expression" dxfId="4" priority="5">
      <formula>MONTH(B12)&lt;&gt;Calendar1MonthOption</formula>
    </cfRule>
  </conditionalFormatting>
  <conditionalFormatting sqref="E12">
    <cfRule type="expression" dxfId="3" priority="4">
      <formula>MONTH(E12)&lt;&gt;Calendar1MonthOption</formula>
    </cfRule>
  </conditionalFormatting>
  <conditionalFormatting sqref="C12">
    <cfRule type="expression" dxfId="2" priority="3">
      <formula>MONTH(C12)&lt;&gt;Calendar1MonthOption</formula>
    </cfRule>
  </conditionalFormatting>
  <conditionalFormatting sqref="C12">
    <cfRule type="expression" dxfId="1" priority="2">
      <formula>MONTH(C12)&lt;&gt;Calendar1MonthOption</formula>
    </cfRule>
  </conditionalFormatting>
  <conditionalFormatting sqref="D12">
    <cfRule type="expression" dxfId="0" priority="1">
      <formula>MONTH(D12)&lt;&gt;Calendar1MonthOption</formula>
    </cfRule>
  </conditionalFormatting>
  <dataValidations disablePrompts="1" count="2">
    <dataValidation type="list" allowBlank="1" showInputMessage="1" showErrorMessage="1" sqref="B3">
      <formula1>"星期日,星期一,星期二,星期三,星期四,星期五,星期六"</formula1>
    </dataValidation>
    <dataValidation type="list" allowBlank="1" showInputMessage="1" showErrorMessage="1" sqref="B1:D1">
      <formula1>"一月,二月,三月,四月,五月,六月,七月,八月,九月,十月,十一月,十二月"</formula1>
    </dataValidation>
  </dataValidations>
  <printOptions horizontalCentered="1" verticalCentered="1"/>
  <pageMargins left="0.25" right="0.25" top="0.45" bottom="0.45" header="0.5" footer="0.5"/>
  <pageSetup fitToHeight="0" orientation="landscape" r:id="rId1"/>
  <headerFooter alignWithMargins="0"/>
  <customProperties>
    <customPr name="SheetChanged" r:id="rId2"/>
  </customProperties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8" r:id="rId5" name="年微调框">
              <controlPr defaultSize="0" print="0" autoPict="0" altText="单击微调框按钮可更改日历年。或者，在单元格 A1 中键入首选年份。">
                <anchor moveWithCells="1" sizeWithCells="1">
                  <from>
                    <xdr:col>1</xdr:col>
                    <xdr:colOff>514350</xdr:colOff>
                    <xdr:row>0</xdr:row>
                    <xdr:rowOff>428625</xdr:rowOff>
                  </from>
                  <to>
                    <xdr:col>1</xdr:col>
                    <xdr:colOff>647700</xdr:colOff>
                    <xdr:row>0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6" name="Spinner 15">
              <controlPr defaultSize="0" print="0" autoPict="0" altText="单击微调框按钮可更改日历年。或者，在单元格 A1 中键入首选年份。">
                <anchor moveWithCells="1" sizeWithCells="1">
                  <from>
                    <xdr:col>1</xdr:col>
                    <xdr:colOff>514350</xdr:colOff>
                    <xdr:row>0</xdr:row>
                    <xdr:rowOff>428625</xdr:rowOff>
                  </from>
                  <to>
                    <xdr:col>1</xdr:col>
                    <xdr:colOff>647700</xdr:colOff>
                    <xdr:row>0</xdr:row>
                    <xdr:rowOff>666750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CFED031A-8398-4705-8957-BB8E3F38B75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23</vt:i4>
      </vt:variant>
    </vt:vector>
  </HeadingPairs>
  <TitlesOfParts>
    <vt:vector size="25" baseType="lpstr">
      <vt:lpstr>Coursera</vt:lpstr>
      <vt:lpstr>日历</vt:lpstr>
      <vt:lpstr>Calendar10Month</vt:lpstr>
      <vt:lpstr>Calendar10Year</vt:lpstr>
      <vt:lpstr>Calendar1Month</vt:lpstr>
      <vt:lpstr>Calendar1Year</vt:lpstr>
      <vt:lpstr>Calendar2Month</vt:lpstr>
      <vt:lpstr>Calendar2Year</vt:lpstr>
      <vt:lpstr>Calendar3Month</vt:lpstr>
      <vt:lpstr>Calendar3Year</vt:lpstr>
      <vt:lpstr>Calendar4Month</vt:lpstr>
      <vt:lpstr>Calendar4Year</vt:lpstr>
      <vt:lpstr>Calendar5Month</vt:lpstr>
      <vt:lpstr>Calendar5Year</vt:lpstr>
      <vt:lpstr>Calendar6Month</vt:lpstr>
      <vt:lpstr>Calendar6Year</vt:lpstr>
      <vt:lpstr>Calendar7Month</vt:lpstr>
      <vt:lpstr>Calendar7Year</vt:lpstr>
      <vt:lpstr>Calendar8Month</vt:lpstr>
      <vt:lpstr>Calendar8Year</vt:lpstr>
      <vt:lpstr>Calendar9Month</vt:lpstr>
      <vt:lpstr>Calendar9Year</vt:lpstr>
      <vt:lpstr>MmExcelLinker_3050DE00_F00D_4EA5_88D3_4B24DA8FDAC0</vt:lpstr>
      <vt:lpstr>日历!Print_Area</vt:lpstr>
      <vt:lpstr>WeekStart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2014-07-12T00:33:07Z</dcterms:created>
  <dcterms:modified xsi:type="dcterms:W3CDTF">2008-10-03T02:25:28Z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TC028973769991</vt:lpwstr>
  </property>
  <property fmtid="{D5CDD505-2E9C-101B-9397-08002B2CF9AE}" pid="3" name="MmExcelLinker_3050DE00_F00D_4EA5_88D3_4B24DA8FDAC0">
    <vt:lpwstr>2</vt:lpwstr>
  </property>
</Properties>
</file>