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Thomas\OneDrive - Mahala.Ms\School\Grade 12\Grade 12 CAT\KABALIN THOMAS PAT\PHASE 2\SPREADSHEET\"/>
    </mc:Choice>
  </mc:AlternateContent>
  <xr:revisionPtr revIDLastSave="0" documentId="13_ncr:1_{176EB017-E849-48D7-AFDE-4AF09E45A7B0}" xr6:coauthVersionLast="47" xr6:coauthVersionMax="47" xr10:uidLastSave="{00000000-0000-0000-0000-000000000000}"/>
  <bookViews>
    <workbookView xWindow="-108" yWindow="-108" windowWidth="23256" windowHeight="12456" tabRatio="601" activeTab="2" xr2:uid="{00000000-000D-0000-FFFF-FFFF00000000}"/>
  </bookViews>
  <sheets>
    <sheet name="SURVEY DATA" sheetId="1" r:id="rId1"/>
    <sheet name="EXTERNAL DATA" sheetId="6" r:id="rId2"/>
    <sheet name="ANALYSIS" sheetId="5" r:id="rId3"/>
    <sheet name="GRAPHS" sheetId="4" r:id="rId4"/>
    <sheet name="GRAPH DATA" sheetId="7" state="hidden" r:id="rId5"/>
    <sheet name="PLANNING" sheetId="2" state="hidden"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5" l="1"/>
  <c r="B8" i="5"/>
  <c r="B7" i="5"/>
  <c r="B6" i="5"/>
  <c r="B3" i="5"/>
  <c r="B2" i="5"/>
  <c r="B17" i="5"/>
  <c r="B16" i="5"/>
  <c r="C5" i="6"/>
  <c r="C6" i="6"/>
  <c r="C7" i="6"/>
  <c r="C8" i="6"/>
  <c r="C4" i="6"/>
  <c r="B13" i="5" a="1"/>
  <c r="B13" i="5" s="1"/>
  <c r="B11" i="5"/>
  <c r="B12" i="5"/>
  <c r="H2" i="7"/>
  <c r="H3" i="7"/>
  <c r="E3" i="7"/>
  <c r="E2" i="7"/>
  <c r="B28" i="2" l="1"/>
  <c r="B27" i="2" a="1"/>
  <c r="B27" i="2" s="1"/>
  <c r="B25" i="2"/>
  <c r="B8" i="2"/>
  <c r="B9" i="2"/>
  <c r="B23" i="2"/>
  <c r="B22" i="2"/>
  <c r="B19" i="2" l="1"/>
  <c r="B20" i="2"/>
  <c r="B17" i="2"/>
  <c r="B16" i="2"/>
  <c r="B14" i="2"/>
  <c r="B13" i="2"/>
  <c r="B11" i="2"/>
  <c r="B5" i="2"/>
  <c r="B6" i="2"/>
  <c r="B7" i="2"/>
  <c r="B4" i="2"/>
  <c r="B2"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Kabalin</author>
  </authors>
  <commentList>
    <comment ref="B2" authorId="0" shapeId="0" xr:uid="{7D377CE5-1F1B-4FB2-91A8-F7B1B2287B5B}">
      <text>
        <r>
          <rPr>
            <b/>
            <sz val="9"/>
            <color indexed="81"/>
            <rFont val="Tahoma"/>
            <charset val="1"/>
          </rPr>
          <t>Thomas Kabalin:</t>
        </r>
        <r>
          <rPr>
            <sz val="9"/>
            <color indexed="81"/>
            <rFont val="Tahoma"/>
            <charset val="1"/>
          </rPr>
          <t xml:space="preserve">
Level 1</t>
        </r>
      </text>
    </comment>
    <comment ref="B11" authorId="0" shapeId="0" xr:uid="{A9F59E84-A45E-4F60-83D4-3C49F0AED90A}">
      <text>
        <r>
          <rPr>
            <b/>
            <sz val="9"/>
            <color indexed="81"/>
            <rFont val="Tahoma"/>
            <family val="2"/>
          </rPr>
          <t>Thomas Kabalin:</t>
        </r>
        <r>
          <rPr>
            <sz val="9"/>
            <color indexed="81"/>
            <rFont val="Tahoma"/>
            <family val="2"/>
          </rPr>
          <t xml:space="preserve">
Level 2</t>
        </r>
      </text>
    </comment>
    <comment ref="B12" authorId="0" shapeId="0" xr:uid="{14CBC1FC-CE9E-4A20-88F1-50DEC3B05B6B}">
      <text>
        <r>
          <rPr>
            <b/>
            <sz val="9"/>
            <color indexed="81"/>
            <rFont val="Tahoma"/>
            <family val="2"/>
          </rPr>
          <t>Thomas Kabalin:</t>
        </r>
        <r>
          <rPr>
            <sz val="9"/>
            <color indexed="81"/>
            <rFont val="Tahoma"/>
            <family val="2"/>
          </rPr>
          <t xml:space="preserve">
Level 4</t>
        </r>
      </text>
    </comment>
    <comment ref="B13" authorId="0" shapeId="0" xr:uid="{37C3F161-403D-427D-81B0-E53D52A9136D}">
      <text>
        <r>
          <rPr>
            <b/>
            <sz val="9"/>
            <color indexed="81"/>
            <rFont val="Tahoma"/>
            <family val="2"/>
          </rPr>
          <t>Thomas Kabalin:</t>
        </r>
        <r>
          <rPr>
            <sz val="9"/>
            <color indexed="81"/>
            <rFont val="Tahoma"/>
            <family val="2"/>
          </rPr>
          <t xml:space="preserve">
Level 4</t>
        </r>
      </text>
    </comment>
    <comment ref="B16" authorId="0" shapeId="0" xr:uid="{7DCEFD5A-B9BA-411F-83EB-91CB42D24212}">
      <text>
        <r>
          <rPr>
            <b/>
            <sz val="9"/>
            <color indexed="81"/>
            <rFont val="Tahoma"/>
            <family val="2"/>
          </rPr>
          <t>Thomas Kabalin:</t>
        </r>
        <r>
          <rPr>
            <sz val="9"/>
            <color indexed="81"/>
            <rFont val="Tahoma"/>
            <family val="2"/>
          </rPr>
          <t xml:space="preserve">
Level 3</t>
        </r>
      </text>
    </comment>
    <comment ref="B17" authorId="0" shapeId="0" xr:uid="{1D39B65F-2208-481E-A58A-C0C1119C6143}">
      <text>
        <r>
          <rPr>
            <b/>
            <sz val="9"/>
            <color indexed="81"/>
            <rFont val="Tahoma"/>
            <family val="2"/>
          </rPr>
          <t>Thomas Kabalin:</t>
        </r>
        <r>
          <rPr>
            <sz val="9"/>
            <color indexed="81"/>
            <rFont val="Tahoma"/>
            <family val="2"/>
          </rPr>
          <t xml:space="preserve">
Level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Thomas Kabalin</author>
  </authors>
  <commentList>
    <comment ref="B2" authorId="0" shapeId="0" xr:uid="{3C31B6CA-6192-4F72-84CE-F4CBB73D0B62}">
      <text>
        <r>
          <rPr>
            <b/>
            <sz val="9"/>
            <color indexed="81"/>
            <rFont val="Tahoma"/>
            <family val="2"/>
          </rPr>
          <t>Thomas Kabalin:</t>
        </r>
        <r>
          <rPr>
            <sz val="9"/>
            <color indexed="81"/>
            <rFont val="Tahoma"/>
            <family val="2"/>
          </rPr>
          <t xml:space="preserve">
Level 4</t>
        </r>
      </text>
    </comment>
    <comment ref="B16" authorId="0" shapeId="0" xr:uid="{FF7E2D20-7825-4519-9D98-F308380ABDEC}">
      <text>
        <r>
          <rPr>
            <b/>
            <sz val="9"/>
            <color indexed="81"/>
            <rFont val="Tahoma"/>
            <family val="2"/>
          </rPr>
          <t>Thomas Kabalin:</t>
        </r>
        <r>
          <rPr>
            <sz val="9"/>
            <color indexed="81"/>
            <rFont val="Tahoma"/>
            <family val="2"/>
          </rPr>
          <t xml:space="preserve">
Level 3</t>
        </r>
      </text>
    </comment>
    <comment ref="B28" authorId="0" shapeId="0" xr:uid="{99456C97-6B0A-4413-8FB1-0E95A3402E9B}">
      <text>
        <r>
          <rPr>
            <b/>
            <sz val="9"/>
            <color indexed="81"/>
            <rFont val="Tahoma"/>
            <family val="2"/>
          </rPr>
          <t>Thomas Kabalin:</t>
        </r>
        <r>
          <rPr>
            <sz val="9"/>
            <color indexed="81"/>
            <rFont val="Tahoma"/>
            <family val="2"/>
          </rPr>
          <t xml:space="preserve">
Level 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<sst xmlns="http://schemas.openxmlformats.org/spreadsheetml/2006/main" count="216" uniqueCount="85">
  <si>
    <t>Yes</t>
  </si>
  <si>
    <t>Humans</t>
  </si>
  <si>
    <t>6-Monthly</t>
  </si>
  <si>
    <t>No</t>
  </si>
  <si>
    <t>Machines</t>
  </si>
  <si>
    <t>Monthly</t>
  </si>
  <si>
    <t>Yearly</t>
  </si>
  <si>
    <t>Weekly</t>
  </si>
  <si>
    <t>Never</t>
  </si>
  <si>
    <t>Daily</t>
  </si>
  <si>
    <t>average safety if should do testing</t>
  </si>
  <si>
    <t>average safety if should NOT testing</t>
  </si>
  <si>
    <t>not considered career</t>
  </si>
  <si>
    <t>average automated if machines</t>
  </si>
  <si>
    <t>average automated if humans</t>
  </si>
  <si>
    <t>own or fly</t>
  </si>
  <si>
    <t>seen in business</t>
  </si>
  <si>
    <t>average privacy vs convenicence</t>
  </si>
  <si>
    <t>mode privacy vs concenicenvedafjafd</t>
  </si>
  <si>
    <t>people care more about privacy</t>
  </si>
  <si>
    <t>people like automated deliveries if like machines</t>
  </si>
  <si>
    <t>almost everyone considered career w/ drones</t>
  </si>
  <si>
    <t>people who feel safer around drones don’t want testing</t>
  </si>
  <si>
    <t>most popular career (engineering)</t>
  </si>
  <si>
    <t xml:space="preserve">businesses should use drones </t>
  </si>
  <si>
    <t>abnormality</t>
  </si>
  <si>
    <t>mode automated delivery</t>
  </si>
  <si>
    <t>personal preference</t>
  </si>
  <si>
    <t>mode safety</t>
  </si>
  <si>
    <t>most people feel safe around drones</t>
  </si>
  <si>
    <t>Grand Total</t>
  </si>
  <si>
    <t>Row Labels</t>
  </si>
  <si>
    <t>Sum of Revenue (billion USD)</t>
  </si>
  <si>
    <t>Preference</t>
  </si>
  <si>
    <t>Percentage</t>
  </si>
  <si>
    <t>Extensive Testing</t>
  </si>
  <si>
    <t>Average Safety Rating</t>
  </si>
  <si>
    <t>Forecast of global enterprise spending on WhatsApp Business 2019-2024</t>
  </si>
  <si>
    <t>2019</t>
  </si>
  <si>
    <t>Published by</t>
  </si>
  <si>
    <t>Statista</t>
  </si>
  <si>
    <t>Publication date</t>
  </si>
  <si>
    <t>April 2020</t>
  </si>
  <si>
    <t>Original source</t>
  </si>
  <si>
    <t>mobilesquared.co.uk</t>
  </si>
  <si>
    <t>Year</t>
  </si>
  <si>
    <t>Million USD</t>
  </si>
  <si>
    <t>Link</t>
  </si>
  <si>
    <t>www.statista.com</t>
  </si>
  <si>
    <t>Hourly</t>
  </si>
  <si>
    <t>Connectivity issues</t>
  </si>
  <si>
    <t>Only in certain situations</t>
  </si>
  <si>
    <t>Lack of electricity due to loadshedding</t>
  </si>
  <si>
    <t>Too many messages on a group thus some are missed or not actioned.</t>
  </si>
  <si>
    <t>Miscommunication with co-workers/customers</t>
  </si>
  <si>
    <t>Interested_Training</t>
  </si>
  <si>
    <t>Security</t>
  </si>
  <si>
    <t>More_Efficient</t>
  </si>
  <si>
    <t>Issues_Experienced</t>
  </si>
  <si>
    <t>Issue_Frequency</t>
  </si>
  <si>
    <t>Satisfaction_with_Tools</t>
  </si>
  <si>
    <t>Usage_Frequency</t>
  </si>
  <si>
    <t>Usage_in_Business</t>
  </si>
  <si>
    <t>Security Issues</t>
  </si>
  <si>
    <t>is the average of how secure people feel their IM apps are.</t>
  </si>
  <si>
    <t>% Increase</t>
  </si>
  <si>
    <t>N/A</t>
  </si>
  <si>
    <t>Other Issues</t>
  </si>
  <si>
    <t>people say that loadshedding is their main cause of their instant messaging issues.</t>
  </si>
  <si>
    <t>Instant Messaging Tools</t>
  </si>
  <si>
    <t>is how satisfied most people are with the IM tools they use.</t>
  </si>
  <si>
    <t>is the percentage of people that use instant messaging in their business.</t>
  </si>
  <si>
    <t>is the average year-on-year increase on spending by businesses on WhatsApp business.</t>
  </si>
  <si>
    <t>is the percentage of people who use instant messaging who feel it is more efficient, but only in certain situations.</t>
  </si>
  <si>
    <t>Column Labels</t>
  </si>
  <si>
    <t>Count of Usage_Frequency</t>
  </si>
  <si>
    <t>Count of Issue_Frequency</t>
  </si>
  <si>
    <t>is the percentage of people who are interested in training for instant messaging.</t>
  </si>
  <si>
    <t>is the average of how secure frequent users who heavily rely on these apps feel they are. This shows that if people feel their tools are more secure, they are more likely to use them.</t>
  </si>
  <si>
    <t>Intergration in Businesses</t>
  </si>
  <si>
    <r>
      <t>Figure 2:</t>
    </r>
    <r>
      <rPr>
        <sz val="11"/>
        <color rgb="FF000000"/>
        <rFont val="Calibri"/>
        <family val="2"/>
      </rPr>
      <t xml:space="preserve"> How frequently people experience issues with instant messaging</t>
    </r>
  </si>
  <si>
    <r>
      <rPr>
        <b/>
        <sz val="11"/>
        <color rgb="FF000000"/>
        <rFont val="Calibri"/>
        <family val="2"/>
      </rPr>
      <t>Figure 3:</t>
    </r>
    <r>
      <rPr>
        <sz val="11"/>
        <color rgb="FF000000"/>
        <rFont val="Calibri"/>
        <family val="2"/>
      </rPr>
      <t xml:space="preserve"> Forecast of global enterprise spending on WhatsApp Business</t>
    </r>
  </si>
  <si>
    <t>Hindrance_Without_IM</t>
  </si>
  <si>
    <t>is the average difference between security rating and satisfaction with tools, showing that there is a correlation between how secure people think their tools are and how satisfied they are with them.</t>
  </si>
  <si>
    <r>
      <rPr>
        <b/>
        <sz val="11"/>
        <color rgb="FF000000"/>
        <rFont val="Calibri"/>
        <family val="2"/>
      </rPr>
      <t>Figure 1:</t>
    </r>
    <r>
      <rPr>
        <sz val="11"/>
        <color rgb="FF000000"/>
        <rFont val="Calibri"/>
        <family val="2"/>
      </rPr>
      <t xml:space="preserve"> How hindered people will be without instant messaging, compared to how often they use 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</si>
</sst>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R&quot;* #,##0_-;\-&quot;R&quot;* #,##0_-;_-&quot;R&quot;* &quot;-&quot;_-;_-@_-"/>
    <numFmt numFmtId="41" formatCode="_-* #,##0_-;\-* #,##0_-;_-* &quot;-&quot;_-;_-@_-"/>
    <numFmt numFmtId="44" formatCode="_-&quot;R&quot;* #,##0.00_-;\-&quot;R&quot;* #,##0.00_-;_-&quot;R&quot;* &quot;-&quot;??_-;_-@_-"/>
    <numFmt numFmtId="43" formatCode="_-* #,##0.00_-;\-* #,##0.00_-;_-* &quot;-&quot;??_-;_-@_-"/>
    <numFmt numFmtId="164" formatCode="0.0"/>
    <numFmt numFmtId="165" formatCode="[$$-409]#,##0"/>
  </numFmts>
  <fonts count="20" x14ac:knownFonts="1">
    <font>
      <sz val="10"/>
      <color rgb="FF000000"/>
      <name val="Arial"/>
      <scheme val="minor"/>
    </font>
    <font>
      <sz val="11"/>
      <color theme="1"/>
      <name val="Calibri"/>
      <family val="2"/>
    </font>
    <font>
      <sz val="10"/>
      <color rgb="FF000000"/>
      <name val="Arial"/>
      <family val="2"/>
      <scheme val="minor"/>
    </font>
    <font>
      <sz val="11"/>
      <color rgb="FF000000"/>
      <name val="Calibri"/>
      <family val="2"/>
    </font>
    <font>
      <sz val="9"/>
      <color indexed="81"/>
      <name val="Tahoma"/>
      <family val="2"/>
    </font>
    <font>
      <b/>
      <sz val="9"/>
      <color indexed="81"/>
      <name val="Tahoma"/>
      <family val="2"/>
    </font>
    <font>
      <b/>
      <sz val="12"/>
      <color theme="9" tint="-0.499984740745262"/>
      <name val="Calibri"/>
      <family val="2"/>
    </font>
    <font>
      <sz val="12"/>
      <color rgb="FF000000"/>
      <name val="Calibri"/>
      <family val="2"/>
    </font>
    <font>
      <sz val="11"/>
      <color theme="0"/>
      <name val="Calibri"/>
      <family val="2"/>
    </font>
    <font>
      <sz val="10"/>
      <color rgb="FF000000"/>
      <name val="Calibri"/>
      <family val="2"/>
    </font>
    <font>
      <sz val="8"/>
      <name val="Arial"/>
      <family val="2"/>
      <scheme val="minor"/>
    </font>
    <font>
      <sz val="10"/>
      <name val="Arial"/>
      <family val="2"/>
    </font>
    <font>
      <u/>
      <sz val="10"/>
      <color theme="10"/>
      <name val="Arial"/>
      <family val="2"/>
      <scheme val="minor"/>
    </font>
    <font>
      <sz val="10"/>
      <name val="Calibri"/>
      <family val="2"/>
    </font>
    <font>
      <sz val="10"/>
      <color theme="0"/>
      <name val="Calibri"/>
      <family val="2"/>
    </font>
    <font>
      <u/>
      <sz val="10"/>
      <color theme="10"/>
      <name val="Calibri"/>
      <family val="2"/>
    </font>
    <font>
      <sz val="9"/>
      <color indexed="81"/>
      <name val="Tahoma"/>
      <charset val="1"/>
    </font>
    <font>
      <b/>
      <sz val="9"/>
      <color indexed="81"/>
      <name val="Tahoma"/>
      <charset val="1"/>
    </font>
    <font>
      <b/>
      <sz val="12"/>
      <color theme="0"/>
      <name val="Calibri"/>
      <family val="2"/>
    </font>
    <font>
      <b/>
      <sz val="11"/>
      <color rgb="FF000000"/>
      <name val="Calibri"/>
      <family val="2"/>
    </font>
  </fonts>
  <fills count="5">
    <fill>
      <patternFill patternType="none"/>
    </fill>
    <fill>
      <patternFill patternType="gray125"/>
    </fill>
    <fill>
      <patternFill patternType="solid">
        <fgColor theme="9" tint="0.59996337778862885"/>
        <bgColor indexed="64"/>
      </patternFill>
    </fill>
    <fill>
      <patternFill patternType="solid">
        <fgColor rgb="FFFFFF00"/>
        <bgColor indexed="64"/>
      </patternFill>
    </fill>
    <fill>
      <patternFill patternType="solid">
        <fgColor theme="9" tint="-0.249977111117893"/>
        <bgColor indexed="64"/>
      </patternFill>
    </fill>
  </fills>
  <borders count="9">
    <border>
      <left/>
      <right/>
      <top/>
      <bottom/>
      <diagonal/>
    </border>
    <border>
      <left/>
      <right/>
      <top style="thick">
        <color theme="9" tint="-0.24994659260841701"/>
      </top>
      <bottom/>
      <diagonal/>
    </border>
    <border>
      <left/>
      <right/>
      <top style="thin">
        <color theme="9" tint="-0.24994659260841701"/>
      </top>
      <bottom style="thick">
        <color theme="9" tint="-0.24994659260841701"/>
      </bottom>
      <diagonal/>
    </border>
    <border>
      <left/>
      <right/>
      <top style="thick">
        <color theme="9" tint="-0.24994659260841701"/>
      </top>
      <bottom style="thin">
        <color theme="9" tint="-0.24994659260841701"/>
      </bottom>
      <diagonal/>
    </border>
    <border>
      <left/>
      <right/>
      <top style="thin">
        <color theme="9" tint="-0.24994659260841701"/>
      </top>
      <bottom style="thin">
        <color theme="9" tint="-0.24994659260841701"/>
      </bottom>
      <diagonal/>
    </border>
    <border>
      <left/>
      <right/>
      <top/>
      <bottom style="thick">
        <color theme="9" tint="-0.2499465926084170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13">
    <xf numFmtId="0" fontId="0" fillId="0" borderId="0"/>
    <xf numFmtId="9" fontId="2" fillId="0" borderId="0" applyFont="0" applyFill="0" applyBorder="0" applyAlignment="0" applyProtection="0"/>
    <xf numFmtId="0" fontId="11" fillId="0" borderId="0"/>
    <xf numFmtId="9"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2" fillId="0" borderId="0" applyNumberFormat="0" applyFill="0" applyBorder="0" applyAlignment="0" applyProtection="0"/>
  </cellStyleXfs>
  <cellXfs count="66">
    <xf numFmtId="0" fontId="0" fillId="0" borderId="0" xfId="0"/>
    <xf numFmtId="0" fontId="1" fillId="0" borderId="0" xfId="0" applyFont="1"/>
    <xf numFmtId="0" fontId="3" fillId="0" borderId="0" xfId="0" applyFont="1"/>
    <xf numFmtId="164" fontId="3" fillId="0" borderId="0" xfId="0" applyNumberFormat="1" applyFont="1"/>
    <xf numFmtId="0" fontId="3" fillId="3" borderId="0" xfId="0" applyFont="1" applyFill="1"/>
    <xf numFmtId="9" fontId="3" fillId="3" borderId="0" xfId="1" applyFont="1" applyFill="1" applyAlignment="1"/>
    <xf numFmtId="2" fontId="3" fillId="3" borderId="0" xfId="0" applyNumberFormat="1" applyFont="1" applyFill="1"/>
    <xf numFmtId="0" fontId="7" fillId="0" borderId="0" xfId="0" applyFont="1"/>
    <xf numFmtId="2" fontId="7" fillId="2" borderId="1" xfId="0" applyNumberFormat="1" applyFont="1" applyFill="1" applyBorder="1" applyAlignment="1">
      <alignment horizontal="center"/>
    </xf>
    <xf numFmtId="9" fontId="7" fillId="2" borderId="1" xfId="0" applyNumberFormat="1" applyFont="1" applyFill="1" applyBorder="1" applyAlignment="1">
      <alignment horizontal="center"/>
    </xf>
    <xf numFmtId="164" fontId="3" fillId="3" borderId="0" xfId="0" applyNumberFormat="1" applyFont="1" applyFill="1"/>
    <xf numFmtId="0" fontId="8" fillId="0" borderId="0" xfId="0" applyFont="1"/>
    <xf numFmtId="0" fontId="8" fillId="0" borderId="0" xfId="0" applyFont="1" applyAlignment="1">
      <alignment horizontal="left"/>
    </xf>
    <xf numFmtId="0" fontId="8" fillId="0" borderId="0" xfId="0" applyFont="1" applyAlignment="1">
      <alignment wrapText="1"/>
    </xf>
    <xf numFmtId="165" fontId="3" fillId="0" borderId="0" xfId="0" applyNumberFormat="1" applyFont="1"/>
    <xf numFmtId="0" fontId="3" fillId="0" borderId="0" xfId="0" pivotButton="1" applyFont="1"/>
    <xf numFmtId="0" fontId="3" fillId="0" borderId="0" xfId="0" applyFont="1" applyAlignment="1">
      <alignment horizontal="left"/>
    </xf>
    <xf numFmtId="9" fontId="3" fillId="0" borderId="0" xfId="0" applyNumberFormat="1" applyFont="1"/>
    <xf numFmtId="2" fontId="3" fillId="0" borderId="0" xfId="0" applyNumberFormat="1" applyFont="1"/>
    <xf numFmtId="0" fontId="9" fillId="0" borderId="0" xfId="0" applyFont="1"/>
    <xf numFmtId="2" fontId="7" fillId="2" borderId="4" xfId="0" applyNumberFormat="1" applyFont="1" applyFill="1" applyBorder="1" applyAlignment="1">
      <alignment horizontal="center"/>
    </xf>
    <xf numFmtId="0" fontId="1" fillId="0" borderId="6" xfId="0" applyFont="1" applyBorder="1"/>
    <xf numFmtId="0" fontId="3" fillId="0" borderId="6" xfId="0" applyFont="1" applyBorder="1" applyAlignment="1">
      <alignment wrapText="1"/>
    </xf>
    <xf numFmtId="0" fontId="3" fillId="0" borderId="6" xfId="0" applyFont="1" applyBorder="1" applyAlignment="1">
      <alignment horizontal="right" wrapText="1"/>
    </xf>
    <xf numFmtId="0" fontId="13" fillId="0" borderId="0" xfId="2" applyFont="1" applyAlignment="1">
      <alignment horizontal="left" vertical="center"/>
    </xf>
    <xf numFmtId="0" fontId="14" fillId="0" borderId="0" xfId="2" applyFont="1" applyAlignment="1">
      <alignment horizontal="left" vertical="center" wrapText="1"/>
    </xf>
    <xf numFmtId="0" fontId="14" fillId="0" borderId="0" xfId="2" applyFont="1"/>
    <xf numFmtId="2" fontId="13" fillId="0" borderId="0" xfId="2" applyNumberFormat="1" applyFont="1" applyAlignment="1">
      <alignment horizontal="left" vertical="center"/>
    </xf>
    <xf numFmtId="4" fontId="13" fillId="0" borderId="0" xfId="2" applyNumberFormat="1" applyFont="1" applyAlignment="1">
      <alignment horizontal="right" vertical="center"/>
    </xf>
    <xf numFmtId="1" fontId="13" fillId="0" borderId="0" xfId="2" applyNumberFormat="1" applyFont="1" applyAlignment="1">
      <alignment horizontal="left" vertical="center"/>
    </xf>
    <xf numFmtId="0" fontId="15" fillId="0" borderId="0" xfId="12" applyFont="1"/>
    <xf numFmtId="3" fontId="13" fillId="0" borderId="0" xfId="2" applyNumberFormat="1" applyFont="1" applyAlignment="1">
      <alignment horizontal="right" vertical="center"/>
    </xf>
    <xf numFmtId="0" fontId="3" fillId="0" borderId="7" xfId="0" applyFont="1" applyBorder="1" applyAlignment="1">
      <alignment wrapText="1"/>
    </xf>
    <xf numFmtId="0" fontId="3" fillId="0" borderId="8" xfId="0" applyFont="1" applyBorder="1" applyAlignment="1">
      <alignment wrapText="1"/>
    </xf>
    <xf numFmtId="0" fontId="3" fillId="0" borderId="7" xfId="0" applyFont="1" applyBorder="1" applyAlignment="1">
      <alignment horizontal="right" wrapText="1"/>
    </xf>
    <xf numFmtId="0" fontId="3" fillId="0" borderId="8" xfId="0" applyFont="1" applyBorder="1" applyAlignment="1">
      <alignment horizontal="right" wrapText="1"/>
    </xf>
    <xf numFmtId="0" fontId="1" fillId="0" borderId="7" xfId="0" applyFont="1" applyBorder="1"/>
    <xf numFmtId="0" fontId="1" fillId="0" borderId="8" xfId="0" applyFont="1" applyBorder="1"/>
    <xf numFmtId="0" fontId="3" fillId="0" borderId="7" xfId="0" applyFont="1" applyBorder="1"/>
    <xf numFmtId="0" fontId="3" fillId="0" borderId="6" xfId="0" applyFont="1" applyBorder="1"/>
    <xf numFmtId="0" fontId="3" fillId="0" borderId="8" xfId="0" applyFont="1" applyBorder="1"/>
    <xf numFmtId="0" fontId="14" fillId="0" borderId="0" xfId="0" applyFont="1"/>
    <xf numFmtId="0" fontId="9" fillId="0" borderId="0" xfId="0" applyFont="1" applyAlignment="1">
      <alignment wrapText="1"/>
    </xf>
    <xf numFmtId="0" fontId="7" fillId="0" borderId="0" xfId="0" applyFont="1" applyAlignment="1">
      <alignment wrapText="1"/>
    </xf>
    <xf numFmtId="2" fontId="7" fillId="2" borderId="2" xfId="0" applyNumberFormat="1" applyFont="1" applyFill="1" applyBorder="1" applyAlignment="1">
      <alignment horizontal="center" vertical="center" wrapText="1"/>
    </xf>
    <xf numFmtId="10" fontId="3" fillId="0" borderId="0" xfId="0" applyNumberFormat="1" applyFont="1"/>
    <xf numFmtId="10" fontId="3" fillId="0" borderId="0" xfId="0" applyNumberFormat="1" applyFont="1" applyAlignment="1">
      <alignment horizontal="right"/>
    </xf>
    <xf numFmtId="2" fontId="7" fillId="0" borderId="0" xfId="0" applyNumberFormat="1" applyFont="1" applyAlignment="1">
      <alignment horizontal="center" vertical="center" wrapText="1"/>
    </xf>
    <xf numFmtId="1" fontId="7" fillId="2" borderId="1" xfId="0" applyNumberFormat="1" applyFont="1" applyFill="1" applyBorder="1" applyAlignment="1">
      <alignment horizontal="center" vertical="center"/>
    </xf>
    <xf numFmtId="1" fontId="7" fillId="2" borderId="2" xfId="0" applyNumberFormat="1" applyFont="1" applyFill="1" applyBorder="1" applyAlignment="1">
      <alignment horizontal="center"/>
    </xf>
    <xf numFmtId="9" fontId="7" fillId="2" borderId="5" xfId="1" applyFont="1" applyFill="1" applyBorder="1" applyAlignment="1">
      <alignment horizontal="center"/>
    </xf>
    <xf numFmtId="10" fontId="7" fillId="2" borderId="4"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18" fillId="4" borderId="0" xfId="0" applyFont="1" applyFill="1" applyAlignment="1">
      <alignment horizontal="center" vertical="center"/>
    </xf>
    <xf numFmtId="0" fontId="6" fillId="0" borderId="5" xfId="0" applyFont="1" applyBorder="1" applyAlignment="1">
      <alignment horizontal="center"/>
    </xf>
    <xf numFmtId="0" fontId="7" fillId="0" borderId="3" xfId="0" applyFont="1" applyBorder="1"/>
    <xf numFmtId="0" fontId="7" fillId="0" borderId="4" xfId="0" applyFont="1" applyBorder="1" applyAlignment="1">
      <alignment wrapText="1"/>
    </xf>
    <xf numFmtId="0" fontId="7" fillId="0" borderId="2" xfId="0" applyFont="1" applyBorder="1" applyAlignment="1">
      <alignment wrapText="1"/>
    </xf>
    <xf numFmtId="0" fontId="7" fillId="0" borderId="2" xfId="0" applyFont="1" applyBorder="1"/>
    <xf numFmtId="0" fontId="7" fillId="0" borderId="3" xfId="0" applyFont="1" applyBorder="1" applyAlignment="1">
      <alignment horizontal="left" wrapText="1"/>
    </xf>
    <xf numFmtId="0" fontId="6" fillId="0" borderId="0" xfId="0" applyFont="1" applyAlignment="1">
      <alignment horizontal="center"/>
    </xf>
    <xf numFmtId="0" fontId="7" fillId="0" borderId="5" xfId="0" applyFont="1" applyBorder="1"/>
    <xf numFmtId="0" fontId="7" fillId="0" borderId="1" xfId="0" applyFont="1" applyBorder="1"/>
    <xf numFmtId="0" fontId="3" fillId="0" borderId="0" xfId="0" applyFont="1" applyAlignment="1">
      <alignment horizontal="left" vertical="top" wrapText="1"/>
    </xf>
    <xf numFmtId="0" fontId="19" fillId="0" borderId="0" xfId="0" applyFont="1" applyAlignment="1">
      <alignment vertical="top"/>
    </xf>
  </cellXfs>
  <cellStyles count="13">
    <cellStyle name="Comma [0] 2" xfId="7" xr:uid="{FF02A600-3469-4EAE-8540-02DABEBA72BC}"/>
    <cellStyle name="Comma 2" xfId="6" xr:uid="{B77E1037-7B7A-4173-AE2D-7EECC2BB8385}"/>
    <cellStyle name="Comma 3" xfId="10" xr:uid="{5609B12B-7368-4484-8832-FA510ED0A6C8}"/>
    <cellStyle name="Comma 4" xfId="11" xr:uid="{BC5195AC-D0D2-4389-9986-9C2589E78537}"/>
    <cellStyle name="Currency [0] 2" xfId="5" xr:uid="{068678C2-E880-4EA1-950B-5DED7DC95E37}"/>
    <cellStyle name="Currency 2" xfId="4" xr:uid="{EC59F133-96BC-4EA9-9029-632290D9EFDA}"/>
    <cellStyle name="Currency 3" xfId="8" xr:uid="{BC1E3376-96F4-49B0-901D-C60F9A4A28CE}"/>
    <cellStyle name="Currency 4" xfId="9" xr:uid="{A2316979-2DCE-4B35-9F42-3A13C1562506}"/>
    <cellStyle name="Hyperlink" xfId="12" builtinId="8"/>
    <cellStyle name="Normal" xfId="0" builtinId="0"/>
    <cellStyle name="Normal 2" xfId="2" xr:uid="{D4B92A02-A095-4DD9-9E94-DB644879382E}"/>
    <cellStyle name="Percent" xfId="1" builtinId="5"/>
    <cellStyle name="Percent 2" xfId="3" xr:uid="{2609D180-8BB1-412A-8290-F26E5F09D3D8}"/>
  </cellStyles>
  <dxfs count="43">
    <dxf>
      <font>
        <b val="0"/>
        <i val="0"/>
        <strike val="0"/>
        <condense val="0"/>
        <extend val="0"/>
        <outline val="0"/>
        <shadow val="0"/>
        <u val="none"/>
        <vertAlign val="baseline"/>
        <sz val="11"/>
        <color rgb="FF000000"/>
        <name val="Calibri"/>
        <family val="2"/>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3" formatCode="0%"/>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bottom" textRotation="0" wrapText="0" indent="0" justifyLastLine="0" shrinkToFit="0" readingOrder="0"/>
    </dxf>
    <dxf>
      <numFmt numFmtId="165" formatCode="[$$-409]#,##0"/>
    </dxf>
    <dxf>
      <font>
        <sz val="11"/>
      </font>
    </dxf>
    <dxf>
      <font>
        <sz val="11"/>
      </font>
    </dxf>
    <dxf>
      <font>
        <sz val="11"/>
      </font>
    </dxf>
    <dxf>
      <font>
        <sz val="11"/>
      </font>
    </dxf>
    <dxf>
      <font>
        <sz val="11"/>
      </font>
    </dxf>
    <dxf>
      <font>
        <sz val="11"/>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strike val="0"/>
        <outline val="0"/>
        <shadow val="0"/>
        <vertAlign val="baseline"/>
        <name val="Calibri"/>
        <family val="2"/>
        <scheme val="none"/>
      </font>
      <numFmt numFmtId="14" formatCode="0.00%"/>
    </dxf>
    <dxf>
      <font>
        <strike val="0"/>
        <outline val="0"/>
        <shadow val="0"/>
        <vertAlign val="baseline"/>
        <name val="Calibri"/>
        <family val="2"/>
        <scheme val="none"/>
      </font>
      <numFmt numFmtId="4" formatCode="#,##0.00"/>
      <alignment horizontal="right" vertical="center" textRotation="0" wrapText="0" indent="0" justifyLastLine="0" shrinkToFit="0" readingOrder="0"/>
    </dxf>
    <dxf>
      <font>
        <strike val="0"/>
        <outline val="0"/>
        <shadow val="0"/>
        <vertAlign val="baseline"/>
        <name val="Calibri"/>
        <family val="2"/>
        <scheme val="none"/>
      </font>
      <numFmt numFmtId="1" formatCode="0"/>
      <alignment horizontal="left" vertical="center" textRotation="0" wrapText="0" indent="0" justifyLastLine="0" shrinkToFit="0" readingOrder="0"/>
    </dxf>
    <dxf>
      <font>
        <strike val="0"/>
        <outline val="0"/>
        <shadow val="0"/>
        <vertAlign val="baseline"/>
        <name val="Calibri"/>
        <family val="2"/>
        <scheme val="none"/>
      </font>
    </dxf>
    <dxf>
      <font>
        <b val="0"/>
        <strike val="0"/>
        <outline val="0"/>
        <shadow val="0"/>
        <u val="none"/>
        <vertAlign val="baseline"/>
        <sz val="10"/>
        <color theme="0"/>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dxf>
    <dxf>
      <font>
        <strike val="0"/>
        <outline val="0"/>
        <shadow val="0"/>
        <u val="none"/>
        <vertAlign val="baseline"/>
        <sz val="11"/>
        <color theme="1"/>
        <name val="Calibri"/>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numFmt numFmtId="2" formatCode="0.00"/>
      <alignment horizontal="center" vertical="bottom" textRotation="0" wrapText="0" indent="0" justifyLastLine="0" shrinkToFit="0" readingOrder="0"/>
    </dxf>
    <dxf>
      <font>
        <strike val="0"/>
        <outline val="0"/>
        <shadow val="0"/>
        <u val="none"/>
        <vertAlign val="baseline"/>
        <sz val="11"/>
        <name val="Calibri"/>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dxf>
    <dxf>
      <font>
        <strike val="0"/>
        <outline val="0"/>
        <shadow val="0"/>
        <u val="none"/>
        <vertAlign val="baseline"/>
        <sz val="11"/>
        <name val="Calibri"/>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dxf>
    <dxf>
      <font>
        <strike val="0"/>
        <outline val="0"/>
        <shadow val="0"/>
        <u val="none"/>
        <vertAlign val="baseline"/>
        <sz val="11"/>
        <name val="Calibri"/>
        <family val="2"/>
        <scheme val="none"/>
      </font>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strike val="0"/>
        <outline val="0"/>
        <shadow val="0"/>
        <u val="none"/>
        <vertAlign val="baseline"/>
        <sz val="11"/>
        <name val="Calibri"/>
        <family val="2"/>
        <scheme val="none"/>
      </font>
      <alignment horizontal="right"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alignment horizontal="center" vertical="bottom" textRotation="0" wrapText="1" indent="0" justifyLastLine="0" shrinkToFit="0" readingOrder="0"/>
    </dxf>
    <dxf>
      <font>
        <strike val="0"/>
        <outline val="0"/>
        <shadow val="0"/>
        <u val="none"/>
        <vertAlign val="baseline"/>
        <sz val="11"/>
        <name val="Calibri"/>
        <family val="2"/>
        <scheme val="none"/>
      </font>
      <alignment horizontal="general"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ZA" sz="1400">
                <a:solidFill>
                  <a:sysClr val="windowText" lastClr="000000"/>
                </a:solidFill>
              </a:rPr>
              <a:t>Forecast of global enterprise spending on WhatsApp Business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lineChart>
        <c:grouping val="standard"/>
        <c:varyColors val="0"/>
        <c:ser>
          <c:idx val="0"/>
          <c:order val="0"/>
          <c:tx>
            <c:strRef>
              <c:f>'EXTERNAL DATA'!$B$2</c:f>
              <c:strCache>
                <c:ptCount val="1"/>
                <c:pt idx="0">
                  <c:v>Million USD</c:v>
                </c:pt>
              </c:strCache>
            </c:strRef>
          </c:tx>
          <c:spPr>
            <a:ln w="28575" cap="rnd">
              <a:solidFill>
                <a:schemeClr val="accent1">
                  <a:lumMod val="50000"/>
                </a:schemeClr>
              </a:solidFill>
              <a:round/>
            </a:ln>
            <a:effectLst/>
          </c:spPr>
          <c:marker>
            <c:symbol val="circle"/>
            <c:size val="7"/>
            <c:spPr>
              <a:solidFill>
                <a:schemeClr val="accent1">
                  <a:lumMod val="50000"/>
                </a:schemeClr>
              </a:solidFill>
              <a:ln w="9525">
                <a:noFill/>
              </a:ln>
              <a:effectLst/>
            </c:spPr>
          </c:marker>
          <c:trendline>
            <c:spPr>
              <a:ln w="19050" cap="rnd">
                <a:solidFill>
                  <a:srgbClr val="C00000"/>
                </a:solidFill>
                <a:prstDash val="dash"/>
              </a:ln>
              <a:effectLst/>
            </c:spPr>
            <c:trendlineType val="linear"/>
            <c:dispRSqr val="0"/>
            <c:dispEq val="0"/>
          </c:trendline>
          <c:cat>
            <c:strRef>
              <c:f>'EXTERNAL DATA'!$A$3:$A$8</c:f>
              <c:strCache>
                <c:ptCount val="6"/>
                <c:pt idx="0">
                  <c:v>2019</c:v>
                </c:pt>
                <c:pt idx="1">
                  <c:v>2020</c:v>
                </c:pt>
                <c:pt idx="2">
                  <c:v>2021</c:v>
                </c:pt>
                <c:pt idx="3">
                  <c:v>2022</c:v>
                </c:pt>
                <c:pt idx="4">
                  <c:v>2023</c:v>
                </c:pt>
                <c:pt idx="5">
                  <c:v>2024</c:v>
                </c:pt>
              </c:strCache>
            </c:strRef>
          </c:cat>
          <c:val>
            <c:numRef>
              <c:f>'EXTERNAL DATA'!$B$3:$B$8</c:f>
              <c:numCache>
                <c:formatCode>#,##0.00</c:formatCode>
                <c:ptCount val="6"/>
                <c:pt idx="0">
                  <c:v>38.700000000000003</c:v>
                </c:pt>
                <c:pt idx="1">
                  <c:v>95.8</c:v>
                </c:pt>
                <c:pt idx="2">
                  <c:v>237.2</c:v>
                </c:pt>
                <c:pt idx="3">
                  <c:v>587.29999999999995</c:v>
                </c:pt>
                <c:pt idx="4">
                  <c:v>145.1</c:v>
                </c:pt>
                <c:pt idx="5" formatCode="#,##0">
                  <c:v>3600</c:v>
                </c:pt>
              </c:numCache>
            </c:numRef>
          </c:val>
          <c:smooth val="0"/>
          <c:extLst>
            <c:ext xmlns:c16="http://schemas.microsoft.com/office/drawing/2014/chart" uri="{C3380CC4-5D6E-409C-BE32-E72D297353CC}">
              <c16:uniqueId val="{00000001-5E63-4028-A8FA-0F9A7B90DE5C}"/>
            </c:ext>
          </c:extLst>
        </c:ser>
        <c:dLbls>
          <c:showLegendKey val="0"/>
          <c:showVal val="0"/>
          <c:showCatName val="0"/>
          <c:showSerName val="0"/>
          <c:showPercent val="0"/>
          <c:showBubbleSize val="0"/>
        </c:dLbls>
        <c:marker val="1"/>
        <c:smooth val="0"/>
        <c:axId val="1202484800"/>
        <c:axId val="1645484816"/>
      </c:lineChart>
      <c:catAx>
        <c:axId val="120248480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ZA"/>
                  <a:t>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645484816"/>
        <c:crosses val="autoZero"/>
        <c:auto val="1"/>
        <c:lblAlgn val="ctr"/>
        <c:lblOffset val="100"/>
        <c:noMultiLvlLbl val="0"/>
      </c:catAx>
      <c:valAx>
        <c:axId val="1645484816"/>
        <c:scaling>
          <c:orientation val="minMax"/>
          <c:max val="40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ZA"/>
                  <a:t>Milion USD</a:t>
                </a:r>
              </a:p>
            </c:rich>
          </c:tx>
          <c:layout>
            <c:manualLayout>
              <c:xMode val="edge"/>
              <c:yMode val="edge"/>
              <c:x val="1.2014671143314214E-2"/>
              <c:y val="0.3914420048568471"/>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202484800"/>
        <c:crosses val="autoZero"/>
        <c:crossBetween val="between"/>
        <c:majorUnit val="1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Instant Messaging - Analysis.xlsx]GRAPHS!PivotTable5</c:name>
    <c:fmtId val="3"/>
  </c:pivotSource>
  <c:chart>
    <c:title>
      <c:tx>
        <c:rich>
          <a:bodyPr rot="0" spcFirstLastPara="1" vertOverflow="ellipsis" vert="horz" wrap="square" anchor="ctr" anchorCtr="1"/>
          <a:lstStyle/>
          <a:p>
            <a:pPr>
              <a:defRPr sz="16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ZA" sz="1600">
                <a:solidFill>
                  <a:sysClr val="windowText" lastClr="000000"/>
                </a:solidFill>
              </a:rPr>
              <a:t>Hindrance without IM vs Usage Frequency</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GRAPHS!$C$2:$C$3</c:f>
              <c:strCache>
                <c:ptCount val="1"/>
                <c:pt idx="0">
                  <c:v>Daily</c:v>
                </c:pt>
              </c:strCache>
            </c:strRef>
          </c:tx>
          <c:spPr>
            <a:solidFill>
              <a:schemeClr val="accent1">
                <a:lumMod val="50000"/>
              </a:schemeClr>
            </a:solidFill>
            <a:ln>
              <a:noFill/>
            </a:ln>
            <a:effectLst/>
          </c:spPr>
          <c:invertIfNegative val="0"/>
          <c:cat>
            <c:strRef>
              <c:f>GRAPHS!$B$4:$B$9</c:f>
              <c:strCache>
                <c:ptCount val="5"/>
                <c:pt idx="0">
                  <c:v>1</c:v>
                </c:pt>
                <c:pt idx="1">
                  <c:v>2</c:v>
                </c:pt>
                <c:pt idx="2">
                  <c:v>3</c:v>
                </c:pt>
                <c:pt idx="3">
                  <c:v>4</c:v>
                </c:pt>
                <c:pt idx="4">
                  <c:v>5</c:v>
                </c:pt>
              </c:strCache>
            </c:strRef>
          </c:cat>
          <c:val>
            <c:numRef>
              <c:f>GRAPHS!$C$4:$C$9</c:f>
              <c:numCache>
                <c:formatCode>General</c:formatCode>
                <c:ptCount val="5"/>
                <c:pt idx="1">
                  <c:v>2</c:v>
                </c:pt>
                <c:pt idx="2">
                  <c:v>4</c:v>
                </c:pt>
                <c:pt idx="3">
                  <c:v>6</c:v>
                </c:pt>
                <c:pt idx="4">
                  <c:v>1</c:v>
                </c:pt>
              </c:numCache>
            </c:numRef>
          </c:val>
          <c:extLst>
            <c:ext xmlns:c16="http://schemas.microsoft.com/office/drawing/2014/chart" uri="{C3380CC4-5D6E-409C-BE32-E72D297353CC}">
              <c16:uniqueId val="{00000000-F35A-4931-81D1-DD4D214F88B2}"/>
            </c:ext>
          </c:extLst>
        </c:ser>
        <c:ser>
          <c:idx val="1"/>
          <c:order val="1"/>
          <c:tx>
            <c:strRef>
              <c:f>GRAPHS!$D$2:$D$3</c:f>
              <c:strCache>
                <c:ptCount val="1"/>
                <c:pt idx="0">
                  <c:v>Hourly</c:v>
                </c:pt>
              </c:strCache>
            </c:strRef>
          </c:tx>
          <c:spPr>
            <a:solidFill>
              <a:srgbClr val="C00000"/>
            </a:solidFill>
            <a:ln>
              <a:noFill/>
            </a:ln>
            <a:effectLst/>
          </c:spPr>
          <c:invertIfNegative val="0"/>
          <c:cat>
            <c:strRef>
              <c:f>GRAPHS!$B$4:$B$9</c:f>
              <c:strCache>
                <c:ptCount val="5"/>
                <c:pt idx="0">
                  <c:v>1</c:v>
                </c:pt>
                <c:pt idx="1">
                  <c:v>2</c:v>
                </c:pt>
                <c:pt idx="2">
                  <c:v>3</c:v>
                </c:pt>
                <c:pt idx="3">
                  <c:v>4</c:v>
                </c:pt>
                <c:pt idx="4">
                  <c:v>5</c:v>
                </c:pt>
              </c:strCache>
            </c:strRef>
          </c:cat>
          <c:val>
            <c:numRef>
              <c:f>GRAPHS!$D$4:$D$9</c:f>
              <c:numCache>
                <c:formatCode>General</c:formatCode>
                <c:ptCount val="5"/>
                <c:pt idx="0">
                  <c:v>1</c:v>
                </c:pt>
                <c:pt idx="2">
                  <c:v>2</c:v>
                </c:pt>
                <c:pt idx="3">
                  <c:v>3</c:v>
                </c:pt>
                <c:pt idx="4">
                  <c:v>3</c:v>
                </c:pt>
              </c:numCache>
            </c:numRef>
          </c:val>
          <c:extLst>
            <c:ext xmlns:c16="http://schemas.microsoft.com/office/drawing/2014/chart" uri="{C3380CC4-5D6E-409C-BE32-E72D297353CC}">
              <c16:uniqueId val="{00000001-F35A-4931-81D1-DD4D214F88B2}"/>
            </c:ext>
          </c:extLst>
        </c:ser>
        <c:dLbls>
          <c:showLegendKey val="0"/>
          <c:showVal val="0"/>
          <c:showCatName val="0"/>
          <c:showSerName val="0"/>
          <c:showPercent val="0"/>
          <c:showBubbleSize val="0"/>
        </c:dLbls>
        <c:gapWidth val="150"/>
        <c:overlap val="100"/>
        <c:axId val="951504320"/>
        <c:axId val="814962000"/>
      </c:barChart>
      <c:catAx>
        <c:axId val="95150432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ZA"/>
                  <a:t>Rating of Hindrance Without IM</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14962000"/>
        <c:crosses val="autoZero"/>
        <c:auto val="1"/>
        <c:lblAlgn val="ctr"/>
        <c:lblOffset val="100"/>
        <c:noMultiLvlLbl val="0"/>
      </c:catAx>
      <c:valAx>
        <c:axId val="81496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ZA"/>
                  <a:t>Number of Responses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951504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Instant Messaging - Analysis.xlsx]GRAPHS!PivotTable11</c:name>
    <c:fmtId val="3"/>
  </c:pivotSource>
  <c:chart>
    <c:title>
      <c:tx>
        <c:rich>
          <a:bodyPr rot="0" spcFirstLastPara="1" vertOverflow="ellipsis" vert="horz" wrap="square" anchor="ctr" anchorCtr="1"/>
          <a:lstStyle/>
          <a:p>
            <a:pPr>
              <a:defRPr sz="16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US" sz="1600">
                <a:solidFill>
                  <a:sysClr val="windowText" lastClr="000000"/>
                </a:solidFill>
              </a:rPr>
              <a:t>Issue Frequency</a:t>
            </a:r>
          </a:p>
        </c:rich>
      </c:tx>
      <c:overlay val="0"/>
      <c:spPr>
        <a:noFill/>
        <a:ln>
          <a:noFill/>
        </a:ln>
        <a:effectLst/>
      </c:spPr>
      <c:txPr>
        <a:bodyPr rot="0" spcFirstLastPara="1" vertOverflow="ellipsis" vert="horz" wrap="square" anchor="ctr" anchorCtr="1"/>
        <a:lstStyle/>
        <a:p>
          <a:pPr>
            <a:defRPr sz="16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3.8920569542768055E-2"/>
              <c:y val="-6.7145161683001293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7.5521219351131472E-2"/>
                  <c:h val="7.5477525063958495E-2"/>
                </c:manualLayout>
              </c15:layout>
            </c:ext>
          </c:extLst>
        </c:dLbl>
      </c:pivotFmt>
      <c:pivotFmt>
        <c:idx val="8"/>
        <c:spPr>
          <a:solidFill>
            <a:srgbClr val="C00000"/>
          </a:solidFill>
          <a:ln w="19050">
            <a:solidFill>
              <a:schemeClr val="lt1"/>
            </a:solidFill>
          </a:ln>
          <a:effectLst/>
        </c:spPr>
        <c:dLbl>
          <c:idx val="0"/>
          <c:layout>
            <c:manualLayout>
              <c:x val="2.4231372009104902E-3"/>
              <c:y val="-2.6727996560865705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w="19050">
            <a:solidFill>
              <a:schemeClr val="lt1"/>
            </a:solidFill>
          </a:ln>
          <a:effectLst/>
        </c:spPr>
        <c:dLbl>
          <c:idx val="0"/>
          <c:layout>
            <c:manualLayout>
              <c:x val="-5.7611669839312173E-2"/>
              <c:y val="-0.1254263482643745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4">
              <a:lumMod val="75000"/>
            </a:schemeClr>
          </a:solidFill>
          <a:ln w="19050">
            <a:solidFill>
              <a:schemeClr val="lt1"/>
            </a:solidFill>
          </a:ln>
          <a:effectLst/>
        </c:spPr>
        <c:dLbl>
          <c:idx val="0"/>
          <c:layout>
            <c:manualLayout>
              <c:x val="-3.6398501862778557E-2"/>
              <c:y val="-3.6118914271440143E-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GRAPHS!$L$2</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61B9-48E5-985A-B08407679F9D}"/>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61B9-48E5-985A-B08407679F9D}"/>
              </c:ext>
            </c:extLst>
          </c:dPt>
          <c:dPt>
            <c:idx val="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5-61B9-48E5-985A-B08407679F9D}"/>
              </c:ext>
            </c:extLst>
          </c:dPt>
          <c:dPt>
            <c:idx val="3"/>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7-61B9-48E5-985A-B08407679F9D}"/>
              </c:ext>
            </c:extLst>
          </c:dPt>
          <c:dLbls>
            <c:dLbl>
              <c:idx val="0"/>
              <c:layout>
                <c:manualLayout>
                  <c:x val="3.8920569542768055E-2"/>
                  <c:y val="-6.7145161683001293E-3"/>
                </c:manualLayout>
              </c:layout>
              <c:spPr>
                <a:noFill/>
                <a:ln>
                  <a:noFill/>
                </a:ln>
                <a:effectLst/>
              </c:spPr>
              <c:txPr>
                <a:bodyPr rot="0" spcFirstLastPara="1" vertOverflow="ellipsis" vert="horz" wrap="square" lIns="38100" tIns="19050" rIns="38100" bIns="19050" anchor="ctr" anchorCtr="1">
                  <a:no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7.5521219351131472E-2"/>
                      <c:h val="7.5477525063958495E-2"/>
                    </c:manualLayout>
                  </c15:layout>
                </c:ext>
                <c:ext xmlns:c16="http://schemas.microsoft.com/office/drawing/2014/chart" uri="{C3380CC4-5D6E-409C-BE32-E72D297353CC}">
                  <c16:uniqueId val="{00000001-61B9-48E5-985A-B08407679F9D}"/>
                </c:ext>
              </c:extLst>
            </c:dLbl>
            <c:dLbl>
              <c:idx val="1"/>
              <c:layout>
                <c:manualLayout>
                  <c:x val="2.4231372009104902E-3"/>
                  <c:y val="-2.6727996560865705E-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B9-48E5-985A-B08407679F9D}"/>
                </c:ext>
              </c:extLst>
            </c:dLbl>
            <c:dLbl>
              <c:idx val="2"/>
              <c:layout>
                <c:manualLayout>
                  <c:x val="-5.7611669839312173E-2"/>
                  <c:y val="-0.12542634826437452"/>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B9-48E5-985A-B08407679F9D}"/>
                </c:ext>
              </c:extLst>
            </c:dLbl>
            <c:dLbl>
              <c:idx val="3"/>
              <c:layout>
                <c:manualLayout>
                  <c:x val="-3.6398501862778557E-2"/>
                  <c:y val="-3.6118914271440143E-4"/>
                </c:manualLayout>
              </c:layou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1B9-48E5-985A-B08407679F9D}"/>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GRAPHS!$K$3:$K$7</c:f>
              <c:strCache>
                <c:ptCount val="4"/>
                <c:pt idx="0">
                  <c:v>Daily</c:v>
                </c:pt>
                <c:pt idx="1">
                  <c:v>Monthly</c:v>
                </c:pt>
                <c:pt idx="2">
                  <c:v>Never</c:v>
                </c:pt>
                <c:pt idx="3">
                  <c:v>Yearly</c:v>
                </c:pt>
              </c:strCache>
            </c:strRef>
          </c:cat>
          <c:val>
            <c:numRef>
              <c:f>GRAPHS!$L$3:$L$7</c:f>
              <c:numCache>
                <c:formatCode>General</c:formatCode>
                <c:ptCount val="4"/>
                <c:pt idx="0">
                  <c:v>1</c:v>
                </c:pt>
                <c:pt idx="1">
                  <c:v>6</c:v>
                </c:pt>
                <c:pt idx="2">
                  <c:v>14</c:v>
                </c:pt>
                <c:pt idx="3">
                  <c:v>1</c:v>
                </c:pt>
              </c:numCache>
            </c:numRef>
          </c:val>
          <c:extLst>
            <c:ext xmlns:c16="http://schemas.microsoft.com/office/drawing/2014/chart" uri="{C3380CC4-5D6E-409C-BE32-E72D297353CC}">
              <c16:uniqueId val="{00000008-61B9-48E5-985A-B08407679F9D}"/>
            </c:ext>
          </c:extLst>
        </c:ser>
        <c:dLbls>
          <c:showLegendKey val="0"/>
          <c:showVal val="0"/>
          <c:showCatName val="1"/>
          <c:showSerName val="0"/>
          <c:showPercent val="0"/>
          <c:showBubbleSize val="0"/>
          <c:showLeaderLines val="1"/>
        </c:dLbls>
        <c:firstSliceAng val="0"/>
      </c:pieChart>
      <c:spPr>
        <a:noFill/>
        <a:ln>
          <a:noFill/>
        </a:ln>
        <a:effectLst/>
      </c:spPr>
    </c:plotArea>
    <c:legend>
      <c:legendPos val="r"/>
      <c:layout>
        <c:manualLayout>
          <c:xMode val="edge"/>
          <c:yMode val="edge"/>
          <c:x val="0.81413782499692899"/>
          <c:y val="0.36396059403107428"/>
          <c:w val="0.13769952010473441"/>
          <c:h val="0.3547991298109776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xdr:colOff>
      <xdr:row>18</xdr:row>
      <xdr:rowOff>148590</xdr:rowOff>
    </xdr:from>
    <xdr:to>
      <xdr:col>8</xdr:col>
      <xdr:colOff>449580</xdr:colOff>
      <xdr:row>33</xdr:row>
      <xdr:rowOff>148590</xdr:rowOff>
    </xdr:to>
    <xdr:graphicFrame macro="">
      <xdr:nvGraphicFramePr>
        <xdr:cNvPr id="2" name="Chart 1">
          <a:extLst>
            <a:ext uri="{FF2B5EF4-FFF2-40B4-BE49-F238E27FC236}">
              <a16:creationId xmlns:a16="http://schemas.microsoft.com/office/drawing/2014/main" id="{65BEF252-5512-449A-40B3-96E1F9902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0</xdr:row>
      <xdr:rowOff>38100</xdr:rowOff>
    </xdr:from>
    <xdr:to>
      <xdr:col>8</xdr:col>
      <xdr:colOff>441960</xdr:colOff>
      <xdr:row>16</xdr:row>
      <xdr:rowOff>152400</xdr:rowOff>
    </xdr:to>
    <xdr:graphicFrame macro="">
      <xdr:nvGraphicFramePr>
        <xdr:cNvPr id="3" name="Hinderence_Usage">
          <a:extLst>
            <a:ext uri="{FF2B5EF4-FFF2-40B4-BE49-F238E27FC236}">
              <a16:creationId xmlns:a16="http://schemas.microsoft.com/office/drawing/2014/main" id="{30F588D9-358D-409E-A9A2-E2A9F3220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25318</xdr:colOff>
      <xdr:row>0</xdr:row>
      <xdr:rowOff>29333</xdr:rowOff>
    </xdr:from>
    <xdr:to>
      <xdr:col>15</xdr:col>
      <xdr:colOff>368709</xdr:colOff>
      <xdr:row>16</xdr:row>
      <xdr:rowOff>143633</xdr:rowOff>
    </xdr:to>
    <xdr:graphicFrame macro="">
      <xdr:nvGraphicFramePr>
        <xdr:cNvPr id="4" name="Issue_Frequency">
          <a:extLst>
            <a:ext uri="{FF2B5EF4-FFF2-40B4-BE49-F238E27FC236}">
              <a16:creationId xmlns:a16="http://schemas.microsoft.com/office/drawing/2014/main" id="{4C52129D-3E35-47E5-B2F0-CEBC75984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Kabalin" refreshedDate="44784.776843749998" createdVersion="8" refreshedVersion="8" minRefreshableVersion="3" recordCount="7" xr:uid="{6040F623-D7C5-409F-B110-9B073DACCDD9}">
  <cacheSource type="worksheet">
    <worksheetSource name="MARKET_DATA"/>
  </cacheSource>
  <cacheFields count="4">
    <cacheField name="Year" numFmtId="0">
      <sharedItems containsSemiMixedTypes="0" containsString="0" containsNumber="1" containsInteger="1" minValue="2019" maxValue="2025" count="7">
        <n v="2019"/>
        <n v="2020"/>
        <n v="2021"/>
        <n v="2022"/>
        <n v="2023"/>
        <n v="2024"/>
        <n v="2025"/>
      </sharedItems>
    </cacheField>
    <cacheField name="Revenue in US Dollars" numFmtId="165">
      <sharedItems containsSemiMixedTypes="0" containsString="0" containsNumber="1" containsInteger="1" minValue="18000000000" maxValue="43000000000"/>
    </cacheField>
    <cacheField name="% Growth" numFmtId="0">
      <sharedItems containsMixedTypes="1" containsNumber="1" minValue="3.614457831325301E-2" maxValue="0.12" count="7">
        <s v="N/A"/>
        <n v="0.1"/>
        <n v="0.12"/>
        <n v="8.1967213114754092E-2"/>
        <n v="5.7142857142857141E-2"/>
        <n v="3.896103896103896E-2"/>
        <n v="3.614457831325301E-2"/>
      </sharedItems>
    </cacheField>
    <cacheField name="Revenue (billion USD)" numFmtId="1">
      <sharedItems containsSemiMixedTypes="0" containsString="0" containsNumber="1" containsInteger="1" minValue="18" maxValue="4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Kabalin" refreshedDate="45013.439573958334" createdVersion="8" refreshedVersion="8" minRefreshableVersion="3" recordCount="25" xr:uid="{E8923505-684F-450F-9617-5E5328E5A15C}">
  <cacheSource type="worksheet">
    <worksheetSource name="DATA"/>
  </cacheSource>
  <cacheFields count="11">
    <cacheField name="Usage_in_Business" numFmtId="0">
      <sharedItems/>
    </cacheField>
    <cacheField name="Reasons_for_Not_Using" numFmtId="0">
      <sharedItems containsBlank="1" count="3">
        <m/>
        <s v="Preference for more formal communication channels (e.g. email, phone calls)"/>
        <s v="Some instant messaging applications have self-deleting functions and this could have dire consequences to many business owners."/>
      </sharedItems>
    </cacheField>
    <cacheField name="Usage_Frequency" numFmtId="0">
      <sharedItems containsBlank="1" count="3">
        <s v="Hourly"/>
        <s v="Daily"/>
        <m/>
      </sharedItems>
    </cacheField>
    <cacheField name="Reasons_for_Use" numFmtId="0">
      <sharedItems containsBlank="1"/>
    </cacheField>
    <cacheField name="Hinderence_Without_IM" numFmtId="0">
      <sharedItems containsString="0" containsBlank="1" containsNumber="1" containsInteger="1" minValue="1" maxValue="5" count="6">
        <n v="5"/>
        <n v="4"/>
        <n v="2"/>
        <m/>
        <n v="3"/>
        <n v="1"/>
      </sharedItems>
    </cacheField>
    <cacheField name="Satisfaction_with_Tools" numFmtId="0">
      <sharedItems containsString="0" containsBlank="1" containsNumber="1" containsInteger="1" minValue="2" maxValue="5"/>
    </cacheField>
    <cacheField name="Issue_Frequency" numFmtId="0">
      <sharedItems containsBlank="1" count="5">
        <s v="Monthly"/>
        <s v="Daily"/>
        <s v="Never"/>
        <m/>
        <s v="Yearly"/>
      </sharedItems>
    </cacheField>
    <cacheField name="Issues_Experienced" numFmtId="0">
      <sharedItems containsBlank="1"/>
    </cacheField>
    <cacheField name="Interested_Training" numFmtId="0">
      <sharedItems containsBlank="1"/>
    </cacheField>
    <cacheField name="Security" numFmtId="0">
      <sharedItems containsString="0" containsBlank="1" containsNumber="1" containsInteger="1" minValue="2" maxValue="5"/>
    </cacheField>
    <cacheField name="More_Efficient" numFmtId="0">
      <sharedItems containsBlank="1"/>
    </cacheField>
  </cacheFields>
  <extLst>
    <ext xmlns:x14="http://schemas.microsoft.com/office/spreadsheetml/2009/9/main" uri="{725AE2AE-9491-48be-B2B4-4EB974FC3084}">
      <x14:pivotCacheDefinition pivotCacheId="336809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18000000000"/>
    <x v="0"/>
    <n v="18"/>
  </r>
  <r>
    <x v="1"/>
    <n v="22000000000"/>
    <x v="1"/>
    <n v="22"/>
  </r>
  <r>
    <x v="2"/>
    <n v="28000000000"/>
    <x v="2"/>
    <n v="28"/>
  </r>
  <r>
    <x v="3"/>
    <n v="33000000000"/>
    <x v="3"/>
    <n v="33"/>
  </r>
  <r>
    <x v="4"/>
    <n v="37000000000"/>
    <x v="4"/>
    <n v="37"/>
  </r>
  <r>
    <x v="5"/>
    <n v="40000000000"/>
    <x v="5"/>
    <n v="40"/>
  </r>
  <r>
    <x v="6"/>
    <n v="43000000000"/>
    <x v="6"/>
    <n v="4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s v="Yes"/>
    <x v="0"/>
    <x v="0"/>
    <s v="Communicate with co-workers, Share files and documents, Reduce the need for in-person meetings, Collaborate on projects"/>
    <x v="0"/>
    <n v="4"/>
    <x v="0"/>
    <s v="Connectivity issues"/>
    <s v="Yes"/>
    <n v="4"/>
    <s v="Only in certain situations"/>
  </r>
  <r>
    <s v="Yes"/>
    <x v="0"/>
    <x v="0"/>
    <s v="Provide customer support, Sell products/services to customers, Reduce the need for in-person meetings"/>
    <x v="1"/>
    <n v="4"/>
    <x v="1"/>
    <s v="Lack of electricity due to loadshedding"/>
    <s v="No"/>
    <n v="3"/>
    <s v="Only in certain situations"/>
  </r>
  <r>
    <s v="Yes"/>
    <x v="0"/>
    <x v="1"/>
    <s v="Communicate with co-workers, Reduce the need for in-person meetings"/>
    <x v="2"/>
    <n v="2"/>
    <x v="2"/>
    <m/>
    <s v="No"/>
    <n v="2"/>
    <s v="Only in certain situations"/>
  </r>
  <r>
    <s v="No"/>
    <x v="1"/>
    <x v="2"/>
    <m/>
    <x v="3"/>
    <m/>
    <x v="3"/>
    <m/>
    <m/>
    <m/>
    <m/>
  </r>
  <r>
    <s v="Yes"/>
    <x v="0"/>
    <x v="1"/>
    <s v="Provide customer support, Communicate with co-workers, Share files and documents"/>
    <x v="1"/>
    <n v="4"/>
    <x v="2"/>
    <s v="Lack of electricity due to loadshedding"/>
    <s v="Yes"/>
    <n v="4"/>
    <s v="Only in certain situations"/>
  </r>
  <r>
    <s v="Yes"/>
    <x v="0"/>
    <x v="1"/>
    <s v="Communicate with co-workers, Reduce the need for in-person meetings"/>
    <x v="1"/>
    <n v="5"/>
    <x v="2"/>
    <m/>
    <s v="No"/>
    <n v="5"/>
    <s v="Only in certain situations"/>
  </r>
  <r>
    <s v="Yes"/>
    <x v="0"/>
    <x v="1"/>
    <s v="Communicate with co-workers, Share files and documents, Reduce the need for in-person meetings"/>
    <x v="4"/>
    <n v="4"/>
    <x v="2"/>
    <s v="Connectivity issues"/>
    <s v="No"/>
    <n v="3"/>
    <s v="Yes"/>
  </r>
  <r>
    <s v="Yes"/>
    <x v="0"/>
    <x v="1"/>
    <s v="Provide customer support, Communicate with co-workers, Reduce the need for in-person meetings, Collaborate on projects"/>
    <x v="1"/>
    <n v="3"/>
    <x v="0"/>
    <s v="Lack of electricity due to loadshedding"/>
    <s v="Yes"/>
    <n v="2"/>
    <s v="Only in certain situations"/>
  </r>
  <r>
    <s v="Yes"/>
    <x v="0"/>
    <x v="1"/>
    <s v="Provide customer support, Sell products/services to customers, Communicate with co-workers, Share files and documents, Reduce the need for in-person meetings, Collaborate on projects"/>
    <x v="0"/>
    <n v="5"/>
    <x v="2"/>
    <s v="Lack of electricity due to loadshedding"/>
    <s v="Yes"/>
    <n v="4"/>
    <s v="Yes"/>
  </r>
  <r>
    <s v="Yes"/>
    <x v="0"/>
    <x v="0"/>
    <s v="Communicate with co-workers, Share files and documents"/>
    <x v="4"/>
    <n v="5"/>
    <x v="2"/>
    <m/>
    <s v="No"/>
    <n v="5"/>
    <s v="Yes"/>
  </r>
  <r>
    <s v="Yes"/>
    <x v="0"/>
    <x v="0"/>
    <s v="Communicate with co-workers"/>
    <x v="5"/>
    <n v="5"/>
    <x v="2"/>
    <m/>
    <s v="No"/>
    <n v="2"/>
    <s v="Only in certain situations"/>
  </r>
  <r>
    <s v="Yes"/>
    <x v="0"/>
    <x v="0"/>
    <s v="Communicate with co-workers, Share files and documents, Reduce the need for in-person meetings"/>
    <x v="1"/>
    <n v="4"/>
    <x v="2"/>
    <s v="Connectivity issues"/>
    <s v="No"/>
    <n v="2"/>
    <s v="Only in certain situations"/>
  </r>
  <r>
    <s v="Yes"/>
    <x v="0"/>
    <x v="0"/>
    <s v="Communicate with co-workers, Collaborate on projects"/>
    <x v="4"/>
    <n v="4"/>
    <x v="0"/>
    <s v="Too many messages on a group thus some are missed or not actioned."/>
    <s v="No"/>
    <n v="5"/>
    <s v="Only in certain situations"/>
  </r>
  <r>
    <s v="No"/>
    <x v="2"/>
    <x v="2"/>
    <m/>
    <x v="3"/>
    <m/>
    <x v="3"/>
    <m/>
    <m/>
    <m/>
    <m/>
  </r>
  <r>
    <s v="Yes"/>
    <x v="0"/>
    <x v="0"/>
    <s v="Communicate with co-workers, Share files and documents, Collaborate on projects"/>
    <x v="0"/>
    <n v="4"/>
    <x v="2"/>
    <m/>
    <s v="No"/>
    <n v="5"/>
    <s v="Yes"/>
  </r>
  <r>
    <s v="Yes"/>
    <x v="0"/>
    <x v="1"/>
    <s v="Communicate with co-workers"/>
    <x v="4"/>
    <n v="5"/>
    <x v="2"/>
    <m/>
    <s v="Yes"/>
    <n v="4"/>
    <s v="Only in certain situations"/>
  </r>
  <r>
    <s v="Yes"/>
    <x v="0"/>
    <x v="1"/>
    <s v="Communicate with co-workers, Share files and documents, Reduce the need for in-person meetings, Collaborate on projects"/>
    <x v="1"/>
    <n v="5"/>
    <x v="2"/>
    <m/>
    <s v="No"/>
    <n v="3"/>
    <s v="Yes"/>
  </r>
  <r>
    <s v="Yes"/>
    <x v="0"/>
    <x v="1"/>
    <s v="Communicate with co-workers, Reduce the need for in-person meetings, Collaborate on projects"/>
    <x v="4"/>
    <n v="4"/>
    <x v="0"/>
    <m/>
    <s v="No"/>
    <n v="4"/>
    <s v="Only in certain situations"/>
  </r>
  <r>
    <s v="Yes"/>
    <x v="0"/>
    <x v="0"/>
    <s v="Communicate with co-workers, Share files and documents, Reduce the need for in-person meetings, Collaborate on projects"/>
    <x v="1"/>
    <n v="4"/>
    <x v="4"/>
    <s v="Miscommunication with co-workers/customers"/>
    <s v="No"/>
    <n v="4"/>
    <s v="Yes"/>
  </r>
  <r>
    <s v="No"/>
    <x v="1"/>
    <x v="2"/>
    <m/>
    <x v="3"/>
    <m/>
    <x v="3"/>
    <m/>
    <m/>
    <m/>
    <m/>
  </r>
  <r>
    <s v="Yes"/>
    <x v="0"/>
    <x v="1"/>
    <s v="Communicate with co-workers, Reduce the need for in-person meetings"/>
    <x v="4"/>
    <n v="4"/>
    <x v="2"/>
    <m/>
    <s v="No"/>
    <n v="3"/>
    <s v="Only in certain situations"/>
  </r>
  <r>
    <s v="Yes"/>
    <x v="0"/>
    <x v="0"/>
    <s v="Provide customer support, Communicate with co-workers, Share files and documents, Reduce the need for in-person meetings"/>
    <x v="0"/>
    <n v="5"/>
    <x v="2"/>
    <m/>
    <s v="No"/>
    <n v="4"/>
    <s v="Yes"/>
  </r>
  <r>
    <s v="Yes"/>
    <x v="0"/>
    <x v="1"/>
    <s v="Provide customer support, Communicate with co-workers, Reduce the need for in-person meetings"/>
    <x v="1"/>
    <n v="3"/>
    <x v="0"/>
    <s v="Lack of electricity due to loadshedding"/>
    <s v="Yes"/>
    <n v="4"/>
    <s v="Only in certain situations"/>
  </r>
  <r>
    <s v="Yes"/>
    <x v="0"/>
    <x v="1"/>
    <s v="Communicate with co-workers, Share files and documents, Reduce the need for in-person meetings, Collaborate on projects"/>
    <x v="2"/>
    <n v="3"/>
    <x v="0"/>
    <s v="Connectivity issues"/>
    <s v="No"/>
    <n v="5"/>
    <s v="Only in certain situations"/>
  </r>
  <r>
    <s v="Yes"/>
    <x v="0"/>
    <x v="1"/>
    <s v="Provide customer support, Sell products/services to customers, Communicate with co-workers"/>
    <x v="1"/>
    <n v="4"/>
    <x v="2"/>
    <m/>
    <s v="No"/>
    <n v="3"/>
    <s v="Only in certain situation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04E4A3-61D7-4642-B068-F6DC10219156}"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K2:L7" firstHeaderRow="1" firstDataRow="1" firstDataCol="1"/>
  <pivotFields count="11">
    <pivotField showAll="0"/>
    <pivotField showAll="0">
      <items count="4">
        <item h="1" x="1"/>
        <item x="2"/>
        <item h="1" x="0"/>
        <item t="default"/>
      </items>
    </pivotField>
    <pivotField showAll="0"/>
    <pivotField showAll="0"/>
    <pivotField showAll="0"/>
    <pivotField showAll="0"/>
    <pivotField axis="axisRow" dataField="1" showAll="0">
      <items count="6">
        <item x="1"/>
        <item x="0"/>
        <item x="2"/>
        <item x="4"/>
        <item h="1" x="3"/>
        <item t="default"/>
      </items>
    </pivotField>
    <pivotField showAll="0"/>
    <pivotField showAll="0"/>
    <pivotField showAll="0"/>
    <pivotField showAll="0"/>
  </pivotFields>
  <rowFields count="1">
    <field x="6"/>
  </rowFields>
  <rowItems count="5">
    <i>
      <x/>
    </i>
    <i>
      <x v="1"/>
    </i>
    <i>
      <x v="2"/>
    </i>
    <i>
      <x v="3"/>
    </i>
    <i t="grand">
      <x/>
    </i>
  </rowItems>
  <colItems count="1">
    <i/>
  </colItems>
  <dataFields count="1">
    <dataField name="Count of Issue_Frequency" fld="6"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0"/>
          </reference>
        </references>
      </pivotArea>
    </chartFormat>
    <chartFormat chart="3" format="8">
      <pivotArea type="data" outline="0" fieldPosition="0">
        <references count="2">
          <reference field="4294967294" count="1" selected="0">
            <x v="0"/>
          </reference>
          <reference field="6" count="1" selected="0">
            <x v="1"/>
          </reference>
        </references>
      </pivotArea>
    </chartFormat>
    <chartFormat chart="3" format="9">
      <pivotArea type="data" outline="0" fieldPosition="0">
        <references count="2">
          <reference field="4294967294" count="1" selected="0">
            <x v="0"/>
          </reference>
          <reference field="6" count="1" selected="0">
            <x v="2"/>
          </reference>
        </references>
      </pivotArea>
    </chartFormat>
    <chartFormat chart="3"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2BA595-6369-4818-B425-B66F5A958E3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E9" firstHeaderRow="1" firstDataRow="2" firstDataCol="1"/>
  <pivotFields count="11">
    <pivotField showAll="0"/>
    <pivotField showAll="0"/>
    <pivotField axis="axisCol" dataField="1" showAll="0">
      <items count="4">
        <item x="1"/>
        <item x="0"/>
        <item x="2"/>
        <item t="default"/>
      </items>
    </pivotField>
    <pivotField showAll="0"/>
    <pivotField axis="axisRow" showAll="0">
      <items count="7">
        <item x="5"/>
        <item x="2"/>
        <item x="4"/>
        <item x="1"/>
        <item x="0"/>
        <item h="1" x="3"/>
        <item t="default"/>
      </items>
    </pivotField>
    <pivotField showAll="0"/>
    <pivotField showAll="0"/>
    <pivotField showAll="0"/>
    <pivotField showAll="0"/>
    <pivotField showAll="0"/>
    <pivotField showAll="0"/>
  </pivotFields>
  <rowFields count="1">
    <field x="4"/>
  </rowFields>
  <rowItems count="6">
    <i>
      <x/>
    </i>
    <i>
      <x v="1"/>
    </i>
    <i>
      <x v="2"/>
    </i>
    <i>
      <x v="3"/>
    </i>
    <i>
      <x v="4"/>
    </i>
    <i t="grand">
      <x/>
    </i>
  </rowItems>
  <colFields count="1">
    <field x="2"/>
  </colFields>
  <colItems count="3">
    <i>
      <x/>
    </i>
    <i>
      <x v="1"/>
    </i>
    <i t="grand">
      <x/>
    </i>
  </colItems>
  <dataFields count="1">
    <dataField name="Count of Usage_Frequency" fld="2" subtotal="count" baseField="0" baseItem="0"/>
  </dataFields>
  <chartFormats count="6">
    <chartFormat chart="3" format="5" series="1">
      <pivotArea type="data" outline="0" fieldPosition="0">
        <references count="2">
          <reference field="4294967294" count="1" selected="0">
            <x v="0"/>
          </reference>
          <reference field="2" count="1" selected="0">
            <x v="0"/>
          </reference>
        </references>
      </pivotArea>
    </chartFormat>
    <chartFormat chart="3" format="6" series="1">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2">
          <reference field="4294967294" count="1" selected="0">
            <x v="0"/>
          </reference>
          <reference field="2" count="1" selected="0">
            <x v="0"/>
          </reference>
        </references>
      </pivotArea>
    </chartFormat>
    <chartFormat chart="6" format="8" series="1">
      <pivotArea type="data" outline="0" fieldPosition="0">
        <references count="2">
          <reference field="4294967294" count="1" selected="0">
            <x v="0"/>
          </reference>
          <reference field="2" count="1" selected="0">
            <x v="1"/>
          </reference>
        </references>
      </pivotArea>
    </chartFormat>
    <chartFormat chart="7" format="9" series="1">
      <pivotArea type="data" outline="0" fieldPosition="0">
        <references count="2">
          <reference field="4294967294" count="1" selected="0">
            <x v="0"/>
          </reference>
          <reference field="2" count="1" selected="0">
            <x v="0"/>
          </reference>
        </references>
      </pivotArea>
    </chartFormat>
    <chartFormat chart="7" format="10"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5002FA-27E9-4E09-8FD3-79B8228179EC}" name="Global_Market_Forca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9" firstHeaderRow="1" firstDataRow="1" firstDataCol="1"/>
  <pivotFields count="4">
    <pivotField axis="axisRow" showAll="0">
      <items count="8">
        <item x="0"/>
        <item x="1"/>
        <item x="2"/>
        <item x="3"/>
        <item x="4"/>
        <item x="5"/>
        <item x="6"/>
        <item t="default"/>
      </items>
    </pivotField>
    <pivotField numFmtId="165" showAll="0"/>
    <pivotField showAll="0">
      <items count="8">
        <item x="6"/>
        <item x="5"/>
        <item x="4"/>
        <item x="3"/>
        <item x="1"/>
        <item x="2"/>
        <item x="0"/>
        <item t="default"/>
      </items>
    </pivotField>
    <pivotField dataField="1" numFmtId="1" showAll="0"/>
  </pivotFields>
  <rowFields count="1">
    <field x="0"/>
  </rowFields>
  <rowItems count="8">
    <i>
      <x/>
    </i>
    <i>
      <x v="1"/>
    </i>
    <i>
      <x v="2"/>
    </i>
    <i>
      <x v="3"/>
    </i>
    <i>
      <x v="4"/>
    </i>
    <i>
      <x v="5"/>
    </i>
    <i>
      <x v="6"/>
    </i>
    <i t="grand">
      <x/>
    </i>
  </rowItems>
  <colItems count="1">
    <i/>
  </colItems>
  <dataFields count="1">
    <dataField name="Sum of Revenue (billion USD)" fld="3" baseField="0" baseItem="0" numFmtId="165"/>
  </dataFields>
  <formats count="13">
    <format dxfId="18">
      <pivotArea type="all" dataOnly="0" outline="0" fieldPosition="0"/>
    </format>
    <format dxfId="17">
      <pivotArea outline="0" collapsedLevelsAreSubtotals="1" fieldPosition="0"/>
    </format>
    <format dxfId="16">
      <pivotArea field="0" type="button" dataOnly="0" labelOnly="1" outline="0" axis="axisRow" fieldPosition="0"/>
    </format>
    <format dxfId="15">
      <pivotArea dataOnly="0" labelOnly="1" fieldPosition="0">
        <references count="1">
          <reference field="0" count="0"/>
        </references>
      </pivotArea>
    </format>
    <format dxfId="14">
      <pivotArea dataOnly="0" labelOnly="1" grandRow="1" outline="0" fieldPosition="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grandRow="1" outline="0" fieldPosition="0"/>
    </format>
    <format dxfId="7">
      <pivotArea dataOnly="0" labelOnly="1" outline="0" axis="axisValues" fieldPosition="0"/>
    </format>
    <format dxfId="6">
      <pivotArea outline="0" collapsedLevelsAreSubtotals="1" fieldPosition="0"/>
    </format>
  </formats>
  <chartFormats count="1">
    <chartFormat chart="1" format="37"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1B8334-C196-425D-B08D-DC6B4629669E}" name="DATA" displayName="DATA" ref="A1:I26" headerRowDxfId="42" dataDxfId="41" totalsRowDxfId="40">
  <autoFilter ref="A1:I26" xr:uid="{F41B8334-C196-425D-B08D-DC6B4629669E}"/>
  <tableColumns count="9">
    <tableColumn id="1" xr3:uid="{82F0929C-1068-41A7-8F05-9FB4B0A73A62}" name="Usage_in_Business" totalsRowLabel="Total" dataDxfId="39" totalsRowDxfId="38"/>
    <tableColumn id="3" xr3:uid="{54D0A393-23F5-4B3E-AA13-2BDCD573858A}" name="Usage_Frequency" dataDxfId="37" totalsRowDxfId="36"/>
    <tableColumn id="5" xr3:uid="{FFB2DF82-0357-4FA6-AF2A-F6B1C91AA515}" name="Hindrance_Without_IM" dataDxfId="35" totalsRowDxfId="34"/>
    <tableColumn id="6" xr3:uid="{71748762-55C3-40FB-8AFD-AE6A5CD51BD6}" name="Satisfaction_with_Tools" totalsRowFunction="average" dataDxfId="33" totalsRowDxfId="32"/>
    <tableColumn id="7" xr3:uid="{2500E13D-FBB9-4292-A147-48B81BE77065}" name="Issue_Frequency" totalsRowFunction="average" dataDxfId="31" totalsRowDxfId="30"/>
    <tableColumn id="8" xr3:uid="{7E0E7703-7844-4E19-B7B7-73598DD52A02}" name="Issues_Experienced" dataDxfId="29" totalsRowDxfId="28"/>
    <tableColumn id="9" xr3:uid="{0E3FBF47-C5A4-4585-99D6-FD6764A13BB3}" name="Interested_Training" dataDxfId="27" totalsRowDxfId="26"/>
    <tableColumn id="10" xr3:uid="{3FE6F03E-5451-4D62-9F28-7310B9BEA386}" name="Security" dataDxfId="25"/>
    <tableColumn id="11" xr3:uid="{13D31F2C-549B-456E-91F8-307002582893}" name="More_Efficient" totalsRowFunction="average" dataDxfId="2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9EDC79-FF67-4F6C-8DB3-FBAAFC19E03E}" name="Table5" displayName="Table5" ref="A2:C8" totalsRowShown="0" headerRowDxfId="23" dataDxfId="22">
  <autoFilter ref="A2:C8" xr:uid="{C29EDC79-FF67-4F6C-8DB3-FBAAFC19E03E}"/>
  <tableColumns count="3">
    <tableColumn id="1" xr3:uid="{FAC022CF-52D9-4564-8FA8-FF7807C009F2}" name="Year" dataDxfId="21" dataCellStyle="Normal 2"/>
    <tableColumn id="2" xr3:uid="{3352BA07-7725-433E-9F1D-630A93CC5C6D}" name="Million USD" dataDxfId="20" dataCellStyle="Normal 2"/>
    <tableColumn id="3" xr3:uid="{234DE095-4A61-416A-B8A1-7416C79DCA8F}" name="% Increase" dataDxfId="19">
      <calculatedColumnFormula>(#REF!-#REF!)/#REF!</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DACA67-38EF-4CE1-A60C-1F6F2D41211B}" name="Preference_When_Shopping" displayName="Preference_When_Shopping" ref="D1:E3" totalsRowShown="0" headerRowDxfId="5">
  <autoFilter ref="D1:E3" xr:uid="{E8DACA67-38EF-4CE1-A60C-1F6F2D41211B}"/>
  <tableColumns count="2">
    <tableColumn id="1" xr3:uid="{F0CB687A-07A5-424F-AFEC-38E754B22692}" name="Preference" dataDxfId="4"/>
    <tableColumn id="2" xr3:uid="{23EFDC91-8654-420D-9BA6-5B7703820828}" name="Percentage" dataDxfId="3">
      <calculatedColumnFormula>COUNTIF(DATA[Satisfaction_with_Tools],D2)/COUNTA(DATA[Satisfaction_with_Tools])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B79318-948C-45AF-B204-BFC1FBEA984D}" name="Safety_vs_Testing" displayName="Safety_vs_Testing" ref="G1:H3" totalsRowShown="0" headerRowDxfId="2">
  <autoFilter ref="G1:H3" xr:uid="{08B79318-948C-45AF-B204-BFC1FBEA984D}"/>
  <tableColumns count="2">
    <tableColumn id="1" xr3:uid="{F0A9AAED-FE37-4D0D-8465-51C2209DB988}" name="Extensive Testing" dataDxfId="1"/>
    <tableColumn id="2" xr3:uid="{2D654898-37C3-4B6D-84B0-B0F8E16A03E2}" name="Average Safety Rating" dataDxfId="0">
      <calculatedColumnFormula>AVERAGEIFS(DATA[Usage_Frequency],#REF!,G2)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www.statista.com/statistics/1306104/medium-large-company-spending-whatsapp-business-forecast/"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6"/>
  <sheetViews>
    <sheetView workbookViewId="0">
      <pane ySplit="1" topLeftCell="A10" activePane="bottomLeft" state="frozen"/>
      <selection activeCell="D1" sqref="D1"/>
      <selection pane="bottomLeft" activeCell="C2" sqref="C2"/>
    </sheetView>
  </sheetViews>
  <sheetFormatPr defaultColWidth="12.6640625" defaultRowHeight="13.8" x14ac:dyDescent="0.3"/>
  <cols>
    <col min="1" max="1" width="18" style="19" bestFit="1" customWidth="1"/>
    <col min="2" max="2" width="18.21875" style="19" bestFit="1" customWidth="1"/>
    <col min="3" max="3" width="22.77734375" style="19" bestFit="1" customWidth="1"/>
    <col min="4" max="4" width="22.21875" style="19" bestFit="1" customWidth="1"/>
    <col min="5" max="5" width="20" style="42" bestFit="1" customWidth="1"/>
    <col min="6" max="6" width="22" style="19" bestFit="1" customWidth="1"/>
    <col min="7" max="7" width="19.77734375" style="42" bestFit="1" customWidth="1"/>
    <col min="8" max="8" width="10" style="19" bestFit="1" customWidth="1"/>
    <col min="9" max="9" width="21.33203125" style="19" bestFit="1" customWidth="1"/>
    <col min="10" max="12" width="18.88671875" style="19" customWidth="1"/>
    <col min="13" max="16384" width="12.6640625" style="19"/>
  </cols>
  <sheetData>
    <row r="1" spans="1:9" s="41" customFormat="1" ht="15" thickBot="1" x14ac:dyDescent="0.35">
      <c r="A1" s="11" t="s">
        <v>62</v>
      </c>
      <c r="B1" s="12" t="s">
        <v>61</v>
      </c>
      <c r="C1" s="11" t="s">
        <v>82</v>
      </c>
      <c r="D1" s="11" t="s">
        <v>60</v>
      </c>
      <c r="E1" s="13" t="s">
        <v>59</v>
      </c>
      <c r="F1" s="11" t="s">
        <v>58</v>
      </c>
      <c r="G1" s="11" t="s">
        <v>55</v>
      </c>
      <c r="H1" s="11" t="s">
        <v>56</v>
      </c>
      <c r="I1" s="11" t="s">
        <v>57</v>
      </c>
    </row>
    <row r="2" spans="1:9" ht="15" thickBot="1" x14ac:dyDescent="0.35">
      <c r="A2" s="22" t="s">
        <v>0</v>
      </c>
      <c r="B2" s="38" t="s">
        <v>49</v>
      </c>
      <c r="C2" s="34">
        <v>5</v>
      </c>
      <c r="D2" s="34">
        <v>4</v>
      </c>
      <c r="E2" s="32" t="s">
        <v>5</v>
      </c>
      <c r="F2" s="32" t="s">
        <v>50</v>
      </c>
      <c r="G2" s="36" t="s">
        <v>0</v>
      </c>
      <c r="H2" s="36">
        <v>4</v>
      </c>
      <c r="I2" s="36" t="s">
        <v>51</v>
      </c>
    </row>
    <row r="3" spans="1:9" ht="29.4" thickBot="1" x14ac:dyDescent="0.35">
      <c r="A3" s="22" t="s">
        <v>0</v>
      </c>
      <c r="B3" s="39" t="s">
        <v>49</v>
      </c>
      <c r="C3" s="23">
        <v>4</v>
      </c>
      <c r="D3" s="23">
        <v>4</v>
      </c>
      <c r="E3" s="22" t="s">
        <v>9</v>
      </c>
      <c r="F3" s="22" t="s">
        <v>52</v>
      </c>
      <c r="G3" s="21" t="s">
        <v>3</v>
      </c>
      <c r="H3" s="21">
        <v>3</v>
      </c>
      <c r="I3" s="21" t="s">
        <v>51</v>
      </c>
    </row>
    <row r="4" spans="1:9" ht="15" thickBot="1" x14ac:dyDescent="0.35">
      <c r="A4" s="22" t="s">
        <v>0</v>
      </c>
      <c r="B4" s="39" t="s">
        <v>9</v>
      </c>
      <c r="C4" s="23">
        <v>2</v>
      </c>
      <c r="D4" s="23">
        <v>2</v>
      </c>
      <c r="E4" s="22" t="s">
        <v>8</v>
      </c>
      <c r="F4" s="22"/>
      <c r="G4" s="21" t="s">
        <v>3</v>
      </c>
      <c r="H4" s="21">
        <v>2</v>
      </c>
      <c r="I4" s="21" t="s">
        <v>51</v>
      </c>
    </row>
    <row r="5" spans="1:9" ht="15" thickBot="1" x14ac:dyDescent="0.35">
      <c r="A5" s="22" t="s">
        <v>3</v>
      </c>
      <c r="B5" s="39"/>
      <c r="C5" s="23"/>
      <c r="D5" s="23"/>
      <c r="E5" s="22"/>
      <c r="F5" s="22"/>
      <c r="G5" s="21"/>
      <c r="H5" s="21"/>
      <c r="I5" s="21"/>
    </row>
    <row r="6" spans="1:9" ht="29.4" thickBot="1" x14ac:dyDescent="0.35">
      <c r="A6" s="22" t="s">
        <v>0</v>
      </c>
      <c r="B6" s="39" t="s">
        <v>9</v>
      </c>
      <c r="C6" s="23">
        <v>4</v>
      </c>
      <c r="D6" s="23">
        <v>4</v>
      </c>
      <c r="E6" s="22" t="s">
        <v>8</v>
      </c>
      <c r="F6" s="22" t="s">
        <v>52</v>
      </c>
      <c r="G6" s="21" t="s">
        <v>0</v>
      </c>
      <c r="H6" s="21">
        <v>4</v>
      </c>
      <c r="I6" s="21" t="s">
        <v>51</v>
      </c>
    </row>
    <row r="7" spans="1:9" ht="15" thickBot="1" x14ac:dyDescent="0.35">
      <c r="A7" s="22" t="s">
        <v>0</v>
      </c>
      <c r="B7" s="39" t="s">
        <v>9</v>
      </c>
      <c r="C7" s="23">
        <v>4</v>
      </c>
      <c r="D7" s="23">
        <v>5</v>
      </c>
      <c r="E7" s="22" t="s">
        <v>8</v>
      </c>
      <c r="F7" s="22"/>
      <c r="G7" s="21" t="s">
        <v>3</v>
      </c>
      <c r="H7" s="21">
        <v>5</v>
      </c>
      <c r="I7" s="21" t="s">
        <v>51</v>
      </c>
    </row>
    <row r="8" spans="1:9" ht="15" thickBot="1" x14ac:dyDescent="0.35">
      <c r="A8" s="22" t="s">
        <v>0</v>
      </c>
      <c r="B8" s="39" t="s">
        <v>9</v>
      </c>
      <c r="C8" s="23">
        <v>3</v>
      </c>
      <c r="D8" s="23">
        <v>4</v>
      </c>
      <c r="E8" s="22" t="s">
        <v>8</v>
      </c>
      <c r="F8" s="22" t="s">
        <v>50</v>
      </c>
      <c r="G8" s="21" t="s">
        <v>3</v>
      </c>
      <c r="H8" s="21">
        <v>3</v>
      </c>
      <c r="I8" s="21" t="s">
        <v>0</v>
      </c>
    </row>
    <row r="9" spans="1:9" ht="29.4" thickBot="1" x14ac:dyDescent="0.35">
      <c r="A9" s="22" t="s">
        <v>0</v>
      </c>
      <c r="B9" s="39" t="s">
        <v>9</v>
      </c>
      <c r="C9" s="23">
        <v>4</v>
      </c>
      <c r="D9" s="23">
        <v>3</v>
      </c>
      <c r="E9" s="22" t="s">
        <v>5</v>
      </c>
      <c r="F9" s="22" t="s">
        <v>52</v>
      </c>
      <c r="G9" s="21" t="s">
        <v>0</v>
      </c>
      <c r="H9" s="21">
        <v>2</v>
      </c>
      <c r="I9" s="21" t="s">
        <v>51</v>
      </c>
    </row>
    <row r="10" spans="1:9" ht="29.4" thickBot="1" x14ac:dyDescent="0.35">
      <c r="A10" s="22" t="s">
        <v>0</v>
      </c>
      <c r="B10" s="39" t="s">
        <v>9</v>
      </c>
      <c r="C10" s="23">
        <v>5</v>
      </c>
      <c r="D10" s="23">
        <v>5</v>
      </c>
      <c r="E10" s="22" t="s">
        <v>8</v>
      </c>
      <c r="F10" s="22" t="s">
        <v>52</v>
      </c>
      <c r="G10" s="21" t="s">
        <v>0</v>
      </c>
      <c r="H10" s="21">
        <v>4</v>
      </c>
      <c r="I10" s="21" t="s">
        <v>0</v>
      </c>
    </row>
    <row r="11" spans="1:9" ht="15" thickBot="1" x14ac:dyDescent="0.35">
      <c r="A11" s="22" t="s">
        <v>0</v>
      </c>
      <c r="B11" s="39" t="s">
        <v>49</v>
      </c>
      <c r="C11" s="23">
        <v>3</v>
      </c>
      <c r="D11" s="23">
        <v>5</v>
      </c>
      <c r="E11" s="22" t="s">
        <v>8</v>
      </c>
      <c r="F11" s="22"/>
      <c r="G11" s="21" t="s">
        <v>3</v>
      </c>
      <c r="H11" s="21">
        <v>5</v>
      </c>
      <c r="I11" s="21" t="s">
        <v>0</v>
      </c>
    </row>
    <row r="12" spans="1:9" ht="15" thickBot="1" x14ac:dyDescent="0.35">
      <c r="A12" s="22" t="s">
        <v>0</v>
      </c>
      <c r="B12" s="39" t="s">
        <v>49</v>
      </c>
      <c r="C12" s="23">
        <v>1</v>
      </c>
      <c r="D12" s="23">
        <v>5</v>
      </c>
      <c r="E12" s="22" t="s">
        <v>8</v>
      </c>
      <c r="F12" s="22"/>
      <c r="G12" s="21" t="s">
        <v>3</v>
      </c>
      <c r="H12" s="21">
        <v>2</v>
      </c>
      <c r="I12" s="21" t="s">
        <v>51</v>
      </c>
    </row>
    <row r="13" spans="1:9" ht="15" thickBot="1" x14ac:dyDescent="0.35">
      <c r="A13" s="22" t="s">
        <v>0</v>
      </c>
      <c r="B13" s="39" t="s">
        <v>49</v>
      </c>
      <c r="C13" s="23">
        <v>4</v>
      </c>
      <c r="D13" s="23">
        <v>4</v>
      </c>
      <c r="E13" s="22" t="s">
        <v>8</v>
      </c>
      <c r="F13" s="22" t="s">
        <v>50</v>
      </c>
      <c r="G13" s="21" t="s">
        <v>3</v>
      </c>
      <c r="H13" s="21">
        <v>2</v>
      </c>
      <c r="I13" s="21" t="s">
        <v>51</v>
      </c>
    </row>
    <row r="14" spans="1:9" ht="43.8" thickBot="1" x14ac:dyDescent="0.35">
      <c r="A14" s="22" t="s">
        <v>0</v>
      </c>
      <c r="B14" s="39" t="s">
        <v>49</v>
      </c>
      <c r="C14" s="23">
        <v>3</v>
      </c>
      <c r="D14" s="23">
        <v>4</v>
      </c>
      <c r="E14" s="22" t="s">
        <v>5</v>
      </c>
      <c r="F14" s="22" t="s">
        <v>53</v>
      </c>
      <c r="G14" s="21" t="s">
        <v>3</v>
      </c>
      <c r="H14" s="21">
        <v>5</v>
      </c>
      <c r="I14" s="21" t="s">
        <v>51</v>
      </c>
    </row>
    <row r="15" spans="1:9" ht="15" thickBot="1" x14ac:dyDescent="0.35">
      <c r="A15" s="22" t="s">
        <v>3</v>
      </c>
      <c r="B15" s="39"/>
      <c r="C15" s="23"/>
      <c r="D15" s="23"/>
      <c r="E15" s="22"/>
      <c r="F15" s="22"/>
      <c r="G15" s="21"/>
      <c r="H15" s="21"/>
      <c r="I15" s="21"/>
    </row>
    <row r="16" spans="1:9" ht="15" thickBot="1" x14ac:dyDescent="0.35">
      <c r="A16" s="22" t="s">
        <v>0</v>
      </c>
      <c r="B16" s="39" t="s">
        <v>49</v>
      </c>
      <c r="C16" s="23">
        <v>5</v>
      </c>
      <c r="D16" s="23">
        <v>4</v>
      </c>
      <c r="E16" s="22" t="s">
        <v>8</v>
      </c>
      <c r="F16" s="22"/>
      <c r="G16" s="21" t="s">
        <v>3</v>
      </c>
      <c r="H16" s="21">
        <v>5</v>
      </c>
      <c r="I16" s="21" t="s">
        <v>0</v>
      </c>
    </row>
    <row r="17" spans="1:9" ht="15" thickBot="1" x14ac:dyDescent="0.35">
      <c r="A17" s="22" t="s">
        <v>0</v>
      </c>
      <c r="B17" s="39" t="s">
        <v>9</v>
      </c>
      <c r="C17" s="23">
        <v>3</v>
      </c>
      <c r="D17" s="23">
        <v>5</v>
      </c>
      <c r="E17" s="22" t="s">
        <v>8</v>
      </c>
      <c r="F17" s="22"/>
      <c r="G17" s="21" t="s">
        <v>0</v>
      </c>
      <c r="H17" s="21">
        <v>4</v>
      </c>
      <c r="I17" s="21" t="s">
        <v>51</v>
      </c>
    </row>
    <row r="18" spans="1:9" ht="15" thickBot="1" x14ac:dyDescent="0.35">
      <c r="A18" s="22" t="s">
        <v>0</v>
      </c>
      <c r="B18" s="39" t="s">
        <v>9</v>
      </c>
      <c r="C18" s="23">
        <v>4</v>
      </c>
      <c r="D18" s="23">
        <v>5</v>
      </c>
      <c r="E18" s="22" t="s">
        <v>8</v>
      </c>
      <c r="F18" s="22"/>
      <c r="G18" s="21" t="s">
        <v>3</v>
      </c>
      <c r="H18" s="21">
        <v>3</v>
      </c>
      <c r="I18" s="21" t="s">
        <v>0</v>
      </c>
    </row>
    <row r="19" spans="1:9" ht="15" thickBot="1" x14ac:dyDescent="0.35">
      <c r="A19" s="22" t="s">
        <v>0</v>
      </c>
      <c r="B19" s="39" t="s">
        <v>9</v>
      </c>
      <c r="C19" s="23">
        <v>3</v>
      </c>
      <c r="D19" s="23">
        <v>4</v>
      </c>
      <c r="E19" s="22" t="s">
        <v>5</v>
      </c>
      <c r="F19" s="22"/>
      <c r="G19" s="21" t="s">
        <v>3</v>
      </c>
      <c r="H19" s="21">
        <v>4</v>
      </c>
      <c r="I19" s="21" t="s">
        <v>51</v>
      </c>
    </row>
    <row r="20" spans="1:9" ht="29.4" thickBot="1" x14ac:dyDescent="0.35">
      <c r="A20" s="22" t="s">
        <v>0</v>
      </c>
      <c r="B20" s="39" t="s">
        <v>49</v>
      </c>
      <c r="C20" s="23">
        <v>4</v>
      </c>
      <c r="D20" s="23">
        <v>4</v>
      </c>
      <c r="E20" s="22" t="s">
        <v>6</v>
      </c>
      <c r="F20" s="22" t="s">
        <v>54</v>
      </c>
      <c r="G20" s="21" t="s">
        <v>3</v>
      </c>
      <c r="H20" s="21">
        <v>4</v>
      </c>
      <c r="I20" s="21" t="s">
        <v>0</v>
      </c>
    </row>
    <row r="21" spans="1:9" ht="15" thickBot="1" x14ac:dyDescent="0.35">
      <c r="A21" s="22" t="s">
        <v>3</v>
      </c>
      <c r="B21" s="39"/>
      <c r="C21" s="23"/>
      <c r="D21" s="23"/>
      <c r="E21" s="22"/>
      <c r="F21" s="22"/>
      <c r="G21" s="21"/>
      <c r="H21" s="21"/>
      <c r="I21" s="21"/>
    </row>
    <row r="22" spans="1:9" ht="15" thickBot="1" x14ac:dyDescent="0.35">
      <c r="A22" s="22" t="s">
        <v>0</v>
      </c>
      <c r="B22" s="39" t="s">
        <v>9</v>
      </c>
      <c r="C22" s="23">
        <v>3</v>
      </c>
      <c r="D22" s="23">
        <v>4</v>
      </c>
      <c r="E22" s="22" t="s">
        <v>8</v>
      </c>
      <c r="F22" s="22"/>
      <c r="G22" s="21" t="s">
        <v>3</v>
      </c>
      <c r="H22" s="21">
        <v>3</v>
      </c>
      <c r="I22" s="21" t="s">
        <v>51</v>
      </c>
    </row>
    <row r="23" spans="1:9" ht="15" thickBot="1" x14ac:dyDescent="0.35">
      <c r="A23" s="22" t="s">
        <v>0</v>
      </c>
      <c r="B23" s="39" t="s">
        <v>49</v>
      </c>
      <c r="C23" s="23">
        <v>5</v>
      </c>
      <c r="D23" s="23">
        <v>5</v>
      </c>
      <c r="E23" s="22" t="s">
        <v>8</v>
      </c>
      <c r="F23" s="22"/>
      <c r="G23" s="21" t="s">
        <v>3</v>
      </c>
      <c r="H23" s="21">
        <v>4</v>
      </c>
      <c r="I23" s="21" t="s">
        <v>0</v>
      </c>
    </row>
    <row r="24" spans="1:9" ht="29.4" thickBot="1" x14ac:dyDescent="0.35">
      <c r="A24" s="22" t="s">
        <v>0</v>
      </c>
      <c r="B24" s="39" t="s">
        <v>9</v>
      </c>
      <c r="C24" s="23">
        <v>4</v>
      </c>
      <c r="D24" s="23">
        <v>3</v>
      </c>
      <c r="E24" s="22" t="s">
        <v>5</v>
      </c>
      <c r="F24" s="22" t="s">
        <v>52</v>
      </c>
      <c r="G24" s="21" t="s">
        <v>0</v>
      </c>
      <c r="H24" s="21">
        <v>4</v>
      </c>
      <c r="I24" s="21" t="s">
        <v>51</v>
      </c>
    </row>
    <row r="25" spans="1:9" ht="15" thickBot="1" x14ac:dyDescent="0.35">
      <c r="A25" s="22" t="s">
        <v>0</v>
      </c>
      <c r="B25" s="39" t="s">
        <v>9</v>
      </c>
      <c r="C25" s="23">
        <v>2</v>
      </c>
      <c r="D25" s="23">
        <v>3</v>
      </c>
      <c r="E25" s="22" t="s">
        <v>5</v>
      </c>
      <c r="F25" s="22" t="s">
        <v>50</v>
      </c>
      <c r="G25" s="21" t="s">
        <v>3</v>
      </c>
      <c r="H25" s="21">
        <v>5</v>
      </c>
      <c r="I25" s="21" t="s">
        <v>51</v>
      </c>
    </row>
    <row r="26" spans="1:9" ht="15" thickBot="1" x14ac:dyDescent="0.35">
      <c r="A26" s="22" t="s">
        <v>0</v>
      </c>
      <c r="B26" s="40" t="s">
        <v>9</v>
      </c>
      <c r="C26" s="35">
        <v>4</v>
      </c>
      <c r="D26" s="35">
        <v>4</v>
      </c>
      <c r="E26" s="33" t="s">
        <v>8</v>
      </c>
      <c r="F26" s="33"/>
      <c r="G26" s="37" t="s">
        <v>3</v>
      </c>
      <c r="H26" s="37">
        <v>3</v>
      </c>
      <c r="I26" s="37" t="s">
        <v>51</v>
      </c>
    </row>
  </sheetData>
  <phoneticPr fontId="10" type="noConversion"/>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1A2FD-60A5-4A05-A06E-C9DF526A8BD2}">
  <dimension ref="A1:F8"/>
  <sheetViews>
    <sheetView workbookViewId="0">
      <selection activeCell="A16" sqref="A16"/>
    </sheetView>
  </sheetViews>
  <sheetFormatPr defaultRowHeight="14.4" x14ac:dyDescent="0.3"/>
  <cols>
    <col min="1" max="1" width="47.33203125" style="2" customWidth="1"/>
    <col min="2" max="2" width="14.109375" style="2" customWidth="1"/>
    <col min="3" max="3" width="11.6640625" style="2" bestFit="1" customWidth="1"/>
    <col min="4" max="4" width="14" style="2" bestFit="1" customWidth="1"/>
    <col min="5" max="5" width="18" style="2" bestFit="1" customWidth="1"/>
    <col min="6" max="6" width="8.88671875" style="2"/>
    <col min="7" max="7" width="8.88671875" style="2" customWidth="1"/>
    <col min="8" max="16384" width="8.88671875" style="2"/>
  </cols>
  <sheetData>
    <row r="1" spans="1:6" ht="28.2" customHeight="1" x14ac:dyDescent="0.3">
      <c r="A1" s="54" t="s">
        <v>37</v>
      </c>
      <c r="B1" s="54"/>
      <c r="C1" s="54"/>
      <c r="E1" s="24" t="s">
        <v>39</v>
      </c>
      <c r="F1" s="24" t="s">
        <v>40</v>
      </c>
    </row>
    <row r="2" spans="1:6" x14ac:dyDescent="0.3">
      <c r="A2" s="25" t="s">
        <v>45</v>
      </c>
      <c r="B2" s="26" t="s">
        <v>46</v>
      </c>
      <c r="C2" s="41" t="s">
        <v>65</v>
      </c>
      <c r="E2" s="24" t="s">
        <v>41</v>
      </c>
      <c r="F2" s="24" t="s">
        <v>42</v>
      </c>
    </row>
    <row r="3" spans="1:6" x14ac:dyDescent="0.3">
      <c r="A3" s="27" t="s">
        <v>38</v>
      </c>
      <c r="B3" s="28">
        <v>38.700000000000003</v>
      </c>
      <c r="C3" s="46" t="s">
        <v>66</v>
      </c>
      <c r="E3" s="24" t="s">
        <v>43</v>
      </c>
      <c r="F3" s="24" t="s">
        <v>44</v>
      </c>
    </row>
    <row r="4" spans="1:6" x14ac:dyDescent="0.3">
      <c r="A4" s="29">
        <v>2020</v>
      </c>
      <c r="B4" s="28">
        <v>95.8</v>
      </c>
      <c r="C4" s="45">
        <f>(B4-B3)/B3</f>
        <v>1.4754521963824287</v>
      </c>
      <c r="E4" s="24" t="s">
        <v>47</v>
      </c>
      <c r="F4" s="30" t="s">
        <v>48</v>
      </c>
    </row>
    <row r="5" spans="1:6" x14ac:dyDescent="0.3">
      <c r="A5" s="29">
        <v>2021</v>
      </c>
      <c r="B5" s="28">
        <v>237.2</v>
      </c>
      <c r="C5" s="45">
        <f t="shared" ref="C5:C8" si="0">(B5-B4)/B4</f>
        <v>1.4759916492693108</v>
      </c>
    </row>
    <row r="6" spans="1:6" x14ac:dyDescent="0.3">
      <c r="A6" s="29">
        <v>2022</v>
      </c>
      <c r="B6" s="28">
        <v>587.29999999999995</v>
      </c>
      <c r="C6" s="45">
        <f t="shared" si="0"/>
        <v>1.4759696458684655</v>
      </c>
    </row>
    <row r="7" spans="1:6" x14ac:dyDescent="0.3">
      <c r="A7" s="29">
        <v>2023</v>
      </c>
      <c r="B7" s="28">
        <v>145.1</v>
      </c>
      <c r="C7" s="45">
        <f t="shared" si="0"/>
        <v>-0.75293717010045969</v>
      </c>
    </row>
    <row r="8" spans="1:6" x14ac:dyDescent="0.3">
      <c r="A8" s="29">
        <v>2024</v>
      </c>
      <c r="B8" s="31">
        <v>3600</v>
      </c>
      <c r="C8" s="45">
        <f t="shared" si="0"/>
        <v>23.810475534114406</v>
      </c>
    </row>
  </sheetData>
  <mergeCells count="1">
    <mergeCell ref="A1:C1"/>
  </mergeCells>
  <hyperlinks>
    <hyperlink ref="F4" r:id="rId1" xr:uid="{00000000-0004-0000-0000-000001000000}"/>
  </hyperlinks>
  <pageMargins left="0.7" right="0.7" top="0.75" bottom="0.75" header="0.3" footer="0.3"/>
  <pageSetup paperSize="9" orientation="portrait" horizontalDpi="4294967293" verticalDpi="0" r:id="rId2"/>
  <ignoredErrors>
    <ignoredError sqref="A3:B3" numberStoredAsText="1"/>
    <ignoredError sqref="C3:C8" calculatedColumn="1"/>
  </ignoredErrors>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2F907-B20E-4098-B073-87E634D919E9}">
  <dimension ref="B1:H18"/>
  <sheetViews>
    <sheetView showGridLines="0" tabSelected="1" workbookViewId="0"/>
  </sheetViews>
  <sheetFormatPr defaultRowHeight="15.6" x14ac:dyDescent="0.3"/>
  <cols>
    <col min="1" max="1" width="2.109375" style="7" customWidth="1"/>
    <col min="2" max="7" width="8.88671875" style="7"/>
    <col min="8" max="8" width="40.88671875" style="7" customWidth="1"/>
    <col min="9" max="16384" width="8.88671875" style="7"/>
  </cols>
  <sheetData>
    <row r="1" spans="2:8" ht="16.2" thickBot="1" x14ac:dyDescent="0.35">
      <c r="B1" s="55" t="s">
        <v>69</v>
      </c>
      <c r="C1" s="55"/>
      <c r="D1" s="55"/>
      <c r="E1" s="55"/>
      <c r="F1" s="55"/>
      <c r="G1" s="55"/>
      <c r="H1" s="55"/>
    </row>
    <row r="2" spans="2:8" ht="16.2" thickTop="1" x14ac:dyDescent="0.3">
      <c r="B2" s="9">
        <f>AVERAGE('EXTERNAL DATA'!C4:C8)</f>
        <v>5.4969903711068309</v>
      </c>
      <c r="C2" s="56" t="s">
        <v>72</v>
      </c>
      <c r="D2" s="56"/>
      <c r="E2" s="56"/>
      <c r="F2" s="56"/>
      <c r="G2" s="56"/>
      <c r="H2" s="56"/>
    </row>
    <row r="3" spans="2:8" ht="16.2" thickBot="1" x14ac:dyDescent="0.35">
      <c r="B3" s="49">
        <f>_xlfn.MODE.SNGL(DATA[Satisfaction_with_Tools])</f>
        <v>4</v>
      </c>
      <c r="C3" s="59" t="s">
        <v>70</v>
      </c>
      <c r="D3" s="59"/>
      <c r="E3" s="59"/>
      <c r="F3" s="59"/>
      <c r="G3" s="59"/>
      <c r="H3" s="59"/>
    </row>
    <row r="4" spans="2:8" ht="16.2" thickTop="1" x14ac:dyDescent="0.3"/>
    <row r="5" spans="2:8" ht="16.2" thickBot="1" x14ac:dyDescent="0.35">
      <c r="B5" s="55" t="s">
        <v>79</v>
      </c>
      <c r="C5" s="55"/>
      <c r="D5" s="55"/>
      <c r="E5" s="55"/>
      <c r="F5" s="55"/>
      <c r="G5" s="55"/>
      <c r="H5" s="55"/>
    </row>
    <row r="6" spans="2:8" ht="16.2" thickTop="1" x14ac:dyDescent="0.3">
      <c r="B6" s="9">
        <f>COUNTIF(DATA[Usage_in_Business],"Yes")/COUNTA(DATA[Usage_in_Business])</f>
        <v>0.88</v>
      </c>
      <c r="C6" s="56" t="s">
        <v>71</v>
      </c>
      <c r="D6" s="56"/>
      <c r="E6" s="56"/>
      <c r="F6" s="56"/>
      <c r="G6" s="56"/>
      <c r="H6" s="56"/>
    </row>
    <row r="7" spans="2:8" ht="29.4" customHeight="1" x14ac:dyDescent="0.3">
      <c r="B7" s="51">
        <f>COUNTIF(DATA[More_Efficient],"Only in certain situations")/COUNTA(DATA[More_Efficient])</f>
        <v>0.68181818181818177</v>
      </c>
      <c r="C7" s="57" t="s">
        <v>73</v>
      </c>
      <c r="D7" s="57"/>
      <c r="E7" s="57"/>
      <c r="F7" s="57"/>
      <c r="G7" s="57"/>
      <c r="H7" s="57"/>
    </row>
    <row r="8" spans="2:8" ht="16.2" thickBot="1" x14ac:dyDescent="0.35">
      <c r="B8" s="50">
        <f>COUNTIF(DATA[Interested_Training],"Yes")/COUNTA(DATA[Interested_Training])</f>
        <v>0.27272727272727271</v>
      </c>
      <c r="C8" s="62" t="s">
        <v>77</v>
      </c>
      <c r="D8" s="62"/>
      <c r="E8" s="62"/>
      <c r="F8" s="62"/>
      <c r="G8" s="62"/>
      <c r="H8" s="62"/>
    </row>
    <row r="9" spans="2:8" ht="16.2" thickTop="1" x14ac:dyDescent="0.3"/>
    <row r="10" spans="2:8" ht="16.2" thickBot="1" x14ac:dyDescent="0.35">
      <c r="B10" s="61" t="s">
        <v>63</v>
      </c>
      <c r="C10" s="61"/>
      <c r="D10" s="61"/>
      <c r="E10" s="61"/>
      <c r="F10" s="61"/>
      <c r="G10" s="61"/>
      <c r="H10" s="61"/>
    </row>
    <row r="11" spans="2:8" ht="16.2" thickTop="1" x14ac:dyDescent="0.3">
      <c r="B11" s="8">
        <f>ROUND(AVERAGE(DATA[Security]),2)</f>
        <v>3.64</v>
      </c>
      <c r="C11" s="63" t="s">
        <v>64</v>
      </c>
      <c r="D11" s="63"/>
      <c r="E11" s="63"/>
      <c r="F11" s="63"/>
      <c r="G11" s="63"/>
      <c r="H11" s="63"/>
    </row>
    <row r="12" spans="2:8" ht="30.6" customHeight="1" x14ac:dyDescent="0.3">
      <c r="B12" s="20">
        <f>ROUND(AVERAGEIFS(DATA[Security],DATA[Hindrance_Without_IM],"5",DATA[Usage_Frequency],"Hourly"),2)</f>
        <v>4.33</v>
      </c>
      <c r="C12" s="57" t="s">
        <v>78</v>
      </c>
      <c r="D12" s="57"/>
      <c r="E12" s="57"/>
      <c r="F12" s="57"/>
      <c r="G12" s="57"/>
      <c r="H12" s="57"/>
    </row>
    <row r="13" spans="2:8" ht="48" customHeight="1" thickBot="1" x14ac:dyDescent="0.35">
      <c r="B13" s="44" cm="1">
        <f t="array" ref="B13">ABS(AVERAGE(DATA[Security]-DATA[Satisfaction_with_Tools]))</f>
        <v>0.4</v>
      </c>
      <c r="C13" s="58" t="s">
        <v>83</v>
      </c>
      <c r="D13" s="58"/>
      <c r="E13" s="58"/>
      <c r="F13" s="58"/>
      <c r="G13" s="58"/>
      <c r="H13" s="58"/>
    </row>
    <row r="14" spans="2:8" ht="16.2" thickTop="1" x14ac:dyDescent="0.3">
      <c r="B14" s="47"/>
      <c r="C14" s="43"/>
      <c r="D14" s="43"/>
      <c r="E14" s="43"/>
      <c r="F14" s="43"/>
      <c r="G14" s="43"/>
      <c r="H14" s="43"/>
    </row>
    <row r="15" spans="2:8" ht="16.2" thickBot="1" x14ac:dyDescent="0.35">
      <c r="B15" s="55" t="s">
        <v>67</v>
      </c>
      <c r="C15" s="55"/>
      <c r="D15" s="55"/>
      <c r="E15" s="55"/>
      <c r="F15" s="55"/>
      <c r="G15" s="55"/>
      <c r="H15" s="55"/>
    </row>
    <row r="16" spans="2:8" ht="32.4" customHeight="1" thickTop="1" x14ac:dyDescent="0.3">
      <c r="B16" s="48">
        <f>COUNTIFS(DATA[Usage_Frequency],"Daily",DATA[Hindrance_Without_IM],"&gt;3")</f>
        <v>7</v>
      </c>
      <c r="C16" s="60" t="str">
        <f>"out of "&amp;COUNTIF(DATA[Usage_Frequency],"Daily")&amp;" people who use instant messaging daily say that it would be a high hindrance not to have it."</f>
        <v>out of 13 people who use instant messaging daily say that it would be a high hindrance not to have it.</v>
      </c>
      <c r="D16" s="60"/>
      <c r="E16" s="60"/>
      <c r="F16" s="60"/>
      <c r="G16" s="60"/>
      <c r="H16" s="60"/>
    </row>
    <row r="17" spans="2:8" ht="16.2" thickBot="1" x14ac:dyDescent="0.35">
      <c r="B17" s="49">
        <f>COUNTIF(DATA[Issues_Experienced],"*loadshedding*")</f>
        <v>5</v>
      </c>
      <c r="C17" s="59" t="s">
        <v>68</v>
      </c>
      <c r="D17" s="59"/>
      <c r="E17" s="59"/>
      <c r="F17" s="59"/>
      <c r="G17" s="59"/>
      <c r="H17" s="59"/>
    </row>
    <row r="18" spans="2:8" ht="16.2" thickTop="1" x14ac:dyDescent="0.3"/>
  </sheetData>
  <mergeCells count="14">
    <mergeCell ref="B1:H1"/>
    <mergeCell ref="C2:H2"/>
    <mergeCell ref="C12:H12"/>
    <mergeCell ref="C13:H13"/>
    <mergeCell ref="C17:H17"/>
    <mergeCell ref="B5:H5"/>
    <mergeCell ref="C16:H16"/>
    <mergeCell ref="B10:H10"/>
    <mergeCell ref="B15:H15"/>
    <mergeCell ref="C8:H8"/>
    <mergeCell ref="C3:H3"/>
    <mergeCell ref="C7:H7"/>
    <mergeCell ref="C6:H6"/>
    <mergeCell ref="C11:H11"/>
  </mergeCells>
  <pageMargins left="0.7" right="0.7" top="0.75" bottom="0.75" header="0.3" footer="0.3"/>
  <pageSetup paperSize="9"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170D-2DA1-42CC-B2E5-762AD502544D}">
  <dimension ref="A2:P36"/>
  <sheetViews>
    <sheetView showGridLines="0" topLeftCell="A4" zoomScale="93" workbookViewId="0">
      <selection activeCell="A36" sqref="A36"/>
    </sheetView>
  </sheetViews>
  <sheetFormatPr defaultRowHeight="14.4" x14ac:dyDescent="0.3"/>
  <cols>
    <col min="1" max="10" width="8.88671875" style="2"/>
    <col min="11" max="11" width="14.21875" style="2" bestFit="1" customWidth="1"/>
    <col min="12" max="12" width="25.5546875" style="2" bestFit="1" customWidth="1"/>
    <col min="13" max="16384" width="8.88671875" style="2"/>
  </cols>
  <sheetData>
    <row r="2" spans="2:12" x14ac:dyDescent="0.3">
      <c r="B2" s="52" t="s">
        <v>75</v>
      </c>
      <c r="C2" s="52" t="s">
        <v>74</v>
      </c>
      <c r="D2"/>
      <c r="E2"/>
      <c r="K2" s="52" t="s">
        <v>31</v>
      </c>
      <c r="L2" t="s">
        <v>76</v>
      </c>
    </row>
    <row r="3" spans="2:12" x14ac:dyDescent="0.3">
      <c r="B3" s="52" t="s">
        <v>31</v>
      </c>
      <c r="C3" t="s">
        <v>9</v>
      </c>
      <c r="D3" t="s">
        <v>49</v>
      </c>
      <c r="E3" t="s">
        <v>30</v>
      </c>
      <c r="K3" s="53" t="s">
        <v>9</v>
      </c>
      <c r="L3">
        <v>1</v>
      </c>
    </row>
    <row r="4" spans="2:12" x14ac:dyDescent="0.3">
      <c r="B4" s="53">
        <v>1</v>
      </c>
      <c r="C4"/>
      <c r="D4">
        <v>1</v>
      </c>
      <c r="E4">
        <v>1</v>
      </c>
      <c r="K4" s="53" t="s">
        <v>5</v>
      </c>
      <c r="L4">
        <v>6</v>
      </c>
    </row>
    <row r="5" spans="2:12" x14ac:dyDescent="0.3">
      <c r="B5" s="53">
        <v>2</v>
      </c>
      <c r="C5">
        <v>2</v>
      </c>
      <c r="D5"/>
      <c r="E5">
        <v>2</v>
      </c>
      <c r="K5" s="53" t="s">
        <v>8</v>
      </c>
      <c r="L5">
        <v>14</v>
      </c>
    </row>
    <row r="6" spans="2:12" x14ac:dyDescent="0.3">
      <c r="B6" s="53">
        <v>3</v>
      </c>
      <c r="C6">
        <v>4</v>
      </c>
      <c r="D6">
        <v>2</v>
      </c>
      <c r="E6">
        <v>6</v>
      </c>
      <c r="K6" s="53" t="s">
        <v>6</v>
      </c>
      <c r="L6">
        <v>1</v>
      </c>
    </row>
    <row r="7" spans="2:12" x14ac:dyDescent="0.3">
      <c r="B7" s="53">
        <v>4</v>
      </c>
      <c r="C7">
        <v>6</v>
      </c>
      <c r="D7">
        <v>3</v>
      </c>
      <c r="E7">
        <v>9</v>
      </c>
      <c r="K7" s="53" t="s">
        <v>30</v>
      </c>
      <c r="L7">
        <v>22</v>
      </c>
    </row>
    <row r="8" spans="2:12" x14ac:dyDescent="0.3">
      <c r="B8" s="53">
        <v>5</v>
      </c>
      <c r="C8">
        <v>1</v>
      </c>
      <c r="D8">
        <v>3</v>
      </c>
      <c r="E8">
        <v>4</v>
      </c>
    </row>
    <row r="9" spans="2:12" x14ac:dyDescent="0.3">
      <c r="B9" s="53" t="s">
        <v>30</v>
      </c>
      <c r="C9">
        <v>13</v>
      </c>
      <c r="D9">
        <v>9</v>
      </c>
      <c r="E9">
        <v>22</v>
      </c>
    </row>
    <row r="18" spans="1:16" ht="30" customHeight="1" x14ac:dyDescent="0.3">
      <c r="A18" s="64" t="s">
        <v>84</v>
      </c>
      <c r="B18" s="64"/>
      <c r="C18" s="64"/>
      <c r="D18" s="64"/>
      <c r="E18" s="64"/>
      <c r="F18" s="64"/>
      <c r="G18" s="64"/>
      <c r="H18" s="64"/>
      <c r="I18" s="64"/>
      <c r="J18" s="65" t="s">
        <v>80</v>
      </c>
      <c r="K18" s="65"/>
      <c r="L18" s="65"/>
      <c r="M18" s="65"/>
      <c r="N18" s="65"/>
      <c r="O18" s="65"/>
      <c r="P18" s="65"/>
    </row>
    <row r="36" spans="1:1" x14ac:dyDescent="0.3">
      <c r="A36" s="2" t="s">
        <v>81</v>
      </c>
    </row>
  </sheetData>
  <mergeCells count="2">
    <mergeCell ref="A18:I18"/>
    <mergeCell ref="J18:P18"/>
  </mergeCells>
  <pageMargins left="0.7" right="0.7" top="0.75" bottom="0.75" header="0.3" footer="0.3"/>
  <pageSetup paperSize="9" orientation="portrait" horizontalDpi="4294967293" verticalDpi="0"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D6B2-3890-47C6-9E37-7196D1F34DC3}">
  <dimension ref="A1:H9"/>
  <sheetViews>
    <sheetView workbookViewId="0">
      <selection activeCell="F14" sqref="F14"/>
    </sheetView>
  </sheetViews>
  <sheetFormatPr defaultRowHeight="14.4" x14ac:dyDescent="0.3"/>
  <cols>
    <col min="1" max="1" width="12.5546875" style="2" bestFit="1" customWidth="1"/>
    <col min="2" max="2" width="26.109375" style="2" bestFit="1" customWidth="1"/>
    <col min="3" max="3" width="8.88671875" style="2" customWidth="1"/>
    <col min="4" max="4" width="12" style="2" customWidth="1"/>
    <col min="5" max="5" width="12.33203125" style="2" customWidth="1"/>
    <col min="6" max="6" width="8.88671875" style="2" customWidth="1"/>
    <col min="7" max="7" width="17.6640625" style="2" bestFit="1" customWidth="1"/>
    <col min="8" max="8" width="21.88671875" style="2" bestFit="1" customWidth="1"/>
    <col min="9" max="16" width="8.88671875" style="2" customWidth="1"/>
    <col min="17" max="16384" width="8.88671875" style="2"/>
  </cols>
  <sheetData>
    <row r="1" spans="1:8" x14ac:dyDescent="0.3">
      <c r="A1" s="15" t="s">
        <v>31</v>
      </c>
      <c r="B1" s="2" t="s">
        <v>32</v>
      </c>
      <c r="D1" s="2" t="s">
        <v>33</v>
      </c>
      <c r="E1" s="2" t="s">
        <v>34</v>
      </c>
      <c r="G1" s="2" t="s">
        <v>35</v>
      </c>
      <c r="H1" s="2" t="s">
        <v>36</v>
      </c>
    </row>
    <row r="2" spans="1:8" x14ac:dyDescent="0.3">
      <c r="A2" s="16">
        <v>2019</v>
      </c>
      <c r="B2" s="14">
        <v>18</v>
      </c>
      <c r="D2" s="2" t="s">
        <v>1</v>
      </c>
      <c r="E2" s="17">
        <f>COUNTIF(DATA[Satisfaction_with_Tools],D2)/COUNTA(DATA[Satisfaction_with_Tools])</f>
        <v>0</v>
      </c>
      <c r="G2" s="2" t="s">
        <v>0</v>
      </c>
      <c r="H2" s="18" t="e">
        <f>AVERAGEIFS(DATA[Usage_Frequency],#REF!,G2)</f>
        <v>#REF!</v>
      </c>
    </row>
    <row r="3" spans="1:8" x14ac:dyDescent="0.3">
      <c r="A3" s="16">
        <v>2020</v>
      </c>
      <c r="B3" s="14">
        <v>22</v>
      </c>
      <c r="D3" s="2" t="s">
        <v>4</v>
      </c>
      <c r="E3" s="17">
        <f>COUNTIF(DATA[Satisfaction_with_Tools],D3)/COUNTA(DATA[Satisfaction_with_Tools])</f>
        <v>0</v>
      </c>
      <c r="G3" s="2" t="s">
        <v>3</v>
      </c>
      <c r="H3" s="18" t="e">
        <f>AVERAGEIFS(DATA[Usage_Frequency],#REF!,G3)</f>
        <v>#REF!</v>
      </c>
    </row>
    <row r="4" spans="1:8" x14ac:dyDescent="0.3">
      <c r="A4" s="16">
        <v>2021</v>
      </c>
      <c r="B4" s="14">
        <v>28</v>
      </c>
    </row>
    <row r="5" spans="1:8" x14ac:dyDescent="0.3">
      <c r="A5" s="16">
        <v>2022</v>
      </c>
      <c r="B5" s="14">
        <v>33</v>
      </c>
    </row>
    <row r="6" spans="1:8" x14ac:dyDescent="0.3">
      <c r="A6" s="16">
        <v>2023</v>
      </c>
      <c r="B6" s="14">
        <v>37</v>
      </c>
    </row>
    <row r="7" spans="1:8" x14ac:dyDescent="0.3">
      <c r="A7" s="16">
        <v>2024</v>
      </c>
      <c r="B7" s="14">
        <v>40</v>
      </c>
    </row>
    <row r="8" spans="1:8" x14ac:dyDescent="0.3">
      <c r="A8" s="16">
        <v>2025</v>
      </c>
      <c r="B8" s="14">
        <v>43</v>
      </c>
    </row>
    <row r="9" spans="1:8" x14ac:dyDescent="0.3">
      <c r="A9" s="16" t="s">
        <v>30</v>
      </c>
      <c r="B9" s="14">
        <v>221</v>
      </c>
    </row>
  </sheetData>
  <pageMargins left="0.7" right="0.7" top="0.75" bottom="0.75" header="0.3" footer="0.3"/>
  <pageSetup paperSize="9" orientation="portrait" horizontalDpi="4294967293" verticalDpi="0"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4452D-3922-4818-9A3F-23FFDD89BA7B}">
  <dimension ref="A1:P29"/>
  <sheetViews>
    <sheetView topLeftCell="A9" workbookViewId="0">
      <selection activeCell="K21" sqref="K21"/>
    </sheetView>
  </sheetViews>
  <sheetFormatPr defaultRowHeight="14.4" x14ac:dyDescent="0.3"/>
  <cols>
    <col min="1" max="1" width="30.77734375" style="2" bestFit="1" customWidth="1"/>
    <col min="2" max="2" width="8.109375" style="2" bestFit="1" customWidth="1"/>
    <col min="3" max="9" width="8.88671875" style="2"/>
    <col min="10" max="10" width="14.6640625" style="2" bestFit="1" customWidth="1"/>
    <col min="11" max="11" width="16.21875" style="2" bestFit="1" customWidth="1"/>
    <col min="12" max="12" width="2" style="2" bestFit="1" customWidth="1"/>
    <col min="13" max="15" width="3" style="2" bestFit="1" customWidth="1"/>
    <col min="16" max="16" width="11.33203125" style="2" bestFit="1" customWidth="1"/>
    <col min="17" max="16384" width="8.88671875" style="2"/>
  </cols>
  <sheetData>
    <row r="1" spans="1:16" x14ac:dyDescent="0.3">
      <c r="A1" s="2" t="s">
        <v>10</v>
      </c>
      <c r="B1" s="6" t="e">
        <f>AVERAGEIFS(DATA[Usage_Frequency],#REF!,"Yes")</f>
        <v>#REF!</v>
      </c>
    </row>
    <row r="2" spans="1:16" x14ac:dyDescent="0.3">
      <c r="A2" s="2" t="s">
        <v>11</v>
      </c>
      <c r="B2" s="6" t="e">
        <f>AVERAGEIFS(DATA[Usage_Frequency],#REF!,"No")</f>
        <v>#REF!</v>
      </c>
      <c r="C2" s="2" t="s">
        <v>22</v>
      </c>
    </row>
    <row r="4" spans="1:16" x14ac:dyDescent="0.3">
      <c r="A4" s="1" t="s">
        <v>8</v>
      </c>
      <c r="B4" s="10" t="e">
        <f>AVERAGEIFS(DATA[Issues_Experienced],DATA[Issue_Frequency],PLANNING!A4)</f>
        <v>#DIV/0!</v>
      </c>
    </row>
    <row r="5" spans="1:16" x14ac:dyDescent="0.3">
      <c r="A5" s="1" t="s">
        <v>7</v>
      </c>
      <c r="B5" s="10" t="e">
        <f>AVERAGEIFS(DATA[Issues_Experienced],DATA[Issue_Frequency],PLANNING!A5)</f>
        <v>#DIV/0!</v>
      </c>
    </row>
    <row r="6" spans="1:16" x14ac:dyDescent="0.3">
      <c r="A6" s="1" t="s">
        <v>5</v>
      </c>
      <c r="B6" s="10" t="e">
        <f>AVERAGEIFS(DATA[Issues_Experienced],DATA[Issue_Frequency],PLANNING!A6)</f>
        <v>#DIV/0!</v>
      </c>
    </row>
    <row r="7" spans="1:16" x14ac:dyDescent="0.3">
      <c r="A7" s="1" t="s">
        <v>2</v>
      </c>
      <c r="B7" s="10" t="e">
        <f>AVERAGEIFS(DATA[Issues_Experienced],DATA[Issue_Frequency],PLANNING!A7)</f>
        <v>#DIV/0!</v>
      </c>
    </row>
    <row r="8" spans="1:16" x14ac:dyDescent="0.3">
      <c r="A8" s="1" t="s">
        <v>6</v>
      </c>
      <c r="B8" s="10" t="e">
        <f>AVERAGEIFS(DATA[Issues_Experienced],DATA[Issue_Frequency],PLANNING!A8)</f>
        <v>#DIV/0!</v>
      </c>
    </row>
    <row r="9" spans="1:16" x14ac:dyDescent="0.3">
      <c r="A9" s="1" t="s">
        <v>9</v>
      </c>
      <c r="B9" s="3" t="e">
        <f>AVERAGEIFS(DATA[Issues_Experienced],DATA[Issue_Frequency],PLANNING!A9)</f>
        <v>#DIV/0!</v>
      </c>
      <c r="C9" s="2" t="s">
        <v>25</v>
      </c>
    </row>
    <row r="11" spans="1:16" x14ac:dyDescent="0.3">
      <c r="A11" s="1" t="s">
        <v>12</v>
      </c>
      <c r="B11" s="5">
        <f>COUNTIF(DATA[Interested_Training],"None of the above")/COUNTA(DATA[Interested_Training])</f>
        <v>0</v>
      </c>
      <c r="C11" s="2" t="s">
        <v>21</v>
      </c>
    </row>
    <row r="12" spans="1:16" x14ac:dyDescent="0.3">
      <c r="J12"/>
      <c r="K12"/>
      <c r="L12"/>
      <c r="M12"/>
      <c r="N12"/>
      <c r="O12"/>
      <c r="P12"/>
    </row>
    <row r="13" spans="1:16" x14ac:dyDescent="0.3">
      <c r="A13" s="2" t="s">
        <v>13</v>
      </c>
      <c r="B13" s="4" t="e">
        <f>AVERAGEIFS(DATA[Issues_Experienced],DATA[Satisfaction_with_Tools],"Machines")</f>
        <v>#DIV/0!</v>
      </c>
      <c r="C13" s="2" t="s">
        <v>20</v>
      </c>
      <c r="J13"/>
      <c r="K13"/>
      <c r="L13"/>
      <c r="M13"/>
      <c r="N13"/>
      <c r="O13"/>
      <c r="P13"/>
    </row>
    <row r="14" spans="1:16" x14ac:dyDescent="0.3">
      <c r="A14" s="2" t="s">
        <v>14</v>
      </c>
      <c r="B14" s="4" t="e">
        <f>AVERAGEIFS(DATA[Issues_Experienced],DATA[Satisfaction_with_Tools],"Humans")</f>
        <v>#DIV/0!</v>
      </c>
      <c r="J14"/>
      <c r="K14"/>
      <c r="L14"/>
      <c r="M14"/>
      <c r="N14"/>
      <c r="O14"/>
      <c r="P14"/>
    </row>
    <row r="15" spans="1:16" x14ac:dyDescent="0.3">
      <c r="J15"/>
      <c r="K15"/>
      <c r="L15"/>
      <c r="M15"/>
      <c r="N15"/>
      <c r="O15"/>
      <c r="P15"/>
    </row>
    <row r="16" spans="1:16" x14ac:dyDescent="0.3">
      <c r="A16" s="2" t="s">
        <v>15</v>
      </c>
      <c r="B16" s="5" t="e">
        <f>COUNTIF(#REF!,"&lt;&gt;Neither")/COUNTA(#REF!)</f>
        <v>#REF!</v>
      </c>
      <c r="J16"/>
      <c r="K16"/>
      <c r="L16"/>
      <c r="M16"/>
      <c r="N16"/>
      <c r="O16"/>
      <c r="P16"/>
    </row>
    <row r="17" spans="1:13" x14ac:dyDescent="0.3">
      <c r="A17" s="2" t="s">
        <v>16</v>
      </c>
      <c r="B17" s="5">
        <f>COUNTIF(DATA[Usage_in_Business],"Yes")/COUNTA(DATA[Usage_in_Business])</f>
        <v>0.88</v>
      </c>
      <c r="J17"/>
      <c r="K17"/>
      <c r="L17"/>
      <c r="M17"/>
    </row>
    <row r="18" spans="1:13" x14ac:dyDescent="0.3">
      <c r="J18"/>
      <c r="K18"/>
      <c r="L18"/>
      <c r="M18"/>
    </row>
    <row r="19" spans="1:13" x14ac:dyDescent="0.3">
      <c r="A19" s="2" t="s">
        <v>17</v>
      </c>
      <c r="B19" s="4">
        <f>AVERAGE(DATA[Hindrance_Without_IM])</f>
        <v>3.5909090909090908</v>
      </c>
      <c r="C19" s="2" t="s">
        <v>19</v>
      </c>
      <c r="J19"/>
      <c r="K19"/>
      <c r="L19"/>
      <c r="M19"/>
    </row>
    <row r="20" spans="1:13" x14ac:dyDescent="0.3">
      <c r="A20" s="2" t="s">
        <v>18</v>
      </c>
      <c r="B20" s="2">
        <f>_xlfn.MODE.SNGL(DATA[Hindrance_Without_IM])</f>
        <v>4</v>
      </c>
      <c r="J20"/>
      <c r="K20"/>
      <c r="L20"/>
    </row>
    <row r="21" spans="1:13" x14ac:dyDescent="0.3">
      <c r="J21"/>
      <c r="K21"/>
      <c r="L21"/>
    </row>
    <row r="22" spans="1:13" x14ac:dyDescent="0.3">
      <c r="A22" s="2" t="s">
        <v>4</v>
      </c>
      <c r="B22" s="5">
        <f>COUNTIF(DATA[Satisfaction_with_Tools],PLANNING!A22)/COUNTA(DATA[Satisfaction_with_Tools])</f>
        <v>0</v>
      </c>
      <c r="C22" s="2" t="s">
        <v>24</v>
      </c>
      <c r="J22"/>
      <c r="K22"/>
      <c r="L22"/>
    </row>
    <row r="23" spans="1:13" x14ac:dyDescent="0.3">
      <c r="A23" s="2" t="s">
        <v>1</v>
      </c>
      <c r="B23" s="5">
        <f>COUNTIF(DATA[Satisfaction_with_Tools],PLANNING!A23)/COUNTA(DATA[Satisfaction_with_Tools])</f>
        <v>0</v>
      </c>
      <c r="J23"/>
      <c r="K23"/>
      <c r="L23"/>
    </row>
    <row r="24" spans="1:13" x14ac:dyDescent="0.3">
      <c r="J24"/>
      <c r="K24"/>
      <c r="L24"/>
    </row>
    <row r="25" spans="1:13" x14ac:dyDescent="0.3">
      <c r="A25" s="2" t="s">
        <v>23</v>
      </c>
      <c r="B25" s="5">
        <f>COUNTIF(DATA[Interested_Training],"*Engineering*")/COUNTA(DATA[Interested_Training])</f>
        <v>0</v>
      </c>
      <c r="J25"/>
      <c r="K25"/>
      <c r="L25"/>
    </row>
    <row r="26" spans="1:13" x14ac:dyDescent="0.3">
      <c r="J26"/>
      <c r="K26"/>
      <c r="L26"/>
    </row>
    <row r="27" spans="1:13" x14ac:dyDescent="0.3">
      <c r="A27" s="2" t="s">
        <v>26</v>
      </c>
      <c r="B27" s="2" t="e" cm="1">
        <f t="array" ref="B27">_xlfn.MODE.MULT(DATA[Issues_Experienced])</f>
        <v>#N/A</v>
      </c>
      <c r="C27" s="2" t="s">
        <v>27</v>
      </c>
      <c r="J27"/>
      <c r="K27"/>
      <c r="L27"/>
    </row>
    <row r="28" spans="1:13" x14ac:dyDescent="0.3">
      <c r="A28" s="2" t="s">
        <v>28</v>
      </c>
      <c r="B28" s="4" t="e">
        <f>_xlfn.MODE.SNGL(DATA[Usage_Frequency])</f>
        <v>#N/A</v>
      </c>
      <c r="C28" s="2" t="s">
        <v>29</v>
      </c>
      <c r="J28"/>
      <c r="K28"/>
      <c r="L28"/>
    </row>
    <row r="29" spans="1:13" x14ac:dyDescent="0.3">
      <c r="J29"/>
      <c r="K29"/>
      <c r="L29"/>
    </row>
  </sheetData>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 DATA</vt:lpstr>
      <vt:lpstr>EXTERNAL DATA</vt:lpstr>
      <vt:lpstr>ANALYSIS</vt:lpstr>
      <vt:lpstr>GRAPHS</vt:lpstr>
      <vt:lpstr>GRAPH DATA</vt:lpstr>
      <vt:lpstr>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Kabalin</cp:lastModifiedBy>
  <dcterms:modified xsi:type="dcterms:W3CDTF">2023-06-21T11:41:09Z</dcterms:modified>
</cp:coreProperties>
</file>