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2부 엑셀을 이용한 데이터 수집 및 정리\Chap06_데이터의 대표값 추출\Chap06_데이터의 대표값 추출_준비파일\"/>
    </mc:Choice>
  </mc:AlternateContent>
  <xr:revisionPtr revIDLastSave="0" documentId="13_ncr:1_{1FBAED0E-3C80-4A4A-9163-96F27C9F2F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1" l="1"/>
  <c r="AC12" i="1"/>
  <c r="AC10" i="1"/>
  <c r="AB10" i="1"/>
  <c r="H57" i="1" l="1"/>
  <c r="J57" i="1"/>
  <c r="K57" i="1"/>
  <c r="M57" i="1"/>
  <c r="N57" i="1"/>
  <c r="H58" i="1"/>
  <c r="J58" i="1"/>
  <c r="K58" i="1"/>
  <c r="M58" i="1"/>
  <c r="N58" i="1"/>
  <c r="H59" i="1"/>
  <c r="J59" i="1"/>
  <c r="K59" i="1"/>
  <c r="M59" i="1"/>
  <c r="N59" i="1"/>
  <c r="F59" i="1"/>
  <c r="F58" i="1"/>
  <c r="F57" i="1"/>
  <c r="T3" i="1" l="1"/>
  <c r="D3" i="1" s="1"/>
  <c r="T4" i="1"/>
  <c r="D4" i="1" s="1"/>
  <c r="T5" i="1"/>
  <c r="D5" i="1" s="1"/>
  <c r="T6" i="1"/>
  <c r="D6" i="1" s="1"/>
  <c r="T7" i="1"/>
  <c r="D7" i="1" s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D15" i="1" s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S3" i="1" l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D2" i="1" s="1"/>
  <c r="S2" i="1"/>
  <c r="U2" i="1" s="1"/>
  <c r="I2" i="1"/>
  <c r="L2" i="1"/>
  <c r="H56" i="1" l="1"/>
  <c r="J56" i="1"/>
  <c r="K56" i="1"/>
  <c r="M56" i="1"/>
  <c r="N56" i="1"/>
  <c r="F56" i="1"/>
  <c r="L3" i="1"/>
  <c r="L57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58" i="1" s="1"/>
  <c r="I4" i="1"/>
  <c r="I5" i="1"/>
  <c r="I6" i="1"/>
  <c r="I57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G16" i="1"/>
  <c r="G17" i="1"/>
  <c r="O17" i="1" s="1"/>
  <c r="G18" i="1"/>
  <c r="G19" i="1"/>
  <c r="O19" i="1" s="1"/>
  <c r="G20" i="1"/>
  <c r="G21" i="1"/>
  <c r="O21" i="1" s="1"/>
  <c r="G22" i="1"/>
  <c r="G23" i="1"/>
  <c r="G24" i="1"/>
  <c r="G25" i="1"/>
  <c r="G26" i="1"/>
  <c r="G27" i="1"/>
  <c r="O27" i="1" s="1"/>
  <c r="G28" i="1"/>
  <c r="G29" i="1"/>
  <c r="O29" i="1" s="1"/>
  <c r="G30" i="1"/>
  <c r="G31" i="1"/>
  <c r="O31" i="1" s="1"/>
  <c r="G32" i="1"/>
  <c r="G33" i="1"/>
  <c r="O33" i="1" s="1"/>
  <c r="G34" i="1"/>
  <c r="G35" i="1"/>
  <c r="O35" i="1" s="1"/>
  <c r="G36" i="1"/>
  <c r="G37" i="1"/>
  <c r="O37" i="1" s="1"/>
  <c r="G38" i="1"/>
  <c r="G39" i="1"/>
  <c r="O39" i="1" s="1"/>
  <c r="G40" i="1"/>
  <c r="G41" i="1"/>
  <c r="G42" i="1"/>
  <c r="G43" i="1"/>
  <c r="O43" i="1" s="1"/>
  <c r="G44" i="1"/>
  <c r="G45" i="1"/>
  <c r="O45" i="1" s="1"/>
  <c r="G46" i="1"/>
  <c r="G47" i="1"/>
  <c r="O47" i="1" s="1"/>
  <c r="G48" i="1"/>
  <c r="G49" i="1"/>
  <c r="O49" i="1" s="1"/>
  <c r="G50" i="1"/>
  <c r="G51" i="1"/>
  <c r="G52" i="1"/>
  <c r="G53" i="1"/>
  <c r="O53" i="1" s="1"/>
  <c r="G54" i="1"/>
  <c r="G2" i="1"/>
  <c r="O8" i="1"/>
  <c r="O9" i="1"/>
  <c r="O15" i="1"/>
  <c r="O23" i="1"/>
  <c r="O25" i="1"/>
  <c r="O28" i="1"/>
  <c r="O36" i="1"/>
  <c r="O41" i="1"/>
  <c r="O51" i="1"/>
  <c r="L59" i="1" l="1"/>
  <c r="O52" i="1"/>
  <c r="O48" i="1"/>
  <c r="O44" i="1"/>
  <c r="O40" i="1"/>
  <c r="O32" i="1"/>
  <c r="O24" i="1"/>
  <c r="O20" i="1"/>
  <c r="O16" i="1"/>
  <c r="O12" i="1"/>
  <c r="O4" i="1"/>
  <c r="I59" i="1"/>
  <c r="L58" i="1"/>
  <c r="G57" i="1"/>
  <c r="G58" i="1"/>
  <c r="G59" i="1"/>
  <c r="I56" i="1"/>
  <c r="L56" i="1"/>
  <c r="G56" i="1"/>
  <c r="O2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59" i="1" l="1"/>
  <c r="O58" i="1"/>
  <c r="O57" i="1"/>
  <c r="Q39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O55" i="1"/>
  <c r="O56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G55" i="1"/>
  <c r="H55" i="1"/>
  <c r="I55" i="1"/>
  <c r="J55" i="1"/>
  <c r="K55" i="1"/>
  <c r="L55" i="1"/>
  <c r="M55" i="1"/>
  <c r="N55" i="1"/>
  <c r="F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<sst xmlns="http://schemas.openxmlformats.org/spreadsheetml/2006/main" count="118" uniqueCount="93">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</sst>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28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34" borderId="15" xfId="0" applyNumberFormat="1" applyFont="1" applyFill="1" applyBorder="1" applyAlignment="1">
      <alignment horizontal="center" vertical="center" wrapText="1"/>
    </xf>
    <xf numFmtId="0" fontId="20" fillId="34" borderId="18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20" fillId="34" borderId="2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3" fillId="33" borderId="44" xfId="0" applyFont="1" applyFill="1" applyBorder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49" fontId="23" fillId="33" borderId="48" xfId="0" applyNumberFormat="1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/>
    </xf>
    <xf numFmtId="0" fontId="20" fillId="0" borderId="13" xfId="0" applyNumberFormat="1" applyFont="1" applyBorder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34" borderId="32" xfId="0" applyFont="1" applyFill="1" applyBorder="1" applyAlignment="1">
      <alignment horizontal="center" vertical="center"/>
    </xf>
    <xf numFmtId="0" fontId="20" fillId="34" borderId="32" xfId="0" applyNumberFormat="1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42" xfId="0" applyFont="1" applyFill="1" applyBorder="1" applyAlignment="1">
      <alignment horizontal="center" vertical="center"/>
    </xf>
    <xf numFmtId="0" fontId="23" fillId="33" borderId="43" xfId="0" applyFont="1" applyFill="1" applyBorder="1" applyAlignment="1">
      <alignment horizontal="center" vertical="center"/>
    </xf>
    <xf numFmtId="0" fontId="23" fillId="33" borderId="45" xfId="0" applyFont="1" applyFill="1" applyBorder="1" applyAlignment="1">
      <alignment horizontal="center" vertical="center"/>
    </xf>
    <xf numFmtId="0" fontId="23" fillId="33" borderId="46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49" fontId="20" fillId="33" borderId="21" xfId="0" applyNumberFormat="1" applyFont="1" applyFill="1" applyBorder="1" applyAlignment="1">
      <alignment horizontal="center" vertical="center" wrapText="1"/>
    </xf>
    <xf numFmtId="49" fontId="20" fillId="33" borderId="22" xfId="0" applyNumberFormat="1" applyFont="1" applyFill="1" applyBorder="1" applyAlignment="1">
      <alignment horizontal="center" vertical="center" wrapText="1"/>
    </xf>
    <xf numFmtId="49" fontId="20" fillId="33" borderId="24" xfId="0" applyNumberFormat="1" applyFont="1" applyFill="1" applyBorder="1" applyAlignment="1">
      <alignment horizontal="center" vertical="center" wrapText="1"/>
    </xf>
    <xf numFmtId="49" fontId="20" fillId="33" borderId="14" xfId="0" applyNumberFormat="1" applyFont="1" applyFill="1" applyBorder="1" applyAlignment="1">
      <alignment horizontal="center" vertical="center" wrapText="1"/>
    </xf>
    <xf numFmtId="49" fontId="20" fillId="33" borderId="15" xfId="0" applyNumberFormat="1" applyFont="1" applyFill="1" applyBorder="1" applyAlignment="1">
      <alignment horizontal="center" vertical="center" wrapText="1"/>
    </xf>
    <xf numFmtId="49" fontId="20" fillId="33" borderId="17" xfId="0" applyNumberFormat="1" applyFont="1" applyFill="1" applyBorder="1" applyAlignment="1">
      <alignment horizontal="center" vertical="center" wrapText="1"/>
    </xf>
    <xf numFmtId="49" fontId="20" fillId="33" borderId="28" xfId="0" applyNumberFormat="1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V2" sqref="V2"/>
    </sheetView>
  </sheetViews>
  <sheetFormatPr defaultColWidth="9" defaultRowHeight="13.5" x14ac:dyDescent="0.3"/>
  <cols>
    <col min="1" max="2" width="4.625" style="13" customWidth="1"/>
    <col min="3" max="3" width="9.625" style="13" customWidth="1"/>
    <col min="4" max="4" width="8.625" style="41" customWidth="1"/>
    <col min="5" max="5" width="8.75" style="13" bestFit="1" customWidth="1"/>
    <col min="6" max="15" width="8.625" style="13" hidden="1" customWidth="1"/>
    <col min="16" max="16" width="8.625" style="13" customWidth="1"/>
    <col min="17" max="17" width="9" style="13" hidden="1" customWidth="1"/>
    <col min="18" max="18" width="9" style="7" hidden="1" customWidth="1"/>
    <col min="19" max="19" width="8.625" style="13" hidden="1" customWidth="1"/>
    <col min="20" max="20" width="8.625" style="41" hidden="1" customWidth="1"/>
    <col min="21" max="21" width="8.625" style="13" hidden="1" customWidth="1"/>
    <col min="22" max="22" width="9" style="13" customWidth="1"/>
    <col min="23" max="25" width="9" style="13" hidden="1" customWidth="1"/>
    <col min="26" max="26" width="3.75" style="13" customWidth="1"/>
    <col min="27" max="27" width="9" style="38" customWidth="1"/>
    <col min="28" max="29" width="10.625" style="38" customWidth="1"/>
    <col min="30" max="16384" width="9" style="13"/>
  </cols>
  <sheetData>
    <row r="1" spans="1:29" s="7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39" t="s">
        <v>77</v>
      </c>
      <c r="E1" s="2" t="s">
        <v>3</v>
      </c>
      <c r="F1" s="3" t="s">
        <v>6</v>
      </c>
      <c r="G1" s="4" t="s">
        <v>64</v>
      </c>
      <c r="H1" s="3" t="s">
        <v>7</v>
      </c>
      <c r="I1" s="4" t="s">
        <v>65</v>
      </c>
      <c r="J1" s="3" t="s">
        <v>9</v>
      </c>
      <c r="K1" s="3" t="s">
        <v>8</v>
      </c>
      <c r="L1" s="4" t="s">
        <v>66</v>
      </c>
      <c r="M1" s="3" t="s">
        <v>10</v>
      </c>
      <c r="N1" s="5" t="s">
        <v>38</v>
      </c>
      <c r="O1" s="6" t="s">
        <v>67</v>
      </c>
      <c r="P1" s="24" t="s">
        <v>73</v>
      </c>
      <c r="Q1" s="6" t="s">
        <v>74</v>
      </c>
      <c r="R1" s="28" t="s">
        <v>75</v>
      </c>
      <c r="S1" s="26" t="s">
        <v>92</v>
      </c>
      <c r="T1" s="44" t="s">
        <v>5</v>
      </c>
      <c r="U1" s="34" t="s">
        <v>78</v>
      </c>
      <c r="V1" s="63" t="s">
        <v>91</v>
      </c>
      <c r="AA1" s="80" t="s">
        <v>85</v>
      </c>
      <c r="AB1" s="80"/>
      <c r="AC1" s="37"/>
    </row>
    <row r="2" spans="1:29" ht="20.100000000000001" customHeight="1" thickTop="1" x14ac:dyDescent="0.3">
      <c r="A2" s="59">
        <v>1</v>
      </c>
      <c r="B2" s="53">
        <v>2</v>
      </c>
      <c r="C2" s="53">
        <v>201810187</v>
      </c>
      <c r="D2" s="40" t="str">
        <f>VLOOKUP(VALUE(T2),$AA$3:$AB$7,2,FALSE)&amp;"학과"</f>
        <v>컴퓨터학과</v>
      </c>
      <c r="E2" s="8" t="s">
        <v>11</v>
      </c>
      <c r="F2" s="9">
        <v>41</v>
      </c>
      <c r="G2" s="10">
        <f>ROUND((F2*100)/200,2)</f>
        <v>20.5</v>
      </c>
      <c r="H2" s="9">
        <v>22</v>
      </c>
      <c r="I2" s="10">
        <f>ROUND((H2*100)/110,2)</f>
        <v>20</v>
      </c>
      <c r="J2" s="9">
        <v>92.22</v>
      </c>
      <c r="K2" s="9">
        <v>9</v>
      </c>
      <c r="L2" s="10">
        <f>ROUND((K2*100)/110,2)</f>
        <v>8.18</v>
      </c>
      <c r="M2" s="9">
        <v>22</v>
      </c>
      <c r="N2" s="11">
        <v>100</v>
      </c>
      <c r="O2" s="12">
        <f>ROUND(G2*0.3+I2*0.35+J2*0.1+L2*0.1+M2*0.1+N2*0.05,2)</f>
        <v>30.39</v>
      </c>
      <c r="P2" s="25">
        <f>_xlfn.RANK.EQ(O2,$O$2:$O$54,0)</f>
        <v>50</v>
      </c>
      <c r="Q2" s="12">
        <f>_xlfn.RANK.AVG(O2,$O$2:$O$54,0)</f>
        <v>50</v>
      </c>
      <c r="R2" s="29"/>
      <c r="S2" s="27" t="str">
        <f>LEFT(C2,4)</f>
        <v>2018</v>
      </c>
      <c r="T2" s="42" t="str">
        <f>MID(C2,5,3)</f>
        <v>101</v>
      </c>
      <c r="U2" s="27" t="b">
        <f>OR(R2="", S2&lt;="2015")</f>
        <v>1</v>
      </c>
      <c r="V2" s="12"/>
      <c r="AA2" s="43" t="s">
        <v>5</v>
      </c>
      <c r="AB2" s="43" t="s">
        <v>79</v>
      </c>
    </row>
    <row r="3" spans="1:29" ht="20.100000000000001" customHeight="1" x14ac:dyDescent="0.3">
      <c r="A3" s="57">
        <v>2</v>
      </c>
      <c r="B3" s="54">
        <v>2</v>
      </c>
      <c r="C3" s="54">
        <v>201810488</v>
      </c>
      <c r="D3" s="40" t="str">
        <f t="shared" ref="D3:D54" si="0">VLOOKUP(VALUE(T3),$AA$3:$AB$7,2,FALSE)&amp;"학과"</f>
        <v>게임학과</v>
      </c>
      <c r="E3" s="14" t="s">
        <v>12</v>
      </c>
      <c r="F3" s="15">
        <v>55</v>
      </c>
      <c r="G3" s="10">
        <f t="shared" ref="G3:G54" si="1">ROUND((F3*100)/200,2)</f>
        <v>27.5</v>
      </c>
      <c r="H3" s="15">
        <v>47</v>
      </c>
      <c r="I3" s="10">
        <f t="shared" ref="I3:I54" si="2">ROUND((H3*100)/110,2)</f>
        <v>42.73</v>
      </c>
      <c r="J3" s="15">
        <v>81.11</v>
      </c>
      <c r="K3" s="15">
        <v>47</v>
      </c>
      <c r="L3" s="10">
        <f t="shared" ref="L3:L54" si="3">ROUND((K3*100)/110,2)</f>
        <v>42.73</v>
      </c>
      <c r="M3" s="15">
        <v>25</v>
      </c>
      <c r="N3" s="16">
        <v>100</v>
      </c>
      <c r="O3" s="12">
        <f t="shared" ref="O3:O54" si="4">ROUND(G3*0.3+I3*0.35+J3*0.1+L3*0.1+M3*0.1+N3*0.05,2)</f>
        <v>43.09</v>
      </c>
      <c r="P3" s="25">
        <f t="shared" ref="P3:P54" si="5">_xlfn.RANK.EQ(O3,$O$2:$O$54,0)</f>
        <v>45</v>
      </c>
      <c r="Q3" s="12">
        <f t="shared" ref="Q3:Q54" si="6">_xlfn.RANK.AVG(O3,$O$2:$O$54,0)</f>
        <v>45</v>
      </c>
      <c r="R3" s="30"/>
      <c r="S3" s="27" t="str">
        <f t="shared" ref="S3:S54" si="7">LEFT(C3,4)</f>
        <v>2018</v>
      </c>
      <c r="T3" s="42" t="str">
        <f t="shared" ref="T3:T54" si="8">MID(C3,5,3)</f>
        <v>104</v>
      </c>
      <c r="U3" s="27" t="b">
        <f t="shared" ref="U3:U54" si="9">OR(R3="", S3&lt;="2015")</f>
        <v>1</v>
      </c>
      <c r="V3" s="62"/>
      <c r="AA3" s="45">
        <v>101</v>
      </c>
      <c r="AB3" s="43" t="s">
        <v>80</v>
      </c>
    </row>
    <row r="4" spans="1:29" ht="20.100000000000001" customHeight="1" x14ac:dyDescent="0.3">
      <c r="A4" s="57">
        <v>3</v>
      </c>
      <c r="B4" s="54">
        <v>2</v>
      </c>
      <c r="C4" s="54">
        <v>201810390</v>
      </c>
      <c r="D4" s="40" t="str">
        <f t="shared" si="0"/>
        <v>전자학과</v>
      </c>
      <c r="E4" s="14" t="s">
        <v>13</v>
      </c>
      <c r="F4" s="15">
        <v>82</v>
      </c>
      <c r="G4" s="10">
        <f t="shared" si="1"/>
        <v>41</v>
      </c>
      <c r="H4" s="15">
        <v>34</v>
      </c>
      <c r="I4" s="10">
        <f t="shared" si="2"/>
        <v>30.91</v>
      </c>
      <c r="J4" s="15">
        <v>100</v>
      </c>
      <c r="K4" s="15">
        <v>34</v>
      </c>
      <c r="L4" s="10">
        <f t="shared" si="3"/>
        <v>30.91</v>
      </c>
      <c r="M4" s="15">
        <v>45</v>
      </c>
      <c r="N4" s="16">
        <v>100</v>
      </c>
      <c r="O4" s="12">
        <f t="shared" si="4"/>
        <v>45.71</v>
      </c>
      <c r="P4" s="25">
        <f t="shared" si="5"/>
        <v>42</v>
      </c>
      <c r="Q4" s="12">
        <f t="shared" si="6"/>
        <v>42</v>
      </c>
      <c r="R4" s="30"/>
      <c r="S4" s="27" t="str">
        <f t="shared" si="7"/>
        <v>2018</v>
      </c>
      <c r="T4" s="42" t="str">
        <f t="shared" si="8"/>
        <v>103</v>
      </c>
      <c r="U4" s="27" t="b">
        <f t="shared" si="9"/>
        <v>1</v>
      </c>
      <c r="V4" s="62"/>
      <c r="AA4" s="45">
        <v>102</v>
      </c>
      <c r="AB4" s="43" t="s">
        <v>81</v>
      </c>
    </row>
    <row r="5" spans="1:29" ht="20.100000000000001" customHeight="1" x14ac:dyDescent="0.3">
      <c r="A5" s="57">
        <v>4</v>
      </c>
      <c r="B5" s="54">
        <v>2</v>
      </c>
      <c r="C5" s="54">
        <v>201710239</v>
      </c>
      <c r="D5" s="40" t="str">
        <f t="shared" si="0"/>
        <v>보안학과</v>
      </c>
      <c r="E5" s="14" t="s">
        <v>14</v>
      </c>
      <c r="F5" s="15">
        <v>126</v>
      </c>
      <c r="G5" s="10">
        <f t="shared" si="1"/>
        <v>63</v>
      </c>
      <c r="H5" s="15">
        <v>79</v>
      </c>
      <c r="I5" s="10">
        <f t="shared" si="2"/>
        <v>71.819999999999993</v>
      </c>
      <c r="J5" s="15">
        <v>97.78</v>
      </c>
      <c r="K5" s="15">
        <v>54</v>
      </c>
      <c r="L5" s="10">
        <f t="shared" si="3"/>
        <v>49.09</v>
      </c>
      <c r="M5" s="15">
        <v>39</v>
      </c>
      <c r="N5" s="16">
        <v>100</v>
      </c>
      <c r="O5" s="12">
        <f t="shared" si="4"/>
        <v>67.62</v>
      </c>
      <c r="P5" s="25">
        <f t="shared" si="5"/>
        <v>26</v>
      </c>
      <c r="Q5" s="12">
        <f t="shared" si="6"/>
        <v>26</v>
      </c>
      <c r="R5" s="30"/>
      <c r="S5" s="27" t="str">
        <f t="shared" si="7"/>
        <v>2017</v>
      </c>
      <c r="T5" s="42" t="str">
        <f t="shared" si="8"/>
        <v>102</v>
      </c>
      <c r="U5" s="27" t="b">
        <f t="shared" si="9"/>
        <v>1</v>
      </c>
      <c r="V5" s="62"/>
      <c r="AA5" s="45">
        <v>103</v>
      </c>
      <c r="AB5" s="43" t="s">
        <v>82</v>
      </c>
    </row>
    <row r="6" spans="1:29" ht="20.100000000000001" customHeight="1" x14ac:dyDescent="0.3">
      <c r="A6" s="57">
        <v>5</v>
      </c>
      <c r="B6" s="54">
        <v>3</v>
      </c>
      <c r="C6" s="54">
        <v>201710275</v>
      </c>
      <c r="D6" s="40" t="str">
        <f t="shared" si="0"/>
        <v>보안학과</v>
      </c>
      <c r="E6" s="14" t="s">
        <v>15</v>
      </c>
      <c r="F6" s="15">
        <v>131</v>
      </c>
      <c r="G6" s="10">
        <f t="shared" si="1"/>
        <v>65.5</v>
      </c>
      <c r="H6" s="15">
        <v>88</v>
      </c>
      <c r="I6" s="10">
        <f t="shared" si="2"/>
        <v>80</v>
      </c>
      <c r="J6" s="15">
        <v>88.89</v>
      </c>
      <c r="K6" s="15">
        <v>53</v>
      </c>
      <c r="L6" s="10">
        <f t="shared" si="3"/>
        <v>48.18</v>
      </c>
      <c r="M6" s="15">
        <v>61</v>
      </c>
      <c r="N6" s="16">
        <v>100</v>
      </c>
      <c r="O6" s="12">
        <f t="shared" si="4"/>
        <v>72.459999999999994</v>
      </c>
      <c r="P6" s="25">
        <f t="shared" si="5"/>
        <v>16</v>
      </c>
      <c r="Q6" s="12">
        <f t="shared" si="6"/>
        <v>16</v>
      </c>
      <c r="R6" s="30"/>
      <c r="S6" s="27" t="str">
        <f t="shared" si="7"/>
        <v>2017</v>
      </c>
      <c r="T6" s="42" t="str">
        <f t="shared" si="8"/>
        <v>102</v>
      </c>
      <c r="U6" s="27" t="b">
        <f t="shared" si="9"/>
        <v>1</v>
      </c>
      <c r="V6" s="62"/>
      <c r="AA6" s="45">
        <v>104</v>
      </c>
      <c r="AB6" s="43" t="s">
        <v>83</v>
      </c>
    </row>
    <row r="7" spans="1:29" ht="20.100000000000001" customHeight="1" x14ac:dyDescent="0.3">
      <c r="A7" s="57">
        <v>6</v>
      </c>
      <c r="B7" s="54">
        <v>4</v>
      </c>
      <c r="C7" s="54">
        <v>201610177</v>
      </c>
      <c r="D7" s="40" t="str">
        <f t="shared" si="0"/>
        <v>컴퓨터학과</v>
      </c>
      <c r="E7" s="14" t="s">
        <v>16</v>
      </c>
      <c r="F7" s="15">
        <v>156</v>
      </c>
      <c r="G7" s="10">
        <f t="shared" si="1"/>
        <v>78</v>
      </c>
      <c r="H7" s="15">
        <v>63</v>
      </c>
      <c r="I7" s="10">
        <f t="shared" si="2"/>
        <v>57.27</v>
      </c>
      <c r="J7" s="15">
        <v>95.56</v>
      </c>
      <c r="K7" s="15">
        <v>55</v>
      </c>
      <c r="L7" s="10">
        <f t="shared" si="3"/>
        <v>50</v>
      </c>
      <c r="M7" s="15">
        <v>70</v>
      </c>
      <c r="N7" s="16">
        <v>80</v>
      </c>
      <c r="O7" s="12">
        <f t="shared" si="4"/>
        <v>69</v>
      </c>
      <c r="P7" s="25">
        <f>_xlfn.RANK.EQ(O7,$O$2:$O$54,0)</f>
        <v>21</v>
      </c>
      <c r="Q7" s="12">
        <f t="shared" si="6"/>
        <v>21</v>
      </c>
      <c r="R7" s="30" t="s">
        <v>76</v>
      </c>
      <c r="S7" s="27" t="str">
        <f t="shared" si="7"/>
        <v>2016</v>
      </c>
      <c r="T7" s="42" t="str">
        <f t="shared" si="8"/>
        <v>101</v>
      </c>
      <c r="U7" s="27" t="b">
        <f t="shared" si="9"/>
        <v>0</v>
      </c>
      <c r="V7" s="62"/>
      <c r="AA7" s="45">
        <v>105</v>
      </c>
      <c r="AB7" s="43" t="s">
        <v>84</v>
      </c>
    </row>
    <row r="8" spans="1:29" ht="20.100000000000001" customHeight="1" thickBot="1" x14ac:dyDescent="0.35">
      <c r="A8" s="57">
        <v>7</v>
      </c>
      <c r="B8" s="54">
        <v>4</v>
      </c>
      <c r="C8" s="54">
        <v>201610179</v>
      </c>
      <c r="D8" s="40" t="str">
        <f t="shared" si="0"/>
        <v>컴퓨터학과</v>
      </c>
      <c r="E8" s="14" t="s">
        <v>17</v>
      </c>
      <c r="F8" s="15">
        <v>120</v>
      </c>
      <c r="G8" s="10">
        <f t="shared" si="1"/>
        <v>60</v>
      </c>
      <c r="H8" s="15">
        <v>47</v>
      </c>
      <c r="I8" s="10">
        <f t="shared" si="2"/>
        <v>42.73</v>
      </c>
      <c r="J8" s="15">
        <v>88.89</v>
      </c>
      <c r="K8" s="15">
        <v>59</v>
      </c>
      <c r="L8" s="10">
        <f t="shared" si="3"/>
        <v>53.64</v>
      </c>
      <c r="M8" s="15">
        <v>51</v>
      </c>
      <c r="N8" s="16">
        <v>60</v>
      </c>
      <c r="O8" s="12">
        <f t="shared" si="4"/>
        <v>55.31</v>
      </c>
      <c r="P8" s="25">
        <f t="shared" si="5"/>
        <v>37</v>
      </c>
      <c r="Q8" s="12">
        <f t="shared" si="6"/>
        <v>37</v>
      </c>
      <c r="R8" s="30"/>
      <c r="S8" s="27" t="str">
        <f t="shared" si="7"/>
        <v>2016</v>
      </c>
      <c r="T8" s="42" t="str">
        <f t="shared" si="8"/>
        <v>101</v>
      </c>
      <c r="U8" s="27" t="b">
        <f t="shared" si="9"/>
        <v>1</v>
      </c>
      <c r="V8" s="62"/>
    </row>
    <row r="9" spans="1:29" ht="20.100000000000001" customHeight="1" thickTop="1" x14ac:dyDescent="0.3">
      <c r="A9" s="57">
        <v>8</v>
      </c>
      <c r="B9" s="54">
        <v>3</v>
      </c>
      <c r="C9" s="54">
        <v>201510585</v>
      </c>
      <c r="D9" s="40" t="str">
        <f t="shared" si="0"/>
        <v>통신학과</v>
      </c>
      <c r="E9" s="14" t="s">
        <v>18</v>
      </c>
      <c r="F9" s="15">
        <v>136</v>
      </c>
      <c r="G9" s="10">
        <f t="shared" si="1"/>
        <v>68</v>
      </c>
      <c r="H9" s="15">
        <v>64</v>
      </c>
      <c r="I9" s="10">
        <f t="shared" si="2"/>
        <v>58.18</v>
      </c>
      <c r="J9" s="15">
        <v>100</v>
      </c>
      <c r="K9" s="15">
        <v>80</v>
      </c>
      <c r="L9" s="10">
        <f t="shared" si="3"/>
        <v>72.73</v>
      </c>
      <c r="M9" s="15">
        <v>44</v>
      </c>
      <c r="N9" s="16">
        <v>100</v>
      </c>
      <c r="O9" s="12">
        <f t="shared" si="4"/>
        <v>67.44</v>
      </c>
      <c r="P9" s="25">
        <f t="shared" si="5"/>
        <v>27</v>
      </c>
      <c r="Q9" s="12">
        <f t="shared" si="6"/>
        <v>27</v>
      </c>
      <c r="R9" s="30"/>
      <c r="S9" s="27" t="str">
        <f t="shared" si="7"/>
        <v>2015</v>
      </c>
      <c r="T9" s="42" t="str">
        <f t="shared" si="8"/>
        <v>105</v>
      </c>
      <c r="U9" s="27" t="b">
        <f t="shared" si="9"/>
        <v>1</v>
      </c>
      <c r="V9" s="62"/>
      <c r="AA9" s="65" t="s">
        <v>86</v>
      </c>
      <c r="AB9" s="51" t="s">
        <v>87</v>
      </c>
      <c r="AC9" s="49" t="s">
        <v>88</v>
      </c>
    </row>
    <row r="10" spans="1:29" ht="20.100000000000001" customHeight="1" thickBot="1" x14ac:dyDescent="0.35">
      <c r="A10" s="57">
        <v>9</v>
      </c>
      <c r="B10" s="54">
        <v>2</v>
      </c>
      <c r="C10" s="54">
        <v>201610586</v>
      </c>
      <c r="D10" s="40" t="str">
        <f t="shared" si="0"/>
        <v>통신학과</v>
      </c>
      <c r="E10" s="14" t="s">
        <v>19</v>
      </c>
      <c r="F10" s="15">
        <v>129</v>
      </c>
      <c r="G10" s="10">
        <f t="shared" si="1"/>
        <v>64.5</v>
      </c>
      <c r="H10" s="15">
        <v>73</v>
      </c>
      <c r="I10" s="10">
        <f t="shared" si="2"/>
        <v>66.36</v>
      </c>
      <c r="J10" s="15">
        <v>100</v>
      </c>
      <c r="K10" s="15">
        <v>61</v>
      </c>
      <c r="L10" s="10">
        <f t="shared" si="3"/>
        <v>55.45</v>
      </c>
      <c r="M10" s="15">
        <v>74</v>
      </c>
      <c r="N10" s="16">
        <v>100</v>
      </c>
      <c r="O10" s="12">
        <f t="shared" si="4"/>
        <v>70.52</v>
      </c>
      <c r="P10" s="25">
        <f t="shared" si="5"/>
        <v>19</v>
      </c>
      <c r="Q10" s="12">
        <f t="shared" si="6"/>
        <v>19</v>
      </c>
      <c r="R10" s="30"/>
      <c r="S10" s="27" t="str">
        <f t="shared" si="7"/>
        <v>2016</v>
      </c>
      <c r="T10" s="42" t="str">
        <f t="shared" si="8"/>
        <v>105</v>
      </c>
      <c r="U10" s="27" t="b">
        <f t="shared" si="9"/>
        <v>1</v>
      </c>
      <c r="V10" s="62"/>
      <c r="AA10" s="66"/>
      <c r="AB10" s="52">
        <f>COUNT(B2:B54)</f>
        <v>53</v>
      </c>
      <c r="AC10" s="50">
        <f>COUNTA(E2:E54)</f>
        <v>53</v>
      </c>
    </row>
    <row r="11" spans="1:29" ht="20.100000000000001" customHeight="1" thickTop="1" thickBot="1" x14ac:dyDescent="0.35">
      <c r="A11" s="57">
        <v>10</v>
      </c>
      <c r="B11" s="54">
        <v>2</v>
      </c>
      <c r="C11" s="54">
        <v>201710388</v>
      </c>
      <c r="D11" s="40" t="str">
        <f t="shared" si="0"/>
        <v>전자학과</v>
      </c>
      <c r="E11" s="14" t="s">
        <v>20</v>
      </c>
      <c r="F11" s="15">
        <v>150</v>
      </c>
      <c r="G11" s="10">
        <f t="shared" si="1"/>
        <v>75</v>
      </c>
      <c r="H11" s="15">
        <v>72</v>
      </c>
      <c r="I11" s="10">
        <f t="shared" si="2"/>
        <v>65.45</v>
      </c>
      <c r="J11" s="15">
        <v>96.67</v>
      </c>
      <c r="K11" s="15">
        <v>59</v>
      </c>
      <c r="L11" s="10">
        <f t="shared" si="3"/>
        <v>53.64</v>
      </c>
      <c r="M11" s="15">
        <v>67</v>
      </c>
      <c r="N11" s="16">
        <v>100</v>
      </c>
      <c r="O11" s="12">
        <f t="shared" si="4"/>
        <v>72.14</v>
      </c>
      <c r="P11" s="25">
        <f t="shared" si="5"/>
        <v>18</v>
      </c>
      <c r="Q11" s="12">
        <f t="shared" si="6"/>
        <v>18</v>
      </c>
      <c r="R11" s="30"/>
      <c r="S11" s="27" t="str">
        <f t="shared" si="7"/>
        <v>2017</v>
      </c>
      <c r="T11" s="42" t="str">
        <f t="shared" si="8"/>
        <v>103</v>
      </c>
      <c r="U11" s="27" t="b">
        <f t="shared" si="9"/>
        <v>1</v>
      </c>
      <c r="V11" s="62"/>
    </row>
    <row r="12" spans="1:29" ht="20.100000000000001" customHeight="1" thickTop="1" x14ac:dyDescent="0.3">
      <c r="A12" s="57">
        <v>11</v>
      </c>
      <c r="B12" s="54">
        <v>2</v>
      </c>
      <c r="C12" s="54">
        <v>201810189</v>
      </c>
      <c r="D12" s="40" t="str">
        <f t="shared" si="0"/>
        <v>컴퓨터학과</v>
      </c>
      <c r="E12" s="14" t="s">
        <v>21</v>
      </c>
      <c r="F12" s="15">
        <v>134</v>
      </c>
      <c r="G12" s="10">
        <f t="shared" si="1"/>
        <v>67</v>
      </c>
      <c r="H12" s="15">
        <v>62</v>
      </c>
      <c r="I12" s="10">
        <f t="shared" si="2"/>
        <v>56.36</v>
      </c>
      <c r="J12" s="15">
        <v>98.89</v>
      </c>
      <c r="K12" s="15">
        <v>46</v>
      </c>
      <c r="L12" s="10">
        <f t="shared" si="3"/>
        <v>41.82</v>
      </c>
      <c r="M12" s="15">
        <v>28</v>
      </c>
      <c r="N12" s="16">
        <v>80</v>
      </c>
      <c r="O12" s="12">
        <f t="shared" si="4"/>
        <v>60.7</v>
      </c>
      <c r="P12" s="25">
        <f t="shared" si="5"/>
        <v>32</v>
      </c>
      <c r="Q12" s="12">
        <f t="shared" si="6"/>
        <v>32</v>
      </c>
      <c r="R12" s="30"/>
      <c r="S12" s="27" t="str">
        <f t="shared" si="7"/>
        <v>2018</v>
      </c>
      <c r="T12" s="42" t="str">
        <f t="shared" si="8"/>
        <v>101</v>
      </c>
      <c r="U12" s="27" t="b">
        <f t="shared" si="9"/>
        <v>1</v>
      </c>
      <c r="V12" s="62"/>
      <c r="AA12" s="67" t="s">
        <v>89</v>
      </c>
      <c r="AB12" s="68"/>
      <c r="AC12" s="49">
        <f>COUNTA(R2:R54)</f>
        <v>11</v>
      </c>
    </row>
    <row r="13" spans="1:29" ht="20.100000000000001" customHeight="1" thickBot="1" x14ac:dyDescent="0.35">
      <c r="A13" s="57">
        <v>12</v>
      </c>
      <c r="B13" s="54">
        <v>2</v>
      </c>
      <c r="C13" s="54">
        <v>201810293</v>
      </c>
      <c r="D13" s="40" t="str">
        <f t="shared" si="0"/>
        <v>보안학과</v>
      </c>
      <c r="E13" s="14" t="s">
        <v>22</v>
      </c>
      <c r="F13" s="15">
        <v>106</v>
      </c>
      <c r="G13" s="10">
        <f t="shared" si="1"/>
        <v>53</v>
      </c>
      <c r="H13" s="15">
        <v>92</v>
      </c>
      <c r="I13" s="10">
        <f t="shared" si="2"/>
        <v>83.64</v>
      </c>
      <c r="J13" s="15">
        <v>98.89</v>
      </c>
      <c r="K13" s="15">
        <v>28</v>
      </c>
      <c r="L13" s="10">
        <f t="shared" si="3"/>
        <v>25.45</v>
      </c>
      <c r="M13" s="15">
        <v>42</v>
      </c>
      <c r="N13" s="16">
        <v>80</v>
      </c>
      <c r="O13" s="12">
        <f t="shared" si="4"/>
        <v>65.81</v>
      </c>
      <c r="P13" s="25">
        <f t="shared" si="5"/>
        <v>28</v>
      </c>
      <c r="Q13" s="12">
        <f t="shared" si="6"/>
        <v>28</v>
      </c>
      <c r="R13" s="30"/>
      <c r="S13" s="27" t="str">
        <f t="shared" si="7"/>
        <v>2018</v>
      </c>
      <c r="T13" s="42" t="str">
        <f t="shared" si="8"/>
        <v>102</v>
      </c>
      <c r="U13" s="27" t="b">
        <f t="shared" si="9"/>
        <v>1</v>
      </c>
      <c r="V13" s="62"/>
      <c r="AA13" s="69" t="s">
        <v>90</v>
      </c>
      <c r="AB13" s="70"/>
      <c r="AC13" s="50">
        <f>COUNTBLANK(R2:R54)</f>
        <v>42</v>
      </c>
    </row>
    <row r="14" spans="1:29" ht="20.100000000000001" customHeight="1" thickTop="1" x14ac:dyDescent="0.3">
      <c r="A14" s="57">
        <v>13</v>
      </c>
      <c r="B14" s="54">
        <v>2</v>
      </c>
      <c r="C14" s="54">
        <v>201810402</v>
      </c>
      <c r="D14" s="40" t="str">
        <f t="shared" si="0"/>
        <v>게임학과</v>
      </c>
      <c r="E14" s="14" t="s">
        <v>23</v>
      </c>
      <c r="F14" s="15">
        <v>65</v>
      </c>
      <c r="G14" s="10">
        <f t="shared" si="1"/>
        <v>32.5</v>
      </c>
      <c r="H14" s="15">
        <v>18</v>
      </c>
      <c r="I14" s="10">
        <f t="shared" si="2"/>
        <v>16.36</v>
      </c>
      <c r="J14" s="15">
        <v>87.78</v>
      </c>
      <c r="K14" s="15">
        <v>15</v>
      </c>
      <c r="L14" s="10">
        <f t="shared" si="3"/>
        <v>13.64</v>
      </c>
      <c r="M14" s="15">
        <v>14</v>
      </c>
      <c r="N14" s="16">
        <v>60</v>
      </c>
      <c r="O14" s="12">
        <f t="shared" si="4"/>
        <v>30.02</v>
      </c>
      <c r="P14" s="25">
        <f t="shared" si="5"/>
        <v>51</v>
      </c>
      <c r="Q14" s="12">
        <f t="shared" si="6"/>
        <v>51</v>
      </c>
      <c r="R14" s="30"/>
      <c r="S14" s="27" t="str">
        <f t="shared" si="7"/>
        <v>2018</v>
      </c>
      <c r="T14" s="42" t="str">
        <f t="shared" si="8"/>
        <v>104</v>
      </c>
      <c r="U14" s="27" t="b">
        <f t="shared" si="9"/>
        <v>1</v>
      </c>
      <c r="V14" s="62"/>
    </row>
    <row r="15" spans="1:29" ht="20.100000000000001" customHeight="1" x14ac:dyDescent="0.3">
      <c r="A15" s="57">
        <v>14</v>
      </c>
      <c r="B15" s="54">
        <v>1</v>
      </c>
      <c r="C15" s="54">
        <v>201710504</v>
      </c>
      <c r="D15" s="40" t="str">
        <f t="shared" si="0"/>
        <v>통신학과</v>
      </c>
      <c r="E15" s="14" t="s">
        <v>24</v>
      </c>
      <c r="F15" s="15">
        <v>71</v>
      </c>
      <c r="G15" s="10">
        <f t="shared" si="1"/>
        <v>35.5</v>
      </c>
      <c r="H15" s="15">
        <v>0</v>
      </c>
      <c r="I15" s="10">
        <f t="shared" si="2"/>
        <v>0</v>
      </c>
      <c r="J15" s="15">
        <v>93.33</v>
      </c>
      <c r="K15" s="15">
        <v>26</v>
      </c>
      <c r="L15" s="10">
        <f t="shared" si="3"/>
        <v>23.64</v>
      </c>
      <c r="M15" s="15">
        <v>29</v>
      </c>
      <c r="N15" s="16">
        <v>60</v>
      </c>
      <c r="O15" s="12">
        <f t="shared" si="4"/>
        <v>28.25</v>
      </c>
      <c r="P15" s="25">
        <f t="shared" si="5"/>
        <v>52</v>
      </c>
      <c r="Q15" s="12">
        <f t="shared" si="6"/>
        <v>52</v>
      </c>
      <c r="R15" s="30"/>
      <c r="S15" s="27" t="str">
        <f t="shared" si="7"/>
        <v>2017</v>
      </c>
      <c r="T15" s="42" t="str">
        <f t="shared" si="8"/>
        <v>105</v>
      </c>
      <c r="U15" s="27" t="b">
        <f t="shared" si="9"/>
        <v>1</v>
      </c>
      <c r="V15" s="62"/>
    </row>
    <row r="16" spans="1:29" ht="20.100000000000001" customHeight="1" x14ac:dyDescent="0.3">
      <c r="A16" s="57">
        <v>15</v>
      </c>
      <c r="B16" s="54">
        <v>3</v>
      </c>
      <c r="C16" s="54">
        <v>201610205</v>
      </c>
      <c r="D16" s="40" t="str">
        <f t="shared" si="0"/>
        <v>보안학과</v>
      </c>
      <c r="E16" s="14" t="s">
        <v>25</v>
      </c>
      <c r="F16" s="15">
        <v>108</v>
      </c>
      <c r="G16" s="10">
        <f t="shared" si="1"/>
        <v>54</v>
      </c>
      <c r="H16" s="15">
        <v>64</v>
      </c>
      <c r="I16" s="10">
        <f t="shared" si="2"/>
        <v>58.18</v>
      </c>
      <c r="J16" s="15">
        <v>100</v>
      </c>
      <c r="K16" s="15">
        <v>44</v>
      </c>
      <c r="L16" s="10">
        <f t="shared" si="3"/>
        <v>40</v>
      </c>
      <c r="M16" s="15">
        <v>48</v>
      </c>
      <c r="N16" s="16">
        <v>100</v>
      </c>
      <c r="O16" s="12">
        <f t="shared" si="4"/>
        <v>60.36</v>
      </c>
      <c r="P16" s="25">
        <f t="shared" si="5"/>
        <v>33</v>
      </c>
      <c r="Q16" s="12">
        <f t="shared" si="6"/>
        <v>33</v>
      </c>
      <c r="R16" s="30" t="s">
        <v>76</v>
      </c>
      <c r="S16" s="27" t="str">
        <f t="shared" si="7"/>
        <v>2016</v>
      </c>
      <c r="T16" s="42" t="str">
        <f t="shared" si="8"/>
        <v>102</v>
      </c>
      <c r="U16" s="27" t="b">
        <f t="shared" si="9"/>
        <v>0</v>
      </c>
      <c r="V16" s="62"/>
    </row>
    <row r="17" spans="1:22" ht="20.100000000000001" customHeight="1" x14ac:dyDescent="0.3">
      <c r="A17" s="57">
        <v>16</v>
      </c>
      <c r="B17" s="54">
        <v>2</v>
      </c>
      <c r="C17" s="54">
        <v>201710306</v>
      </c>
      <c r="D17" s="40" t="str">
        <f t="shared" si="0"/>
        <v>전자학과</v>
      </c>
      <c r="E17" s="14" t="s">
        <v>4</v>
      </c>
      <c r="F17" s="15">
        <v>134</v>
      </c>
      <c r="G17" s="10">
        <f t="shared" si="1"/>
        <v>67</v>
      </c>
      <c r="H17" s="15">
        <v>54</v>
      </c>
      <c r="I17" s="10">
        <f t="shared" si="2"/>
        <v>49.09</v>
      </c>
      <c r="J17" s="15">
        <v>100</v>
      </c>
      <c r="K17" s="15">
        <v>59</v>
      </c>
      <c r="L17" s="10">
        <f t="shared" si="3"/>
        <v>53.64</v>
      </c>
      <c r="M17" s="15">
        <v>63</v>
      </c>
      <c r="N17" s="16">
        <v>100</v>
      </c>
      <c r="O17" s="12">
        <f t="shared" si="4"/>
        <v>63.95</v>
      </c>
      <c r="P17" s="25">
        <f t="shared" si="5"/>
        <v>30</v>
      </c>
      <c r="Q17" s="12">
        <f t="shared" si="6"/>
        <v>30</v>
      </c>
      <c r="R17" s="30"/>
      <c r="S17" s="27" t="str">
        <f t="shared" si="7"/>
        <v>2017</v>
      </c>
      <c r="T17" s="42" t="str">
        <f t="shared" si="8"/>
        <v>103</v>
      </c>
      <c r="U17" s="27" t="b">
        <f t="shared" si="9"/>
        <v>1</v>
      </c>
      <c r="V17" s="62"/>
    </row>
    <row r="18" spans="1:22" ht="20.100000000000001" customHeight="1" x14ac:dyDescent="0.3">
      <c r="A18" s="57">
        <v>17</v>
      </c>
      <c r="B18" s="54">
        <v>4</v>
      </c>
      <c r="C18" s="54">
        <v>201510412</v>
      </c>
      <c r="D18" s="40" t="str">
        <f t="shared" si="0"/>
        <v>게임학과</v>
      </c>
      <c r="E18" s="14" t="s">
        <v>26</v>
      </c>
      <c r="F18" s="15">
        <v>141</v>
      </c>
      <c r="G18" s="10">
        <f t="shared" si="1"/>
        <v>70.5</v>
      </c>
      <c r="H18" s="15">
        <v>64</v>
      </c>
      <c r="I18" s="10">
        <f t="shared" si="2"/>
        <v>58.18</v>
      </c>
      <c r="J18" s="15">
        <v>100</v>
      </c>
      <c r="K18" s="15">
        <v>61</v>
      </c>
      <c r="L18" s="10">
        <f t="shared" si="3"/>
        <v>55.45</v>
      </c>
      <c r="M18" s="15">
        <v>26</v>
      </c>
      <c r="N18" s="16">
        <v>100</v>
      </c>
      <c r="O18" s="12">
        <f t="shared" si="4"/>
        <v>64.66</v>
      </c>
      <c r="P18" s="25">
        <f t="shared" si="5"/>
        <v>29</v>
      </c>
      <c r="Q18" s="12">
        <f t="shared" si="6"/>
        <v>29</v>
      </c>
      <c r="R18" s="30"/>
      <c r="S18" s="27" t="str">
        <f t="shared" si="7"/>
        <v>2015</v>
      </c>
      <c r="T18" s="42" t="str">
        <f t="shared" si="8"/>
        <v>104</v>
      </c>
      <c r="U18" s="27" t="b">
        <f t="shared" si="9"/>
        <v>1</v>
      </c>
      <c r="V18" s="62"/>
    </row>
    <row r="19" spans="1:22" ht="20.100000000000001" customHeight="1" x14ac:dyDescent="0.3">
      <c r="A19" s="57">
        <v>18</v>
      </c>
      <c r="B19" s="54">
        <v>3</v>
      </c>
      <c r="C19" s="54">
        <v>201710214</v>
      </c>
      <c r="D19" s="40" t="str">
        <f t="shared" si="0"/>
        <v>보안학과</v>
      </c>
      <c r="E19" s="14" t="s">
        <v>27</v>
      </c>
      <c r="F19" s="15">
        <v>117</v>
      </c>
      <c r="G19" s="10">
        <f t="shared" si="1"/>
        <v>58.5</v>
      </c>
      <c r="H19" s="15">
        <v>71</v>
      </c>
      <c r="I19" s="10">
        <f t="shared" si="2"/>
        <v>64.55</v>
      </c>
      <c r="J19" s="15">
        <v>100</v>
      </c>
      <c r="K19" s="15">
        <v>80</v>
      </c>
      <c r="L19" s="10">
        <f t="shared" si="3"/>
        <v>72.73</v>
      </c>
      <c r="M19" s="15">
        <v>74</v>
      </c>
      <c r="N19" s="16">
        <v>100</v>
      </c>
      <c r="O19" s="12">
        <f t="shared" si="4"/>
        <v>69.819999999999993</v>
      </c>
      <c r="P19" s="25">
        <f t="shared" si="5"/>
        <v>20</v>
      </c>
      <c r="Q19" s="12">
        <f t="shared" si="6"/>
        <v>20</v>
      </c>
      <c r="R19" s="30"/>
      <c r="S19" s="27" t="str">
        <f t="shared" si="7"/>
        <v>2017</v>
      </c>
      <c r="T19" s="42" t="str">
        <f t="shared" si="8"/>
        <v>102</v>
      </c>
      <c r="U19" s="27" t="b">
        <f t="shared" si="9"/>
        <v>1</v>
      </c>
      <c r="V19" s="62"/>
    </row>
    <row r="20" spans="1:22" ht="20.100000000000001" customHeight="1" x14ac:dyDescent="0.3">
      <c r="A20" s="57">
        <v>19</v>
      </c>
      <c r="B20" s="54">
        <v>2</v>
      </c>
      <c r="C20" s="54">
        <v>201810117</v>
      </c>
      <c r="D20" s="40" t="str">
        <f t="shared" si="0"/>
        <v>컴퓨터학과</v>
      </c>
      <c r="E20" s="14" t="s">
        <v>28</v>
      </c>
      <c r="F20" s="15">
        <v>139</v>
      </c>
      <c r="G20" s="10">
        <f t="shared" si="1"/>
        <v>69.5</v>
      </c>
      <c r="H20" s="15">
        <v>89</v>
      </c>
      <c r="I20" s="10">
        <f t="shared" si="2"/>
        <v>80.91</v>
      </c>
      <c r="J20" s="15">
        <v>96.67</v>
      </c>
      <c r="K20" s="15">
        <v>60</v>
      </c>
      <c r="L20" s="10">
        <f t="shared" si="3"/>
        <v>54.55</v>
      </c>
      <c r="M20" s="15">
        <v>87</v>
      </c>
      <c r="N20" s="16">
        <v>100</v>
      </c>
      <c r="O20" s="12">
        <f t="shared" si="4"/>
        <v>77.989999999999995</v>
      </c>
      <c r="P20" s="25">
        <f t="shared" si="5"/>
        <v>6</v>
      </c>
      <c r="Q20" s="12">
        <f t="shared" si="6"/>
        <v>6</v>
      </c>
      <c r="R20" s="30"/>
      <c r="S20" s="27" t="str">
        <f t="shared" si="7"/>
        <v>2018</v>
      </c>
      <c r="T20" s="42" t="str">
        <f t="shared" si="8"/>
        <v>101</v>
      </c>
      <c r="U20" s="27" t="b">
        <f t="shared" si="9"/>
        <v>1</v>
      </c>
      <c r="V20" s="62"/>
    </row>
    <row r="21" spans="1:22" ht="20.100000000000001" customHeight="1" x14ac:dyDescent="0.3">
      <c r="A21" s="57">
        <v>20</v>
      </c>
      <c r="B21" s="54">
        <v>4</v>
      </c>
      <c r="C21" s="54">
        <v>201610118</v>
      </c>
      <c r="D21" s="40" t="str">
        <f t="shared" si="0"/>
        <v>컴퓨터학과</v>
      </c>
      <c r="E21" s="14" t="s">
        <v>29</v>
      </c>
      <c r="F21" s="15">
        <v>145</v>
      </c>
      <c r="G21" s="10">
        <f t="shared" si="1"/>
        <v>72.5</v>
      </c>
      <c r="H21" s="15">
        <v>93</v>
      </c>
      <c r="I21" s="10">
        <f t="shared" si="2"/>
        <v>84.55</v>
      </c>
      <c r="J21" s="15">
        <v>98.89</v>
      </c>
      <c r="K21" s="15">
        <v>74</v>
      </c>
      <c r="L21" s="10">
        <f t="shared" si="3"/>
        <v>67.27</v>
      </c>
      <c r="M21" s="15">
        <v>50</v>
      </c>
      <c r="N21" s="16">
        <v>100</v>
      </c>
      <c r="O21" s="12">
        <f t="shared" si="4"/>
        <v>77.959999999999994</v>
      </c>
      <c r="P21" s="25">
        <f t="shared" si="5"/>
        <v>7</v>
      </c>
      <c r="Q21" s="12">
        <f>_xlfn.RANK.AVG(O21,$O$2:$O$54,0)</f>
        <v>7</v>
      </c>
      <c r="R21" s="30"/>
      <c r="S21" s="27" t="str">
        <f t="shared" si="7"/>
        <v>2016</v>
      </c>
      <c r="T21" s="42" t="str">
        <f t="shared" si="8"/>
        <v>101</v>
      </c>
      <c r="U21" s="27" t="b">
        <f t="shared" si="9"/>
        <v>1</v>
      </c>
      <c r="V21" s="62"/>
    </row>
    <row r="22" spans="1:22" ht="20.100000000000001" customHeight="1" x14ac:dyDescent="0.3">
      <c r="A22" s="57">
        <v>21</v>
      </c>
      <c r="B22" s="54">
        <v>4</v>
      </c>
      <c r="C22" s="54">
        <v>201510420</v>
      </c>
      <c r="D22" s="40" t="str">
        <f t="shared" si="0"/>
        <v>게임학과</v>
      </c>
      <c r="E22" s="14" t="s">
        <v>30</v>
      </c>
      <c r="F22" s="15">
        <v>82</v>
      </c>
      <c r="G22" s="10">
        <f t="shared" si="1"/>
        <v>41</v>
      </c>
      <c r="H22" s="15">
        <v>50</v>
      </c>
      <c r="I22" s="10">
        <f t="shared" si="2"/>
        <v>45.45</v>
      </c>
      <c r="J22" s="15">
        <v>94.44</v>
      </c>
      <c r="K22" s="15">
        <v>54</v>
      </c>
      <c r="L22" s="10">
        <f t="shared" si="3"/>
        <v>49.09</v>
      </c>
      <c r="M22" s="15">
        <v>26</v>
      </c>
      <c r="N22" s="16">
        <v>60</v>
      </c>
      <c r="O22" s="12">
        <f t="shared" si="4"/>
        <v>48.16</v>
      </c>
      <c r="P22" s="25">
        <f t="shared" si="5"/>
        <v>41</v>
      </c>
      <c r="Q22" s="12">
        <f t="shared" si="6"/>
        <v>41</v>
      </c>
      <c r="R22" s="30" t="s">
        <v>76</v>
      </c>
      <c r="S22" s="27" t="str">
        <f t="shared" si="7"/>
        <v>2015</v>
      </c>
      <c r="T22" s="42" t="str">
        <f t="shared" si="8"/>
        <v>104</v>
      </c>
      <c r="U22" s="27" t="b">
        <f t="shared" si="9"/>
        <v>1</v>
      </c>
      <c r="V22" s="62"/>
    </row>
    <row r="23" spans="1:22" ht="20.100000000000001" customHeight="1" x14ac:dyDescent="0.3">
      <c r="A23" s="57">
        <v>22</v>
      </c>
      <c r="B23" s="54">
        <v>2</v>
      </c>
      <c r="C23" s="54">
        <v>201810321</v>
      </c>
      <c r="D23" s="40" t="str">
        <f t="shared" si="0"/>
        <v>전자학과</v>
      </c>
      <c r="E23" s="14" t="s">
        <v>31</v>
      </c>
      <c r="F23" s="15">
        <v>131</v>
      </c>
      <c r="G23" s="10">
        <f t="shared" si="1"/>
        <v>65.5</v>
      </c>
      <c r="H23" s="15">
        <v>56</v>
      </c>
      <c r="I23" s="10">
        <f t="shared" si="2"/>
        <v>50.91</v>
      </c>
      <c r="J23" s="15">
        <v>94.44</v>
      </c>
      <c r="K23" s="15">
        <v>47</v>
      </c>
      <c r="L23" s="10">
        <f t="shared" si="3"/>
        <v>42.73</v>
      </c>
      <c r="M23" s="15">
        <v>48</v>
      </c>
      <c r="N23" s="16">
        <v>80</v>
      </c>
      <c r="O23" s="12">
        <f t="shared" si="4"/>
        <v>59.99</v>
      </c>
      <c r="P23" s="25">
        <f t="shared" si="5"/>
        <v>34</v>
      </c>
      <c r="Q23" s="12">
        <f t="shared" si="6"/>
        <v>34</v>
      </c>
      <c r="R23" s="30"/>
      <c r="S23" s="27" t="str">
        <f t="shared" si="7"/>
        <v>2018</v>
      </c>
      <c r="T23" s="42" t="str">
        <f t="shared" si="8"/>
        <v>103</v>
      </c>
      <c r="U23" s="27" t="b">
        <f t="shared" si="9"/>
        <v>1</v>
      </c>
      <c r="V23" s="62"/>
    </row>
    <row r="24" spans="1:22" ht="20.100000000000001" customHeight="1" x14ac:dyDescent="0.3">
      <c r="A24" s="57">
        <v>23</v>
      </c>
      <c r="B24" s="54">
        <v>3</v>
      </c>
      <c r="C24" s="54">
        <v>201610124</v>
      </c>
      <c r="D24" s="40" t="str">
        <f t="shared" si="0"/>
        <v>컴퓨터학과</v>
      </c>
      <c r="E24" s="14" t="s">
        <v>32</v>
      </c>
      <c r="F24" s="15">
        <v>111</v>
      </c>
      <c r="G24" s="10">
        <f t="shared" si="1"/>
        <v>55.5</v>
      </c>
      <c r="H24" s="15">
        <v>60</v>
      </c>
      <c r="I24" s="10">
        <f t="shared" si="2"/>
        <v>54.55</v>
      </c>
      <c r="J24" s="15">
        <v>94.44</v>
      </c>
      <c r="K24" s="15">
        <v>47</v>
      </c>
      <c r="L24" s="10">
        <f t="shared" si="3"/>
        <v>42.73</v>
      </c>
      <c r="M24" s="15">
        <v>30</v>
      </c>
      <c r="N24" s="16">
        <v>80</v>
      </c>
      <c r="O24" s="12">
        <f t="shared" si="4"/>
        <v>56.46</v>
      </c>
      <c r="P24" s="25">
        <f t="shared" si="5"/>
        <v>36</v>
      </c>
      <c r="Q24" s="12">
        <f t="shared" si="6"/>
        <v>36</v>
      </c>
      <c r="R24" s="30"/>
      <c r="S24" s="27" t="str">
        <f t="shared" si="7"/>
        <v>2016</v>
      </c>
      <c r="T24" s="42" t="str">
        <f t="shared" si="8"/>
        <v>101</v>
      </c>
      <c r="U24" s="27" t="b">
        <f t="shared" si="9"/>
        <v>1</v>
      </c>
      <c r="V24" s="62"/>
    </row>
    <row r="25" spans="1:22" ht="20.100000000000001" customHeight="1" x14ac:dyDescent="0.3">
      <c r="A25" s="57">
        <v>24</v>
      </c>
      <c r="B25" s="54">
        <v>2</v>
      </c>
      <c r="C25" s="54">
        <v>201710128</v>
      </c>
      <c r="D25" s="40" t="str">
        <f t="shared" si="0"/>
        <v>컴퓨터학과</v>
      </c>
      <c r="E25" s="14" t="s">
        <v>33</v>
      </c>
      <c r="F25" s="15">
        <v>130</v>
      </c>
      <c r="G25" s="10">
        <f t="shared" si="1"/>
        <v>65</v>
      </c>
      <c r="H25" s="15">
        <v>0</v>
      </c>
      <c r="I25" s="10">
        <f t="shared" si="2"/>
        <v>0</v>
      </c>
      <c r="J25" s="15">
        <v>60</v>
      </c>
      <c r="K25" s="15">
        <v>57</v>
      </c>
      <c r="L25" s="10">
        <f t="shared" si="3"/>
        <v>51.82</v>
      </c>
      <c r="M25" s="15">
        <v>0</v>
      </c>
      <c r="N25" s="16">
        <v>0</v>
      </c>
      <c r="O25" s="12">
        <f t="shared" si="4"/>
        <v>30.68</v>
      </c>
      <c r="P25" s="25">
        <f t="shared" si="5"/>
        <v>49</v>
      </c>
      <c r="Q25" s="12">
        <f t="shared" si="6"/>
        <v>49</v>
      </c>
      <c r="R25" s="30"/>
      <c r="S25" s="27" t="str">
        <f t="shared" si="7"/>
        <v>2017</v>
      </c>
      <c r="T25" s="42" t="str">
        <f t="shared" si="8"/>
        <v>101</v>
      </c>
      <c r="U25" s="27" t="b">
        <f t="shared" si="9"/>
        <v>1</v>
      </c>
      <c r="V25" s="62"/>
    </row>
    <row r="26" spans="1:22" ht="20.100000000000001" customHeight="1" x14ac:dyDescent="0.3">
      <c r="A26" s="57">
        <v>25</v>
      </c>
      <c r="B26" s="54">
        <v>2</v>
      </c>
      <c r="C26" s="54">
        <v>201610130</v>
      </c>
      <c r="D26" s="40" t="str">
        <f t="shared" si="0"/>
        <v>컴퓨터학과</v>
      </c>
      <c r="E26" s="14" t="s">
        <v>34</v>
      </c>
      <c r="F26" s="15">
        <v>162</v>
      </c>
      <c r="G26" s="10">
        <f t="shared" si="1"/>
        <v>81</v>
      </c>
      <c r="H26" s="15">
        <v>80</v>
      </c>
      <c r="I26" s="10">
        <f t="shared" si="2"/>
        <v>72.73</v>
      </c>
      <c r="J26" s="15">
        <v>96.67</v>
      </c>
      <c r="K26" s="15">
        <v>55</v>
      </c>
      <c r="L26" s="10">
        <f t="shared" si="3"/>
        <v>50</v>
      </c>
      <c r="M26" s="15">
        <v>83</v>
      </c>
      <c r="N26" s="16">
        <v>100</v>
      </c>
      <c r="O26" s="12">
        <f t="shared" si="4"/>
        <v>77.72</v>
      </c>
      <c r="P26" s="25">
        <f t="shared" si="5"/>
        <v>8</v>
      </c>
      <c r="Q26" s="12">
        <f t="shared" si="6"/>
        <v>8</v>
      </c>
      <c r="R26" s="30"/>
      <c r="S26" s="27" t="str">
        <f t="shared" si="7"/>
        <v>2016</v>
      </c>
      <c r="T26" s="42" t="str">
        <f t="shared" si="8"/>
        <v>101</v>
      </c>
      <c r="U26" s="27" t="b">
        <f t="shared" si="9"/>
        <v>1</v>
      </c>
      <c r="V26" s="62"/>
    </row>
    <row r="27" spans="1:22" ht="20.100000000000001" customHeight="1" x14ac:dyDescent="0.3">
      <c r="A27" s="57">
        <v>26</v>
      </c>
      <c r="B27" s="54">
        <v>2</v>
      </c>
      <c r="C27" s="54">
        <v>201810531</v>
      </c>
      <c r="D27" s="40" t="str">
        <f t="shared" si="0"/>
        <v>통신학과</v>
      </c>
      <c r="E27" s="14" t="s">
        <v>35</v>
      </c>
      <c r="F27" s="15">
        <v>141</v>
      </c>
      <c r="G27" s="10">
        <f t="shared" si="1"/>
        <v>70.5</v>
      </c>
      <c r="H27" s="15">
        <v>85</v>
      </c>
      <c r="I27" s="10">
        <f t="shared" si="2"/>
        <v>77.27</v>
      </c>
      <c r="J27" s="15">
        <v>100</v>
      </c>
      <c r="K27" s="15">
        <v>70</v>
      </c>
      <c r="L27" s="10">
        <f t="shared" si="3"/>
        <v>63.64</v>
      </c>
      <c r="M27" s="15">
        <v>77</v>
      </c>
      <c r="N27" s="16">
        <v>100</v>
      </c>
      <c r="O27" s="12">
        <f t="shared" si="4"/>
        <v>77.260000000000005</v>
      </c>
      <c r="P27" s="25">
        <f t="shared" si="5"/>
        <v>9</v>
      </c>
      <c r="Q27" s="12">
        <f t="shared" si="6"/>
        <v>9</v>
      </c>
      <c r="R27" s="30"/>
      <c r="S27" s="27" t="str">
        <f t="shared" si="7"/>
        <v>2018</v>
      </c>
      <c r="T27" s="42" t="str">
        <f t="shared" si="8"/>
        <v>105</v>
      </c>
      <c r="U27" s="27" t="b">
        <f t="shared" si="9"/>
        <v>1</v>
      </c>
      <c r="V27" s="62"/>
    </row>
    <row r="28" spans="1:22" ht="20.100000000000001" customHeight="1" x14ac:dyDescent="0.3">
      <c r="A28" s="57">
        <v>27</v>
      </c>
      <c r="B28" s="54">
        <v>2</v>
      </c>
      <c r="C28" s="54">
        <v>201810538</v>
      </c>
      <c r="D28" s="40" t="str">
        <f t="shared" si="0"/>
        <v>통신학과</v>
      </c>
      <c r="E28" s="14" t="s">
        <v>36</v>
      </c>
      <c r="F28" s="15">
        <v>153</v>
      </c>
      <c r="G28" s="10">
        <f t="shared" si="1"/>
        <v>76.5</v>
      </c>
      <c r="H28" s="15">
        <v>105</v>
      </c>
      <c r="I28" s="10">
        <f t="shared" si="2"/>
        <v>95.45</v>
      </c>
      <c r="J28" s="15">
        <v>100</v>
      </c>
      <c r="K28" s="15">
        <v>81</v>
      </c>
      <c r="L28" s="10">
        <f t="shared" si="3"/>
        <v>73.64</v>
      </c>
      <c r="M28" s="15">
        <v>83</v>
      </c>
      <c r="N28" s="16">
        <v>100</v>
      </c>
      <c r="O28" s="12">
        <f t="shared" si="4"/>
        <v>87.02</v>
      </c>
      <c r="P28" s="25">
        <f t="shared" si="5"/>
        <v>2</v>
      </c>
      <c r="Q28" s="12">
        <f t="shared" si="6"/>
        <v>2</v>
      </c>
      <c r="R28" s="30"/>
      <c r="S28" s="27" t="str">
        <f t="shared" si="7"/>
        <v>2018</v>
      </c>
      <c r="T28" s="42" t="str">
        <f t="shared" si="8"/>
        <v>105</v>
      </c>
      <c r="U28" s="27" t="b">
        <f t="shared" si="9"/>
        <v>1</v>
      </c>
      <c r="V28" s="62"/>
    </row>
    <row r="29" spans="1:22" ht="20.100000000000001" customHeight="1" x14ac:dyDescent="0.3">
      <c r="A29" s="57">
        <v>28</v>
      </c>
      <c r="B29" s="54">
        <v>2</v>
      </c>
      <c r="C29" s="54">
        <v>201810139</v>
      </c>
      <c r="D29" s="40" t="str">
        <f t="shared" si="0"/>
        <v>컴퓨터학과</v>
      </c>
      <c r="E29" s="14" t="s">
        <v>37</v>
      </c>
      <c r="F29" s="15">
        <v>86</v>
      </c>
      <c r="G29" s="10">
        <f t="shared" si="1"/>
        <v>43</v>
      </c>
      <c r="H29" s="15">
        <v>21</v>
      </c>
      <c r="I29" s="10">
        <f t="shared" si="2"/>
        <v>19.09</v>
      </c>
      <c r="J29" s="15">
        <v>78.89</v>
      </c>
      <c r="K29" s="15">
        <v>56</v>
      </c>
      <c r="L29" s="10">
        <f t="shared" si="3"/>
        <v>50.91</v>
      </c>
      <c r="M29" s="15">
        <v>13</v>
      </c>
      <c r="N29" s="16">
        <v>40</v>
      </c>
      <c r="O29" s="12">
        <f t="shared" si="4"/>
        <v>35.86</v>
      </c>
      <c r="P29" s="25">
        <f t="shared" si="5"/>
        <v>48</v>
      </c>
      <c r="Q29" s="12">
        <f t="shared" si="6"/>
        <v>48</v>
      </c>
      <c r="R29" s="30"/>
      <c r="S29" s="27" t="str">
        <f t="shared" si="7"/>
        <v>2018</v>
      </c>
      <c r="T29" s="42" t="str">
        <f t="shared" si="8"/>
        <v>101</v>
      </c>
      <c r="U29" s="27" t="b">
        <f t="shared" si="9"/>
        <v>1</v>
      </c>
      <c r="V29" s="62"/>
    </row>
    <row r="30" spans="1:22" ht="20.100000000000001" customHeight="1" x14ac:dyDescent="0.3">
      <c r="A30" s="57">
        <v>29</v>
      </c>
      <c r="B30" s="15">
        <v>3</v>
      </c>
      <c r="C30" s="55">
        <v>201710327</v>
      </c>
      <c r="D30" s="40" t="str">
        <f t="shared" si="0"/>
        <v>전자학과</v>
      </c>
      <c r="E30" s="15" t="s">
        <v>39</v>
      </c>
      <c r="F30" s="15">
        <v>113</v>
      </c>
      <c r="G30" s="10">
        <f t="shared" si="1"/>
        <v>56.5</v>
      </c>
      <c r="H30" s="15">
        <v>89</v>
      </c>
      <c r="I30" s="10">
        <f t="shared" si="2"/>
        <v>80.91</v>
      </c>
      <c r="J30" s="15">
        <v>100</v>
      </c>
      <c r="K30" s="15">
        <v>66</v>
      </c>
      <c r="L30" s="10">
        <f t="shared" si="3"/>
        <v>60</v>
      </c>
      <c r="M30" s="15">
        <v>75</v>
      </c>
      <c r="N30" s="16">
        <v>100</v>
      </c>
      <c r="O30" s="12">
        <f t="shared" si="4"/>
        <v>73.77</v>
      </c>
      <c r="P30" s="25">
        <f t="shared" si="5"/>
        <v>13</v>
      </c>
      <c r="Q30" s="12">
        <f t="shared" si="6"/>
        <v>13</v>
      </c>
      <c r="R30" s="30" t="s">
        <v>76</v>
      </c>
      <c r="S30" s="27" t="str">
        <f t="shared" si="7"/>
        <v>2017</v>
      </c>
      <c r="T30" s="42" t="str">
        <f t="shared" si="8"/>
        <v>103</v>
      </c>
      <c r="U30" s="27" t="b">
        <f t="shared" si="9"/>
        <v>0</v>
      </c>
      <c r="V30" s="62"/>
    </row>
    <row r="31" spans="1:22" ht="20.100000000000001" customHeight="1" x14ac:dyDescent="0.3">
      <c r="A31" s="57">
        <v>30</v>
      </c>
      <c r="B31" s="15">
        <v>2</v>
      </c>
      <c r="C31" s="55">
        <v>201810573</v>
      </c>
      <c r="D31" s="40" t="str">
        <f t="shared" si="0"/>
        <v>통신학과</v>
      </c>
      <c r="E31" s="15" t="s">
        <v>40</v>
      </c>
      <c r="F31" s="15">
        <v>124</v>
      </c>
      <c r="G31" s="10">
        <f t="shared" si="1"/>
        <v>62</v>
      </c>
      <c r="H31" s="15">
        <v>97</v>
      </c>
      <c r="I31" s="10">
        <f t="shared" si="2"/>
        <v>88.18</v>
      </c>
      <c r="J31" s="15">
        <v>96.67</v>
      </c>
      <c r="K31" s="15">
        <v>60</v>
      </c>
      <c r="L31" s="10">
        <f t="shared" si="3"/>
        <v>54.55</v>
      </c>
      <c r="M31" s="15">
        <v>74</v>
      </c>
      <c r="N31" s="16">
        <v>100</v>
      </c>
      <c r="O31" s="12">
        <f t="shared" si="4"/>
        <v>76.989999999999995</v>
      </c>
      <c r="P31" s="25">
        <f t="shared" si="5"/>
        <v>10</v>
      </c>
      <c r="Q31" s="12">
        <f t="shared" si="6"/>
        <v>10</v>
      </c>
      <c r="R31" s="30"/>
      <c r="S31" s="27" t="str">
        <f t="shared" si="7"/>
        <v>2018</v>
      </c>
      <c r="T31" s="42" t="str">
        <f t="shared" si="8"/>
        <v>105</v>
      </c>
      <c r="U31" s="27" t="b">
        <f t="shared" si="9"/>
        <v>1</v>
      </c>
      <c r="V31" s="62"/>
    </row>
    <row r="32" spans="1:22" ht="20.100000000000001" customHeight="1" x14ac:dyDescent="0.3">
      <c r="A32" s="57">
        <v>31</v>
      </c>
      <c r="B32" s="15">
        <v>4</v>
      </c>
      <c r="C32" s="55">
        <v>201610256</v>
      </c>
      <c r="D32" s="40" t="str">
        <f t="shared" si="0"/>
        <v>보안학과</v>
      </c>
      <c r="E32" s="15" t="s">
        <v>41</v>
      </c>
      <c r="F32" s="15">
        <v>57</v>
      </c>
      <c r="G32" s="10">
        <f t="shared" si="1"/>
        <v>28.5</v>
      </c>
      <c r="H32" s="15">
        <v>47</v>
      </c>
      <c r="I32" s="10">
        <f t="shared" si="2"/>
        <v>42.73</v>
      </c>
      <c r="J32" s="15">
        <v>90</v>
      </c>
      <c r="K32" s="15">
        <v>58</v>
      </c>
      <c r="L32" s="10">
        <f t="shared" si="3"/>
        <v>52.73</v>
      </c>
      <c r="M32" s="15">
        <v>21</v>
      </c>
      <c r="N32" s="16">
        <v>100</v>
      </c>
      <c r="O32" s="12">
        <f t="shared" si="4"/>
        <v>44.88</v>
      </c>
      <c r="P32" s="25">
        <f t="shared" si="5"/>
        <v>43</v>
      </c>
      <c r="Q32" s="12">
        <f t="shared" si="6"/>
        <v>43</v>
      </c>
      <c r="R32" s="30" t="s">
        <v>76</v>
      </c>
      <c r="S32" s="27" t="str">
        <f t="shared" si="7"/>
        <v>2016</v>
      </c>
      <c r="T32" s="42" t="str">
        <f t="shared" si="8"/>
        <v>102</v>
      </c>
      <c r="U32" s="27" t="b">
        <f t="shared" si="9"/>
        <v>0</v>
      </c>
      <c r="V32" s="62"/>
    </row>
    <row r="33" spans="1:22" ht="20.100000000000001" customHeight="1" x14ac:dyDescent="0.3">
      <c r="A33" s="57">
        <v>32</v>
      </c>
      <c r="B33" s="15">
        <v>4</v>
      </c>
      <c r="C33" s="55">
        <v>201610162</v>
      </c>
      <c r="D33" s="40" t="str">
        <f t="shared" si="0"/>
        <v>컴퓨터학과</v>
      </c>
      <c r="E33" s="15" t="s">
        <v>42</v>
      </c>
      <c r="F33" s="15">
        <v>111</v>
      </c>
      <c r="G33" s="10">
        <f t="shared" si="1"/>
        <v>55.5</v>
      </c>
      <c r="H33" s="15">
        <v>52</v>
      </c>
      <c r="I33" s="10">
        <f t="shared" si="2"/>
        <v>47.27</v>
      </c>
      <c r="J33" s="15">
        <v>96.67</v>
      </c>
      <c r="K33" s="15">
        <v>23</v>
      </c>
      <c r="L33" s="10">
        <f t="shared" si="3"/>
        <v>20.91</v>
      </c>
      <c r="M33" s="15">
        <v>59</v>
      </c>
      <c r="N33" s="16">
        <v>70</v>
      </c>
      <c r="O33" s="12">
        <f t="shared" si="4"/>
        <v>54.35</v>
      </c>
      <c r="P33" s="25">
        <f t="shared" si="5"/>
        <v>38</v>
      </c>
      <c r="Q33" s="12">
        <f t="shared" si="6"/>
        <v>38</v>
      </c>
      <c r="R33" s="30"/>
      <c r="S33" s="27" t="str">
        <f t="shared" si="7"/>
        <v>2016</v>
      </c>
      <c r="T33" s="42" t="str">
        <f t="shared" si="8"/>
        <v>101</v>
      </c>
      <c r="U33" s="27" t="b">
        <f t="shared" si="9"/>
        <v>1</v>
      </c>
      <c r="V33" s="62"/>
    </row>
    <row r="34" spans="1:22" ht="20.100000000000001" customHeight="1" x14ac:dyDescent="0.3">
      <c r="A34" s="57">
        <v>33</v>
      </c>
      <c r="B34" s="15">
        <v>4</v>
      </c>
      <c r="C34" s="55">
        <v>201610102</v>
      </c>
      <c r="D34" s="40" t="str">
        <f t="shared" si="0"/>
        <v>컴퓨터학과</v>
      </c>
      <c r="E34" s="15" t="s">
        <v>43</v>
      </c>
      <c r="F34" s="15">
        <v>46</v>
      </c>
      <c r="G34" s="10">
        <f t="shared" si="1"/>
        <v>23</v>
      </c>
      <c r="H34" s="15">
        <v>58</v>
      </c>
      <c r="I34" s="10">
        <f t="shared" si="2"/>
        <v>52.73</v>
      </c>
      <c r="J34" s="15">
        <v>86.67</v>
      </c>
      <c r="K34" s="15">
        <v>10</v>
      </c>
      <c r="L34" s="10">
        <f t="shared" si="3"/>
        <v>9.09</v>
      </c>
      <c r="M34" s="15">
        <v>10</v>
      </c>
      <c r="N34" s="16">
        <v>60</v>
      </c>
      <c r="O34" s="12">
        <f t="shared" si="4"/>
        <v>38.93</v>
      </c>
      <c r="P34" s="25">
        <f t="shared" si="5"/>
        <v>47</v>
      </c>
      <c r="Q34" s="12">
        <f t="shared" si="6"/>
        <v>47</v>
      </c>
      <c r="R34" s="30"/>
      <c r="S34" s="27" t="str">
        <f t="shared" si="7"/>
        <v>2016</v>
      </c>
      <c r="T34" s="42" t="str">
        <f t="shared" si="8"/>
        <v>101</v>
      </c>
      <c r="U34" s="27" t="b">
        <f t="shared" si="9"/>
        <v>1</v>
      </c>
      <c r="V34" s="62"/>
    </row>
    <row r="35" spans="1:22" ht="20.100000000000001" customHeight="1" x14ac:dyDescent="0.3">
      <c r="A35" s="57">
        <v>34</v>
      </c>
      <c r="B35" s="15">
        <v>1</v>
      </c>
      <c r="C35" s="55">
        <v>201810418</v>
      </c>
      <c r="D35" s="40" t="str">
        <f t="shared" si="0"/>
        <v>게임학과</v>
      </c>
      <c r="E35" s="15" t="s">
        <v>44</v>
      </c>
      <c r="F35" s="15">
        <v>85</v>
      </c>
      <c r="G35" s="10">
        <f t="shared" si="1"/>
        <v>42.5</v>
      </c>
      <c r="H35" s="15">
        <v>58</v>
      </c>
      <c r="I35" s="10">
        <f t="shared" si="2"/>
        <v>52.73</v>
      </c>
      <c r="J35" s="15">
        <v>94.44</v>
      </c>
      <c r="K35" s="15">
        <v>40</v>
      </c>
      <c r="L35" s="10">
        <f t="shared" si="3"/>
        <v>36.36</v>
      </c>
      <c r="M35" s="15">
        <v>58</v>
      </c>
      <c r="N35" s="16">
        <v>60</v>
      </c>
      <c r="O35" s="12">
        <f t="shared" si="4"/>
        <v>53.09</v>
      </c>
      <c r="P35" s="25">
        <f t="shared" si="5"/>
        <v>39</v>
      </c>
      <c r="Q35" s="12">
        <f t="shared" si="6"/>
        <v>39</v>
      </c>
      <c r="R35" s="30"/>
      <c r="S35" s="27" t="str">
        <f t="shared" si="7"/>
        <v>2018</v>
      </c>
      <c r="T35" s="42" t="str">
        <f t="shared" si="8"/>
        <v>104</v>
      </c>
      <c r="U35" s="27" t="b">
        <f t="shared" si="9"/>
        <v>1</v>
      </c>
      <c r="V35" s="62"/>
    </row>
    <row r="36" spans="1:22" ht="20.100000000000001" customHeight="1" x14ac:dyDescent="0.3">
      <c r="A36" s="57">
        <v>35</v>
      </c>
      <c r="B36" s="15">
        <v>2</v>
      </c>
      <c r="C36" s="55">
        <v>201710223</v>
      </c>
      <c r="D36" s="40" t="str">
        <f t="shared" si="0"/>
        <v>보안학과</v>
      </c>
      <c r="E36" s="15" t="s">
        <v>45</v>
      </c>
      <c r="F36" s="15">
        <v>52</v>
      </c>
      <c r="G36" s="10">
        <f t="shared" si="1"/>
        <v>26</v>
      </c>
      <c r="H36" s="15">
        <v>56</v>
      </c>
      <c r="I36" s="10">
        <f t="shared" si="2"/>
        <v>50.91</v>
      </c>
      <c r="J36" s="15">
        <v>83.33</v>
      </c>
      <c r="K36" s="15">
        <v>31</v>
      </c>
      <c r="L36" s="10">
        <f t="shared" si="3"/>
        <v>28.18</v>
      </c>
      <c r="M36" s="15">
        <v>0</v>
      </c>
      <c r="N36" s="16">
        <v>60</v>
      </c>
      <c r="O36" s="12">
        <f t="shared" si="4"/>
        <v>39.770000000000003</v>
      </c>
      <c r="P36" s="25">
        <f t="shared" si="5"/>
        <v>46</v>
      </c>
      <c r="Q36" s="12">
        <f t="shared" si="6"/>
        <v>46</v>
      </c>
      <c r="R36" s="30" t="s">
        <v>76</v>
      </c>
      <c r="S36" s="27" t="str">
        <f t="shared" si="7"/>
        <v>2017</v>
      </c>
      <c r="T36" s="42" t="str">
        <f t="shared" si="8"/>
        <v>102</v>
      </c>
      <c r="U36" s="27" t="b">
        <f t="shared" si="9"/>
        <v>0</v>
      </c>
      <c r="V36" s="62"/>
    </row>
    <row r="37" spans="1:22" ht="20.100000000000001" customHeight="1" x14ac:dyDescent="0.3">
      <c r="A37" s="57">
        <v>36</v>
      </c>
      <c r="B37" s="15">
        <v>2</v>
      </c>
      <c r="C37" s="55">
        <v>201710339</v>
      </c>
      <c r="D37" s="40" t="str">
        <f t="shared" si="0"/>
        <v>전자학과</v>
      </c>
      <c r="E37" s="15" t="s">
        <v>46</v>
      </c>
      <c r="F37" s="15">
        <v>16</v>
      </c>
      <c r="G37" s="10">
        <f t="shared" si="1"/>
        <v>8</v>
      </c>
      <c r="H37" s="15">
        <v>20</v>
      </c>
      <c r="I37" s="10">
        <f t="shared" si="2"/>
        <v>18.18</v>
      </c>
      <c r="J37" s="15">
        <v>88.89</v>
      </c>
      <c r="K37" s="15">
        <v>20</v>
      </c>
      <c r="L37" s="10">
        <f t="shared" si="3"/>
        <v>18.18</v>
      </c>
      <c r="M37" s="15">
        <v>21</v>
      </c>
      <c r="N37" s="16">
        <v>100</v>
      </c>
      <c r="O37" s="12">
        <f t="shared" si="4"/>
        <v>26.57</v>
      </c>
      <c r="P37" s="25">
        <f t="shared" si="5"/>
        <v>53</v>
      </c>
      <c r="Q37" s="12">
        <f t="shared" si="6"/>
        <v>53</v>
      </c>
      <c r="R37" s="30"/>
      <c r="S37" s="27" t="str">
        <f t="shared" si="7"/>
        <v>2017</v>
      </c>
      <c r="T37" s="42" t="str">
        <f t="shared" si="8"/>
        <v>103</v>
      </c>
      <c r="U37" s="27" t="b">
        <f t="shared" si="9"/>
        <v>1</v>
      </c>
      <c r="V37" s="62"/>
    </row>
    <row r="38" spans="1:22" ht="20.100000000000001" customHeight="1" x14ac:dyDescent="0.3">
      <c r="A38" s="57">
        <v>37</v>
      </c>
      <c r="B38" s="15">
        <v>2</v>
      </c>
      <c r="C38" s="55">
        <v>201810223</v>
      </c>
      <c r="D38" s="40" t="str">
        <f t="shared" si="0"/>
        <v>보안학과</v>
      </c>
      <c r="E38" s="15" t="s">
        <v>47</v>
      </c>
      <c r="F38" s="15">
        <v>143</v>
      </c>
      <c r="G38" s="10">
        <f t="shared" si="1"/>
        <v>71.5</v>
      </c>
      <c r="H38" s="15">
        <v>82</v>
      </c>
      <c r="I38" s="10">
        <f t="shared" si="2"/>
        <v>74.55</v>
      </c>
      <c r="J38" s="15">
        <v>100</v>
      </c>
      <c r="K38" s="15">
        <v>48</v>
      </c>
      <c r="L38" s="10">
        <f t="shared" si="3"/>
        <v>43.64</v>
      </c>
      <c r="M38" s="15">
        <v>65</v>
      </c>
      <c r="N38" s="16">
        <v>100</v>
      </c>
      <c r="O38" s="12">
        <f t="shared" si="4"/>
        <v>73.41</v>
      </c>
      <c r="P38" s="25">
        <f t="shared" si="5"/>
        <v>14</v>
      </c>
      <c r="Q38" s="12">
        <f t="shared" si="6"/>
        <v>14</v>
      </c>
      <c r="R38" s="30"/>
      <c r="S38" s="27" t="str">
        <f t="shared" si="7"/>
        <v>2018</v>
      </c>
      <c r="T38" s="42" t="str">
        <f t="shared" si="8"/>
        <v>102</v>
      </c>
      <c r="U38" s="27" t="b">
        <f t="shared" si="9"/>
        <v>1</v>
      </c>
      <c r="V38" s="62"/>
    </row>
    <row r="39" spans="1:22" ht="20.100000000000001" customHeight="1" x14ac:dyDescent="0.3">
      <c r="A39" s="57">
        <v>38</v>
      </c>
      <c r="B39" s="15">
        <v>3</v>
      </c>
      <c r="C39" s="55">
        <v>201510196</v>
      </c>
      <c r="D39" s="40" t="str">
        <f t="shared" si="0"/>
        <v>컴퓨터학과</v>
      </c>
      <c r="E39" s="15" t="s">
        <v>48</v>
      </c>
      <c r="F39" s="15">
        <v>160</v>
      </c>
      <c r="G39" s="10">
        <f t="shared" si="1"/>
        <v>80</v>
      </c>
      <c r="H39" s="15">
        <v>79</v>
      </c>
      <c r="I39" s="10">
        <f t="shared" si="2"/>
        <v>71.819999999999993</v>
      </c>
      <c r="J39" s="15">
        <v>91.11</v>
      </c>
      <c r="K39" s="15">
        <v>67</v>
      </c>
      <c r="L39" s="10">
        <f t="shared" si="3"/>
        <v>60.91</v>
      </c>
      <c r="M39" s="15">
        <v>95</v>
      </c>
      <c r="N39" s="16">
        <v>100</v>
      </c>
      <c r="O39" s="12">
        <f t="shared" si="4"/>
        <v>78.84</v>
      </c>
      <c r="P39" s="25">
        <f t="shared" si="5"/>
        <v>5</v>
      </c>
      <c r="Q39" s="12">
        <f t="shared" si="6"/>
        <v>5</v>
      </c>
      <c r="R39" s="30" t="s">
        <v>76</v>
      </c>
      <c r="S39" s="27" t="str">
        <f t="shared" si="7"/>
        <v>2015</v>
      </c>
      <c r="T39" s="42" t="str">
        <f t="shared" si="8"/>
        <v>101</v>
      </c>
      <c r="U39" s="27" t="b">
        <f t="shared" si="9"/>
        <v>1</v>
      </c>
      <c r="V39" s="62"/>
    </row>
    <row r="40" spans="1:22" ht="20.100000000000001" customHeight="1" x14ac:dyDescent="0.3">
      <c r="A40" s="57">
        <v>39</v>
      </c>
      <c r="B40" s="15">
        <v>2</v>
      </c>
      <c r="C40" s="55">
        <v>201610106</v>
      </c>
      <c r="D40" s="40" t="str">
        <f t="shared" si="0"/>
        <v>컴퓨터학과</v>
      </c>
      <c r="E40" s="15" t="s">
        <v>49</v>
      </c>
      <c r="F40" s="15">
        <v>128</v>
      </c>
      <c r="G40" s="10">
        <f t="shared" si="1"/>
        <v>64</v>
      </c>
      <c r="H40" s="15">
        <v>85</v>
      </c>
      <c r="I40" s="10">
        <f t="shared" si="2"/>
        <v>77.27</v>
      </c>
      <c r="J40" s="15">
        <v>100</v>
      </c>
      <c r="K40" s="15">
        <v>60</v>
      </c>
      <c r="L40" s="10">
        <f t="shared" si="3"/>
        <v>54.55</v>
      </c>
      <c r="M40" s="15">
        <v>56</v>
      </c>
      <c r="N40" s="16">
        <v>100</v>
      </c>
      <c r="O40" s="12">
        <f t="shared" si="4"/>
        <v>72.3</v>
      </c>
      <c r="P40" s="25">
        <f t="shared" si="5"/>
        <v>17</v>
      </c>
      <c r="Q40" s="12">
        <f t="shared" si="6"/>
        <v>17</v>
      </c>
      <c r="R40" s="30"/>
      <c r="S40" s="27" t="str">
        <f t="shared" si="7"/>
        <v>2016</v>
      </c>
      <c r="T40" s="42" t="str">
        <f t="shared" si="8"/>
        <v>101</v>
      </c>
      <c r="U40" s="27" t="b">
        <f t="shared" si="9"/>
        <v>1</v>
      </c>
      <c r="V40" s="62"/>
    </row>
    <row r="41" spans="1:22" ht="20.100000000000001" customHeight="1" x14ac:dyDescent="0.3">
      <c r="A41" s="57">
        <v>40</v>
      </c>
      <c r="B41" s="15">
        <v>2</v>
      </c>
      <c r="C41" s="55">
        <v>201710110</v>
      </c>
      <c r="D41" s="40" t="str">
        <f t="shared" si="0"/>
        <v>컴퓨터학과</v>
      </c>
      <c r="E41" s="15" t="s">
        <v>50</v>
      </c>
      <c r="F41" s="15">
        <v>167</v>
      </c>
      <c r="G41" s="10">
        <f t="shared" si="1"/>
        <v>83.5</v>
      </c>
      <c r="H41" s="15">
        <v>99</v>
      </c>
      <c r="I41" s="10">
        <f t="shared" si="2"/>
        <v>90</v>
      </c>
      <c r="J41" s="15">
        <v>100</v>
      </c>
      <c r="K41" s="15">
        <v>102</v>
      </c>
      <c r="L41" s="10">
        <f t="shared" si="3"/>
        <v>92.73</v>
      </c>
      <c r="M41" s="15">
        <v>90</v>
      </c>
      <c r="N41" s="16">
        <v>100</v>
      </c>
      <c r="O41" s="12">
        <f t="shared" si="4"/>
        <v>89.82</v>
      </c>
      <c r="P41" s="25">
        <f t="shared" si="5"/>
        <v>1</v>
      </c>
      <c r="Q41" s="12">
        <f t="shared" si="6"/>
        <v>1</v>
      </c>
      <c r="R41" s="30"/>
      <c r="S41" s="27" t="str">
        <f t="shared" si="7"/>
        <v>2017</v>
      </c>
      <c r="T41" s="42" t="str">
        <f t="shared" si="8"/>
        <v>101</v>
      </c>
      <c r="U41" s="27" t="b">
        <f t="shared" si="9"/>
        <v>1</v>
      </c>
      <c r="V41" s="62"/>
    </row>
    <row r="42" spans="1:22" ht="20.100000000000001" customHeight="1" x14ac:dyDescent="0.3">
      <c r="A42" s="57">
        <v>41</v>
      </c>
      <c r="B42" s="15">
        <v>4</v>
      </c>
      <c r="C42" s="55">
        <v>201510311</v>
      </c>
      <c r="D42" s="40" t="str">
        <f t="shared" si="0"/>
        <v>전자학과</v>
      </c>
      <c r="E42" s="15" t="s">
        <v>51</v>
      </c>
      <c r="F42" s="15">
        <v>127</v>
      </c>
      <c r="G42" s="10">
        <f t="shared" si="1"/>
        <v>63.5</v>
      </c>
      <c r="H42" s="15">
        <v>80</v>
      </c>
      <c r="I42" s="10">
        <f t="shared" si="2"/>
        <v>72.73</v>
      </c>
      <c r="J42" s="15">
        <v>100</v>
      </c>
      <c r="K42" s="15">
        <v>74</v>
      </c>
      <c r="L42" s="10">
        <f t="shared" si="3"/>
        <v>67.27</v>
      </c>
      <c r="M42" s="15">
        <v>91</v>
      </c>
      <c r="N42" s="16">
        <v>100</v>
      </c>
      <c r="O42" s="12">
        <f t="shared" si="4"/>
        <v>75.33</v>
      </c>
      <c r="P42" s="25">
        <f t="shared" si="5"/>
        <v>12</v>
      </c>
      <c r="Q42" s="12">
        <f t="shared" si="6"/>
        <v>12</v>
      </c>
      <c r="R42" s="30" t="s">
        <v>76</v>
      </c>
      <c r="S42" s="27" t="str">
        <f t="shared" si="7"/>
        <v>2015</v>
      </c>
      <c r="T42" s="42" t="str">
        <f t="shared" si="8"/>
        <v>103</v>
      </c>
      <c r="U42" s="27" t="b">
        <f t="shared" si="9"/>
        <v>1</v>
      </c>
      <c r="V42" s="62"/>
    </row>
    <row r="43" spans="1:22" ht="20.100000000000001" customHeight="1" x14ac:dyDescent="0.3">
      <c r="A43" s="57">
        <v>42</v>
      </c>
      <c r="B43" s="15">
        <v>4</v>
      </c>
      <c r="C43" s="55">
        <v>201510319</v>
      </c>
      <c r="D43" s="40" t="str">
        <f t="shared" si="0"/>
        <v>전자학과</v>
      </c>
      <c r="E43" s="15" t="s">
        <v>52</v>
      </c>
      <c r="F43" s="15">
        <v>86</v>
      </c>
      <c r="G43" s="10">
        <f t="shared" si="1"/>
        <v>43</v>
      </c>
      <c r="H43" s="15">
        <v>76</v>
      </c>
      <c r="I43" s="10">
        <f t="shared" si="2"/>
        <v>69.09</v>
      </c>
      <c r="J43" s="15">
        <v>98.89</v>
      </c>
      <c r="K43" s="15">
        <v>56</v>
      </c>
      <c r="L43" s="10">
        <f t="shared" si="3"/>
        <v>50.91</v>
      </c>
      <c r="M43" s="15">
        <v>58</v>
      </c>
      <c r="N43" s="16">
        <v>100</v>
      </c>
      <c r="O43" s="12">
        <f t="shared" si="4"/>
        <v>62.86</v>
      </c>
      <c r="P43" s="25">
        <f t="shared" si="5"/>
        <v>31</v>
      </c>
      <c r="Q43" s="12">
        <f t="shared" si="6"/>
        <v>31</v>
      </c>
      <c r="R43" s="30" t="s">
        <v>76</v>
      </c>
      <c r="S43" s="27" t="str">
        <f t="shared" si="7"/>
        <v>2015</v>
      </c>
      <c r="T43" s="42" t="str">
        <f t="shared" si="8"/>
        <v>103</v>
      </c>
      <c r="U43" s="27" t="b">
        <f t="shared" si="9"/>
        <v>1</v>
      </c>
      <c r="V43" s="62"/>
    </row>
    <row r="44" spans="1:22" ht="20.100000000000001" customHeight="1" x14ac:dyDescent="0.3">
      <c r="A44" s="57">
        <v>43</v>
      </c>
      <c r="B44" s="15">
        <v>3</v>
      </c>
      <c r="C44" s="55">
        <v>201510342</v>
      </c>
      <c r="D44" s="40" t="str">
        <f t="shared" si="0"/>
        <v>전자학과</v>
      </c>
      <c r="E44" s="15" t="s">
        <v>53</v>
      </c>
      <c r="F44" s="15">
        <v>160</v>
      </c>
      <c r="G44" s="10">
        <f t="shared" si="1"/>
        <v>80</v>
      </c>
      <c r="H44" s="15">
        <v>82</v>
      </c>
      <c r="I44" s="10">
        <f t="shared" si="2"/>
        <v>74.55</v>
      </c>
      <c r="J44" s="15">
        <v>100</v>
      </c>
      <c r="K44" s="15">
        <v>79</v>
      </c>
      <c r="L44" s="10">
        <f t="shared" si="3"/>
        <v>71.819999999999993</v>
      </c>
      <c r="M44" s="15">
        <v>90</v>
      </c>
      <c r="N44" s="16">
        <v>100</v>
      </c>
      <c r="O44" s="12">
        <f t="shared" si="4"/>
        <v>81.27</v>
      </c>
      <c r="P44" s="25">
        <f t="shared" si="5"/>
        <v>4</v>
      </c>
      <c r="Q44" s="12">
        <f t="shared" si="6"/>
        <v>4</v>
      </c>
      <c r="R44" s="30"/>
      <c r="S44" s="27" t="str">
        <f t="shared" si="7"/>
        <v>2015</v>
      </c>
      <c r="T44" s="42" t="str">
        <f t="shared" si="8"/>
        <v>103</v>
      </c>
      <c r="U44" s="27" t="b">
        <f t="shared" si="9"/>
        <v>1</v>
      </c>
      <c r="V44" s="62"/>
    </row>
    <row r="45" spans="1:22" ht="20.100000000000001" customHeight="1" x14ac:dyDescent="0.3">
      <c r="A45" s="57">
        <v>44</v>
      </c>
      <c r="B45" s="15">
        <v>2</v>
      </c>
      <c r="C45" s="55">
        <v>201710460</v>
      </c>
      <c r="D45" s="40" t="str">
        <f t="shared" si="0"/>
        <v>게임학과</v>
      </c>
      <c r="E45" s="15" t="s">
        <v>54</v>
      </c>
      <c r="F45" s="15">
        <v>129</v>
      </c>
      <c r="G45" s="10">
        <f t="shared" si="1"/>
        <v>64.5</v>
      </c>
      <c r="H45" s="15">
        <v>70</v>
      </c>
      <c r="I45" s="10">
        <f t="shared" si="2"/>
        <v>63.64</v>
      </c>
      <c r="J45" s="15">
        <v>97.78</v>
      </c>
      <c r="K45" s="15">
        <v>66</v>
      </c>
      <c r="L45" s="10">
        <f t="shared" si="3"/>
        <v>60</v>
      </c>
      <c r="M45" s="15">
        <v>57</v>
      </c>
      <c r="N45" s="16">
        <v>100</v>
      </c>
      <c r="O45" s="12">
        <f t="shared" si="4"/>
        <v>68.099999999999994</v>
      </c>
      <c r="P45" s="25">
        <f t="shared" si="5"/>
        <v>25</v>
      </c>
      <c r="Q45" s="12">
        <f t="shared" si="6"/>
        <v>25</v>
      </c>
      <c r="R45" s="30"/>
      <c r="S45" s="27" t="str">
        <f t="shared" si="7"/>
        <v>2017</v>
      </c>
      <c r="T45" s="42" t="str">
        <f t="shared" si="8"/>
        <v>104</v>
      </c>
      <c r="U45" s="27" t="b">
        <f t="shared" si="9"/>
        <v>1</v>
      </c>
      <c r="V45" s="62"/>
    </row>
    <row r="46" spans="1:22" ht="20.100000000000001" customHeight="1" x14ac:dyDescent="0.3">
      <c r="A46" s="57">
        <v>45</v>
      </c>
      <c r="B46" s="15">
        <v>3</v>
      </c>
      <c r="C46" s="55">
        <v>201710471</v>
      </c>
      <c r="D46" s="40" t="str">
        <f t="shared" si="0"/>
        <v>게임학과</v>
      </c>
      <c r="E46" s="15" t="s">
        <v>55</v>
      </c>
      <c r="F46" s="15">
        <v>155</v>
      </c>
      <c r="G46" s="10">
        <f t="shared" si="1"/>
        <v>77.5</v>
      </c>
      <c r="H46" s="15">
        <v>91</v>
      </c>
      <c r="I46" s="10">
        <f t="shared" si="2"/>
        <v>82.73</v>
      </c>
      <c r="J46" s="15">
        <v>100</v>
      </c>
      <c r="K46" s="15">
        <v>82</v>
      </c>
      <c r="L46" s="10">
        <f t="shared" si="3"/>
        <v>74.55</v>
      </c>
      <c r="M46" s="15">
        <v>76</v>
      </c>
      <c r="N46" s="16">
        <v>100</v>
      </c>
      <c r="O46" s="12">
        <f t="shared" si="4"/>
        <v>82.26</v>
      </c>
      <c r="P46" s="25">
        <f t="shared" si="5"/>
        <v>3</v>
      </c>
      <c r="Q46" s="12">
        <f t="shared" si="6"/>
        <v>3</v>
      </c>
      <c r="R46" s="30" t="s">
        <v>76</v>
      </c>
      <c r="S46" s="27" t="str">
        <f t="shared" si="7"/>
        <v>2017</v>
      </c>
      <c r="T46" s="42" t="str">
        <f t="shared" si="8"/>
        <v>104</v>
      </c>
      <c r="U46" s="27" t="b">
        <f t="shared" si="9"/>
        <v>0</v>
      </c>
      <c r="V46" s="62"/>
    </row>
    <row r="47" spans="1:22" ht="20.100000000000001" customHeight="1" x14ac:dyDescent="0.3">
      <c r="A47" s="57">
        <v>46</v>
      </c>
      <c r="B47" s="15">
        <v>2</v>
      </c>
      <c r="C47" s="55">
        <v>201710226</v>
      </c>
      <c r="D47" s="40" t="str">
        <f t="shared" si="0"/>
        <v>보안학과</v>
      </c>
      <c r="E47" s="15" t="s">
        <v>56</v>
      </c>
      <c r="F47" s="15">
        <v>105</v>
      </c>
      <c r="G47" s="10">
        <f t="shared" si="1"/>
        <v>52.5</v>
      </c>
      <c r="H47" s="15">
        <v>57</v>
      </c>
      <c r="I47" s="10">
        <f t="shared" si="2"/>
        <v>51.82</v>
      </c>
      <c r="J47" s="15">
        <v>97.78</v>
      </c>
      <c r="K47" s="15">
        <v>33</v>
      </c>
      <c r="L47" s="10">
        <f t="shared" si="3"/>
        <v>30</v>
      </c>
      <c r="M47" s="15">
        <v>53</v>
      </c>
      <c r="N47" s="16">
        <v>100</v>
      </c>
      <c r="O47" s="12">
        <f t="shared" si="4"/>
        <v>56.97</v>
      </c>
      <c r="P47" s="25">
        <f t="shared" si="5"/>
        <v>35</v>
      </c>
      <c r="Q47" s="12">
        <f t="shared" si="6"/>
        <v>35</v>
      </c>
      <c r="R47" s="30"/>
      <c r="S47" s="27" t="str">
        <f t="shared" si="7"/>
        <v>2017</v>
      </c>
      <c r="T47" s="42" t="str">
        <f t="shared" si="8"/>
        <v>102</v>
      </c>
      <c r="U47" s="27" t="b">
        <f t="shared" si="9"/>
        <v>1</v>
      </c>
      <c r="V47" s="62"/>
    </row>
    <row r="48" spans="1:22" ht="20.100000000000001" customHeight="1" x14ac:dyDescent="0.3">
      <c r="A48" s="57">
        <v>47</v>
      </c>
      <c r="B48" s="15">
        <v>2</v>
      </c>
      <c r="C48" s="55">
        <v>201810529</v>
      </c>
      <c r="D48" s="40" t="str">
        <f t="shared" si="0"/>
        <v>통신학과</v>
      </c>
      <c r="E48" s="15" t="s">
        <v>57</v>
      </c>
      <c r="F48" s="15">
        <v>141</v>
      </c>
      <c r="G48" s="10">
        <f t="shared" si="1"/>
        <v>70.5</v>
      </c>
      <c r="H48" s="15">
        <v>67</v>
      </c>
      <c r="I48" s="10">
        <f t="shared" si="2"/>
        <v>60.91</v>
      </c>
      <c r="J48" s="15">
        <v>97.78</v>
      </c>
      <c r="K48" s="15">
        <v>78</v>
      </c>
      <c r="L48" s="10">
        <f t="shared" si="3"/>
        <v>70.91</v>
      </c>
      <c r="M48" s="15">
        <v>54</v>
      </c>
      <c r="N48" s="16">
        <v>80</v>
      </c>
      <c r="O48" s="12">
        <f t="shared" si="4"/>
        <v>68.739999999999995</v>
      </c>
      <c r="P48" s="25">
        <f t="shared" si="5"/>
        <v>23</v>
      </c>
      <c r="Q48" s="12">
        <f t="shared" si="6"/>
        <v>23</v>
      </c>
      <c r="R48" s="30"/>
      <c r="S48" s="27" t="str">
        <f t="shared" si="7"/>
        <v>2018</v>
      </c>
      <c r="T48" s="42" t="str">
        <f t="shared" si="8"/>
        <v>105</v>
      </c>
      <c r="U48" s="27" t="b">
        <f t="shared" si="9"/>
        <v>1</v>
      </c>
      <c r="V48" s="62"/>
    </row>
    <row r="49" spans="1:22" ht="20.100000000000001" customHeight="1" x14ac:dyDescent="0.3">
      <c r="A49" s="57">
        <v>48</v>
      </c>
      <c r="B49" s="15">
        <v>1</v>
      </c>
      <c r="C49" s="55">
        <v>201810535</v>
      </c>
      <c r="D49" s="40" t="str">
        <f t="shared" si="0"/>
        <v>통신학과</v>
      </c>
      <c r="E49" s="15" t="s">
        <v>58</v>
      </c>
      <c r="F49" s="15">
        <v>114</v>
      </c>
      <c r="G49" s="10">
        <f t="shared" si="1"/>
        <v>57</v>
      </c>
      <c r="H49" s="15">
        <v>92</v>
      </c>
      <c r="I49" s="10">
        <f t="shared" si="2"/>
        <v>83.64</v>
      </c>
      <c r="J49" s="15">
        <v>95.56</v>
      </c>
      <c r="K49" s="15">
        <v>48</v>
      </c>
      <c r="L49" s="10">
        <f t="shared" si="3"/>
        <v>43.64</v>
      </c>
      <c r="M49" s="15">
        <v>74</v>
      </c>
      <c r="N49" s="16">
        <v>100</v>
      </c>
      <c r="O49" s="12">
        <f t="shared" si="4"/>
        <v>72.69</v>
      </c>
      <c r="P49" s="25">
        <f t="shared" si="5"/>
        <v>15</v>
      </c>
      <c r="Q49" s="12">
        <f t="shared" si="6"/>
        <v>15</v>
      </c>
      <c r="R49" s="30"/>
      <c r="S49" s="27" t="str">
        <f t="shared" si="7"/>
        <v>2018</v>
      </c>
      <c r="T49" s="42" t="str">
        <f t="shared" si="8"/>
        <v>105</v>
      </c>
      <c r="U49" s="27" t="b">
        <f t="shared" si="9"/>
        <v>1</v>
      </c>
      <c r="V49" s="62"/>
    </row>
    <row r="50" spans="1:22" ht="20.100000000000001" customHeight="1" x14ac:dyDescent="0.3">
      <c r="A50" s="57">
        <v>49</v>
      </c>
      <c r="B50" s="15">
        <v>3</v>
      </c>
      <c r="C50" s="55">
        <v>201510546</v>
      </c>
      <c r="D50" s="40" t="str">
        <f t="shared" si="0"/>
        <v>통신학과</v>
      </c>
      <c r="E50" s="15" t="s">
        <v>59</v>
      </c>
      <c r="F50" s="15">
        <v>148</v>
      </c>
      <c r="G50" s="10">
        <f t="shared" si="1"/>
        <v>74</v>
      </c>
      <c r="H50" s="15">
        <v>66</v>
      </c>
      <c r="I50" s="10">
        <f t="shared" si="2"/>
        <v>60</v>
      </c>
      <c r="J50" s="15">
        <v>96.67</v>
      </c>
      <c r="K50" s="15">
        <v>57</v>
      </c>
      <c r="L50" s="10">
        <f t="shared" si="3"/>
        <v>51.82</v>
      </c>
      <c r="M50" s="15">
        <v>51</v>
      </c>
      <c r="N50" s="16">
        <v>100</v>
      </c>
      <c r="O50" s="12">
        <f t="shared" si="4"/>
        <v>68.150000000000006</v>
      </c>
      <c r="P50" s="25">
        <f t="shared" si="5"/>
        <v>24</v>
      </c>
      <c r="Q50" s="12">
        <f t="shared" si="6"/>
        <v>24</v>
      </c>
      <c r="R50" s="30" t="s">
        <v>76</v>
      </c>
      <c r="S50" s="27" t="str">
        <f t="shared" si="7"/>
        <v>2015</v>
      </c>
      <c r="T50" s="42" t="str">
        <f t="shared" si="8"/>
        <v>105</v>
      </c>
      <c r="U50" s="27" t="b">
        <f t="shared" si="9"/>
        <v>1</v>
      </c>
      <c r="V50" s="62"/>
    </row>
    <row r="51" spans="1:22" ht="20.100000000000001" customHeight="1" x14ac:dyDescent="0.3">
      <c r="A51" s="57">
        <v>50</v>
      </c>
      <c r="B51" s="15">
        <v>2</v>
      </c>
      <c r="C51" s="55">
        <v>201610266</v>
      </c>
      <c r="D51" s="40" t="str">
        <f t="shared" si="0"/>
        <v>보안학과</v>
      </c>
      <c r="E51" s="15" t="s">
        <v>60</v>
      </c>
      <c r="F51" s="15">
        <v>97</v>
      </c>
      <c r="G51" s="10">
        <f t="shared" si="1"/>
        <v>48.5</v>
      </c>
      <c r="H51" s="15">
        <v>101</v>
      </c>
      <c r="I51" s="10">
        <f t="shared" si="2"/>
        <v>91.82</v>
      </c>
      <c r="J51" s="15">
        <v>98.89</v>
      </c>
      <c r="K51" s="15">
        <v>73</v>
      </c>
      <c r="L51" s="10">
        <f t="shared" si="3"/>
        <v>66.36</v>
      </c>
      <c r="M51" s="15">
        <v>88</v>
      </c>
      <c r="N51" s="16">
        <v>80</v>
      </c>
      <c r="O51" s="12">
        <f t="shared" si="4"/>
        <v>76.010000000000005</v>
      </c>
      <c r="P51" s="25">
        <f t="shared" si="5"/>
        <v>11</v>
      </c>
      <c r="Q51" s="12">
        <f t="shared" si="6"/>
        <v>11</v>
      </c>
      <c r="R51" s="30"/>
      <c r="S51" s="27" t="str">
        <f t="shared" si="7"/>
        <v>2016</v>
      </c>
      <c r="T51" s="42" t="str">
        <f t="shared" si="8"/>
        <v>102</v>
      </c>
      <c r="U51" s="27" t="b">
        <f t="shared" si="9"/>
        <v>1</v>
      </c>
      <c r="V51" s="62"/>
    </row>
    <row r="52" spans="1:22" ht="20.100000000000001" customHeight="1" x14ac:dyDescent="0.3">
      <c r="A52" s="57">
        <v>51</v>
      </c>
      <c r="B52" s="15">
        <v>4</v>
      </c>
      <c r="C52" s="55">
        <v>201610275</v>
      </c>
      <c r="D52" s="40" t="str">
        <f t="shared" si="0"/>
        <v>보안학과</v>
      </c>
      <c r="E52" s="15" t="s">
        <v>61</v>
      </c>
      <c r="F52" s="15">
        <v>154</v>
      </c>
      <c r="G52" s="10">
        <f t="shared" si="1"/>
        <v>77</v>
      </c>
      <c r="H52" s="15">
        <v>66</v>
      </c>
      <c r="I52" s="10">
        <f t="shared" si="2"/>
        <v>60</v>
      </c>
      <c r="J52" s="15">
        <v>100</v>
      </c>
      <c r="K52" s="15">
        <v>68</v>
      </c>
      <c r="L52" s="10">
        <f t="shared" si="3"/>
        <v>61.82</v>
      </c>
      <c r="M52" s="15">
        <v>36</v>
      </c>
      <c r="N52" s="16">
        <v>100</v>
      </c>
      <c r="O52" s="12">
        <f t="shared" si="4"/>
        <v>68.88</v>
      </c>
      <c r="P52" s="25">
        <f t="shared" si="5"/>
        <v>22</v>
      </c>
      <c r="Q52" s="12">
        <f t="shared" si="6"/>
        <v>22</v>
      </c>
      <c r="R52" s="30"/>
      <c r="S52" s="27" t="str">
        <f t="shared" si="7"/>
        <v>2016</v>
      </c>
      <c r="T52" s="42" t="str">
        <f t="shared" si="8"/>
        <v>102</v>
      </c>
      <c r="U52" s="27" t="b">
        <f t="shared" si="9"/>
        <v>1</v>
      </c>
      <c r="V52" s="62"/>
    </row>
    <row r="53" spans="1:22" ht="20.100000000000001" customHeight="1" x14ac:dyDescent="0.3">
      <c r="A53" s="57">
        <v>52</v>
      </c>
      <c r="B53" s="15">
        <v>4</v>
      </c>
      <c r="C53" s="55">
        <v>201610177</v>
      </c>
      <c r="D53" s="40" t="str">
        <f t="shared" si="0"/>
        <v>컴퓨터학과</v>
      </c>
      <c r="E53" s="15" t="s">
        <v>62</v>
      </c>
      <c r="F53" s="15">
        <v>58</v>
      </c>
      <c r="G53" s="10">
        <f t="shared" si="1"/>
        <v>29</v>
      </c>
      <c r="H53" s="15">
        <v>62</v>
      </c>
      <c r="I53" s="10">
        <f t="shared" si="2"/>
        <v>56.36</v>
      </c>
      <c r="J53" s="15">
        <v>100</v>
      </c>
      <c r="K53" s="15">
        <v>48</v>
      </c>
      <c r="L53" s="10">
        <f t="shared" si="3"/>
        <v>43.64</v>
      </c>
      <c r="M53" s="15">
        <v>49</v>
      </c>
      <c r="N53" s="16">
        <v>100</v>
      </c>
      <c r="O53" s="12">
        <f t="shared" si="4"/>
        <v>52.69</v>
      </c>
      <c r="P53" s="25">
        <f t="shared" si="5"/>
        <v>40</v>
      </c>
      <c r="Q53" s="12">
        <f t="shared" si="6"/>
        <v>40</v>
      </c>
      <c r="R53" s="30"/>
      <c r="S53" s="27" t="str">
        <f t="shared" si="7"/>
        <v>2016</v>
      </c>
      <c r="T53" s="42" t="str">
        <f t="shared" si="8"/>
        <v>101</v>
      </c>
      <c r="U53" s="27" t="b">
        <f t="shared" si="9"/>
        <v>1</v>
      </c>
      <c r="V53" s="62"/>
    </row>
    <row r="54" spans="1:22" ht="20.100000000000001" customHeight="1" thickBot="1" x14ac:dyDescent="0.35">
      <c r="A54" s="58">
        <v>53</v>
      </c>
      <c r="B54" s="17">
        <v>2</v>
      </c>
      <c r="C54" s="56">
        <v>201810585</v>
      </c>
      <c r="D54" s="40" t="str">
        <f t="shared" si="0"/>
        <v>통신학과</v>
      </c>
      <c r="E54" s="17" t="s">
        <v>63</v>
      </c>
      <c r="F54" s="17">
        <v>75</v>
      </c>
      <c r="G54" s="10">
        <f t="shared" si="1"/>
        <v>37.5</v>
      </c>
      <c r="H54" s="17">
        <v>42</v>
      </c>
      <c r="I54" s="10">
        <f t="shared" si="2"/>
        <v>38.18</v>
      </c>
      <c r="J54" s="17">
        <v>97.78</v>
      </c>
      <c r="K54" s="17">
        <v>37</v>
      </c>
      <c r="L54" s="10">
        <f t="shared" si="3"/>
        <v>33.64</v>
      </c>
      <c r="M54" s="17">
        <v>11</v>
      </c>
      <c r="N54" s="18">
        <v>100</v>
      </c>
      <c r="O54" s="12">
        <f t="shared" si="4"/>
        <v>43.86</v>
      </c>
      <c r="P54" s="32">
        <f t="shared" si="5"/>
        <v>44</v>
      </c>
      <c r="Q54" s="33">
        <f t="shared" si="6"/>
        <v>44</v>
      </c>
      <c r="R54" s="31"/>
      <c r="S54" s="60" t="str">
        <f t="shared" si="7"/>
        <v>2018</v>
      </c>
      <c r="T54" s="61" t="str">
        <f t="shared" si="8"/>
        <v>105</v>
      </c>
      <c r="U54" s="60" t="b">
        <f t="shared" si="9"/>
        <v>1</v>
      </c>
      <c r="V54" s="32"/>
    </row>
    <row r="55" spans="1:22" ht="20.100000000000001" customHeight="1" thickTop="1" thickBot="1" x14ac:dyDescent="0.35">
      <c r="A55" s="84" t="s">
        <v>69</v>
      </c>
      <c r="B55" s="85"/>
      <c r="C55" s="85"/>
      <c r="D55" s="86"/>
      <c r="E55" s="87"/>
      <c r="F55" s="19">
        <f>SUM(F2:F54)</f>
        <v>6033</v>
      </c>
      <c r="G55" s="19">
        <f t="shared" ref="G55:N55" si="10">SUM(G2:G54)</f>
        <v>3016.5</v>
      </c>
      <c r="H55" s="19">
        <f t="shared" si="10"/>
        <v>3427</v>
      </c>
      <c r="I55" s="19">
        <f t="shared" si="10"/>
        <v>3115.4700000000007</v>
      </c>
      <c r="J55" s="19">
        <f t="shared" si="10"/>
        <v>5043.3600000000006</v>
      </c>
      <c r="K55" s="19">
        <f t="shared" si="10"/>
        <v>2855</v>
      </c>
      <c r="L55" s="19">
        <f t="shared" si="10"/>
        <v>2595.5100000000007</v>
      </c>
      <c r="M55" s="19">
        <f t="shared" si="10"/>
        <v>2731</v>
      </c>
      <c r="N55" s="19">
        <f t="shared" si="10"/>
        <v>4690</v>
      </c>
      <c r="O55" s="6">
        <f>SUM(O2:O54)</f>
        <v>3266.880000000001</v>
      </c>
      <c r="P55" s="71"/>
      <c r="Q55" s="72"/>
      <c r="R55" s="72"/>
      <c r="S55" s="72"/>
      <c r="T55" s="72"/>
      <c r="U55" s="72"/>
      <c r="V55" s="73"/>
    </row>
    <row r="56" spans="1:22" ht="20.100000000000001" customHeight="1" thickTop="1" thickBot="1" x14ac:dyDescent="0.35">
      <c r="A56" s="81" t="s">
        <v>68</v>
      </c>
      <c r="B56" s="82"/>
      <c r="C56" s="82"/>
      <c r="D56" s="82"/>
      <c r="E56" s="83"/>
      <c r="F56" s="19">
        <f>ROUND(AVERAGE(F2:F54),2)</f>
        <v>113.83</v>
      </c>
      <c r="G56" s="19">
        <f t="shared" ref="G56:N56" si="11">ROUND(AVERAGE(G2:G54),2)</f>
        <v>56.92</v>
      </c>
      <c r="H56" s="19">
        <f t="shared" si="11"/>
        <v>64.66</v>
      </c>
      <c r="I56" s="19">
        <f t="shared" si="11"/>
        <v>58.78</v>
      </c>
      <c r="J56" s="19">
        <f t="shared" si="11"/>
        <v>95.16</v>
      </c>
      <c r="K56" s="19">
        <f t="shared" si="11"/>
        <v>53.87</v>
      </c>
      <c r="L56" s="19">
        <f t="shared" si="11"/>
        <v>48.97</v>
      </c>
      <c r="M56" s="19">
        <f t="shared" si="11"/>
        <v>51.53</v>
      </c>
      <c r="N56" s="19">
        <f t="shared" si="11"/>
        <v>88.49</v>
      </c>
      <c r="O56" s="6">
        <f>AVERAGE(O2:O54)</f>
        <v>61.639245283018887</v>
      </c>
      <c r="P56" s="74"/>
      <c r="Q56" s="75"/>
      <c r="R56" s="75"/>
      <c r="S56" s="75"/>
      <c r="T56" s="75"/>
      <c r="U56" s="75"/>
      <c r="V56" s="76"/>
    </row>
    <row r="57" spans="1:22" ht="20.100000000000001" customHeight="1" thickTop="1" thickBot="1" x14ac:dyDescent="0.35">
      <c r="A57" s="88" t="s">
        <v>70</v>
      </c>
      <c r="B57" s="89"/>
      <c r="C57" s="89"/>
      <c r="D57" s="90"/>
      <c r="E57" s="91"/>
      <c r="F57" s="46">
        <f>MAX(F2:F54)</f>
        <v>167</v>
      </c>
      <c r="G57" s="47">
        <f t="shared" ref="G57:N57" si="12">MAX(G2:G54)</f>
        <v>83.5</v>
      </c>
      <c r="H57" s="47">
        <f t="shared" si="12"/>
        <v>105</v>
      </c>
      <c r="I57" s="47">
        <f t="shared" si="12"/>
        <v>95.45</v>
      </c>
      <c r="J57" s="47">
        <f t="shared" si="12"/>
        <v>100</v>
      </c>
      <c r="K57" s="47">
        <f t="shared" si="12"/>
        <v>102</v>
      </c>
      <c r="L57" s="47">
        <f t="shared" si="12"/>
        <v>92.73</v>
      </c>
      <c r="M57" s="47">
        <f t="shared" si="12"/>
        <v>95</v>
      </c>
      <c r="N57" s="48">
        <f t="shared" si="12"/>
        <v>100</v>
      </c>
      <c r="O57" s="6">
        <f>MAX(O2:O54)</f>
        <v>89.82</v>
      </c>
      <c r="P57" s="74"/>
      <c r="Q57" s="75"/>
      <c r="R57" s="75"/>
      <c r="S57" s="75"/>
      <c r="T57" s="75"/>
      <c r="U57" s="75"/>
      <c r="V57" s="76"/>
    </row>
    <row r="58" spans="1:22" ht="20.100000000000001" customHeight="1" thickTop="1" thickBot="1" x14ac:dyDescent="0.35">
      <c r="A58" s="88" t="s">
        <v>71</v>
      </c>
      <c r="B58" s="89"/>
      <c r="C58" s="89"/>
      <c r="D58" s="90"/>
      <c r="E58" s="91"/>
      <c r="F58" s="46">
        <f>MIN(F2:F54)</f>
        <v>16</v>
      </c>
      <c r="G58" s="47">
        <f t="shared" ref="G58:N58" si="13">MIN(G2:G54)</f>
        <v>8</v>
      </c>
      <c r="H58" s="47">
        <f t="shared" si="13"/>
        <v>0</v>
      </c>
      <c r="I58" s="47">
        <f t="shared" si="13"/>
        <v>0</v>
      </c>
      <c r="J58" s="47">
        <f t="shared" si="13"/>
        <v>60</v>
      </c>
      <c r="K58" s="47">
        <f t="shared" si="13"/>
        <v>9</v>
      </c>
      <c r="L58" s="47">
        <f t="shared" si="13"/>
        <v>8.18</v>
      </c>
      <c r="M58" s="47">
        <f t="shared" si="13"/>
        <v>0</v>
      </c>
      <c r="N58" s="48">
        <f t="shared" si="13"/>
        <v>0</v>
      </c>
      <c r="O58" s="6">
        <f>MIN(O2:O54)</f>
        <v>26.57</v>
      </c>
      <c r="P58" s="74"/>
      <c r="Q58" s="75"/>
      <c r="R58" s="75"/>
      <c r="S58" s="75"/>
      <c r="T58" s="75"/>
      <c r="U58" s="75"/>
      <c r="V58" s="76"/>
    </row>
    <row r="59" spans="1:22" ht="20.100000000000001" customHeight="1" thickTop="1" thickBot="1" x14ac:dyDescent="0.35">
      <c r="A59" s="64" t="s">
        <v>72</v>
      </c>
      <c r="B59" s="64"/>
      <c r="C59" s="64"/>
      <c r="D59" s="64"/>
      <c r="E59" s="64"/>
      <c r="F59" s="20">
        <f>MEDIAN(F2:F54)</f>
        <v>126</v>
      </c>
      <c r="G59" s="21">
        <f t="shared" ref="G59:N59" si="14">MEDIAN(G2:G54)</f>
        <v>63</v>
      </c>
      <c r="H59" s="21">
        <f t="shared" si="14"/>
        <v>66</v>
      </c>
      <c r="I59" s="21">
        <f t="shared" si="14"/>
        <v>60</v>
      </c>
      <c r="J59" s="21">
        <f t="shared" si="14"/>
        <v>97.78</v>
      </c>
      <c r="K59" s="21">
        <f t="shared" si="14"/>
        <v>56</v>
      </c>
      <c r="L59" s="21">
        <f t="shared" si="14"/>
        <v>50.91</v>
      </c>
      <c r="M59" s="21">
        <f t="shared" si="14"/>
        <v>53</v>
      </c>
      <c r="N59" s="22">
        <f t="shared" si="14"/>
        <v>100</v>
      </c>
      <c r="O59" s="23">
        <f>MEDIAN(O2:O54)</f>
        <v>67.44</v>
      </c>
      <c r="P59" s="77"/>
      <c r="Q59" s="78"/>
      <c r="R59" s="78"/>
      <c r="S59" s="78"/>
      <c r="T59" s="78"/>
      <c r="U59" s="78"/>
      <c r="V59" s="79"/>
    </row>
    <row r="60" spans="1:22" ht="14.25" thickTop="1" x14ac:dyDescent="0.3"/>
  </sheetData>
  <mergeCells count="10">
    <mergeCell ref="AA1:AB1"/>
    <mergeCell ref="A56:E56"/>
    <mergeCell ref="A55:E55"/>
    <mergeCell ref="A57:E57"/>
    <mergeCell ref="A58:E58"/>
    <mergeCell ref="A59:E59"/>
    <mergeCell ref="AA9:AA10"/>
    <mergeCell ref="AA12:AB12"/>
    <mergeCell ref="AA13:AB13"/>
    <mergeCell ref="P55:V59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35" t="s">
        <v>5</v>
      </c>
      <c r="B1" s="36" t="s">
        <v>79</v>
      </c>
      <c r="D1" s="35" t="s">
        <v>5</v>
      </c>
      <c r="E1" s="36">
        <v>101</v>
      </c>
      <c r="F1" s="36">
        <v>102</v>
      </c>
      <c r="G1" s="36">
        <v>103</v>
      </c>
      <c r="H1" s="36">
        <v>104</v>
      </c>
      <c r="I1" s="36">
        <v>105</v>
      </c>
    </row>
    <row r="2" spans="1:9" x14ac:dyDescent="0.3">
      <c r="A2" s="36">
        <v>101</v>
      </c>
      <c r="B2" s="36" t="s">
        <v>80</v>
      </c>
      <c r="D2" s="36" t="s">
        <v>79</v>
      </c>
      <c r="E2" s="36" t="s">
        <v>80</v>
      </c>
      <c r="F2" s="36" t="s">
        <v>81</v>
      </c>
      <c r="G2" s="36" t="s">
        <v>82</v>
      </c>
      <c r="H2" s="36" t="s">
        <v>83</v>
      </c>
      <c r="I2" s="36" t="s">
        <v>84</v>
      </c>
    </row>
    <row r="3" spans="1:9" x14ac:dyDescent="0.3">
      <c r="A3" s="36">
        <v>102</v>
      </c>
      <c r="B3" s="36" t="s">
        <v>81</v>
      </c>
    </row>
    <row r="4" spans="1:9" x14ac:dyDescent="0.3">
      <c r="A4" s="36">
        <v>103</v>
      </c>
      <c r="B4" s="36" t="s">
        <v>82</v>
      </c>
    </row>
    <row r="5" spans="1:9" x14ac:dyDescent="0.3">
      <c r="A5" s="36">
        <v>104</v>
      </c>
      <c r="B5" s="36" t="s">
        <v>83</v>
      </c>
    </row>
    <row r="6" spans="1:9" x14ac:dyDescent="0.3">
      <c r="A6" s="36">
        <v>105</v>
      </c>
      <c r="B6" s="36" t="s">
        <v>84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2019-11-18T05:29:33Z</dcterms:modified>
</cp:coreProperties>
</file>