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bookViews>
  <sheets>
    <sheet name="Data &amp; Formulas" sheetId="1" r:id="rId1"/>
    <sheet name="Decision Tree without TVM" sheetId="2" r:id="rId2"/>
    <sheet name="Decision Tree using TVM" sheetId="3" r:id="rId3"/>
    <sheet name="treeCalc_2" sheetId="5" state="hidden" r:id="rId4"/>
    <sheet name="treeCalc_1" sheetId="4" state="hidden" r:id="rId5"/>
  </sheets>
  <definedNames>
    <definedName name="treeList" hidden="1">"11000000000000000000000000000000000000000000000000000000000000000000000000000000000000000000000000000000000000000000000000000000000000000000000000000000000000000000000000000000000000000000000000000000"</definedName>
  </definedNames>
  <calcPr calcId="145621"/>
</workbook>
</file>

<file path=xl/calcChain.xml><?xml version="1.0" encoding="utf-8"?>
<calcChain xmlns="http://schemas.openxmlformats.org/spreadsheetml/2006/main">
  <c r="H12" i="1" l="1"/>
  <c r="H18" i="1"/>
  <c r="H24" i="1"/>
  <c r="F2" i="5"/>
  <c r="F2" i="4"/>
  <c r="H13" i="5" l="1"/>
  <c r="H41" i="5"/>
  <c r="E50" i="3"/>
  <c r="J35" i="5" s="1"/>
  <c r="E48" i="3"/>
  <c r="J34" i="5" s="1"/>
  <c r="E47" i="3"/>
  <c r="K34" i="5" s="1"/>
  <c r="E44" i="3"/>
  <c r="J33" i="5" s="1"/>
  <c r="E43" i="3"/>
  <c r="K33" i="5" s="1"/>
  <c r="H32" i="5"/>
  <c r="H27" i="5"/>
  <c r="D54" i="3"/>
  <c r="J36" i="5" s="1"/>
  <c r="D46" i="3"/>
  <c r="J32" i="5" s="1"/>
  <c r="D45" i="3"/>
  <c r="K32" i="5" s="1"/>
  <c r="D36" i="3"/>
  <c r="J28" i="5" s="1"/>
  <c r="D35" i="3"/>
  <c r="H16" i="4"/>
  <c r="C68" i="3"/>
  <c r="C42" i="3"/>
  <c r="J27" i="5" s="1"/>
  <c r="C41" i="3"/>
  <c r="K27" i="5" s="1"/>
  <c r="C14" i="3"/>
  <c r="J14" i="5" s="1"/>
  <c r="C13" i="3"/>
  <c r="K14" i="5" s="1"/>
  <c r="O49" i="5"/>
  <c r="O45" i="5"/>
  <c r="O41" i="5"/>
  <c r="O40" i="5"/>
  <c r="O36" i="5"/>
  <c r="O32" i="5"/>
  <c r="O28" i="5"/>
  <c r="O27" i="5"/>
  <c r="O23" i="5"/>
  <c r="O19" i="5"/>
  <c r="O15" i="5"/>
  <c r="O14" i="5"/>
  <c r="J13" i="5"/>
  <c r="O13" i="5"/>
  <c r="J12" i="5"/>
  <c r="K11" i="5"/>
  <c r="J11" i="5"/>
  <c r="O11" i="5"/>
  <c r="H45" i="5"/>
  <c r="H36" i="5"/>
  <c r="H23" i="5"/>
  <c r="H15" i="5"/>
  <c r="E84" i="3"/>
  <c r="J52" i="5" s="1"/>
  <c r="E82" i="3"/>
  <c r="J51" i="5" s="1"/>
  <c r="E81" i="3"/>
  <c r="K51" i="5" s="1"/>
  <c r="D80" i="3"/>
  <c r="J49" i="5" s="1"/>
  <c r="E78" i="3"/>
  <c r="J50" i="5" s="1"/>
  <c r="E77" i="3"/>
  <c r="K50" i="5" s="1"/>
  <c r="E76" i="3"/>
  <c r="J48" i="5" s="1"/>
  <c r="E74" i="3"/>
  <c r="J47" i="5" s="1"/>
  <c r="E73" i="3"/>
  <c r="K47" i="5" s="1"/>
  <c r="D72" i="3"/>
  <c r="J45" i="5" s="1"/>
  <c r="D71" i="3"/>
  <c r="K45" i="5" s="1"/>
  <c r="E70" i="3"/>
  <c r="J46" i="5" s="1"/>
  <c r="E69" i="3"/>
  <c r="K46" i="5" s="1"/>
  <c r="J40" i="5"/>
  <c r="E66" i="3"/>
  <c r="J44" i="5" s="1"/>
  <c r="E64" i="3"/>
  <c r="J43" i="5" s="1"/>
  <c r="E63" i="3"/>
  <c r="K43" i="5" s="1"/>
  <c r="D62" i="3"/>
  <c r="J41" i="5" s="1"/>
  <c r="D61" i="3"/>
  <c r="K41" i="5" s="1"/>
  <c r="E60" i="3"/>
  <c r="J42" i="5" s="1"/>
  <c r="E59" i="3"/>
  <c r="K42" i="5" s="1"/>
  <c r="E58" i="3"/>
  <c r="J39" i="5" s="1"/>
  <c r="E56" i="3"/>
  <c r="J38" i="5" s="1"/>
  <c r="E55" i="3"/>
  <c r="K38" i="5" s="1"/>
  <c r="E52" i="3"/>
  <c r="J37" i="5" s="1"/>
  <c r="E51" i="3"/>
  <c r="K37" i="5" s="1"/>
  <c r="E40" i="3"/>
  <c r="J31" i="5" s="1"/>
  <c r="E38" i="3"/>
  <c r="J30" i="5" s="1"/>
  <c r="E37" i="3"/>
  <c r="K30" i="5" s="1"/>
  <c r="E34" i="3"/>
  <c r="J29" i="5" s="1"/>
  <c r="E33" i="3"/>
  <c r="K29" i="5" s="1"/>
  <c r="E30" i="3"/>
  <c r="J26" i="5" s="1"/>
  <c r="E28" i="3"/>
  <c r="J25" i="5" s="1"/>
  <c r="E27" i="3"/>
  <c r="K25" i="5" s="1"/>
  <c r="D26" i="3"/>
  <c r="J23" i="5" s="1"/>
  <c r="E24" i="3"/>
  <c r="J24" i="5" s="1"/>
  <c r="E23" i="3"/>
  <c r="K24" i="5" s="1"/>
  <c r="E22" i="3"/>
  <c r="J22" i="5" s="1"/>
  <c r="E20" i="3"/>
  <c r="J21" i="5" s="1"/>
  <c r="E19" i="3"/>
  <c r="K21" i="5" s="1"/>
  <c r="D18" i="3"/>
  <c r="J19" i="5" s="1"/>
  <c r="D17" i="3"/>
  <c r="K19" i="5" s="1"/>
  <c r="E16" i="3"/>
  <c r="J20" i="5" s="1"/>
  <c r="E15" i="3"/>
  <c r="K20" i="5" s="1"/>
  <c r="E12" i="3"/>
  <c r="J18" i="5" s="1"/>
  <c r="E10" i="3"/>
  <c r="J17" i="5" s="1"/>
  <c r="E9" i="3"/>
  <c r="K17" i="5" s="1"/>
  <c r="D8" i="3"/>
  <c r="J15" i="5" s="1"/>
  <c r="D7" i="3"/>
  <c r="K15" i="5" s="1"/>
  <c r="E6" i="3"/>
  <c r="J16" i="5" s="1"/>
  <c r="E5" i="3"/>
  <c r="K16" i="5" s="1"/>
  <c r="B11" i="5"/>
  <c r="B2" i="5"/>
  <c r="D80" i="2"/>
  <c r="D54" i="2"/>
  <c r="D72" i="2"/>
  <c r="D71" i="2"/>
  <c r="D46" i="2"/>
  <c r="D45" i="2"/>
  <c r="D62" i="2"/>
  <c r="D36" i="2"/>
  <c r="D61" i="2"/>
  <c r="D35" i="2"/>
  <c r="D7" i="2"/>
  <c r="K17" i="4" s="1"/>
  <c r="D26" i="2"/>
  <c r="J19" i="4" s="1"/>
  <c r="D18" i="2"/>
  <c r="J18" i="4" s="1"/>
  <c r="D17" i="2"/>
  <c r="K18" i="4" s="1"/>
  <c r="D8" i="2"/>
  <c r="J23" i="4" s="1"/>
  <c r="C68" i="2"/>
  <c r="J16" i="4" s="1"/>
  <c r="C14" i="2"/>
  <c r="J14" i="4" s="1"/>
  <c r="C42" i="2"/>
  <c r="J15" i="4" s="1"/>
  <c r="C41" i="2"/>
  <c r="K15" i="4" s="1"/>
  <c r="C13" i="2"/>
  <c r="E84" i="2"/>
  <c r="J52" i="4" s="1"/>
  <c r="E82" i="2"/>
  <c r="J51" i="4" s="1"/>
  <c r="E81" i="2"/>
  <c r="K51" i="4" s="1"/>
  <c r="E78" i="2"/>
  <c r="J50" i="4" s="1"/>
  <c r="E77" i="2"/>
  <c r="O25" i="4"/>
  <c r="O24" i="4"/>
  <c r="E76" i="2"/>
  <c r="J49" i="4" s="1"/>
  <c r="E74" i="2"/>
  <c r="J48" i="4" s="1"/>
  <c r="E73" i="2"/>
  <c r="K48" i="4" s="1"/>
  <c r="E70" i="2"/>
  <c r="J47" i="4" s="1"/>
  <c r="E69" i="2"/>
  <c r="K47" i="4" s="1"/>
  <c r="H22" i="4"/>
  <c r="O23" i="4"/>
  <c r="E66" i="2"/>
  <c r="J46" i="4" s="1"/>
  <c r="E64" i="2"/>
  <c r="J45" i="4" s="1"/>
  <c r="E63" i="2"/>
  <c r="K45" i="4" s="1"/>
  <c r="E60" i="2"/>
  <c r="J44" i="4" s="1"/>
  <c r="E59" i="2"/>
  <c r="K44" i="4" s="1"/>
  <c r="O22" i="4"/>
  <c r="E58" i="2"/>
  <c r="J43" i="4" s="1"/>
  <c r="E56" i="2"/>
  <c r="J42" i="4" s="1"/>
  <c r="E55" i="2"/>
  <c r="K42" i="4" s="1"/>
  <c r="E52" i="2"/>
  <c r="J41" i="4" s="1"/>
  <c r="E51" i="2"/>
  <c r="K41" i="4" s="1"/>
  <c r="O21" i="4"/>
  <c r="E50" i="2"/>
  <c r="J40" i="4" s="1"/>
  <c r="E48" i="2"/>
  <c r="J39" i="4" s="1"/>
  <c r="E47" i="2"/>
  <c r="K39" i="4" s="1"/>
  <c r="E44" i="2"/>
  <c r="J38" i="4" s="1"/>
  <c r="E43" i="2"/>
  <c r="K38" i="4" s="1"/>
  <c r="O20" i="4"/>
  <c r="E40" i="2"/>
  <c r="J37" i="4" s="1"/>
  <c r="E38" i="2"/>
  <c r="J36" i="4" s="1"/>
  <c r="E37" i="2"/>
  <c r="K36" i="4" s="1"/>
  <c r="E34" i="2"/>
  <c r="J35" i="4" s="1"/>
  <c r="E33" i="2"/>
  <c r="K35" i="4" s="1"/>
  <c r="O19" i="4"/>
  <c r="E30" i="2"/>
  <c r="J34" i="4" s="1"/>
  <c r="E28" i="2"/>
  <c r="J33" i="4" s="1"/>
  <c r="E27" i="2"/>
  <c r="K33" i="4" s="1"/>
  <c r="E24" i="2"/>
  <c r="J32" i="4" s="1"/>
  <c r="E23" i="2"/>
  <c r="K32" i="4" s="1"/>
  <c r="O18" i="4"/>
  <c r="E22" i="2"/>
  <c r="J31" i="4" s="1"/>
  <c r="E20" i="2"/>
  <c r="J30" i="4" s="1"/>
  <c r="E19" i="2"/>
  <c r="K30" i="4" s="1"/>
  <c r="E16" i="2"/>
  <c r="J29" i="4" s="1"/>
  <c r="E15" i="2"/>
  <c r="K29" i="4" s="1"/>
  <c r="E12" i="2"/>
  <c r="J28" i="4" s="1"/>
  <c r="E10" i="2"/>
  <c r="E9" i="2"/>
  <c r="E6" i="2"/>
  <c r="J26" i="4" s="1"/>
  <c r="E5" i="2"/>
  <c r="K26" i="4" s="1"/>
  <c r="J27" i="4"/>
  <c r="K27" i="4"/>
  <c r="O17" i="4"/>
  <c r="O16" i="4"/>
  <c r="O15" i="4"/>
  <c r="O14" i="4"/>
  <c r="J13" i="4"/>
  <c r="O13" i="4"/>
  <c r="H8" i="1"/>
  <c r="M7" i="1" s="1"/>
  <c r="G8" i="1"/>
  <c r="L7" i="1" s="1"/>
  <c r="J12" i="4"/>
  <c r="K11" i="4"/>
  <c r="J11" i="4"/>
  <c r="O11" i="4"/>
  <c r="B11" i="4"/>
  <c r="B2" i="4"/>
  <c r="H23" i="1"/>
  <c r="G23" i="1"/>
  <c r="G24" i="1"/>
  <c r="H17" i="1"/>
  <c r="G18" i="1"/>
  <c r="G17" i="1"/>
  <c r="H11" i="1"/>
  <c r="G12" i="1"/>
  <c r="G11" i="1"/>
  <c r="C35" i="1"/>
  <c r="H27" i="1" s="1"/>
  <c r="M11" i="1" s="1"/>
  <c r="B35" i="1"/>
  <c r="G27" i="1" s="1"/>
  <c r="L11" i="1" s="1"/>
  <c r="C13" i="1"/>
  <c r="H22" i="1" s="1"/>
  <c r="C10" i="1"/>
  <c r="B13" i="1"/>
  <c r="G10" i="1" s="1"/>
  <c r="B10" i="1"/>
  <c r="E83" i="2" l="1"/>
  <c r="K52" i="4" s="1"/>
  <c r="D53" i="3"/>
  <c r="K50" i="4"/>
  <c r="K28" i="5"/>
  <c r="E11" i="3"/>
  <c r="K18" i="5" s="1"/>
  <c r="C67" i="3"/>
  <c r="K40" i="5" s="1"/>
  <c r="G13" i="1"/>
  <c r="L8" i="1" s="1"/>
  <c r="E57" i="3"/>
  <c r="K39" i="5" s="1"/>
  <c r="E65" i="3"/>
  <c r="K44" i="5" s="1"/>
  <c r="E49" i="3"/>
  <c r="K35" i="5" s="1"/>
  <c r="H24" i="4"/>
  <c r="H25" i="4"/>
  <c r="H28" i="5"/>
  <c r="H49" i="5"/>
  <c r="H19" i="5"/>
  <c r="H40" i="5"/>
  <c r="H14" i="5"/>
  <c r="K36" i="5"/>
  <c r="E21" i="3"/>
  <c r="K22" i="5" s="1"/>
  <c r="D25" i="3"/>
  <c r="K23" i="5" s="1"/>
  <c r="E29" i="3"/>
  <c r="K26" i="5" s="1"/>
  <c r="E39" i="3"/>
  <c r="K31" i="5" s="1"/>
  <c r="E75" i="3"/>
  <c r="K48" i="5" s="1"/>
  <c r="D79" i="3"/>
  <c r="K49" i="5" s="1"/>
  <c r="E83" i="3"/>
  <c r="K52" i="5" s="1"/>
  <c r="E75" i="2"/>
  <c r="K49" i="4" s="1"/>
  <c r="H19" i="4"/>
  <c r="H23" i="4"/>
  <c r="E65" i="2"/>
  <c r="K46" i="4" s="1"/>
  <c r="E57" i="2"/>
  <c r="K43" i="4" s="1"/>
  <c r="H17" i="4"/>
  <c r="H20" i="4"/>
  <c r="H21" i="4"/>
  <c r="H18" i="4"/>
  <c r="E49" i="2"/>
  <c r="K40" i="4" s="1"/>
  <c r="E39" i="2"/>
  <c r="K37" i="4" s="1"/>
  <c r="J25" i="4"/>
  <c r="E29" i="2"/>
  <c r="K34" i="4" s="1"/>
  <c r="K21" i="4"/>
  <c r="J22" i="4"/>
  <c r="E21" i="2"/>
  <c r="K31" i="4" s="1"/>
  <c r="K23" i="4"/>
  <c r="E11" i="2"/>
  <c r="K28" i="4" s="1"/>
  <c r="K20" i="4"/>
  <c r="K24" i="4"/>
  <c r="H25" i="1"/>
  <c r="M10" i="1" s="1"/>
  <c r="H15" i="4"/>
  <c r="J20" i="4"/>
  <c r="J24" i="4"/>
  <c r="J17" i="4"/>
  <c r="J21" i="4"/>
  <c r="H14" i="4"/>
  <c r="D25" i="2"/>
  <c r="K19" i="4" s="1"/>
  <c r="H13" i="4"/>
  <c r="C67" i="2"/>
  <c r="K16" i="4" s="1"/>
  <c r="K14" i="4"/>
  <c r="H10" i="1"/>
  <c r="H13" i="1" s="1"/>
  <c r="H16" i="1"/>
  <c r="H19" i="1" s="1"/>
  <c r="M9" i="1" s="1"/>
  <c r="G16" i="1"/>
  <c r="G19" i="1" s="1"/>
  <c r="L9" i="1" s="1"/>
  <c r="G22" i="1"/>
  <c r="G25" i="1" s="1"/>
  <c r="G29" i="1" l="1"/>
  <c r="H12" i="4" s="1"/>
  <c r="D79" i="2"/>
  <c r="K25" i="4" s="1"/>
  <c r="D53" i="2"/>
  <c r="K22" i="4" s="1"/>
  <c r="M8" i="1"/>
  <c r="H29" i="1"/>
  <c r="B4" i="4" s="1"/>
  <c r="L10" i="1"/>
  <c r="L12" i="1" s="1"/>
  <c r="H12" i="5" s="1"/>
  <c r="M12" i="1" l="1"/>
  <c r="B4" i="5" s="1"/>
  <c r="C2" i="3" l="1"/>
  <c r="F5" i="3"/>
  <c r="F43" i="3"/>
  <c r="F37" i="3"/>
  <c r="F58" i="3"/>
  <c r="F50" i="2"/>
  <c r="F33" i="2"/>
  <c r="F28" i="2"/>
  <c r="F59" i="2"/>
  <c r="F6" i="3"/>
  <c r="C32" i="3"/>
  <c r="F77" i="3"/>
  <c r="F23" i="3"/>
  <c r="F50" i="3"/>
  <c r="E54" i="2"/>
  <c r="F44" i="2"/>
  <c r="F29" i="2"/>
  <c r="E62" i="2"/>
  <c r="F16" i="3"/>
  <c r="F10" i="3"/>
  <c r="F65" i="3"/>
  <c r="F84" i="3"/>
  <c r="F40" i="3"/>
  <c r="F40" i="2"/>
  <c r="F30" i="2"/>
  <c r="E18" i="2"/>
  <c r="F73" i="2"/>
  <c r="F24" i="3"/>
  <c r="F20" i="3"/>
  <c r="F29" i="3"/>
  <c r="F76" i="3"/>
  <c r="D42" i="3"/>
  <c r="F39" i="2"/>
  <c r="E36" i="2"/>
  <c r="F19" i="2"/>
  <c r="F70" i="2"/>
  <c r="F38" i="3"/>
  <c r="F24" i="2"/>
  <c r="D14" i="2"/>
  <c r="D68" i="2"/>
  <c r="C1" i="3"/>
  <c r="F21" i="2"/>
  <c r="F82" i="2"/>
  <c r="F19" i="3"/>
  <c r="F74" i="3"/>
  <c r="C2" i="2"/>
  <c r="F59" i="3"/>
  <c r="B1" i="2"/>
  <c r="B31" i="2"/>
  <c r="E36" i="3"/>
  <c r="F28" i="3"/>
  <c r="F78" i="3"/>
  <c r="D68" i="3"/>
  <c r="E26" i="3"/>
  <c r="F63" i="2"/>
  <c r="F57" i="2"/>
  <c r="F43" i="2"/>
  <c r="F48" i="2"/>
  <c r="E46" i="3"/>
  <c r="F34" i="3"/>
  <c r="F60" i="3"/>
  <c r="E54" i="3"/>
  <c r="E18" i="3"/>
  <c r="F74" i="2"/>
  <c r="F66" i="2"/>
  <c r="F52" i="2"/>
  <c r="F37" i="2"/>
  <c r="F66" i="3"/>
  <c r="F44" i="3"/>
  <c r="F48" i="3"/>
  <c r="F81" i="3"/>
  <c r="E8" i="3"/>
  <c r="F51" i="2"/>
  <c r="F47" i="2"/>
  <c r="F38" i="2"/>
  <c r="F58" i="2"/>
  <c r="B31" i="3"/>
  <c r="F52" i="3"/>
  <c r="F30" i="3"/>
  <c r="F69" i="3"/>
  <c r="B4" i="3"/>
  <c r="F60" i="2"/>
  <c r="F56" i="2"/>
  <c r="E46" i="2"/>
  <c r="F49" i="2"/>
  <c r="F27" i="3"/>
  <c r="B1" i="3"/>
  <c r="F83" i="2"/>
  <c r="F12" i="3"/>
  <c r="F27" i="2"/>
  <c r="F10" i="2"/>
  <c r="F56" i="3"/>
  <c r="F15" i="2"/>
  <c r="F5" i="2"/>
  <c r="F55" i="3"/>
  <c r="F64" i="3"/>
  <c r="E8" i="2"/>
  <c r="F49" i="3"/>
  <c r="E62" i="3"/>
  <c r="F22" i="3"/>
  <c r="F57" i="3"/>
  <c r="D42" i="2"/>
  <c r="F12" i="2"/>
  <c r="F78" i="2"/>
  <c r="F65" i="2"/>
  <c r="E26" i="2"/>
  <c r="F83" i="3"/>
  <c r="E72" i="3"/>
  <c r="D14" i="3"/>
  <c r="F47" i="3"/>
  <c r="C1" i="2"/>
  <c r="F9" i="2"/>
  <c r="F81" i="2"/>
  <c r="F76" i="2"/>
  <c r="F20" i="2"/>
  <c r="F39" i="3"/>
  <c r="E80" i="3"/>
  <c r="F15" i="3"/>
  <c r="F33" i="3"/>
  <c r="F11" i="2"/>
  <c r="F75" i="2"/>
  <c r="E72" i="2"/>
  <c r="F55" i="2"/>
  <c r="F34" i="2"/>
  <c r="F75" i="3"/>
  <c r="F11" i="3"/>
  <c r="F51" i="3"/>
  <c r="F21" i="3"/>
  <c r="F6" i="2"/>
  <c r="F84" i="2"/>
  <c r="F69" i="2"/>
  <c r="F64" i="2"/>
  <c r="F23" i="2"/>
  <c r="F63" i="3"/>
  <c r="F16" i="2"/>
  <c r="F70" i="3"/>
  <c r="F82" i="3"/>
  <c r="B4" i="2"/>
  <c r="F73" i="3"/>
  <c r="C32" i="2"/>
  <c r="E80" i="2"/>
  <c r="F9" i="3"/>
  <c r="F22" i="2"/>
  <c r="F77" i="2"/>
  <c r="A31" i="4"/>
  <c r="A52" i="4"/>
  <c r="A40" i="5"/>
  <c r="A47" i="4"/>
  <c r="A44" i="5"/>
  <c r="A45" i="5"/>
  <c r="A27" i="4"/>
  <c r="A40" i="4"/>
  <c r="A23" i="5"/>
  <c r="A20" i="5"/>
  <c r="A24" i="4"/>
  <c r="A49" i="4"/>
  <c r="A43" i="5"/>
  <c r="A26" i="5"/>
  <c r="A12" i="4"/>
  <c r="A19" i="5"/>
  <c r="A37" i="4"/>
  <c r="A11" i="4"/>
  <c r="A49" i="5"/>
  <c r="A34" i="4"/>
  <c r="A38" i="4"/>
  <c r="A50" i="4"/>
  <c r="A12" i="5"/>
  <c r="A36" i="4"/>
  <c r="A33" i="5"/>
  <c r="A39" i="4"/>
  <c r="A36" i="5"/>
  <c r="A17" i="5"/>
  <c r="A29" i="4"/>
  <c r="A52" i="5"/>
  <c r="A37" i="5"/>
  <c r="A29" i="5"/>
  <c r="A15" i="4"/>
  <c r="A44" i="4"/>
  <c r="A21" i="5"/>
  <c r="A28" i="4"/>
  <c r="A32" i="4"/>
  <c r="A41" i="4"/>
  <c r="A27" i="5"/>
  <c r="A19" i="4"/>
  <c r="A39" i="5"/>
  <c r="A50" i="5"/>
  <c r="A18" i="5"/>
  <c r="A51" i="4"/>
  <c r="A47" i="5"/>
  <c r="A14" i="4"/>
  <c r="A43" i="4"/>
  <c r="A17" i="4"/>
  <c r="A48" i="4"/>
  <c r="A25" i="4"/>
  <c r="A11" i="5"/>
  <c r="A51" i="5"/>
  <c r="A15" i="5"/>
  <c r="A13" i="5"/>
  <c r="A34" i="5"/>
  <c r="A35" i="4"/>
  <c r="A13" i="4"/>
  <c r="A18" i="4"/>
  <c r="A30" i="5"/>
  <c r="A42" i="4"/>
  <c r="A14" i="5"/>
  <c r="A26" i="4"/>
  <c r="A30" i="4"/>
  <c r="A46" i="4"/>
  <c r="A32" i="5"/>
  <c r="A22" i="5"/>
  <c r="A21" i="4"/>
  <c r="A16" i="4"/>
  <c r="A28" i="5"/>
  <c r="A48" i="5"/>
  <c r="A23" i="4"/>
  <c r="A24" i="5"/>
  <c r="A45" i="4"/>
  <c r="A33" i="4"/>
  <c r="A25" i="5"/>
  <c r="A42" i="5"/>
  <c r="A35" i="5"/>
  <c r="A22" i="4"/>
  <c r="A16" i="5"/>
  <c r="A20" i="4"/>
  <c r="A38" i="5"/>
  <c r="A31" i="5"/>
  <c r="A41" i="5"/>
  <c r="A46" i="5"/>
</calcChain>
</file>

<file path=xl/sharedStrings.xml><?xml version="1.0" encoding="utf-8"?>
<sst xmlns="http://schemas.openxmlformats.org/spreadsheetml/2006/main" count="569" uniqueCount="132">
  <si>
    <t>Data Inputs</t>
  </si>
  <si>
    <t>New Car</t>
  </si>
  <si>
    <t>Used Car</t>
  </si>
  <si>
    <t>Cost</t>
  </si>
  <si>
    <t>Cash (Trade-in Value)</t>
  </si>
  <si>
    <t xml:space="preserve">Loan </t>
  </si>
  <si>
    <t>Principal</t>
  </si>
  <si>
    <t>Interest Rate</t>
  </si>
  <si>
    <t>Monthly Payment</t>
  </si>
  <si>
    <t>Annual Payment</t>
  </si>
  <si>
    <t>Known Repairs</t>
  </si>
  <si>
    <t>Year 1</t>
  </si>
  <si>
    <t>Year 2</t>
  </si>
  <si>
    <t>Year 3</t>
  </si>
  <si>
    <t>Maintenance</t>
  </si>
  <si>
    <t>Annual Maintenance</t>
  </si>
  <si>
    <t>Value</t>
  </si>
  <si>
    <t>Probability</t>
  </si>
  <si>
    <t>Salvage Value</t>
  </si>
  <si>
    <t>Net Salvage</t>
  </si>
  <si>
    <t xml:space="preserve"> </t>
  </si>
  <si>
    <t>Loan</t>
  </si>
  <si>
    <t>Repairs</t>
  </si>
  <si>
    <t>Annual Total:</t>
  </si>
  <si>
    <t xml:space="preserve">Note:
We used a simplifying assumption when discounting the future costs to today's dollars. We assumed that all costs occur at year's end. This is certainly not true as the loan payments are made monthly. This assumption can always be removed later if desired. </t>
  </si>
  <si>
    <t>Liabilities</t>
  </si>
  <si>
    <t>Net Cost Calculations incorporating TVM (Time Value of Money)</t>
  </si>
  <si>
    <t>Net Cost Calculations sans TVM</t>
  </si>
  <si>
    <t>Name</t>
  </si>
  <si>
    <t>SheetRef</t>
  </si>
  <si>
    <t>GenInfo</t>
  </si>
  <si>
    <t>Def. Link</t>
  </si>
  <si>
    <t>EXT REFS</t>
  </si>
  <si>
    <t>Def. Form</t>
  </si>
  <si>
    <t>Calc Macro</t>
  </si>
  <si>
    <t>Highest#</t>
  </si>
  <si>
    <t>Ptree1 Compatibility</t>
  </si>
  <si>
    <t>Eval. Function</t>
  </si>
  <si>
    <t>Creation Version</t>
  </si>
  <si>
    <t>Required Version</t>
  </si>
  <si>
    <t>Recommended Version</t>
  </si>
  <si>
    <t>Last Modified By Version</t>
  </si>
  <si>
    <t>Output Label</t>
  </si>
  <si>
    <t>Output Value NF</t>
  </si>
  <si>
    <t>Output Prob NF</t>
  </si>
  <si>
    <t>Input Value NF</t>
  </si>
  <si>
    <t>Input Prob NF</t>
  </si>
  <si>
    <t>R-Value Ref.</t>
  </si>
  <si>
    <t>Anchor Cell</t>
  </si>
  <si>
    <t>Branch Name</t>
  </si>
  <si>
    <t>bformtype</t>
  </si>
  <si>
    <t>valformula</t>
  </si>
  <si>
    <t>pbformula</t>
  </si>
  <si>
    <t>distribution</t>
  </si>
  <si>
    <t>cumPayoffFunction</t>
  </si>
  <si>
    <t>link</t>
  </si>
  <si>
    <t>ENDNODEFORMULA</t>
  </si>
  <si>
    <t>VAL</t>
  </si>
  <si>
    <t>PB</t>
  </si>
  <si>
    <t>IntRefs</t>
  </si>
  <si>
    <t>RefRefs</t>
  </si>
  <si>
    <t>NodeNames</t>
  </si>
  <si>
    <t>Collapsed</t>
  </si>
  <si>
    <t>6.1.1</t>
  </si>
  <si>
    <t>5.0.0</t>
  </si>
  <si>
    <t>&lt;NF&gt;</t>
  </si>
  <si>
    <t>Automatic</t>
  </si>
  <si>
    <t/>
  </si>
  <si>
    <t>DEFAULT</t>
  </si>
  <si>
    <t>0</t>
  </si>
  <si>
    <t>Problem 3.25</t>
  </si>
  <si>
    <t>-1,1,1,-1,0,Exponential, 0,0,-1,0,-1,-1,.0001</t>
  </si>
  <si>
    <t>Car Decision</t>
  </si>
  <si>
    <t>4,0,0,0,1,0,0</t>
  </si>
  <si>
    <t>2,0,0,2,2,3,0,0,0</t>
  </si>
  <si>
    <t>3-Yr Net Cost</t>
  </si>
  <si>
    <t>Year 0</t>
  </si>
  <si>
    <t>Payment</t>
  </si>
  <si>
    <t>1,0,0,3,4,5,6,1,0,0</t>
  </si>
  <si>
    <t>High</t>
  </si>
  <si>
    <t>Medium</t>
  </si>
  <si>
    <t>Low</t>
  </si>
  <si>
    <t>Year 1 Maintenance</t>
  </si>
  <si>
    <t>1,0,0,3,7,8,9,3,0,0</t>
  </si>
  <si>
    <t>1,0,0,3,10,11,12,3,0,0</t>
  </si>
  <si>
    <t>4,0,0,0,5,0,0</t>
  </si>
  <si>
    <t>1,0,0,3,13,14,15,3,0,0</t>
  </si>
  <si>
    <t>Year 2 Maintenance</t>
  </si>
  <si>
    <t>1,0,0,3,16,17,18,4,0,0</t>
  </si>
  <si>
    <t>4,0,0,0,7,0,0</t>
  </si>
  <si>
    <t>Year 3 Maintenance</t>
  </si>
  <si>
    <t>1,0,0,3,19,20,21,4,0,0</t>
  </si>
  <si>
    <t>4,0,0,0,8,0,0</t>
  </si>
  <si>
    <t>1,0,0,3,22,23,24,4,0,0</t>
  </si>
  <si>
    <t>4,0,0,0,9,0,0</t>
  </si>
  <si>
    <t>1,0,0,3,25,26,27,5,0,0</t>
  </si>
  <si>
    <t>4,0,0,0,10,0,0</t>
  </si>
  <si>
    <t>1,0,0,3,28,29,30,5,0,0</t>
  </si>
  <si>
    <t>4,0,0,0,11,0,0</t>
  </si>
  <si>
    <t>1,0,0,3,31,32,33,5,0,0</t>
  </si>
  <si>
    <t>4,0,0,0,12,0,0</t>
  </si>
  <si>
    <t>1,0,0,3,34,35,36,6,0,0</t>
  </si>
  <si>
    <t>4,0,0,0,13,0,0</t>
  </si>
  <si>
    <t>1,0,0,3,37,38,39,6,0,0</t>
  </si>
  <si>
    <t>4,0,0,0,14,0,0</t>
  </si>
  <si>
    <t>1,0,0,3,40,41,42,6,0,0</t>
  </si>
  <si>
    <t>4,0,0,0,15,0,0</t>
  </si>
  <si>
    <t>Problem 3.25 Alt</t>
  </si>
  <si>
    <t>1,0,0,3,4,17,30,1,0,0</t>
  </si>
  <si>
    <t>1,0,0,3,5,9,13,3,0,0</t>
  </si>
  <si>
    <t>1,0,0,3,6,7,8,4,0,0</t>
  </si>
  <si>
    <t>1,0,0,3,10,11,12,4,0,0</t>
  </si>
  <si>
    <t>1,0,0,3,14,15,16,4,0,0</t>
  </si>
  <si>
    <t>1,0,0,3,18,22,26,3,0,0</t>
  </si>
  <si>
    <t>1,0,0,3,19,20,21,17,0,0</t>
  </si>
  <si>
    <t>4,0,0,0,18,0,0</t>
  </si>
  <si>
    <t>1,0,0,3,23,24,25,17,0,0</t>
  </si>
  <si>
    <t>4,0,0,0,22,0,0</t>
  </si>
  <si>
    <t>1,0,0,3,27,28,29,17,0,0</t>
  </si>
  <si>
    <t>4,0,0,0,26,0,0</t>
  </si>
  <si>
    <t>1,0,0,3,31,35,39,3,0,0</t>
  </si>
  <si>
    <t>1,0,0,3,32,33,34,30,0,0</t>
  </si>
  <si>
    <t>4,0,0,0,31,0,0</t>
  </si>
  <si>
    <t>1,0,0,3,36,37,38,30,0,0</t>
  </si>
  <si>
    <t>4,0,0,0,35,0,0</t>
  </si>
  <si>
    <t>1,0,0,3,40,41,42,30,0,0</t>
  </si>
  <si>
    <t>4,0,0,0,39,0,0</t>
  </si>
  <si>
    <t>-1,2,1,-1,0,Exponential, 0,0,-1,0,-1,-1,.0001</t>
  </si>
  <si>
    <r>
      <t xml:space="preserve">The maintenance costs are not known for the used car. As a place holder, we inserted $500 for the cost. There are 2 options for completing the tree.
</t>
    </r>
    <r>
      <rPr>
        <b/>
        <sz val="11"/>
        <color theme="1"/>
        <rFont val="Calibri"/>
        <family val="2"/>
        <scheme val="minor"/>
      </rPr>
      <t>Option 1:</t>
    </r>
    <r>
      <rPr>
        <sz val="11"/>
        <color theme="1"/>
        <rFont val="Calibri"/>
        <family val="2"/>
        <scheme val="minor"/>
      </rPr>
      <t xml:space="preserve">
Create a separate formula for all possible combinations of maintenance costs for the used car. Column H is when the costs equal $500 each year. You would need to create a total of 27 columns (3 costs for each of 3 years). At this point, students have the tools to carry this out. Option 2 relieves the tedium of having to recreate additional formulas, but students will not be introduced to this method until Chapter 4.
</t>
    </r>
    <r>
      <rPr>
        <b/>
        <sz val="11"/>
        <color theme="1"/>
        <rFont val="Calibri"/>
        <family val="2"/>
        <scheme val="minor"/>
      </rPr>
      <t>Option 2:</t>
    </r>
    <r>
      <rPr>
        <sz val="11"/>
        <color theme="1"/>
        <rFont val="Calibri"/>
        <family val="2"/>
        <scheme val="minor"/>
      </rPr>
      <t xml:space="preserve">
Create what is called a linked tree, where we link the nodes of the tree to the spreadsheet formula. In this case, we need only one formula. The tree will indicate the 27 different cost combinations by the values of its branches. These values are sent to the spreadsheet formula, the formula calculates the annual total cost, and then sends this value to the end nodes. Please see Chapter 4 or Palisade.com for detailed instructions on linked trees.</t>
    </r>
  </si>
  <si>
    <t>6.0.1</t>
  </si>
  <si>
    <t>Making Hard Decisions with DecisionTools, 3rd ed., Clemen &amp; Reilly</t>
  </si>
  <si>
    <t>Problem 3.25 - Excel Solution with Discounting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</si>
</sst>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gt;0.00001]0.0###%;[=0]0.0%;0.00E+00"/>
    <numFmt numFmtId="165" formatCode="&quot;$&quot;#,##0.00"/>
  </numFmts>
  <fonts count="10" x14ac:knownFonts="1">
    <font>
      <sz val="11"/>
      <color theme="1"/>
      <name val="Calibri"/>
      <family val="2"/>
      <scheme val="minor"/>
    </font>
    <font>
      <b/>
      <sz val="11"/>
      <color theme="1"/>
      <name val="Calibri"/>
      <family val="2"/>
      <scheme val="minor"/>
    </font>
    <font>
      <b/>
      <i/>
      <sz val="16"/>
      <color indexed="9"/>
      <name val="Times New Roman"/>
      <family val="1"/>
    </font>
    <font>
      <b/>
      <sz val="12"/>
      <color indexed="9"/>
      <name val="Times New Roman"/>
      <family val="1"/>
    </font>
    <font>
      <b/>
      <sz val="8"/>
      <color rgb="FF000080"/>
      <name val="Calibri"/>
      <family val="2"/>
      <scheme val="minor"/>
    </font>
    <font>
      <sz val="8"/>
      <color theme="1"/>
      <name val="Calibri"/>
      <family val="2"/>
      <scheme val="minor"/>
    </font>
    <font>
      <b/>
      <sz val="8"/>
      <color rgb="FF008000"/>
      <name val="Calibri"/>
      <family val="2"/>
      <scheme val="minor"/>
    </font>
    <font>
      <sz val="8"/>
      <color rgb="FF008000"/>
      <name val="Calibri"/>
      <family val="2"/>
      <scheme val="minor"/>
    </font>
    <font>
      <b/>
      <sz val="8"/>
      <color rgb="FF800000"/>
      <name val="Calibri"/>
      <family val="2"/>
      <scheme val="minor"/>
    </font>
    <font>
      <sz val="8"/>
      <color rgb="FF800000"/>
      <name val="Calibri"/>
      <family val="2"/>
      <scheme val="minor"/>
    </font>
  </fonts>
  <fills count="4">
    <fill>
      <patternFill patternType="none"/>
    </fill>
    <fill>
      <patternFill patternType="gray125"/>
    </fill>
    <fill>
      <patternFill patternType="solid">
        <fgColor indexed="12"/>
        <bgColor indexed="64"/>
      </patternFill>
    </fill>
    <fill>
      <patternFill patternType="solid">
        <fgColor theme="8" tint="0.79998168889431442"/>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6" fontId="0" fillId="0" borderId="0" xfId="0" applyNumberFormat="1"/>
    <xf numFmtId="8" fontId="0" fillId="0" borderId="0" xfId="0" applyNumberFormat="1"/>
    <xf numFmtId="0" fontId="0" fillId="0" borderId="0" xfId="0" applyAlignment="1">
      <alignment horizontal="left"/>
    </xf>
    <xf numFmtId="6" fontId="0" fillId="0" borderId="1" xfId="0" applyNumberFormat="1" applyBorder="1"/>
    <xf numFmtId="6" fontId="0" fillId="0" borderId="3" xfId="0" applyNumberFormat="1" applyBorder="1"/>
    <xf numFmtId="6" fontId="0" fillId="0" borderId="5" xfId="0" applyNumberFormat="1" applyBorder="1"/>
    <xf numFmtId="0" fontId="0" fillId="0" borderId="7" xfId="0" applyBorder="1"/>
    <xf numFmtId="0" fontId="0" fillId="0" borderId="8" xfId="0" applyBorder="1"/>
    <xf numFmtId="0" fontId="0" fillId="0" borderId="9" xfId="0" applyBorder="1"/>
    <xf numFmtId="0" fontId="0" fillId="0" borderId="10" xfId="0" applyBorder="1"/>
    <xf numFmtId="6" fontId="0" fillId="0" borderId="0" xfId="0" applyNumberFormat="1" applyBorder="1"/>
    <xf numFmtId="0" fontId="0" fillId="0" borderId="11" xfId="0" applyBorder="1"/>
    <xf numFmtId="0" fontId="0" fillId="0" borderId="0" xfId="0" applyBorder="1"/>
    <xf numFmtId="0" fontId="0" fillId="0" borderId="10" xfId="0" applyBorder="1" applyAlignment="1">
      <alignment horizontal="right"/>
    </xf>
    <xf numFmtId="9" fontId="0" fillId="0" borderId="0" xfId="0" applyNumberFormat="1" applyBorder="1"/>
    <xf numFmtId="8" fontId="0" fillId="0" borderId="0" xfId="0" applyNumberFormat="1" applyBorder="1"/>
    <xf numFmtId="0" fontId="0" fillId="0" borderId="10" xfId="0" applyBorder="1" applyAlignment="1">
      <alignment horizontal="left"/>
    </xf>
    <xf numFmtId="9" fontId="0" fillId="0" borderId="12" xfId="0" applyNumberFormat="1" applyBorder="1"/>
    <xf numFmtId="9" fontId="0" fillId="0" borderId="11" xfId="0" applyNumberFormat="1" applyBorder="1"/>
    <xf numFmtId="9" fontId="0" fillId="0" borderId="13" xfId="0" applyNumberFormat="1" applyBorder="1"/>
    <xf numFmtId="0" fontId="0" fillId="0" borderId="14" xfId="0" applyBorder="1"/>
    <xf numFmtId="6" fontId="0" fillId="0" borderId="17" xfId="0" applyNumberFormat="1" applyBorder="1"/>
    <xf numFmtId="6" fontId="0" fillId="0" borderId="15" xfId="0" applyNumberFormat="1" applyBorder="1"/>
    <xf numFmtId="0" fontId="0" fillId="0" borderId="16" xfId="0" applyBorder="1"/>
    <xf numFmtId="0" fontId="0" fillId="0" borderId="0" xfId="0" applyBorder="1" applyAlignment="1">
      <alignment horizontal="center"/>
    </xf>
    <xf numFmtId="0" fontId="0" fillId="0" borderId="1" xfId="0" applyBorder="1"/>
    <xf numFmtId="0" fontId="0" fillId="0" borderId="18" xfId="0" applyBorder="1"/>
    <xf numFmtId="0" fontId="0" fillId="0" borderId="2" xfId="0" applyBorder="1"/>
    <xf numFmtId="0" fontId="0" fillId="0" borderId="3" xfId="0" applyBorder="1"/>
    <xf numFmtId="0" fontId="0" fillId="0" borderId="4" xfId="0" applyBorder="1"/>
    <xf numFmtId="0" fontId="0" fillId="0" borderId="3" xfId="0" applyBorder="1" applyAlignment="1">
      <alignment horizontal="right"/>
    </xf>
    <xf numFmtId="8" fontId="0" fillId="0" borderId="4" xfId="0" applyNumberFormat="1" applyBorder="1"/>
    <xf numFmtId="6" fontId="0" fillId="0" borderId="4" xfId="0" applyNumberFormat="1" applyBorder="1"/>
    <xf numFmtId="6" fontId="0" fillId="0" borderId="6" xfId="0" applyNumberFormat="1" applyBorder="1"/>
    <xf numFmtId="8" fontId="1" fillId="0" borderId="0" xfId="0" applyNumberFormat="1" applyFont="1" applyBorder="1"/>
    <xf numFmtId="8" fontId="1" fillId="0" borderId="4" xfId="0" applyNumberFormat="1" applyFont="1" applyBorder="1"/>
    <xf numFmtId="0" fontId="1" fillId="0" borderId="0" xfId="0" applyFont="1" applyBorder="1"/>
    <xf numFmtId="0" fontId="1" fillId="0" borderId="4" xfId="0" applyFont="1" applyBorder="1"/>
    <xf numFmtId="6" fontId="1" fillId="0" borderId="17" xfId="0" applyNumberFormat="1" applyFont="1" applyBorder="1"/>
    <xf numFmtId="6" fontId="1" fillId="0" borderId="6" xfId="0" applyNumberFormat="1" applyFont="1" applyBorder="1"/>
    <xf numFmtId="6" fontId="1" fillId="0" borderId="0" xfId="0" applyNumberFormat="1" applyFont="1" applyBorder="1"/>
    <xf numFmtId="6" fontId="1" fillId="0" borderId="4" xfId="0" applyNumberFormat="1" applyFont="1" applyBorder="1"/>
    <xf numFmtId="0" fontId="0" fillId="0" borderId="0" xfId="0" quotePrefix="1" applyAlignment="1">
      <alignment horizontal="left"/>
    </xf>
    <xf numFmtId="164" fontId="4" fillId="0" borderId="0" xfId="0" applyNumberFormat="1" applyFont="1" applyAlignment="1">
      <alignment horizontal="center"/>
    </xf>
    <xf numFmtId="0" fontId="5" fillId="0" borderId="0" xfId="0" applyFont="1" applyAlignment="1">
      <alignment horizontal="right"/>
    </xf>
    <xf numFmtId="6" fontId="0" fillId="0" borderId="0" xfId="0" applyNumberFormat="1" applyAlignment="1">
      <alignment horizontal="left"/>
    </xf>
    <xf numFmtId="0" fontId="0" fillId="0" borderId="0" xfId="0" applyNumberFormat="1"/>
    <xf numFmtId="165" fontId="0" fillId="0" borderId="0" xfId="0" applyNumberFormat="1" applyAlignment="1">
      <alignment horizontal="left"/>
    </xf>
    <xf numFmtId="165" fontId="4" fillId="0" borderId="0" xfId="0" applyNumberFormat="1" applyFont="1" applyAlignment="1">
      <alignment horizontal="center"/>
    </xf>
    <xf numFmtId="165" fontId="5" fillId="0" borderId="0" xfId="0" applyNumberFormat="1" applyFont="1" applyAlignment="1">
      <alignment horizontal="right"/>
    </xf>
    <xf numFmtId="0" fontId="7" fillId="0" borderId="0" xfId="0" applyNumberFormat="1" applyFont="1" applyAlignment="1">
      <alignment horizontal="center"/>
    </xf>
    <xf numFmtId="165" fontId="6" fillId="0" borderId="0" xfId="0" applyNumberFormat="1" applyFont="1" applyAlignment="1">
      <alignment horizontal="center"/>
    </xf>
    <xf numFmtId="0" fontId="6" fillId="0" borderId="0" xfId="0" applyFont="1" applyAlignment="1">
      <alignment horizontal="right"/>
    </xf>
    <xf numFmtId="0" fontId="0" fillId="0" borderId="5" xfId="0" applyFill="1" applyBorder="1" applyAlignment="1">
      <alignment horizontal="right"/>
    </xf>
    <xf numFmtId="8" fontId="0" fillId="0" borderId="17" xfId="0" applyNumberFormat="1" applyBorder="1"/>
    <xf numFmtId="8" fontId="0" fillId="0" borderId="6" xfId="0" applyNumberFormat="1" applyBorder="1"/>
    <xf numFmtId="0" fontId="0" fillId="0" borderId="5" xfId="0" applyFill="1" applyBorder="1"/>
    <xf numFmtId="8" fontId="0" fillId="0" borderId="0" xfId="0" applyNumberFormat="1" applyAlignment="1">
      <alignment horizontal="left"/>
    </xf>
    <xf numFmtId="0" fontId="9" fillId="0" borderId="0" xfId="0" applyNumberFormat="1" applyFont="1" applyAlignment="1">
      <alignment horizontal="center"/>
    </xf>
    <xf numFmtId="165" fontId="8" fillId="0" borderId="0" xfId="0" applyNumberFormat="1" applyFont="1" applyAlignment="1">
      <alignment horizontal="center"/>
    </xf>
    <xf numFmtId="164" fontId="5" fillId="0" borderId="0" xfId="0" applyNumberFormat="1" applyFont="1" applyAlignment="1">
      <alignment horizontal="right"/>
    </xf>
    <xf numFmtId="0" fontId="2" fillId="2" borderId="0" xfId="0" applyFont="1" applyFill="1" applyAlignment="1">
      <alignment horizontal="center"/>
    </xf>
    <xf numFmtId="0" fontId="3" fillId="2" borderId="0" xfId="0" applyFont="1" applyFill="1" applyAlignment="1">
      <alignment horizontal="center"/>
    </xf>
    <xf numFmtId="0" fontId="0" fillId="3" borderId="1" xfId="0" applyFill="1" applyBorder="1" applyAlignment="1">
      <alignment horizontal="left" wrapText="1"/>
    </xf>
    <xf numFmtId="0" fontId="0" fillId="3" borderId="18" xfId="0" applyFill="1" applyBorder="1" applyAlignment="1">
      <alignment horizontal="left" wrapText="1"/>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0" xfId="0" applyFill="1" applyBorder="1" applyAlignment="1">
      <alignment horizontal="left" wrapText="1"/>
    </xf>
    <xf numFmtId="0" fontId="0" fillId="3" borderId="4" xfId="0" applyFill="1" applyBorder="1" applyAlignment="1">
      <alignment horizontal="left" wrapText="1"/>
    </xf>
    <xf numFmtId="0" fontId="0" fillId="3" borderId="5" xfId="0" applyFill="1" applyBorder="1" applyAlignment="1">
      <alignment horizontal="left" wrapText="1"/>
    </xf>
    <xf numFmtId="0" fontId="0" fillId="3" borderId="17" xfId="0" applyFill="1" applyBorder="1" applyAlignment="1">
      <alignment horizontal="left" wrapText="1"/>
    </xf>
    <xf numFmtId="0" fontId="0" fillId="3" borderId="6" xfId="0" applyFill="1" applyBorder="1" applyAlignment="1">
      <alignment horizontal="left"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666750</xdr:colOff>
      <xdr:row>11</xdr:row>
      <xdr:rowOff>133350</xdr:rowOff>
    </xdr:from>
    <xdr:to>
      <xdr:col>11</xdr:col>
      <xdr:colOff>2</xdr:colOff>
      <xdr:row>16</xdr:row>
      <xdr:rowOff>66676</xdr:rowOff>
    </xdr:to>
    <xdr:cxnSp macro="">
      <xdr:nvCxnSpPr>
        <xdr:cNvPr id="3" name="Straight Arrow Connector 2"/>
        <xdr:cNvCxnSpPr/>
      </xdr:nvCxnSpPr>
      <xdr:spPr>
        <a:xfrm flipH="1" flipV="1">
          <a:off x="7381875" y="2314575"/>
          <a:ext cx="1819277" cy="885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16</xdr:row>
      <xdr:rowOff>76200</xdr:rowOff>
    </xdr:from>
    <xdr:to>
      <xdr:col>11</xdr:col>
      <xdr:colOff>9526</xdr:colOff>
      <xdr:row>17</xdr:row>
      <xdr:rowOff>114300</xdr:rowOff>
    </xdr:to>
    <xdr:cxnSp macro="">
      <xdr:nvCxnSpPr>
        <xdr:cNvPr id="5" name="Straight Arrow Connector 4"/>
        <xdr:cNvCxnSpPr/>
      </xdr:nvCxnSpPr>
      <xdr:spPr>
        <a:xfrm flipH="1">
          <a:off x="7381875" y="3209925"/>
          <a:ext cx="1828801"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16</xdr:row>
      <xdr:rowOff>57150</xdr:rowOff>
    </xdr:from>
    <xdr:to>
      <xdr:col>11</xdr:col>
      <xdr:colOff>9526</xdr:colOff>
      <xdr:row>23</xdr:row>
      <xdr:rowOff>76200</xdr:rowOff>
    </xdr:to>
    <xdr:cxnSp macro="">
      <xdr:nvCxnSpPr>
        <xdr:cNvPr id="7" name="Straight Arrow Connector 6"/>
        <xdr:cNvCxnSpPr/>
      </xdr:nvCxnSpPr>
      <xdr:spPr>
        <a:xfrm flipH="1">
          <a:off x="7343775" y="3190875"/>
          <a:ext cx="1866901" cy="1352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242697</xdr:colOff>
      <xdr:row>82</xdr:row>
      <xdr:rowOff>185420</xdr:rowOff>
    </xdr:from>
    <xdr:to>
      <xdr:col>5</xdr:col>
      <xdr:colOff>127</xdr:colOff>
      <xdr:row>82</xdr:row>
      <xdr:rowOff>185420</xdr:rowOff>
    </xdr:to>
    <xdr:cxnSp macro="_xll.PtreeEvent_ObjectClick">
      <xdr:nvCxnSpPr>
        <xdr:cNvPr id="318" name="PTObj_DBranchHLine_1_42"/>
        <xdr:cNvCxnSpPr/>
      </xdr:nvCxnSpPr>
      <xdr:spPr>
        <a:xfrm>
          <a:off x="6119622" y="15806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78</xdr:row>
      <xdr:rowOff>180339</xdr:rowOff>
    </xdr:from>
    <xdr:to>
      <xdr:col>4</xdr:col>
      <xdr:colOff>242697</xdr:colOff>
      <xdr:row>82</xdr:row>
      <xdr:rowOff>185420</xdr:rowOff>
    </xdr:to>
    <xdr:cxnSp macro="_xll.PtreeEvent_ObjectClick">
      <xdr:nvCxnSpPr>
        <xdr:cNvPr id="317" name="PTObj_DBranchDLine_1_42"/>
        <xdr:cNvCxnSpPr/>
      </xdr:nvCxnSpPr>
      <xdr:spPr>
        <a:xfrm>
          <a:off x="5967222" y="15039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80</xdr:row>
      <xdr:rowOff>185420</xdr:rowOff>
    </xdr:from>
    <xdr:to>
      <xdr:col>5</xdr:col>
      <xdr:colOff>127</xdr:colOff>
      <xdr:row>80</xdr:row>
      <xdr:rowOff>185420</xdr:rowOff>
    </xdr:to>
    <xdr:cxnSp macro="_xll.PtreeEvent_ObjectClick">
      <xdr:nvCxnSpPr>
        <xdr:cNvPr id="314" name="PTObj_DBranchHLine_1_41"/>
        <xdr:cNvCxnSpPr/>
      </xdr:nvCxnSpPr>
      <xdr:spPr>
        <a:xfrm>
          <a:off x="6119622" y="15425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78</xdr:row>
      <xdr:rowOff>180339</xdr:rowOff>
    </xdr:from>
    <xdr:to>
      <xdr:col>4</xdr:col>
      <xdr:colOff>242697</xdr:colOff>
      <xdr:row>80</xdr:row>
      <xdr:rowOff>185420</xdr:rowOff>
    </xdr:to>
    <xdr:cxnSp macro="_xll.PtreeEvent_ObjectClick">
      <xdr:nvCxnSpPr>
        <xdr:cNvPr id="313" name="PTObj_DBranchDLine_1_41"/>
        <xdr:cNvCxnSpPr/>
      </xdr:nvCxnSpPr>
      <xdr:spPr>
        <a:xfrm>
          <a:off x="5967222" y="15039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76</xdr:row>
      <xdr:rowOff>185420</xdr:rowOff>
    </xdr:from>
    <xdr:to>
      <xdr:col>5</xdr:col>
      <xdr:colOff>127</xdr:colOff>
      <xdr:row>76</xdr:row>
      <xdr:rowOff>185420</xdr:rowOff>
    </xdr:to>
    <xdr:cxnSp macro="_xll.PtreeEvent_ObjectClick">
      <xdr:nvCxnSpPr>
        <xdr:cNvPr id="310" name="PTObj_DBranchHLine_1_40"/>
        <xdr:cNvCxnSpPr/>
      </xdr:nvCxnSpPr>
      <xdr:spPr>
        <a:xfrm>
          <a:off x="6119622" y="1466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76</xdr:row>
      <xdr:rowOff>185420</xdr:rowOff>
    </xdr:from>
    <xdr:to>
      <xdr:col>4</xdr:col>
      <xdr:colOff>242697</xdr:colOff>
      <xdr:row>78</xdr:row>
      <xdr:rowOff>180339</xdr:rowOff>
    </xdr:to>
    <xdr:cxnSp macro="_xll.PtreeEvent_ObjectClick">
      <xdr:nvCxnSpPr>
        <xdr:cNvPr id="309" name="PTObj_DBranchDLine_1_40"/>
        <xdr:cNvCxnSpPr/>
      </xdr:nvCxnSpPr>
      <xdr:spPr>
        <a:xfrm flipV="1">
          <a:off x="5967222" y="14663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78</xdr:row>
      <xdr:rowOff>185420</xdr:rowOff>
    </xdr:from>
    <xdr:to>
      <xdr:col>4</xdr:col>
      <xdr:colOff>127</xdr:colOff>
      <xdr:row>78</xdr:row>
      <xdr:rowOff>185420</xdr:rowOff>
    </xdr:to>
    <xdr:cxnSp macro="_xll.PtreeEvent_ObjectClick">
      <xdr:nvCxnSpPr>
        <xdr:cNvPr id="306" name="PTObj_DBranchHLine_1_15"/>
        <xdr:cNvCxnSpPr/>
      </xdr:nvCxnSpPr>
      <xdr:spPr>
        <a:xfrm>
          <a:off x="4576572" y="15044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66</xdr:row>
      <xdr:rowOff>180339</xdr:rowOff>
    </xdr:from>
    <xdr:to>
      <xdr:col>3</xdr:col>
      <xdr:colOff>242697</xdr:colOff>
      <xdr:row>78</xdr:row>
      <xdr:rowOff>185420</xdr:rowOff>
    </xdr:to>
    <xdr:cxnSp macro="_xll.PtreeEvent_ObjectClick">
      <xdr:nvCxnSpPr>
        <xdr:cNvPr id="305" name="PTObj_DBranchDLine_1_15"/>
        <xdr:cNvCxnSpPr/>
      </xdr:nvCxnSpPr>
      <xdr:spPr>
        <a:xfrm>
          <a:off x="4424172" y="12753339"/>
          <a:ext cx="152400" cy="2291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74</xdr:row>
      <xdr:rowOff>185420</xdr:rowOff>
    </xdr:from>
    <xdr:to>
      <xdr:col>5</xdr:col>
      <xdr:colOff>127</xdr:colOff>
      <xdr:row>74</xdr:row>
      <xdr:rowOff>185420</xdr:rowOff>
    </xdr:to>
    <xdr:cxnSp macro="_xll.PtreeEvent_ObjectClick">
      <xdr:nvCxnSpPr>
        <xdr:cNvPr id="298" name="PTObj_DBranchHLine_1_39"/>
        <xdr:cNvCxnSpPr/>
      </xdr:nvCxnSpPr>
      <xdr:spPr>
        <a:xfrm>
          <a:off x="6119622" y="14282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70</xdr:row>
      <xdr:rowOff>180339</xdr:rowOff>
    </xdr:from>
    <xdr:to>
      <xdr:col>4</xdr:col>
      <xdr:colOff>242697</xdr:colOff>
      <xdr:row>74</xdr:row>
      <xdr:rowOff>185420</xdr:rowOff>
    </xdr:to>
    <xdr:cxnSp macro="_xll.PtreeEvent_ObjectClick">
      <xdr:nvCxnSpPr>
        <xdr:cNvPr id="297" name="PTObj_DBranchDLine_1_39"/>
        <xdr:cNvCxnSpPr/>
      </xdr:nvCxnSpPr>
      <xdr:spPr>
        <a:xfrm>
          <a:off x="5967222" y="13515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72</xdr:row>
      <xdr:rowOff>185420</xdr:rowOff>
    </xdr:from>
    <xdr:to>
      <xdr:col>5</xdr:col>
      <xdr:colOff>127</xdr:colOff>
      <xdr:row>72</xdr:row>
      <xdr:rowOff>185420</xdr:rowOff>
    </xdr:to>
    <xdr:cxnSp macro="_xll.PtreeEvent_ObjectClick">
      <xdr:nvCxnSpPr>
        <xdr:cNvPr id="294" name="PTObj_DBranchHLine_1_38"/>
        <xdr:cNvCxnSpPr/>
      </xdr:nvCxnSpPr>
      <xdr:spPr>
        <a:xfrm>
          <a:off x="6119622" y="13901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70</xdr:row>
      <xdr:rowOff>180339</xdr:rowOff>
    </xdr:from>
    <xdr:to>
      <xdr:col>4</xdr:col>
      <xdr:colOff>242697</xdr:colOff>
      <xdr:row>72</xdr:row>
      <xdr:rowOff>185420</xdr:rowOff>
    </xdr:to>
    <xdr:cxnSp macro="_xll.PtreeEvent_ObjectClick">
      <xdr:nvCxnSpPr>
        <xdr:cNvPr id="293" name="PTObj_DBranchDLine_1_38"/>
        <xdr:cNvCxnSpPr/>
      </xdr:nvCxnSpPr>
      <xdr:spPr>
        <a:xfrm>
          <a:off x="5967222" y="13515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68</xdr:row>
      <xdr:rowOff>185420</xdr:rowOff>
    </xdr:from>
    <xdr:to>
      <xdr:col>5</xdr:col>
      <xdr:colOff>127</xdr:colOff>
      <xdr:row>68</xdr:row>
      <xdr:rowOff>185420</xdr:rowOff>
    </xdr:to>
    <xdr:cxnSp macro="_xll.PtreeEvent_ObjectClick">
      <xdr:nvCxnSpPr>
        <xdr:cNvPr id="290" name="PTObj_DBranchHLine_1_37"/>
        <xdr:cNvCxnSpPr/>
      </xdr:nvCxnSpPr>
      <xdr:spPr>
        <a:xfrm>
          <a:off x="6119622" y="13139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68</xdr:row>
      <xdr:rowOff>185420</xdr:rowOff>
    </xdr:from>
    <xdr:to>
      <xdr:col>4</xdr:col>
      <xdr:colOff>242697</xdr:colOff>
      <xdr:row>70</xdr:row>
      <xdr:rowOff>180339</xdr:rowOff>
    </xdr:to>
    <xdr:cxnSp macro="_xll.PtreeEvent_ObjectClick">
      <xdr:nvCxnSpPr>
        <xdr:cNvPr id="289" name="PTObj_DBranchDLine_1_37"/>
        <xdr:cNvCxnSpPr/>
      </xdr:nvCxnSpPr>
      <xdr:spPr>
        <a:xfrm flipV="1">
          <a:off x="5967222" y="13139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70</xdr:row>
      <xdr:rowOff>185420</xdr:rowOff>
    </xdr:from>
    <xdr:to>
      <xdr:col>4</xdr:col>
      <xdr:colOff>127</xdr:colOff>
      <xdr:row>70</xdr:row>
      <xdr:rowOff>185420</xdr:rowOff>
    </xdr:to>
    <xdr:cxnSp macro="_xll.PtreeEvent_ObjectClick">
      <xdr:nvCxnSpPr>
        <xdr:cNvPr id="286" name="PTObj_DBranchHLine_1_14"/>
        <xdr:cNvCxnSpPr/>
      </xdr:nvCxnSpPr>
      <xdr:spPr>
        <a:xfrm>
          <a:off x="4576572" y="13520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66</xdr:row>
      <xdr:rowOff>180339</xdr:rowOff>
    </xdr:from>
    <xdr:to>
      <xdr:col>3</xdr:col>
      <xdr:colOff>242697</xdr:colOff>
      <xdr:row>70</xdr:row>
      <xdr:rowOff>185420</xdr:rowOff>
    </xdr:to>
    <xdr:cxnSp macro="_xll.PtreeEvent_ObjectClick">
      <xdr:nvCxnSpPr>
        <xdr:cNvPr id="285" name="PTObj_DBranchDLine_1_14"/>
        <xdr:cNvCxnSpPr/>
      </xdr:nvCxnSpPr>
      <xdr:spPr>
        <a:xfrm>
          <a:off x="4424172" y="12753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64</xdr:row>
      <xdr:rowOff>185420</xdr:rowOff>
    </xdr:from>
    <xdr:to>
      <xdr:col>5</xdr:col>
      <xdr:colOff>127</xdr:colOff>
      <xdr:row>64</xdr:row>
      <xdr:rowOff>185420</xdr:rowOff>
    </xdr:to>
    <xdr:cxnSp macro="_xll.PtreeEvent_ObjectClick">
      <xdr:nvCxnSpPr>
        <xdr:cNvPr id="278" name="PTObj_DBranchHLine_1_36"/>
        <xdr:cNvCxnSpPr/>
      </xdr:nvCxnSpPr>
      <xdr:spPr>
        <a:xfrm>
          <a:off x="6119622" y="1237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60</xdr:row>
      <xdr:rowOff>180339</xdr:rowOff>
    </xdr:from>
    <xdr:to>
      <xdr:col>4</xdr:col>
      <xdr:colOff>242697</xdr:colOff>
      <xdr:row>64</xdr:row>
      <xdr:rowOff>185420</xdr:rowOff>
    </xdr:to>
    <xdr:cxnSp macro="_xll.PtreeEvent_ObjectClick">
      <xdr:nvCxnSpPr>
        <xdr:cNvPr id="277" name="PTObj_DBranchDLine_1_36"/>
        <xdr:cNvCxnSpPr/>
      </xdr:nvCxnSpPr>
      <xdr:spPr>
        <a:xfrm>
          <a:off x="5967222" y="11610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62</xdr:row>
      <xdr:rowOff>185420</xdr:rowOff>
    </xdr:from>
    <xdr:to>
      <xdr:col>5</xdr:col>
      <xdr:colOff>127</xdr:colOff>
      <xdr:row>62</xdr:row>
      <xdr:rowOff>185420</xdr:rowOff>
    </xdr:to>
    <xdr:cxnSp macro="_xll.PtreeEvent_ObjectClick">
      <xdr:nvCxnSpPr>
        <xdr:cNvPr id="274" name="PTObj_DBranchHLine_1_35"/>
        <xdr:cNvCxnSpPr/>
      </xdr:nvCxnSpPr>
      <xdr:spPr>
        <a:xfrm>
          <a:off x="6119622" y="11996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60</xdr:row>
      <xdr:rowOff>180339</xdr:rowOff>
    </xdr:from>
    <xdr:to>
      <xdr:col>4</xdr:col>
      <xdr:colOff>242697</xdr:colOff>
      <xdr:row>62</xdr:row>
      <xdr:rowOff>185420</xdr:rowOff>
    </xdr:to>
    <xdr:cxnSp macro="_xll.PtreeEvent_ObjectClick">
      <xdr:nvCxnSpPr>
        <xdr:cNvPr id="273" name="PTObj_DBranchDLine_1_35"/>
        <xdr:cNvCxnSpPr/>
      </xdr:nvCxnSpPr>
      <xdr:spPr>
        <a:xfrm>
          <a:off x="5967222" y="11610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58</xdr:row>
      <xdr:rowOff>185420</xdr:rowOff>
    </xdr:from>
    <xdr:to>
      <xdr:col>5</xdr:col>
      <xdr:colOff>127</xdr:colOff>
      <xdr:row>58</xdr:row>
      <xdr:rowOff>185420</xdr:rowOff>
    </xdr:to>
    <xdr:cxnSp macro="_xll.PtreeEvent_ObjectClick">
      <xdr:nvCxnSpPr>
        <xdr:cNvPr id="270" name="PTObj_DBranchHLine_1_34"/>
        <xdr:cNvCxnSpPr/>
      </xdr:nvCxnSpPr>
      <xdr:spPr>
        <a:xfrm>
          <a:off x="6119622" y="11234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58</xdr:row>
      <xdr:rowOff>185420</xdr:rowOff>
    </xdr:from>
    <xdr:to>
      <xdr:col>4</xdr:col>
      <xdr:colOff>242697</xdr:colOff>
      <xdr:row>60</xdr:row>
      <xdr:rowOff>180339</xdr:rowOff>
    </xdr:to>
    <xdr:cxnSp macro="_xll.PtreeEvent_ObjectClick">
      <xdr:nvCxnSpPr>
        <xdr:cNvPr id="269" name="PTObj_DBranchDLine_1_34"/>
        <xdr:cNvCxnSpPr/>
      </xdr:nvCxnSpPr>
      <xdr:spPr>
        <a:xfrm flipV="1">
          <a:off x="5967222" y="11234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60</xdr:row>
      <xdr:rowOff>185420</xdr:rowOff>
    </xdr:from>
    <xdr:to>
      <xdr:col>4</xdr:col>
      <xdr:colOff>127</xdr:colOff>
      <xdr:row>60</xdr:row>
      <xdr:rowOff>185420</xdr:rowOff>
    </xdr:to>
    <xdr:cxnSp macro="_xll.PtreeEvent_ObjectClick">
      <xdr:nvCxnSpPr>
        <xdr:cNvPr id="266" name="PTObj_DBranchHLine_1_13"/>
        <xdr:cNvCxnSpPr/>
      </xdr:nvCxnSpPr>
      <xdr:spPr>
        <a:xfrm>
          <a:off x="4576572" y="11615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60</xdr:row>
      <xdr:rowOff>185420</xdr:rowOff>
    </xdr:from>
    <xdr:to>
      <xdr:col>3</xdr:col>
      <xdr:colOff>242697</xdr:colOff>
      <xdr:row>66</xdr:row>
      <xdr:rowOff>180339</xdr:rowOff>
    </xdr:to>
    <xdr:cxnSp macro="_xll.PtreeEvent_ObjectClick">
      <xdr:nvCxnSpPr>
        <xdr:cNvPr id="265" name="PTObj_DBranchDLine_1_13"/>
        <xdr:cNvCxnSpPr/>
      </xdr:nvCxnSpPr>
      <xdr:spPr>
        <a:xfrm flipV="1">
          <a:off x="4424172" y="11615420"/>
          <a:ext cx="152400" cy="1137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56</xdr:row>
      <xdr:rowOff>185420</xdr:rowOff>
    </xdr:from>
    <xdr:to>
      <xdr:col>5</xdr:col>
      <xdr:colOff>127</xdr:colOff>
      <xdr:row>56</xdr:row>
      <xdr:rowOff>185420</xdr:rowOff>
    </xdr:to>
    <xdr:cxnSp macro="_xll.PtreeEvent_ObjectClick">
      <xdr:nvCxnSpPr>
        <xdr:cNvPr id="258" name="PTObj_DBranchHLine_1_33"/>
        <xdr:cNvCxnSpPr/>
      </xdr:nvCxnSpPr>
      <xdr:spPr>
        <a:xfrm>
          <a:off x="6119622" y="1085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52</xdr:row>
      <xdr:rowOff>180339</xdr:rowOff>
    </xdr:from>
    <xdr:to>
      <xdr:col>4</xdr:col>
      <xdr:colOff>242697</xdr:colOff>
      <xdr:row>56</xdr:row>
      <xdr:rowOff>185420</xdr:rowOff>
    </xdr:to>
    <xdr:cxnSp macro="_xll.PtreeEvent_ObjectClick">
      <xdr:nvCxnSpPr>
        <xdr:cNvPr id="257" name="PTObj_DBranchDLine_1_33"/>
        <xdr:cNvCxnSpPr/>
      </xdr:nvCxnSpPr>
      <xdr:spPr>
        <a:xfrm>
          <a:off x="5967222" y="10086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54</xdr:row>
      <xdr:rowOff>185420</xdr:rowOff>
    </xdr:from>
    <xdr:to>
      <xdr:col>5</xdr:col>
      <xdr:colOff>127</xdr:colOff>
      <xdr:row>54</xdr:row>
      <xdr:rowOff>185420</xdr:rowOff>
    </xdr:to>
    <xdr:cxnSp macro="_xll.PtreeEvent_ObjectClick">
      <xdr:nvCxnSpPr>
        <xdr:cNvPr id="254" name="PTObj_DBranchHLine_1_32"/>
        <xdr:cNvCxnSpPr/>
      </xdr:nvCxnSpPr>
      <xdr:spPr>
        <a:xfrm>
          <a:off x="6119622" y="10472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52</xdr:row>
      <xdr:rowOff>180339</xdr:rowOff>
    </xdr:from>
    <xdr:to>
      <xdr:col>4</xdr:col>
      <xdr:colOff>242697</xdr:colOff>
      <xdr:row>54</xdr:row>
      <xdr:rowOff>185420</xdr:rowOff>
    </xdr:to>
    <xdr:cxnSp macro="_xll.PtreeEvent_ObjectClick">
      <xdr:nvCxnSpPr>
        <xdr:cNvPr id="253" name="PTObj_DBranchDLine_1_32"/>
        <xdr:cNvCxnSpPr/>
      </xdr:nvCxnSpPr>
      <xdr:spPr>
        <a:xfrm>
          <a:off x="5967222" y="10086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50</xdr:row>
      <xdr:rowOff>185420</xdr:rowOff>
    </xdr:from>
    <xdr:to>
      <xdr:col>5</xdr:col>
      <xdr:colOff>127</xdr:colOff>
      <xdr:row>50</xdr:row>
      <xdr:rowOff>185420</xdr:rowOff>
    </xdr:to>
    <xdr:cxnSp macro="_xll.PtreeEvent_ObjectClick">
      <xdr:nvCxnSpPr>
        <xdr:cNvPr id="250" name="PTObj_DBranchHLine_1_31"/>
        <xdr:cNvCxnSpPr/>
      </xdr:nvCxnSpPr>
      <xdr:spPr>
        <a:xfrm>
          <a:off x="6119622" y="9710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50</xdr:row>
      <xdr:rowOff>185420</xdr:rowOff>
    </xdr:from>
    <xdr:to>
      <xdr:col>4</xdr:col>
      <xdr:colOff>242697</xdr:colOff>
      <xdr:row>52</xdr:row>
      <xdr:rowOff>180339</xdr:rowOff>
    </xdr:to>
    <xdr:cxnSp macro="_xll.PtreeEvent_ObjectClick">
      <xdr:nvCxnSpPr>
        <xdr:cNvPr id="249" name="PTObj_DBranchDLine_1_31"/>
        <xdr:cNvCxnSpPr/>
      </xdr:nvCxnSpPr>
      <xdr:spPr>
        <a:xfrm flipV="1">
          <a:off x="5967222" y="9710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52</xdr:row>
      <xdr:rowOff>185420</xdr:rowOff>
    </xdr:from>
    <xdr:to>
      <xdr:col>4</xdr:col>
      <xdr:colOff>127</xdr:colOff>
      <xdr:row>52</xdr:row>
      <xdr:rowOff>185420</xdr:rowOff>
    </xdr:to>
    <xdr:cxnSp macro="_xll.PtreeEvent_ObjectClick">
      <xdr:nvCxnSpPr>
        <xdr:cNvPr id="246" name="PTObj_DBranchHLine_1_12"/>
        <xdr:cNvCxnSpPr/>
      </xdr:nvCxnSpPr>
      <xdr:spPr>
        <a:xfrm>
          <a:off x="4576572" y="10091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40</xdr:row>
      <xdr:rowOff>180339</xdr:rowOff>
    </xdr:from>
    <xdr:to>
      <xdr:col>3</xdr:col>
      <xdr:colOff>242697</xdr:colOff>
      <xdr:row>52</xdr:row>
      <xdr:rowOff>185420</xdr:rowOff>
    </xdr:to>
    <xdr:cxnSp macro="_xll.PtreeEvent_ObjectClick">
      <xdr:nvCxnSpPr>
        <xdr:cNvPr id="245" name="PTObj_DBranchDLine_1_12"/>
        <xdr:cNvCxnSpPr/>
      </xdr:nvCxnSpPr>
      <xdr:spPr>
        <a:xfrm>
          <a:off x="4424172" y="7800339"/>
          <a:ext cx="152400" cy="2291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48</xdr:row>
      <xdr:rowOff>185420</xdr:rowOff>
    </xdr:from>
    <xdr:to>
      <xdr:col>5</xdr:col>
      <xdr:colOff>127</xdr:colOff>
      <xdr:row>48</xdr:row>
      <xdr:rowOff>185420</xdr:rowOff>
    </xdr:to>
    <xdr:cxnSp macro="_xll.PtreeEvent_ObjectClick">
      <xdr:nvCxnSpPr>
        <xdr:cNvPr id="238" name="PTObj_DBranchHLine_1_30"/>
        <xdr:cNvCxnSpPr/>
      </xdr:nvCxnSpPr>
      <xdr:spPr>
        <a:xfrm>
          <a:off x="6119622" y="9329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44</xdr:row>
      <xdr:rowOff>180339</xdr:rowOff>
    </xdr:from>
    <xdr:to>
      <xdr:col>4</xdr:col>
      <xdr:colOff>242697</xdr:colOff>
      <xdr:row>48</xdr:row>
      <xdr:rowOff>185420</xdr:rowOff>
    </xdr:to>
    <xdr:cxnSp macro="_xll.PtreeEvent_ObjectClick">
      <xdr:nvCxnSpPr>
        <xdr:cNvPr id="237" name="PTObj_DBranchDLine_1_30"/>
        <xdr:cNvCxnSpPr/>
      </xdr:nvCxnSpPr>
      <xdr:spPr>
        <a:xfrm>
          <a:off x="5967222" y="8562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46</xdr:row>
      <xdr:rowOff>185420</xdr:rowOff>
    </xdr:from>
    <xdr:to>
      <xdr:col>5</xdr:col>
      <xdr:colOff>127</xdr:colOff>
      <xdr:row>46</xdr:row>
      <xdr:rowOff>185420</xdr:rowOff>
    </xdr:to>
    <xdr:cxnSp macro="_xll.PtreeEvent_ObjectClick">
      <xdr:nvCxnSpPr>
        <xdr:cNvPr id="234" name="PTObj_DBranchHLine_1_29"/>
        <xdr:cNvCxnSpPr/>
      </xdr:nvCxnSpPr>
      <xdr:spPr>
        <a:xfrm>
          <a:off x="6119622" y="8948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44</xdr:row>
      <xdr:rowOff>180339</xdr:rowOff>
    </xdr:from>
    <xdr:to>
      <xdr:col>4</xdr:col>
      <xdr:colOff>242697</xdr:colOff>
      <xdr:row>46</xdr:row>
      <xdr:rowOff>185420</xdr:rowOff>
    </xdr:to>
    <xdr:cxnSp macro="_xll.PtreeEvent_ObjectClick">
      <xdr:nvCxnSpPr>
        <xdr:cNvPr id="233" name="PTObj_DBranchDLine_1_29"/>
        <xdr:cNvCxnSpPr/>
      </xdr:nvCxnSpPr>
      <xdr:spPr>
        <a:xfrm>
          <a:off x="5967222" y="8562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42</xdr:row>
      <xdr:rowOff>185420</xdr:rowOff>
    </xdr:from>
    <xdr:to>
      <xdr:col>5</xdr:col>
      <xdr:colOff>127</xdr:colOff>
      <xdr:row>42</xdr:row>
      <xdr:rowOff>185420</xdr:rowOff>
    </xdr:to>
    <xdr:cxnSp macro="_xll.PtreeEvent_ObjectClick">
      <xdr:nvCxnSpPr>
        <xdr:cNvPr id="230" name="PTObj_DBranchHLine_1_28"/>
        <xdr:cNvCxnSpPr/>
      </xdr:nvCxnSpPr>
      <xdr:spPr>
        <a:xfrm>
          <a:off x="6119622" y="8186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42</xdr:row>
      <xdr:rowOff>185420</xdr:rowOff>
    </xdr:from>
    <xdr:to>
      <xdr:col>4</xdr:col>
      <xdr:colOff>242697</xdr:colOff>
      <xdr:row>44</xdr:row>
      <xdr:rowOff>180339</xdr:rowOff>
    </xdr:to>
    <xdr:cxnSp macro="_xll.PtreeEvent_ObjectClick">
      <xdr:nvCxnSpPr>
        <xdr:cNvPr id="229" name="PTObj_DBranchDLine_1_28"/>
        <xdr:cNvCxnSpPr/>
      </xdr:nvCxnSpPr>
      <xdr:spPr>
        <a:xfrm flipV="1">
          <a:off x="5967222" y="8186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44</xdr:row>
      <xdr:rowOff>185420</xdr:rowOff>
    </xdr:from>
    <xdr:to>
      <xdr:col>4</xdr:col>
      <xdr:colOff>127</xdr:colOff>
      <xdr:row>44</xdr:row>
      <xdr:rowOff>185420</xdr:rowOff>
    </xdr:to>
    <xdr:cxnSp macro="_xll.PtreeEvent_ObjectClick">
      <xdr:nvCxnSpPr>
        <xdr:cNvPr id="226" name="PTObj_DBranchHLine_1_11"/>
        <xdr:cNvCxnSpPr/>
      </xdr:nvCxnSpPr>
      <xdr:spPr>
        <a:xfrm>
          <a:off x="4576572" y="856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40</xdr:row>
      <xdr:rowOff>180339</xdr:rowOff>
    </xdr:from>
    <xdr:to>
      <xdr:col>3</xdr:col>
      <xdr:colOff>242697</xdr:colOff>
      <xdr:row>44</xdr:row>
      <xdr:rowOff>185420</xdr:rowOff>
    </xdr:to>
    <xdr:cxnSp macro="_xll.PtreeEvent_ObjectClick">
      <xdr:nvCxnSpPr>
        <xdr:cNvPr id="225" name="PTObj_DBranchDLine_1_11"/>
        <xdr:cNvCxnSpPr/>
      </xdr:nvCxnSpPr>
      <xdr:spPr>
        <a:xfrm>
          <a:off x="4424172" y="7800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38</xdr:row>
      <xdr:rowOff>185420</xdr:rowOff>
    </xdr:from>
    <xdr:to>
      <xdr:col>5</xdr:col>
      <xdr:colOff>127</xdr:colOff>
      <xdr:row>38</xdr:row>
      <xdr:rowOff>185420</xdr:rowOff>
    </xdr:to>
    <xdr:cxnSp macro="_xll.PtreeEvent_ObjectClick">
      <xdr:nvCxnSpPr>
        <xdr:cNvPr id="218" name="PTObj_DBranchHLine_1_27"/>
        <xdr:cNvCxnSpPr/>
      </xdr:nvCxnSpPr>
      <xdr:spPr>
        <a:xfrm>
          <a:off x="6119622" y="7424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34</xdr:row>
      <xdr:rowOff>180339</xdr:rowOff>
    </xdr:from>
    <xdr:to>
      <xdr:col>4</xdr:col>
      <xdr:colOff>242697</xdr:colOff>
      <xdr:row>38</xdr:row>
      <xdr:rowOff>185420</xdr:rowOff>
    </xdr:to>
    <xdr:cxnSp macro="_xll.PtreeEvent_ObjectClick">
      <xdr:nvCxnSpPr>
        <xdr:cNvPr id="217" name="PTObj_DBranchDLine_1_27"/>
        <xdr:cNvCxnSpPr/>
      </xdr:nvCxnSpPr>
      <xdr:spPr>
        <a:xfrm>
          <a:off x="5967222" y="6657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36</xdr:row>
      <xdr:rowOff>185420</xdr:rowOff>
    </xdr:from>
    <xdr:to>
      <xdr:col>5</xdr:col>
      <xdr:colOff>127</xdr:colOff>
      <xdr:row>36</xdr:row>
      <xdr:rowOff>185420</xdr:rowOff>
    </xdr:to>
    <xdr:cxnSp macro="_xll.PtreeEvent_ObjectClick">
      <xdr:nvCxnSpPr>
        <xdr:cNvPr id="214" name="PTObj_DBranchHLine_1_26"/>
        <xdr:cNvCxnSpPr/>
      </xdr:nvCxnSpPr>
      <xdr:spPr>
        <a:xfrm>
          <a:off x="6119622" y="704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34</xdr:row>
      <xdr:rowOff>180339</xdr:rowOff>
    </xdr:from>
    <xdr:to>
      <xdr:col>4</xdr:col>
      <xdr:colOff>242697</xdr:colOff>
      <xdr:row>36</xdr:row>
      <xdr:rowOff>185420</xdr:rowOff>
    </xdr:to>
    <xdr:cxnSp macro="_xll.PtreeEvent_ObjectClick">
      <xdr:nvCxnSpPr>
        <xdr:cNvPr id="213" name="PTObj_DBranchDLine_1_26"/>
        <xdr:cNvCxnSpPr/>
      </xdr:nvCxnSpPr>
      <xdr:spPr>
        <a:xfrm>
          <a:off x="5967222" y="6657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32</xdr:row>
      <xdr:rowOff>185420</xdr:rowOff>
    </xdr:from>
    <xdr:to>
      <xdr:col>5</xdr:col>
      <xdr:colOff>127</xdr:colOff>
      <xdr:row>32</xdr:row>
      <xdr:rowOff>185420</xdr:rowOff>
    </xdr:to>
    <xdr:cxnSp macro="_xll.PtreeEvent_ObjectClick">
      <xdr:nvCxnSpPr>
        <xdr:cNvPr id="210" name="PTObj_DBranchHLine_1_25"/>
        <xdr:cNvCxnSpPr/>
      </xdr:nvCxnSpPr>
      <xdr:spPr>
        <a:xfrm>
          <a:off x="6119622" y="6281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32</xdr:row>
      <xdr:rowOff>185420</xdr:rowOff>
    </xdr:from>
    <xdr:to>
      <xdr:col>4</xdr:col>
      <xdr:colOff>242697</xdr:colOff>
      <xdr:row>34</xdr:row>
      <xdr:rowOff>180339</xdr:rowOff>
    </xdr:to>
    <xdr:cxnSp macro="_xll.PtreeEvent_ObjectClick">
      <xdr:nvCxnSpPr>
        <xdr:cNvPr id="209" name="PTObj_DBranchDLine_1_25"/>
        <xdr:cNvCxnSpPr/>
      </xdr:nvCxnSpPr>
      <xdr:spPr>
        <a:xfrm flipV="1">
          <a:off x="5967222" y="6281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34</xdr:row>
      <xdr:rowOff>185420</xdr:rowOff>
    </xdr:from>
    <xdr:to>
      <xdr:col>4</xdr:col>
      <xdr:colOff>127</xdr:colOff>
      <xdr:row>34</xdr:row>
      <xdr:rowOff>185420</xdr:rowOff>
    </xdr:to>
    <xdr:cxnSp macro="_xll.PtreeEvent_ObjectClick">
      <xdr:nvCxnSpPr>
        <xdr:cNvPr id="206" name="PTObj_DBranchHLine_1_10"/>
        <xdr:cNvCxnSpPr/>
      </xdr:nvCxnSpPr>
      <xdr:spPr>
        <a:xfrm>
          <a:off x="4576572" y="6662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34</xdr:row>
      <xdr:rowOff>185420</xdr:rowOff>
    </xdr:from>
    <xdr:to>
      <xdr:col>3</xdr:col>
      <xdr:colOff>242697</xdr:colOff>
      <xdr:row>40</xdr:row>
      <xdr:rowOff>180339</xdr:rowOff>
    </xdr:to>
    <xdr:cxnSp macro="_xll.PtreeEvent_ObjectClick">
      <xdr:nvCxnSpPr>
        <xdr:cNvPr id="205" name="PTObj_DBranchDLine_1_10"/>
        <xdr:cNvCxnSpPr/>
      </xdr:nvCxnSpPr>
      <xdr:spPr>
        <a:xfrm flipV="1">
          <a:off x="4424172" y="6662420"/>
          <a:ext cx="152400" cy="1137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28</xdr:row>
      <xdr:rowOff>185420</xdr:rowOff>
    </xdr:from>
    <xdr:to>
      <xdr:col>5</xdr:col>
      <xdr:colOff>127</xdr:colOff>
      <xdr:row>28</xdr:row>
      <xdr:rowOff>185420</xdr:rowOff>
    </xdr:to>
    <xdr:cxnSp macro="_xll.PtreeEvent_ObjectClick">
      <xdr:nvCxnSpPr>
        <xdr:cNvPr id="198" name="PTObj_DBranchHLine_1_24"/>
        <xdr:cNvCxnSpPr/>
      </xdr:nvCxnSpPr>
      <xdr:spPr>
        <a:xfrm>
          <a:off x="6119622" y="5519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24</xdr:row>
      <xdr:rowOff>180340</xdr:rowOff>
    </xdr:from>
    <xdr:to>
      <xdr:col>4</xdr:col>
      <xdr:colOff>242697</xdr:colOff>
      <xdr:row>28</xdr:row>
      <xdr:rowOff>185420</xdr:rowOff>
    </xdr:to>
    <xdr:cxnSp macro="_xll.PtreeEvent_ObjectClick">
      <xdr:nvCxnSpPr>
        <xdr:cNvPr id="197" name="PTObj_DBranchDLine_1_24"/>
        <xdr:cNvCxnSpPr/>
      </xdr:nvCxnSpPr>
      <xdr:spPr>
        <a:xfrm>
          <a:off x="5967222" y="4752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26</xdr:row>
      <xdr:rowOff>185420</xdr:rowOff>
    </xdr:from>
    <xdr:to>
      <xdr:col>5</xdr:col>
      <xdr:colOff>127</xdr:colOff>
      <xdr:row>26</xdr:row>
      <xdr:rowOff>185420</xdr:rowOff>
    </xdr:to>
    <xdr:cxnSp macro="_xll.PtreeEvent_ObjectClick">
      <xdr:nvCxnSpPr>
        <xdr:cNvPr id="194" name="PTObj_DBranchHLine_1_23"/>
        <xdr:cNvCxnSpPr/>
      </xdr:nvCxnSpPr>
      <xdr:spPr>
        <a:xfrm>
          <a:off x="6119622" y="5138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24</xdr:row>
      <xdr:rowOff>180340</xdr:rowOff>
    </xdr:from>
    <xdr:to>
      <xdr:col>4</xdr:col>
      <xdr:colOff>242697</xdr:colOff>
      <xdr:row>26</xdr:row>
      <xdr:rowOff>185420</xdr:rowOff>
    </xdr:to>
    <xdr:cxnSp macro="_xll.PtreeEvent_ObjectClick">
      <xdr:nvCxnSpPr>
        <xdr:cNvPr id="193" name="PTObj_DBranchDLine_1_23"/>
        <xdr:cNvCxnSpPr/>
      </xdr:nvCxnSpPr>
      <xdr:spPr>
        <a:xfrm>
          <a:off x="5967222" y="4752340"/>
          <a:ext cx="152400" cy="386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22</xdr:row>
      <xdr:rowOff>185420</xdr:rowOff>
    </xdr:from>
    <xdr:to>
      <xdr:col>5</xdr:col>
      <xdr:colOff>127</xdr:colOff>
      <xdr:row>22</xdr:row>
      <xdr:rowOff>185420</xdr:rowOff>
    </xdr:to>
    <xdr:cxnSp macro="_xll.PtreeEvent_ObjectClick">
      <xdr:nvCxnSpPr>
        <xdr:cNvPr id="190" name="PTObj_DBranchHLine_1_22"/>
        <xdr:cNvCxnSpPr/>
      </xdr:nvCxnSpPr>
      <xdr:spPr>
        <a:xfrm>
          <a:off x="6119622" y="4376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22</xdr:row>
      <xdr:rowOff>185420</xdr:rowOff>
    </xdr:from>
    <xdr:to>
      <xdr:col>4</xdr:col>
      <xdr:colOff>242697</xdr:colOff>
      <xdr:row>24</xdr:row>
      <xdr:rowOff>180340</xdr:rowOff>
    </xdr:to>
    <xdr:cxnSp macro="_xll.PtreeEvent_ObjectClick">
      <xdr:nvCxnSpPr>
        <xdr:cNvPr id="189" name="PTObj_DBranchDLine_1_22"/>
        <xdr:cNvCxnSpPr/>
      </xdr:nvCxnSpPr>
      <xdr:spPr>
        <a:xfrm flipV="1">
          <a:off x="5967222" y="43764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24</xdr:row>
      <xdr:rowOff>185420</xdr:rowOff>
    </xdr:from>
    <xdr:to>
      <xdr:col>4</xdr:col>
      <xdr:colOff>127</xdr:colOff>
      <xdr:row>24</xdr:row>
      <xdr:rowOff>185420</xdr:rowOff>
    </xdr:to>
    <xdr:cxnSp macro="_xll.PtreeEvent_ObjectClick">
      <xdr:nvCxnSpPr>
        <xdr:cNvPr id="186" name="PTObj_DBranchHLine_1_9"/>
        <xdr:cNvCxnSpPr/>
      </xdr:nvCxnSpPr>
      <xdr:spPr>
        <a:xfrm>
          <a:off x="4576572" y="475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12</xdr:row>
      <xdr:rowOff>180340</xdr:rowOff>
    </xdr:from>
    <xdr:to>
      <xdr:col>3</xdr:col>
      <xdr:colOff>242697</xdr:colOff>
      <xdr:row>24</xdr:row>
      <xdr:rowOff>185420</xdr:rowOff>
    </xdr:to>
    <xdr:cxnSp macro="_xll.PtreeEvent_ObjectClick">
      <xdr:nvCxnSpPr>
        <xdr:cNvPr id="185" name="PTObj_DBranchDLine_1_9"/>
        <xdr:cNvCxnSpPr/>
      </xdr:nvCxnSpPr>
      <xdr:spPr>
        <a:xfrm>
          <a:off x="4424172" y="2466340"/>
          <a:ext cx="152400" cy="2291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20</xdr:row>
      <xdr:rowOff>185420</xdr:rowOff>
    </xdr:from>
    <xdr:to>
      <xdr:col>5</xdr:col>
      <xdr:colOff>127</xdr:colOff>
      <xdr:row>20</xdr:row>
      <xdr:rowOff>185420</xdr:rowOff>
    </xdr:to>
    <xdr:cxnSp macro="_xll.PtreeEvent_ObjectClick">
      <xdr:nvCxnSpPr>
        <xdr:cNvPr id="178" name="PTObj_DBranchHLine_1_21"/>
        <xdr:cNvCxnSpPr/>
      </xdr:nvCxnSpPr>
      <xdr:spPr>
        <a:xfrm>
          <a:off x="6119622" y="3995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16</xdr:row>
      <xdr:rowOff>180340</xdr:rowOff>
    </xdr:from>
    <xdr:to>
      <xdr:col>4</xdr:col>
      <xdr:colOff>242697</xdr:colOff>
      <xdr:row>20</xdr:row>
      <xdr:rowOff>185420</xdr:rowOff>
    </xdr:to>
    <xdr:cxnSp macro="_xll.PtreeEvent_ObjectClick">
      <xdr:nvCxnSpPr>
        <xdr:cNvPr id="177" name="PTObj_DBranchDLine_1_21"/>
        <xdr:cNvCxnSpPr/>
      </xdr:nvCxnSpPr>
      <xdr:spPr>
        <a:xfrm>
          <a:off x="5967222" y="3228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18</xdr:row>
      <xdr:rowOff>185420</xdr:rowOff>
    </xdr:from>
    <xdr:to>
      <xdr:col>5</xdr:col>
      <xdr:colOff>127</xdr:colOff>
      <xdr:row>18</xdr:row>
      <xdr:rowOff>185420</xdr:rowOff>
    </xdr:to>
    <xdr:cxnSp macro="_xll.PtreeEvent_ObjectClick">
      <xdr:nvCxnSpPr>
        <xdr:cNvPr id="174" name="PTObj_DBranchHLine_1_20"/>
        <xdr:cNvCxnSpPr/>
      </xdr:nvCxnSpPr>
      <xdr:spPr>
        <a:xfrm>
          <a:off x="6119622" y="3614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16</xdr:row>
      <xdr:rowOff>180340</xdr:rowOff>
    </xdr:from>
    <xdr:to>
      <xdr:col>4</xdr:col>
      <xdr:colOff>242697</xdr:colOff>
      <xdr:row>18</xdr:row>
      <xdr:rowOff>185420</xdr:rowOff>
    </xdr:to>
    <xdr:cxnSp macro="_xll.PtreeEvent_ObjectClick">
      <xdr:nvCxnSpPr>
        <xdr:cNvPr id="173" name="PTObj_DBranchDLine_1_20"/>
        <xdr:cNvCxnSpPr/>
      </xdr:nvCxnSpPr>
      <xdr:spPr>
        <a:xfrm>
          <a:off x="5967222" y="3228340"/>
          <a:ext cx="152400" cy="386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14</xdr:row>
      <xdr:rowOff>185420</xdr:rowOff>
    </xdr:from>
    <xdr:to>
      <xdr:col>5</xdr:col>
      <xdr:colOff>127</xdr:colOff>
      <xdr:row>14</xdr:row>
      <xdr:rowOff>185420</xdr:rowOff>
    </xdr:to>
    <xdr:cxnSp macro="_xll.PtreeEvent_ObjectClick">
      <xdr:nvCxnSpPr>
        <xdr:cNvPr id="170" name="PTObj_DBranchHLine_1_19"/>
        <xdr:cNvCxnSpPr/>
      </xdr:nvCxnSpPr>
      <xdr:spPr>
        <a:xfrm>
          <a:off x="6119622" y="2852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14</xdr:row>
      <xdr:rowOff>185420</xdr:rowOff>
    </xdr:from>
    <xdr:to>
      <xdr:col>4</xdr:col>
      <xdr:colOff>242697</xdr:colOff>
      <xdr:row>16</xdr:row>
      <xdr:rowOff>180340</xdr:rowOff>
    </xdr:to>
    <xdr:cxnSp macro="_xll.PtreeEvent_ObjectClick">
      <xdr:nvCxnSpPr>
        <xdr:cNvPr id="169" name="PTObj_DBranchDLine_1_19"/>
        <xdr:cNvCxnSpPr/>
      </xdr:nvCxnSpPr>
      <xdr:spPr>
        <a:xfrm flipV="1">
          <a:off x="5967222" y="28524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16</xdr:row>
      <xdr:rowOff>185420</xdr:rowOff>
    </xdr:from>
    <xdr:to>
      <xdr:col>4</xdr:col>
      <xdr:colOff>127</xdr:colOff>
      <xdr:row>16</xdr:row>
      <xdr:rowOff>185420</xdr:rowOff>
    </xdr:to>
    <xdr:cxnSp macro="_xll.PtreeEvent_ObjectClick">
      <xdr:nvCxnSpPr>
        <xdr:cNvPr id="166" name="PTObj_DBranchHLine_1_8"/>
        <xdr:cNvCxnSpPr/>
      </xdr:nvCxnSpPr>
      <xdr:spPr>
        <a:xfrm>
          <a:off x="4576572" y="323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12</xdr:row>
      <xdr:rowOff>180340</xdr:rowOff>
    </xdr:from>
    <xdr:to>
      <xdr:col>3</xdr:col>
      <xdr:colOff>242697</xdr:colOff>
      <xdr:row>16</xdr:row>
      <xdr:rowOff>185420</xdr:rowOff>
    </xdr:to>
    <xdr:cxnSp macro="_xll.PtreeEvent_ObjectClick">
      <xdr:nvCxnSpPr>
        <xdr:cNvPr id="165" name="PTObj_DBranchDLine_1_8"/>
        <xdr:cNvCxnSpPr/>
      </xdr:nvCxnSpPr>
      <xdr:spPr>
        <a:xfrm>
          <a:off x="4424172" y="2466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10</xdr:row>
      <xdr:rowOff>185420</xdr:rowOff>
    </xdr:from>
    <xdr:to>
      <xdr:col>5</xdr:col>
      <xdr:colOff>127</xdr:colOff>
      <xdr:row>10</xdr:row>
      <xdr:rowOff>185420</xdr:rowOff>
    </xdr:to>
    <xdr:cxnSp macro="_xll.PtreeEvent_ObjectClick">
      <xdr:nvCxnSpPr>
        <xdr:cNvPr id="158" name="PTObj_DBranchHLine_1_18"/>
        <xdr:cNvCxnSpPr/>
      </xdr:nvCxnSpPr>
      <xdr:spPr>
        <a:xfrm>
          <a:off x="6119622" y="2090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xdr:row>
      <xdr:rowOff>180340</xdr:rowOff>
    </xdr:from>
    <xdr:to>
      <xdr:col>4</xdr:col>
      <xdr:colOff>242697</xdr:colOff>
      <xdr:row>10</xdr:row>
      <xdr:rowOff>185420</xdr:rowOff>
    </xdr:to>
    <xdr:cxnSp macro="_xll.PtreeEvent_ObjectClick">
      <xdr:nvCxnSpPr>
        <xdr:cNvPr id="157" name="PTObj_DBranchDLine_1_18"/>
        <xdr:cNvCxnSpPr/>
      </xdr:nvCxnSpPr>
      <xdr:spPr>
        <a:xfrm>
          <a:off x="5967222" y="1323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8</xdr:row>
      <xdr:rowOff>185420</xdr:rowOff>
    </xdr:from>
    <xdr:to>
      <xdr:col>5</xdr:col>
      <xdr:colOff>127</xdr:colOff>
      <xdr:row>8</xdr:row>
      <xdr:rowOff>185420</xdr:rowOff>
    </xdr:to>
    <xdr:cxnSp macro="_xll.PtreeEvent_ObjectClick">
      <xdr:nvCxnSpPr>
        <xdr:cNvPr id="154" name="PTObj_DBranchHLine_1_17"/>
        <xdr:cNvCxnSpPr/>
      </xdr:nvCxnSpPr>
      <xdr:spPr>
        <a:xfrm>
          <a:off x="6119622" y="1709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xdr:row>
      <xdr:rowOff>180340</xdr:rowOff>
    </xdr:from>
    <xdr:to>
      <xdr:col>4</xdr:col>
      <xdr:colOff>242697</xdr:colOff>
      <xdr:row>8</xdr:row>
      <xdr:rowOff>185420</xdr:rowOff>
    </xdr:to>
    <xdr:cxnSp macro="_xll.PtreeEvent_ObjectClick">
      <xdr:nvCxnSpPr>
        <xdr:cNvPr id="153" name="PTObj_DBranchDLine_1_17"/>
        <xdr:cNvCxnSpPr/>
      </xdr:nvCxnSpPr>
      <xdr:spPr>
        <a:xfrm>
          <a:off x="5967222" y="1323340"/>
          <a:ext cx="152400" cy="386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xdr:row>
      <xdr:rowOff>185420</xdr:rowOff>
    </xdr:from>
    <xdr:to>
      <xdr:col>5</xdr:col>
      <xdr:colOff>127</xdr:colOff>
      <xdr:row>4</xdr:row>
      <xdr:rowOff>185420</xdr:rowOff>
    </xdr:to>
    <xdr:cxnSp macro="_xll.PtreeEvent_ObjectClick">
      <xdr:nvCxnSpPr>
        <xdr:cNvPr id="150" name="PTObj_DBranchHLine_1_16"/>
        <xdr:cNvCxnSpPr/>
      </xdr:nvCxnSpPr>
      <xdr:spPr>
        <a:xfrm>
          <a:off x="6119622" y="94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xdr:row>
      <xdr:rowOff>185420</xdr:rowOff>
    </xdr:from>
    <xdr:to>
      <xdr:col>4</xdr:col>
      <xdr:colOff>242697</xdr:colOff>
      <xdr:row>6</xdr:row>
      <xdr:rowOff>180340</xdr:rowOff>
    </xdr:to>
    <xdr:cxnSp macro="_xll.PtreeEvent_ObjectClick">
      <xdr:nvCxnSpPr>
        <xdr:cNvPr id="149" name="PTObj_DBranchDLine_1_16"/>
        <xdr:cNvCxnSpPr/>
      </xdr:nvCxnSpPr>
      <xdr:spPr>
        <a:xfrm flipV="1">
          <a:off x="5967222" y="9474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6</xdr:row>
      <xdr:rowOff>185420</xdr:rowOff>
    </xdr:from>
    <xdr:to>
      <xdr:col>4</xdr:col>
      <xdr:colOff>127</xdr:colOff>
      <xdr:row>6</xdr:row>
      <xdr:rowOff>185420</xdr:rowOff>
    </xdr:to>
    <xdr:cxnSp macro="_xll.PtreeEvent_ObjectClick">
      <xdr:nvCxnSpPr>
        <xdr:cNvPr id="146" name="PTObj_DBranchHLine_1_7"/>
        <xdr:cNvCxnSpPr/>
      </xdr:nvCxnSpPr>
      <xdr:spPr>
        <a:xfrm>
          <a:off x="4576572" y="1328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6</xdr:row>
      <xdr:rowOff>185420</xdr:rowOff>
    </xdr:from>
    <xdr:to>
      <xdr:col>3</xdr:col>
      <xdr:colOff>242697</xdr:colOff>
      <xdr:row>12</xdr:row>
      <xdr:rowOff>180340</xdr:rowOff>
    </xdr:to>
    <xdr:cxnSp macro="_xll.PtreeEvent_ObjectClick">
      <xdr:nvCxnSpPr>
        <xdr:cNvPr id="145" name="PTObj_DBranchDLine_1_7"/>
        <xdr:cNvCxnSpPr/>
      </xdr:nvCxnSpPr>
      <xdr:spPr>
        <a:xfrm flipV="1">
          <a:off x="4424172" y="1328420"/>
          <a:ext cx="152400" cy="1137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66</xdr:row>
      <xdr:rowOff>185420</xdr:rowOff>
    </xdr:from>
    <xdr:to>
      <xdr:col>3</xdr:col>
      <xdr:colOff>127</xdr:colOff>
      <xdr:row>66</xdr:row>
      <xdr:rowOff>185420</xdr:rowOff>
    </xdr:to>
    <xdr:cxnSp macro="_xll.PtreeEvent_ObjectClick">
      <xdr:nvCxnSpPr>
        <xdr:cNvPr id="126" name="PTObj_DBranchHLine_1_6"/>
        <xdr:cNvCxnSpPr/>
      </xdr:nvCxnSpPr>
      <xdr:spPr>
        <a:xfrm>
          <a:off x="3033522" y="475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30</xdr:row>
      <xdr:rowOff>180340</xdr:rowOff>
    </xdr:from>
    <xdr:to>
      <xdr:col>2</xdr:col>
      <xdr:colOff>242697</xdr:colOff>
      <xdr:row>66</xdr:row>
      <xdr:rowOff>185420</xdr:rowOff>
    </xdr:to>
    <xdr:cxnSp macro="_xll.PtreeEvent_ObjectClick">
      <xdr:nvCxnSpPr>
        <xdr:cNvPr id="125" name="PTObj_DBranchDLine_1_6"/>
        <xdr:cNvCxnSpPr/>
      </xdr:nvCxnSpPr>
      <xdr:spPr>
        <a:xfrm>
          <a:off x="2881122" y="2466340"/>
          <a:ext cx="152400" cy="2291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40</xdr:row>
      <xdr:rowOff>185420</xdr:rowOff>
    </xdr:from>
    <xdr:to>
      <xdr:col>3</xdr:col>
      <xdr:colOff>127</xdr:colOff>
      <xdr:row>40</xdr:row>
      <xdr:rowOff>185420</xdr:rowOff>
    </xdr:to>
    <xdr:cxnSp macro="_xll.PtreeEvent_ObjectClick">
      <xdr:nvCxnSpPr>
        <xdr:cNvPr id="106" name="PTObj_DBranchHLine_1_5"/>
        <xdr:cNvCxnSpPr/>
      </xdr:nvCxnSpPr>
      <xdr:spPr>
        <a:xfrm>
          <a:off x="3033522" y="323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30</xdr:row>
      <xdr:rowOff>180340</xdr:rowOff>
    </xdr:from>
    <xdr:to>
      <xdr:col>2</xdr:col>
      <xdr:colOff>242697</xdr:colOff>
      <xdr:row>40</xdr:row>
      <xdr:rowOff>185420</xdr:rowOff>
    </xdr:to>
    <xdr:cxnSp macro="_xll.PtreeEvent_ObjectClick">
      <xdr:nvCxnSpPr>
        <xdr:cNvPr id="105" name="PTObj_DBranchDLine_1_5"/>
        <xdr:cNvCxnSpPr/>
      </xdr:nvCxnSpPr>
      <xdr:spPr>
        <a:xfrm>
          <a:off x="2881122" y="2466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12</xdr:row>
      <xdr:rowOff>185420</xdr:rowOff>
    </xdr:from>
    <xdr:to>
      <xdr:col>3</xdr:col>
      <xdr:colOff>127</xdr:colOff>
      <xdr:row>12</xdr:row>
      <xdr:rowOff>185420</xdr:rowOff>
    </xdr:to>
    <xdr:cxnSp macro="_xll.PtreeEvent_ObjectClick">
      <xdr:nvCxnSpPr>
        <xdr:cNvPr id="38" name="PTObj_DBranchHLine_1_4"/>
        <xdr:cNvCxnSpPr/>
      </xdr:nvCxnSpPr>
      <xdr:spPr>
        <a:xfrm>
          <a:off x="3033522" y="1328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12</xdr:row>
      <xdr:rowOff>185420</xdr:rowOff>
    </xdr:from>
    <xdr:to>
      <xdr:col>2</xdr:col>
      <xdr:colOff>242697</xdr:colOff>
      <xdr:row>30</xdr:row>
      <xdr:rowOff>180340</xdr:rowOff>
    </xdr:to>
    <xdr:cxnSp macro="_xll.PtreeEvent_ObjectClick">
      <xdr:nvCxnSpPr>
        <xdr:cNvPr id="37" name="PTObj_DBranchDLine_1_4"/>
        <xdr:cNvCxnSpPr/>
      </xdr:nvCxnSpPr>
      <xdr:spPr>
        <a:xfrm flipV="1">
          <a:off x="2881122" y="1328420"/>
          <a:ext cx="152400" cy="1137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242697</xdr:colOff>
      <xdr:row>30</xdr:row>
      <xdr:rowOff>185420</xdr:rowOff>
    </xdr:from>
    <xdr:to>
      <xdr:col>2</xdr:col>
      <xdr:colOff>127</xdr:colOff>
      <xdr:row>30</xdr:row>
      <xdr:rowOff>185420</xdr:rowOff>
    </xdr:to>
    <xdr:cxnSp macro="_xll.PtreeEvent_ObjectClick">
      <xdr:nvCxnSpPr>
        <xdr:cNvPr id="18" name="PTObj_DBranchHLine_1_3"/>
        <xdr:cNvCxnSpPr/>
      </xdr:nvCxnSpPr>
      <xdr:spPr>
        <a:xfrm>
          <a:off x="1499997" y="9474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90297</xdr:colOff>
      <xdr:row>2</xdr:row>
      <xdr:rowOff>180340</xdr:rowOff>
    </xdr:from>
    <xdr:to>
      <xdr:col>1</xdr:col>
      <xdr:colOff>242697</xdr:colOff>
      <xdr:row>30</xdr:row>
      <xdr:rowOff>185420</xdr:rowOff>
    </xdr:to>
    <xdr:cxnSp macro="_xll.PtreeEvent_ObjectClick">
      <xdr:nvCxnSpPr>
        <xdr:cNvPr id="17" name="PTObj_DBranchDLine_1_3"/>
        <xdr:cNvCxnSpPr/>
      </xdr:nvCxnSpPr>
      <xdr:spPr>
        <a:xfrm>
          <a:off x="1347597" y="561340"/>
          <a:ext cx="152400" cy="386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242697</xdr:colOff>
      <xdr:row>0</xdr:row>
      <xdr:rowOff>185420</xdr:rowOff>
    </xdr:from>
    <xdr:to>
      <xdr:col>2</xdr:col>
      <xdr:colOff>127</xdr:colOff>
      <xdr:row>0</xdr:row>
      <xdr:rowOff>185420</xdr:rowOff>
    </xdr:to>
    <xdr:cxnSp macro="_xll.PtreeEvent_ObjectClick">
      <xdr:nvCxnSpPr>
        <xdr:cNvPr id="10" name="PTObj_DBranchHLine_1_2"/>
        <xdr:cNvCxnSpPr/>
      </xdr:nvCxnSpPr>
      <xdr:spPr>
        <a:xfrm>
          <a:off x="1499997" y="185420"/>
          <a:ext cx="8718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90297</xdr:colOff>
      <xdr:row>0</xdr:row>
      <xdr:rowOff>185420</xdr:rowOff>
    </xdr:from>
    <xdr:to>
      <xdr:col>1</xdr:col>
      <xdr:colOff>242697</xdr:colOff>
      <xdr:row>2</xdr:row>
      <xdr:rowOff>180340</xdr:rowOff>
    </xdr:to>
    <xdr:cxnSp macro="_xll.PtreeEvent_ObjectClick">
      <xdr:nvCxnSpPr>
        <xdr:cNvPr id="9" name="PTObj_DBranchDLine_1_2"/>
        <xdr:cNvCxnSpPr/>
      </xdr:nvCxnSpPr>
      <xdr:spPr>
        <a:xfrm flipV="1">
          <a:off x="1347597" y="1854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177800</xdr:colOff>
      <xdr:row>2</xdr:row>
      <xdr:rowOff>185420</xdr:rowOff>
    </xdr:from>
    <xdr:to>
      <xdr:col>1</xdr:col>
      <xdr:colOff>127</xdr:colOff>
      <xdr:row>2</xdr:row>
      <xdr:rowOff>185420</xdr:rowOff>
    </xdr:to>
    <xdr:cxnSp macro="_xll.PtreeEvent_ObjectClick">
      <xdr:nvCxnSpPr>
        <xdr:cNvPr id="6" name="PTObj_DBranchHLine_1_1"/>
        <xdr:cNvCxnSpPr/>
      </xdr:nvCxnSpPr>
      <xdr:spPr>
        <a:xfrm>
          <a:off x="177800" y="185420"/>
          <a:ext cx="1079627"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127</xdr:colOff>
      <xdr:row>2</xdr:row>
      <xdr:rowOff>90170</xdr:rowOff>
    </xdr:from>
    <xdr:to>
      <xdr:col>1</xdr:col>
      <xdr:colOff>190627</xdr:colOff>
      <xdr:row>3</xdr:row>
      <xdr:rowOff>90170</xdr:rowOff>
    </xdr:to>
    <xdr:sp macro="_xll.PtreeEvent_ObjectClick" textlink="">
      <xdr:nvSpPr>
        <xdr:cNvPr id="5" name="PTObj_DNode_1_1"/>
        <xdr:cNvSpPr/>
      </xdr:nvSpPr>
      <xdr:spPr>
        <a:xfrm>
          <a:off x="1257427" y="90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215900</xdr:colOff>
      <xdr:row>2</xdr:row>
      <xdr:rowOff>95107</xdr:rowOff>
    </xdr:from>
    <xdr:ext cx="613886" cy="180627"/>
    <xdr:sp macro="_xll.PtreeEvent_ObjectClick" textlink="">
      <xdr:nvSpPr>
        <xdr:cNvPr id="7" name="PTObj_DBranchName_1_1"/>
        <xdr:cNvSpPr txBox="1"/>
      </xdr:nvSpPr>
      <xdr:spPr>
        <a:xfrm>
          <a:off x="215900" y="95107"/>
          <a:ext cx="613886"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Problem 3.25</a:t>
          </a:r>
        </a:p>
      </xdr:txBody>
    </xdr:sp>
    <xdr:clientData/>
  </xdr:oneCellAnchor>
  <xdr:twoCellAnchor editAs="oneCell">
    <xdr:from>
      <xdr:col>2</xdr:col>
      <xdr:colOff>127</xdr:colOff>
      <xdr:row>0</xdr:row>
      <xdr:rowOff>90170</xdr:rowOff>
    </xdr:from>
    <xdr:to>
      <xdr:col>2</xdr:col>
      <xdr:colOff>190627</xdr:colOff>
      <xdr:row>1</xdr:row>
      <xdr:rowOff>90170</xdr:rowOff>
    </xdr:to>
    <xdr:sp macro="_xll.PtreeEvent_ObjectClick" textlink="">
      <xdr:nvSpPr>
        <xdr:cNvPr id="8" name="PTObj_DNode_1_2"/>
        <xdr:cNvSpPr/>
      </xdr:nvSpPr>
      <xdr:spPr>
        <a:xfrm rot="-5400000">
          <a:off x="2371852" y="90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280797</xdr:colOff>
      <xdr:row>0</xdr:row>
      <xdr:rowOff>95107</xdr:rowOff>
    </xdr:from>
    <xdr:ext cx="408830" cy="180627"/>
    <xdr:sp macro="_xll.PtreeEvent_ObjectClick" textlink="">
      <xdr:nvSpPr>
        <xdr:cNvPr id="11" name="PTObj_DBranchName_1_2"/>
        <xdr:cNvSpPr txBox="1"/>
      </xdr:nvSpPr>
      <xdr:spPr>
        <a:xfrm>
          <a:off x="1538097" y="95107"/>
          <a:ext cx="408830"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New Car</a:t>
          </a:r>
        </a:p>
      </xdr:txBody>
    </xdr:sp>
    <xdr:clientData/>
  </xdr:oneCellAnchor>
  <xdr:twoCellAnchor editAs="oneCell">
    <xdr:from>
      <xdr:col>2</xdr:col>
      <xdr:colOff>127</xdr:colOff>
      <xdr:row>30</xdr:row>
      <xdr:rowOff>90170</xdr:rowOff>
    </xdr:from>
    <xdr:to>
      <xdr:col>2</xdr:col>
      <xdr:colOff>190627</xdr:colOff>
      <xdr:row>31</xdr:row>
      <xdr:rowOff>90170</xdr:rowOff>
    </xdr:to>
    <xdr:sp macro="_xll.PtreeEvent_ObjectClick" textlink="">
      <xdr:nvSpPr>
        <xdr:cNvPr id="16" name="PTObj_DNode_1_3"/>
        <xdr:cNvSpPr/>
      </xdr:nvSpPr>
      <xdr:spPr>
        <a:xfrm>
          <a:off x="2790952" y="852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280797</xdr:colOff>
      <xdr:row>30</xdr:row>
      <xdr:rowOff>95107</xdr:rowOff>
    </xdr:from>
    <xdr:ext cx="429155" cy="180627"/>
    <xdr:sp macro="_xll.PtreeEvent_ObjectClick" textlink="">
      <xdr:nvSpPr>
        <xdr:cNvPr id="19" name="PTObj_DBranchName_1_3"/>
        <xdr:cNvSpPr txBox="1"/>
      </xdr:nvSpPr>
      <xdr:spPr>
        <a:xfrm>
          <a:off x="1538097" y="857107"/>
          <a:ext cx="429155"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Used Car</a:t>
          </a:r>
        </a:p>
      </xdr:txBody>
    </xdr:sp>
    <xdr:clientData/>
  </xdr:oneCellAnchor>
  <xdr:twoCellAnchor editAs="oneCell">
    <xdr:from>
      <xdr:col>3</xdr:col>
      <xdr:colOff>127</xdr:colOff>
      <xdr:row>12</xdr:row>
      <xdr:rowOff>90170</xdr:rowOff>
    </xdr:from>
    <xdr:to>
      <xdr:col>3</xdr:col>
      <xdr:colOff>190627</xdr:colOff>
      <xdr:row>13</xdr:row>
      <xdr:rowOff>90170</xdr:rowOff>
    </xdr:to>
    <xdr:sp macro="_xll.PtreeEvent_ObjectClick" textlink="">
      <xdr:nvSpPr>
        <xdr:cNvPr id="36" name="PTObj_DNode_1_4"/>
        <xdr:cNvSpPr/>
      </xdr:nvSpPr>
      <xdr:spPr>
        <a:xfrm>
          <a:off x="4334002" y="1233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12</xdr:row>
      <xdr:rowOff>95107</xdr:rowOff>
    </xdr:from>
    <xdr:ext cx="245067" cy="180627"/>
    <xdr:sp macro="_xll.PtreeEvent_ObjectClick" textlink="">
      <xdr:nvSpPr>
        <xdr:cNvPr id="39" name="PTObj_DBranchName_1_4"/>
        <xdr:cNvSpPr txBox="1"/>
      </xdr:nvSpPr>
      <xdr:spPr>
        <a:xfrm>
          <a:off x="3071622" y="1238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3</xdr:col>
      <xdr:colOff>127</xdr:colOff>
      <xdr:row>40</xdr:row>
      <xdr:rowOff>90170</xdr:rowOff>
    </xdr:from>
    <xdr:to>
      <xdr:col>3</xdr:col>
      <xdr:colOff>190627</xdr:colOff>
      <xdr:row>41</xdr:row>
      <xdr:rowOff>90170</xdr:rowOff>
    </xdr:to>
    <xdr:sp macro="_xll.PtreeEvent_ObjectClick" textlink="">
      <xdr:nvSpPr>
        <xdr:cNvPr id="104" name="PTObj_DNode_1_5"/>
        <xdr:cNvSpPr/>
      </xdr:nvSpPr>
      <xdr:spPr>
        <a:xfrm>
          <a:off x="4334002" y="3138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40</xdr:row>
      <xdr:rowOff>95107</xdr:rowOff>
    </xdr:from>
    <xdr:ext cx="407484" cy="180627"/>
    <xdr:sp macro="_xll.PtreeEvent_ObjectClick" textlink="">
      <xdr:nvSpPr>
        <xdr:cNvPr id="107" name="PTObj_DBranchName_1_5"/>
        <xdr:cNvSpPr txBox="1"/>
      </xdr:nvSpPr>
      <xdr:spPr>
        <a:xfrm>
          <a:off x="3071622" y="3143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3</xdr:col>
      <xdr:colOff>127</xdr:colOff>
      <xdr:row>66</xdr:row>
      <xdr:rowOff>90170</xdr:rowOff>
    </xdr:from>
    <xdr:to>
      <xdr:col>3</xdr:col>
      <xdr:colOff>190627</xdr:colOff>
      <xdr:row>67</xdr:row>
      <xdr:rowOff>90170</xdr:rowOff>
    </xdr:to>
    <xdr:sp macro="_xll.PtreeEvent_ObjectClick" textlink="">
      <xdr:nvSpPr>
        <xdr:cNvPr id="124" name="PTObj_DNode_1_6"/>
        <xdr:cNvSpPr/>
      </xdr:nvSpPr>
      <xdr:spPr>
        <a:xfrm>
          <a:off x="4334002" y="4662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66</xdr:row>
      <xdr:rowOff>95107</xdr:rowOff>
    </xdr:from>
    <xdr:ext cx="226023" cy="180627"/>
    <xdr:sp macro="_xll.PtreeEvent_ObjectClick" textlink="">
      <xdr:nvSpPr>
        <xdr:cNvPr id="127" name="PTObj_DBranchName_1_6"/>
        <xdr:cNvSpPr txBox="1"/>
      </xdr:nvSpPr>
      <xdr:spPr>
        <a:xfrm>
          <a:off x="3071622" y="4667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6</xdr:row>
      <xdr:rowOff>90170</xdr:rowOff>
    </xdr:from>
    <xdr:to>
      <xdr:col>4</xdr:col>
      <xdr:colOff>190627</xdr:colOff>
      <xdr:row>7</xdr:row>
      <xdr:rowOff>90170</xdr:rowOff>
    </xdr:to>
    <xdr:sp macro="_xll.PtreeEvent_ObjectClick" textlink="">
      <xdr:nvSpPr>
        <xdr:cNvPr id="144" name="PTObj_DNode_1_7"/>
        <xdr:cNvSpPr/>
      </xdr:nvSpPr>
      <xdr:spPr>
        <a:xfrm>
          <a:off x="5877052" y="1233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6</xdr:row>
      <xdr:rowOff>95107</xdr:rowOff>
    </xdr:from>
    <xdr:ext cx="245067" cy="180627"/>
    <xdr:sp macro="_xll.PtreeEvent_ObjectClick" textlink="">
      <xdr:nvSpPr>
        <xdr:cNvPr id="147" name="PTObj_DBranchName_1_7"/>
        <xdr:cNvSpPr txBox="1"/>
      </xdr:nvSpPr>
      <xdr:spPr>
        <a:xfrm>
          <a:off x="4614672" y="1238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4</xdr:row>
      <xdr:rowOff>90170</xdr:rowOff>
    </xdr:from>
    <xdr:to>
      <xdr:col>5</xdr:col>
      <xdr:colOff>190627</xdr:colOff>
      <xdr:row>5</xdr:row>
      <xdr:rowOff>90170</xdr:rowOff>
    </xdr:to>
    <xdr:sp macro="_xll.PtreeEvent_ObjectClick" textlink="">
      <xdr:nvSpPr>
        <xdr:cNvPr id="148" name="PTObj_DNode_1_16"/>
        <xdr:cNvSpPr/>
      </xdr:nvSpPr>
      <xdr:spPr>
        <a:xfrm rot="-5400000">
          <a:off x="7420102" y="852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xdr:row>
      <xdr:rowOff>95107</xdr:rowOff>
    </xdr:from>
    <xdr:ext cx="245067" cy="180627"/>
    <xdr:sp macro="_xll.PtreeEvent_ObjectClick" textlink="">
      <xdr:nvSpPr>
        <xdr:cNvPr id="151" name="PTObj_DBranchName_1_16"/>
        <xdr:cNvSpPr txBox="1"/>
      </xdr:nvSpPr>
      <xdr:spPr>
        <a:xfrm>
          <a:off x="6157722" y="857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8</xdr:row>
      <xdr:rowOff>90170</xdr:rowOff>
    </xdr:from>
    <xdr:to>
      <xdr:col>5</xdr:col>
      <xdr:colOff>190627</xdr:colOff>
      <xdr:row>9</xdr:row>
      <xdr:rowOff>90170</xdr:rowOff>
    </xdr:to>
    <xdr:sp macro="_xll.PtreeEvent_ObjectClick" textlink="">
      <xdr:nvSpPr>
        <xdr:cNvPr id="152" name="PTObj_DNode_1_17"/>
        <xdr:cNvSpPr/>
      </xdr:nvSpPr>
      <xdr:spPr>
        <a:xfrm rot="-5400000">
          <a:off x="7420102" y="161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8</xdr:row>
      <xdr:rowOff>95107</xdr:rowOff>
    </xdr:from>
    <xdr:ext cx="407484" cy="180627"/>
    <xdr:sp macro="_xll.PtreeEvent_ObjectClick" textlink="">
      <xdr:nvSpPr>
        <xdr:cNvPr id="155" name="PTObj_DBranchName_1_17"/>
        <xdr:cNvSpPr txBox="1"/>
      </xdr:nvSpPr>
      <xdr:spPr>
        <a:xfrm>
          <a:off x="6157722" y="1619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10</xdr:row>
      <xdr:rowOff>90170</xdr:rowOff>
    </xdr:from>
    <xdr:to>
      <xdr:col>5</xdr:col>
      <xdr:colOff>190627</xdr:colOff>
      <xdr:row>11</xdr:row>
      <xdr:rowOff>90170</xdr:rowOff>
    </xdr:to>
    <xdr:sp macro="_xll.PtreeEvent_ObjectClick" textlink="">
      <xdr:nvSpPr>
        <xdr:cNvPr id="156" name="PTObj_DNode_1_18"/>
        <xdr:cNvSpPr/>
      </xdr:nvSpPr>
      <xdr:spPr>
        <a:xfrm rot="-5400000">
          <a:off x="7420102" y="1995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10</xdr:row>
      <xdr:rowOff>95107</xdr:rowOff>
    </xdr:from>
    <xdr:ext cx="226023" cy="180627"/>
    <xdr:sp macro="_xll.PtreeEvent_ObjectClick" textlink="">
      <xdr:nvSpPr>
        <xdr:cNvPr id="159" name="PTObj_DBranchName_1_18"/>
        <xdr:cNvSpPr txBox="1"/>
      </xdr:nvSpPr>
      <xdr:spPr>
        <a:xfrm>
          <a:off x="6157722" y="2000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16</xdr:row>
      <xdr:rowOff>90170</xdr:rowOff>
    </xdr:from>
    <xdr:to>
      <xdr:col>4</xdr:col>
      <xdr:colOff>190627</xdr:colOff>
      <xdr:row>17</xdr:row>
      <xdr:rowOff>90170</xdr:rowOff>
    </xdr:to>
    <xdr:sp macro="_xll.PtreeEvent_ObjectClick" textlink="">
      <xdr:nvSpPr>
        <xdr:cNvPr id="164" name="PTObj_DNode_1_8"/>
        <xdr:cNvSpPr/>
      </xdr:nvSpPr>
      <xdr:spPr>
        <a:xfrm>
          <a:off x="5877052" y="3138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16</xdr:row>
      <xdr:rowOff>95107</xdr:rowOff>
    </xdr:from>
    <xdr:ext cx="407484" cy="180627"/>
    <xdr:sp macro="_xll.PtreeEvent_ObjectClick" textlink="">
      <xdr:nvSpPr>
        <xdr:cNvPr id="167" name="PTObj_DBranchName_1_8"/>
        <xdr:cNvSpPr txBox="1"/>
      </xdr:nvSpPr>
      <xdr:spPr>
        <a:xfrm>
          <a:off x="4614672" y="3143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14</xdr:row>
      <xdr:rowOff>90170</xdr:rowOff>
    </xdr:from>
    <xdr:to>
      <xdr:col>5</xdr:col>
      <xdr:colOff>190627</xdr:colOff>
      <xdr:row>15</xdr:row>
      <xdr:rowOff>90170</xdr:rowOff>
    </xdr:to>
    <xdr:sp macro="_xll.PtreeEvent_ObjectClick" textlink="">
      <xdr:nvSpPr>
        <xdr:cNvPr id="168" name="PTObj_DNode_1_19"/>
        <xdr:cNvSpPr/>
      </xdr:nvSpPr>
      <xdr:spPr>
        <a:xfrm rot="-5400000">
          <a:off x="7420102" y="2757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14</xdr:row>
      <xdr:rowOff>95107</xdr:rowOff>
    </xdr:from>
    <xdr:ext cx="245067" cy="180627"/>
    <xdr:sp macro="_xll.PtreeEvent_ObjectClick" textlink="">
      <xdr:nvSpPr>
        <xdr:cNvPr id="171" name="PTObj_DBranchName_1_19"/>
        <xdr:cNvSpPr txBox="1"/>
      </xdr:nvSpPr>
      <xdr:spPr>
        <a:xfrm>
          <a:off x="6157722" y="2762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18</xdr:row>
      <xdr:rowOff>90170</xdr:rowOff>
    </xdr:from>
    <xdr:to>
      <xdr:col>5</xdr:col>
      <xdr:colOff>190627</xdr:colOff>
      <xdr:row>19</xdr:row>
      <xdr:rowOff>90170</xdr:rowOff>
    </xdr:to>
    <xdr:sp macro="_xll.PtreeEvent_ObjectClick" textlink="">
      <xdr:nvSpPr>
        <xdr:cNvPr id="172" name="PTObj_DNode_1_20"/>
        <xdr:cNvSpPr/>
      </xdr:nvSpPr>
      <xdr:spPr>
        <a:xfrm rot="-5400000">
          <a:off x="7420102" y="3519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18</xdr:row>
      <xdr:rowOff>95107</xdr:rowOff>
    </xdr:from>
    <xdr:ext cx="407484" cy="180627"/>
    <xdr:sp macro="_xll.PtreeEvent_ObjectClick" textlink="">
      <xdr:nvSpPr>
        <xdr:cNvPr id="175" name="PTObj_DBranchName_1_20"/>
        <xdr:cNvSpPr txBox="1"/>
      </xdr:nvSpPr>
      <xdr:spPr>
        <a:xfrm>
          <a:off x="6157722" y="3524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20</xdr:row>
      <xdr:rowOff>90170</xdr:rowOff>
    </xdr:from>
    <xdr:to>
      <xdr:col>5</xdr:col>
      <xdr:colOff>190627</xdr:colOff>
      <xdr:row>21</xdr:row>
      <xdr:rowOff>90170</xdr:rowOff>
    </xdr:to>
    <xdr:sp macro="_xll.PtreeEvent_ObjectClick" textlink="">
      <xdr:nvSpPr>
        <xdr:cNvPr id="176" name="PTObj_DNode_1_21"/>
        <xdr:cNvSpPr/>
      </xdr:nvSpPr>
      <xdr:spPr>
        <a:xfrm rot="-5400000">
          <a:off x="7420102" y="3900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20</xdr:row>
      <xdr:rowOff>95107</xdr:rowOff>
    </xdr:from>
    <xdr:ext cx="226023" cy="180627"/>
    <xdr:sp macro="_xll.PtreeEvent_ObjectClick" textlink="">
      <xdr:nvSpPr>
        <xdr:cNvPr id="179" name="PTObj_DBranchName_1_21"/>
        <xdr:cNvSpPr txBox="1"/>
      </xdr:nvSpPr>
      <xdr:spPr>
        <a:xfrm>
          <a:off x="6157722" y="3905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24</xdr:row>
      <xdr:rowOff>90170</xdr:rowOff>
    </xdr:from>
    <xdr:to>
      <xdr:col>4</xdr:col>
      <xdr:colOff>190627</xdr:colOff>
      <xdr:row>25</xdr:row>
      <xdr:rowOff>90170</xdr:rowOff>
    </xdr:to>
    <xdr:sp macro="_xll.PtreeEvent_ObjectClick" textlink="">
      <xdr:nvSpPr>
        <xdr:cNvPr id="184" name="PTObj_DNode_1_9"/>
        <xdr:cNvSpPr/>
      </xdr:nvSpPr>
      <xdr:spPr>
        <a:xfrm>
          <a:off x="5877052" y="4662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24</xdr:row>
      <xdr:rowOff>95107</xdr:rowOff>
    </xdr:from>
    <xdr:ext cx="226023" cy="180627"/>
    <xdr:sp macro="_xll.PtreeEvent_ObjectClick" textlink="">
      <xdr:nvSpPr>
        <xdr:cNvPr id="187" name="PTObj_DBranchName_1_9"/>
        <xdr:cNvSpPr txBox="1"/>
      </xdr:nvSpPr>
      <xdr:spPr>
        <a:xfrm>
          <a:off x="4614672" y="4667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5</xdr:col>
      <xdr:colOff>127</xdr:colOff>
      <xdr:row>22</xdr:row>
      <xdr:rowOff>90170</xdr:rowOff>
    </xdr:from>
    <xdr:to>
      <xdr:col>5</xdr:col>
      <xdr:colOff>190627</xdr:colOff>
      <xdr:row>23</xdr:row>
      <xdr:rowOff>90170</xdr:rowOff>
    </xdr:to>
    <xdr:sp macro="_xll.PtreeEvent_ObjectClick" textlink="">
      <xdr:nvSpPr>
        <xdr:cNvPr id="188" name="PTObj_DNode_1_22"/>
        <xdr:cNvSpPr/>
      </xdr:nvSpPr>
      <xdr:spPr>
        <a:xfrm rot="-5400000">
          <a:off x="7420102" y="428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22</xdr:row>
      <xdr:rowOff>95107</xdr:rowOff>
    </xdr:from>
    <xdr:ext cx="245067" cy="180627"/>
    <xdr:sp macro="_xll.PtreeEvent_ObjectClick" textlink="">
      <xdr:nvSpPr>
        <xdr:cNvPr id="191" name="PTObj_DBranchName_1_22"/>
        <xdr:cNvSpPr txBox="1"/>
      </xdr:nvSpPr>
      <xdr:spPr>
        <a:xfrm>
          <a:off x="6157722" y="4286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26</xdr:row>
      <xdr:rowOff>90170</xdr:rowOff>
    </xdr:from>
    <xdr:to>
      <xdr:col>5</xdr:col>
      <xdr:colOff>190627</xdr:colOff>
      <xdr:row>27</xdr:row>
      <xdr:rowOff>90170</xdr:rowOff>
    </xdr:to>
    <xdr:sp macro="_xll.PtreeEvent_ObjectClick" textlink="">
      <xdr:nvSpPr>
        <xdr:cNvPr id="192" name="PTObj_DNode_1_23"/>
        <xdr:cNvSpPr/>
      </xdr:nvSpPr>
      <xdr:spPr>
        <a:xfrm rot="-5400000">
          <a:off x="7420102" y="5043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26</xdr:row>
      <xdr:rowOff>95107</xdr:rowOff>
    </xdr:from>
    <xdr:ext cx="407484" cy="180627"/>
    <xdr:sp macro="_xll.PtreeEvent_ObjectClick" textlink="">
      <xdr:nvSpPr>
        <xdr:cNvPr id="195" name="PTObj_DBranchName_1_23"/>
        <xdr:cNvSpPr txBox="1"/>
      </xdr:nvSpPr>
      <xdr:spPr>
        <a:xfrm>
          <a:off x="6157722" y="5048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28</xdr:row>
      <xdr:rowOff>90170</xdr:rowOff>
    </xdr:from>
    <xdr:to>
      <xdr:col>5</xdr:col>
      <xdr:colOff>190627</xdr:colOff>
      <xdr:row>29</xdr:row>
      <xdr:rowOff>90170</xdr:rowOff>
    </xdr:to>
    <xdr:sp macro="_xll.PtreeEvent_ObjectClick" textlink="">
      <xdr:nvSpPr>
        <xdr:cNvPr id="196" name="PTObj_DNode_1_24"/>
        <xdr:cNvSpPr/>
      </xdr:nvSpPr>
      <xdr:spPr>
        <a:xfrm rot="-5400000">
          <a:off x="7420102" y="542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28</xdr:row>
      <xdr:rowOff>95107</xdr:rowOff>
    </xdr:from>
    <xdr:ext cx="226023" cy="180627"/>
    <xdr:sp macro="_xll.PtreeEvent_ObjectClick" textlink="">
      <xdr:nvSpPr>
        <xdr:cNvPr id="199" name="PTObj_DBranchName_1_24"/>
        <xdr:cNvSpPr txBox="1"/>
      </xdr:nvSpPr>
      <xdr:spPr>
        <a:xfrm>
          <a:off x="6157722" y="5429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34</xdr:row>
      <xdr:rowOff>90170</xdr:rowOff>
    </xdr:from>
    <xdr:to>
      <xdr:col>4</xdr:col>
      <xdr:colOff>190627</xdr:colOff>
      <xdr:row>35</xdr:row>
      <xdr:rowOff>90170</xdr:rowOff>
    </xdr:to>
    <xdr:sp macro="_xll.PtreeEvent_ObjectClick" textlink="">
      <xdr:nvSpPr>
        <xdr:cNvPr id="204" name="PTObj_DNode_1_10"/>
        <xdr:cNvSpPr/>
      </xdr:nvSpPr>
      <xdr:spPr>
        <a:xfrm>
          <a:off x="5877052" y="6567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34</xdr:row>
      <xdr:rowOff>95107</xdr:rowOff>
    </xdr:from>
    <xdr:ext cx="245067" cy="180627"/>
    <xdr:sp macro="_xll.PtreeEvent_ObjectClick" textlink="">
      <xdr:nvSpPr>
        <xdr:cNvPr id="207" name="PTObj_DBranchName_1_10"/>
        <xdr:cNvSpPr txBox="1"/>
      </xdr:nvSpPr>
      <xdr:spPr>
        <a:xfrm>
          <a:off x="4614672" y="6572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32</xdr:row>
      <xdr:rowOff>90170</xdr:rowOff>
    </xdr:from>
    <xdr:to>
      <xdr:col>5</xdr:col>
      <xdr:colOff>190627</xdr:colOff>
      <xdr:row>33</xdr:row>
      <xdr:rowOff>90170</xdr:rowOff>
    </xdr:to>
    <xdr:sp macro="_xll.PtreeEvent_ObjectClick" textlink="">
      <xdr:nvSpPr>
        <xdr:cNvPr id="208" name="PTObj_DNode_1_25"/>
        <xdr:cNvSpPr/>
      </xdr:nvSpPr>
      <xdr:spPr>
        <a:xfrm rot="-5400000">
          <a:off x="7420102" y="6186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32</xdr:row>
      <xdr:rowOff>95107</xdr:rowOff>
    </xdr:from>
    <xdr:ext cx="245067" cy="180627"/>
    <xdr:sp macro="_xll.PtreeEvent_ObjectClick" textlink="">
      <xdr:nvSpPr>
        <xdr:cNvPr id="211" name="PTObj_DBranchName_1_25"/>
        <xdr:cNvSpPr txBox="1"/>
      </xdr:nvSpPr>
      <xdr:spPr>
        <a:xfrm>
          <a:off x="6157722" y="6191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36</xdr:row>
      <xdr:rowOff>90170</xdr:rowOff>
    </xdr:from>
    <xdr:to>
      <xdr:col>5</xdr:col>
      <xdr:colOff>190627</xdr:colOff>
      <xdr:row>37</xdr:row>
      <xdr:rowOff>90170</xdr:rowOff>
    </xdr:to>
    <xdr:sp macro="_xll.PtreeEvent_ObjectClick" textlink="">
      <xdr:nvSpPr>
        <xdr:cNvPr id="212" name="PTObj_DNode_1_26"/>
        <xdr:cNvSpPr/>
      </xdr:nvSpPr>
      <xdr:spPr>
        <a:xfrm rot="-5400000">
          <a:off x="7420102" y="6948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36</xdr:row>
      <xdr:rowOff>95107</xdr:rowOff>
    </xdr:from>
    <xdr:ext cx="407484" cy="180627"/>
    <xdr:sp macro="_xll.PtreeEvent_ObjectClick" textlink="">
      <xdr:nvSpPr>
        <xdr:cNvPr id="215" name="PTObj_DBranchName_1_26"/>
        <xdr:cNvSpPr txBox="1"/>
      </xdr:nvSpPr>
      <xdr:spPr>
        <a:xfrm>
          <a:off x="6157722" y="6953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38</xdr:row>
      <xdr:rowOff>90170</xdr:rowOff>
    </xdr:from>
    <xdr:to>
      <xdr:col>5</xdr:col>
      <xdr:colOff>190627</xdr:colOff>
      <xdr:row>39</xdr:row>
      <xdr:rowOff>90170</xdr:rowOff>
    </xdr:to>
    <xdr:sp macro="_xll.PtreeEvent_ObjectClick" textlink="">
      <xdr:nvSpPr>
        <xdr:cNvPr id="216" name="PTObj_DNode_1_27"/>
        <xdr:cNvSpPr/>
      </xdr:nvSpPr>
      <xdr:spPr>
        <a:xfrm rot="-5400000">
          <a:off x="7420102" y="7329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38</xdr:row>
      <xdr:rowOff>95107</xdr:rowOff>
    </xdr:from>
    <xdr:ext cx="226023" cy="180627"/>
    <xdr:sp macro="_xll.PtreeEvent_ObjectClick" textlink="">
      <xdr:nvSpPr>
        <xdr:cNvPr id="219" name="PTObj_DBranchName_1_27"/>
        <xdr:cNvSpPr txBox="1"/>
      </xdr:nvSpPr>
      <xdr:spPr>
        <a:xfrm>
          <a:off x="6157722" y="7334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44</xdr:row>
      <xdr:rowOff>90170</xdr:rowOff>
    </xdr:from>
    <xdr:to>
      <xdr:col>4</xdr:col>
      <xdr:colOff>190627</xdr:colOff>
      <xdr:row>45</xdr:row>
      <xdr:rowOff>90170</xdr:rowOff>
    </xdr:to>
    <xdr:sp macro="_xll.PtreeEvent_ObjectClick" textlink="">
      <xdr:nvSpPr>
        <xdr:cNvPr id="224" name="PTObj_DNode_1_11"/>
        <xdr:cNvSpPr/>
      </xdr:nvSpPr>
      <xdr:spPr>
        <a:xfrm>
          <a:off x="5877052" y="8472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44</xdr:row>
      <xdr:rowOff>95107</xdr:rowOff>
    </xdr:from>
    <xdr:ext cx="407484" cy="180627"/>
    <xdr:sp macro="_xll.PtreeEvent_ObjectClick" textlink="">
      <xdr:nvSpPr>
        <xdr:cNvPr id="227" name="PTObj_DBranchName_1_11"/>
        <xdr:cNvSpPr txBox="1"/>
      </xdr:nvSpPr>
      <xdr:spPr>
        <a:xfrm>
          <a:off x="4614672" y="8477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42</xdr:row>
      <xdr:rowOff>90170</xdr:rowOff>
    </xdr:from>
    <xdr:to>
      <xdr:col>5</xdr:col>
      <xdr:colOff>190627</xdr:colOff>
      <xdr:row>43</xdr:row>
      <xdr:rowOff>90170</xdr:rowOff>
    </xdr:to>
    <xdr:sp macro="_xll.PtreeEvent_ObjectClick" textlink="">
      <xdr:nvSpPr>
        <xdr:cNvPr id="228" name="PTObj_DNode_1_28"/>
        <xdr:cNvSpPr/>
      </xdr:nvSpPr>
      <xdr:spPr>
        <a:xfrm rot="-5400000">
          <a:off x="7420102" y="809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42</xdr:row>
      <xdr:rowOff>95107</xdr:rowOff>
    </xdr:from>
    <xdr:ext cx="245067" cy="180627"/>
    <xdr:sp macro="_xll.PtreeEvent_ObjectClick" textlink="">
      <xdr:nvSpPr>
        <xdr:cNvPr id="231" name="PTObj_DBranchName_1_28"/>
        <xdr:cNvSpPr txBox="1"/>
      </xdr:nvSpPr>
      <xdr:spPr>
        <a:xfrm>
          <a:off x="6157722" y="8096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46</xdr:row>
      <xdr:rowOff>90170</xdr:rowOff>
    </xdr:from>
    <xdr:to>
      <xdr:col>5</xdr:col>
      <xdr:colOff>190627</xdr:colOff>
      <xdr:row>47</xdr:row>
      <xdr:rowOff>90170</xdr:rowOff>
    </xdr:to>
    <xdr:sp macro="_xll.PtreeEvent_ObjectClick" textlink="">
      <xdr:nvSpPr>
        <xdr:cNvPr id="232" name="PTObj_DNode_1_29"/>
        <xdr:cNvSpPr/>
      </xdr:nvSpPr>
      <xdr:spPr>
        <a:xfrm rot="-5400000">
          <a:off x="7420102" y="8853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46</xdr:row>
      <xdr:rowOff>95107</xdr:rowOff>
    </xdr:from>
    <xdr:ext cx="407484" cy="180627"/>
    <xdr:sp macro="_xll.PtreeEvent_ObjectClick" textlink="">
      <xdr:nvSpPr>
        <xdr:cNvPr id="235" name="PTObj_DBranchName_1_29"/>
        <xdr:cNvSpPr txBox="1"/>
      </xdr:nvSpPr>
      <xdr:spPr>
        <a:xfrm>
          <a:off x="6157722" y="8858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48</xdr:row>
      <xdr:rowOff>90170</xdr:rowOff>
    </xdr:from>
    <xdr:to>
      <xdr:col>5</xdr:col>
      <xdr:colOff>190627</xdr:colOff>
      <xdr:row>49</xdr:row>
      <xdr:rowOff>90170</xdr:rowOff>
    </xdr:to>
    <xdr:sp macro="_xll.PtreeEvent_ObjectClick" textlink="">
      <xdr:nvSpPr>
        <xdr:cNvPr id="236" name="PTObj_DNode_1_30"/>
        <xdr:cNvSpPr/>
      </xdr:nvSpPr>
      <xdr:spPr>
        <a:xfrm rot="-5400000">
          <a:off x="7420102" y="923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48</xdr:row>
      <xdr:rowOff>95107</xdr:rowOff>
    </xdr:from>
    <xdr:ext cx="226023" cy="180627"/>
    <xdr:sp macro="_xll.PtreeEvent_ObjectClick" textlink="">
      <xdr:nvSpPr>
        <xdr:cNvPr id="239" name="PTObj_DBranchName_1_30"/>
        <xdr:cNvSpPr txBox="1"/>
      </xdr:nvSpPr>
      <xdr:spPr>
        <a:xfrm>
          <a:off x="6157722" y="9239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52</xdr:row>
      <xdr:rowOff>90170</xdr:rowOff>
    </xdr:from>
    <xdr:to>
      <xdr:col>4</xdr:col>
      <xdr:colOff>190627</xdr:colOff>
      <xdr:row>53</xdr:row>
      <xdr:rowOff>90170</xdr:rowOff>
    </xdr:to>
    <xdr:sp macro="_xll.PtreeEvent_ObjectClick" textlink="">
      <xdr:nvSpPr>
        <xdr:cNvPr id="244" name="PTObj_DNode_1_12"/>
        <xdr:cNvSpPr/>
      </xdr:nvSpPr>
      <xdr:spPr>
        <a:xfrm>
          <a:off x="5877052" y="9996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52</xdr:row>
      <xdr:rowOff>95107</xdr:rowOff>
    </xdr:from>
    <xdr:ext cx="226023" cy="180627"/>
    <xdr:sp macro="_xll.PtreeEvent_ObjectClick" textlink="">
      <xdr:nvSpPr>
        <xdr:cNvPr id="247" name="PTObj_DBranchName_1_12"/>
        <xdr:cNvSpPr txBox="1"/>
      </xdr:nvSpPr>
      <xdr:spPr>
        <a:xfrm>
          <a:off x="4614672" y="10001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5</xdr:col>
      <xdr:colOff>127</xdr:colOff>
      <xdr:row>50</xdr:row>
      <xdr:rowOff>90170</xdr:rowOff>
    </xdr:from>
    <xdr:to>
      <xdr:col>5</xdr:col>
      <xdr:colOff>190627</xdr:colOff>
      <xdr:row>51</xdr:row>
      <xdr:rowOff>90170</xdr:rowOff>
    </xdr:to>
    <xdr:sp macro="_xll.PtreeEvent_ObjectClick" textlink="">
      <xdr:nvSpPr>
        <xdr:cNvPr id="248" name="PTObj_DNode_1_31"/>
        <xdr:cNvSpPr/>
      </xdr:nvSpPr>
      <xdr:spPr>
        <a:xfrm rot="-5400000">
          <a:off x="7420102" y="9615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50</xdr:row>
      <xdr:rowOff>95107</xdr:rowOff>
    </xdr:from>
    <xdr:ext cx="245067" cy="180627"/>
    <xdr:sp macro="_xll.PtreeEvent_ObjectClick" textlink="">
      <xdr:nvSpPr>
        <xdr:cNvPr id="251" name="PTObj_DBranchName_1_31"/>
        <xdr:cNvSpPr txBox="1"/>
      </xdr:nvSpPr>
      <xdr:spPr>
        <a:xfrm>
          <a:off x="6157722" y="9620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54</xdr:row>
      <xdr:rowOff>90170</xdr:rowOff>
    </xdr:from>
    <xdr:to>
      <xdr:col>5</xdr:col>
      <xdr:colOff>190627</xdr:colOff>
      <xdr:row>55</xdr:row>
      <xdr:rowOff>90170</xdr:rowOff>
    </xdr:to>
    <xdr:sp macro="_xll.PtreeEvent_ObjectClick" textlink="">
      <xdr:nvSpPr>
        <xdr:cNvPr id="252" name="PTObj_DNode_1_32"/>
        <xdr:cNvSpPr/>
      </xdr:nvSpPr>
      <xdr:spPr>
        <a:xfrm rot="-5400000">
          <a:off x="7420102" y="10377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54</xdr:row>
      <xdr:rowOff>95107</xdr:rowOff>
    </xdr:from>
    <xdr:ext cx="407484" cy="180627"/>
    <xdr:sp macro="_xll.PtreeEvent_ObjectClick" textlink="">
      <xdr:nvSpPr>
        <xdr:cNvPr id="255" name="PTObj_DBranchName_1_32"/>
        <xdr:cNvSpPr txBox="1"/>
      </xdr:nvSpPr>
      <xdr:spPr>
        <a:xfrm>
          <a:off x="6157722" y="10382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56</xdr:row>
      <xdr:rowOff>90170</xdr:rowOff>
    </xdr:from>
    <xdr:to>
      <xdr:col>5</xdr:col>
      <xdr:colOff>190627</xdr:colOff>
      <xdr:row>57</xdr:row>
      <xdr:rowOff>90170</xdr:rowOff>
    </xdr:to>
    <xdr:sp macro="_xll.PtreeEvent_ObjectClick" textlink="">
      <xdr:nvSpPr>
        <xdr:cNvPr id="256" name="PTObj_DNode_1_33"/>
        <xdr:cNvSpPr/>
      </xdr:nvSpPr>
      <xdr:spPr>
        <a:xfrm rot="-5400000">
          <a:off x="7420102" y="10758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56</xdr:row>
      <xdr:rowOff>95107</xdr:rowOff>
    </xdr:from>
    <xdr:ext cx="226023" cy="180627"/>
    <xdr:sp macro="_xll.PtreeEvent_ObjectClick" textlink="">
      <xdr:nvSpPr>
        <xdr:cNvPr id="259" name="PTObj_DBranchName_1_33"/>
        <xdr:cNvSpPr txBox="1"/>
      </xdr:nvSpPr>
      <xdr:spPr>
        <a:xfrm>
          <a:off x="6157722" y="10763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60</xdr:row>
      <xdr:rowOff>90170</xdr:rowOff>
    </xdr:from>
    <xdr:to>
      <xdr:col>4</xdr:col>
      <xdr:colOff>190627</xdr:colOff>
      <xdr:row>61</xdr:row>
      <xdr:rowOff>90170</xdr:rowOff>
    </xdr:to>
    <xdr:sp macro="_xll.PtreeEvent_ObjectClick" textlink="">
      <xdr:nvSpPr>
        <xdr:cNvPr id="264" name="PTObj_DNode_1_13"/>
        <xdr:cNvSpPr/>
      </xdr:nvSpPr>
      <xdr:spPr>
        <a:xfrm>
          <a:off x="5877052" y="11520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60</xdr:row>
      <xdr:rowOff>95107</xdr:rowOff>
    </xdr:from>
    <xdr:ext cx="245067" cy="180627"/>
    <xdr:sp macro="_xll.PtreeEvent_ObjectClick" textlink="">
      <xdr:nvSpPr>
        <xdr:cNvPr id="267" name="PTObj_DBranchName_1_13"/>
        <xdr:cNvSpPr txBox="1"/>
      </xdr:nvSpPr>
      <xdr:spPr>
        <a:xfrm>
          <a:off x="4614672" y="11525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58</xdr:row>
      <xdr:rowOff>90170</xdr:rowOff>
    </xdr:from>
    <xdr:to>
      <xdr:col>5</xdr:col>
      <xdr:colOff>190627</xdr:colOff>
      <xdr:row>59</xdr:row>
      <xdr:rowOff>90170</xdr:rowOff>
    </xdr:to>
    <xdr:sp macro="_xll.PtreeEvent_ObjectClick" textlink="">
      <xdr:nvSpPr>
        <xdr:cNvPr id="268" name="PTObj_DNode_1_34"/>
        <xdr:cNvSpPr/>
      </xdr:nvSpPr>
      <xdr:spPr>
        <a:xfrm rot="-5400000">
          <a:off x="7420102" y="11139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58</xdr:row>
      <xdr:rowOff>95107</xdr:rowOff>
    </xdr:from>
    <xdr:ext cx="245067" cy="180627"/>
    <xdr:sp macro="_xll.PtreeEvent_ObjectClick" textlink="">
      <xdr:nvSpPr>
        <xdr:cNvPr id="271" name="PTObj_DBranchName_1_34"/>
        <xdr:cNvSpPr txBox="1"/>
      </xdr:nvSpPr>
      <xdr:spPr>
        <a:xfrm>
          <a:off x="6157722" y="11144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62</xdr:row>
      <xdr:rowOff>90170</xdr:rowOff>
    </xdr:from>
    <xdr:to>
      <xdr:col>5</xdr:col>
      <xdr:colOff>190627</xdr:colOff>
      <xdr:row>63</xdr:row>
      <xdr:rowOff>90170</xdr:rowOff>
    </xdr:to>
    <xdr:sp macro="_xll.PtreeEvent_ObjectClick" textlink="">
      <xdr:nvSpPr>
        <xdr:cNvPr id="272" name="PTObj_DNode_1_35"/>
        <xdr:cNvSpPr/>
      </xdr:nvSpPr>
      <xdr:spPr>
        <a:xfrm rot="-5400000">
          <a:off x="7420102" y="1190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62</xdr:row>
      <xdr:rowOff>95107</xdr:rowOff>
    </xdr:from>
    <xdr:ext cx="407484" cy="180627"/>
    <xdr:sp macro="_xll.PtreeEvent_ObjectClick" textlink="">
      <xdr:nvSpPr>
        <xdr:cNvPr id="275" name="PTObj_DBranchName_1_35"/>
        <xdr:cNvSpPr txBox="1"/>
      </xdr:nvSpPr>
      <xdr:spPr>
        <a:xfrm>
          <a:off x="6157722" y="11906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64</xdr:row>
      <xdr:rowOff>90170</xdr:rowOff>
    </xdr:from>
    <xdr:to>
      <xdr:col>5</xdr:col>
      <xdr:colOff>190627</xdr:colOff>
      <xdr:row>65</xdr:row>
      <xdr:rowOff>90170</xdr:rowOff>
    </xdr:to>
    <xdr:sp macro="_xll.PtreeEvent_ObjectClick" textlink="">
      <xdr:nvSpPr>
        <xdr:cNvPr id="276" name="PTObj_DNode_1_36"/>
        <xdr:cNvSpPr/>
      </xdr:nvSpPr>
      <xdr:spPr>
        <a:xfrm rot="-5400000">
          <a:off x="7420102" y="12282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64</xdr:row>
      <xdr:rowOff>95107</xdr:rowOff>
    </xdr:from>
    <xdr:ext cx="226023" cy="180627"/>
    <xdr:sp macro="_xll.PtreeEvent_ObjectClick" textlink="">
      <xdr:nvSpPr>
        <xdr:cNvPr id="279" name="PTObj_DBranchName_1_36"/>
        <xdr:cNvSpPr txBox="1"/>
      </xdr:nvSpPr>
      <xdr:spPr>
        <a:xfrm>
          <a:off x="6157722" y="12287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70</xdr:row>
      <xdr:rowOff>90170</xdr:rowOff>
    </xdr:from>
    <xdr:to>
      <xdr:col>4</xdr:col>
      <xdr:colOff>190627</xdr:colOff>
      <xdr:row>71</xdr:row>
      <xdr:rowOff>90170</xdr:rowOff>
    </xdr:to>
    <xdr:sp macro="_xll.PtreeEvent_ObjectClick" textlink="">
      <xdr:nvSpPr>
        <xdr:cNvPr id="284" name="PTObj_DNode_1_14"/>
        <xdr:cNvSpPr/>
      </xdr:nvSpPr>
      <xdr:spPr>
        <a:xfrm>
          <a:off x="5877052" y="13425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70</xdr:row>
      <xdr:rowOff>95106</xdr:rowOff>
    </xdr:from>
    <xdr:ext cx="407484" cy="180627"/>
    <xdr:sp macro="_xll.PtreeEvent_ObjectClick" textlink="">
      <xdr:nvSpPr>
        <xdr:cNvPr id="287" name="PTObj_DBranchName_1_14"/>
        <xdr:cNvSpPr txBox="1"/>
      </xdr:nvSpPr>
      <xdr:spPr>
        <a:xfrm>
          <a:off x="4614672" y="13430106"/>
          <a:ext cx="407484"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68</xdr:row>
      <xdr:rowOff>90170</xdr:rowOff>
    </xdr:from>
    <xdr:to>
      <xdr:col>5</xdr:col>
      <xdr:colOff>190627</xdr:colOff>
      <xdr:row>69</xdr:row>
      <xdr:rowOff>90170</xdr:rowOff>
    </xdr:to>
    <xdr:sp macro="_xll.PtreeEvent_ObjectClick" textlink="">
      <xdr:nvSpPr>
        <xdr:cNvPr id="288" name="PTObj_DNode_1_37"/>
        <xdr:cNvSpPr/>
      </xdr:nvSpPr>
      <xdr:spPr>
        <a:xfrm rot="-5400000">
          <a:off x="7420102" y="1304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68</xdr:row>
      <xdr:rowOff>95106</xdr:rowOff>
    </xdr:from>
    <xdr:ext cx="245067" cy="180627"/>
    <xdr:sp macro="_xll.PtreeEvent_ObjectClick" textlink="">
      <xdr:nvSpPr>
        <xdr:cNvPr id="291" name="PTObj_DBranchName_1_37"/>
        <xdr:cNvSpPr txBox="1"/>
      </xdr:nvSpPr>
      <xdr:spPr>
        <a:xfrm>
          <a:off x="6157722" y="13049106"/>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72</xdr:row>
      <xdr:rowOff>90170</xdr:rowOff>
    </xdr:from>
    <xdr:to>
      <xdr:col>5</xdr:col>
      <xdr:colOff>190627</xdr:colOff>
      <xdr:row>73</xdr:row>
      <xdr:rowOff>90170</xdr:rowOff>
    </xdr:to>
    <xdr:sp macro="_xll.PtreeEvent_ObjectClick" textlink="">
      <xdr:nvSpPr>
        <xdr:cNvPr id="292" name="PTObj_DNode_1_38"/>
        <xdr:cNvSpPr/>
      </xdr:nvSpPr>
      <xdr:spPr>
        <a:xfrm rot="-5400000">
          <a:off x="7420102" y="13806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72</xdr:row>
      <xdr:rowOff>95106</xdr:rowOff>
    </xdr:from>
    <xdr:ext cx="407484" cy="180627"/>
    <xdr:sp macro="_xll.PtreeEvent_ObjectClick" textlink="">
      <xdr:nvSpPr>
        <xdr:cNvPr id="295" name="PTObj_DBranchName_1_38"/>
        <xdr:cNvSpPr txBox="1"/>
      </xdr:nvSpPr>
      <xdr:spPr>
        <a:xfrm>
          <a:off x="6157722" y="13811106"/>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74</xdr:row>
      <xdr:rowOff>90170</xdr:rowOff>
    </xdr:from>
    <xdr:to>
      <xdr:col>5</xdr:col>
      <xdr:colOff>190627</xdr:colOff>
      <xdr:row>75</xdr:row>
      <xdr:rowOff>90170</xdr:rowOff>
    </xdr:to>
    <xdr:sp macro="_xll.PtreeEvent_ObjectClick" textlink="">
      <xdr:nvSpPr>
        <xdr:cNvPr id="296" name="PTObj_DNode_1_39"/>
        <xdr:cNvSpPr/>
      </xdr:nvSpPr>
      <xdr:spPr>
        <a:xfrm rot="-5400000">
          <a:off x="7420102" y="14187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74</xdr:row>
      <xdr:rowOff>95106</xdr:rowOff>
    </xdr:from>
    <xdr:ext cx="226023" cy="180627"/>
    <xdr:sp macro="_xll.PtreeEvent_ObjectClick" textlink="">
      <xdr:nvSpPr>
        <xdr:cNvPr id="299" name="PTObj_DBranchName_1_39"/>
        <xdr:cNvSpPr txBox="1"/>
      </xdr:nvSpPr>
      <xdr:spPr>
        <a:xfrm>
          <a:off x="6157722" y="14192106"/>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78</xdr:row>
      <xdr:rowOff>90170</xdr:rowOff>
    </xdr:from>
    <xdr:to>
      <xdr:col>4</xdr:col>
      <xdr:colOff>190627</xdr:colOff>
      <xdr:row>79</xdr:row>
      <xdr:rowOff>90170</xdr:rowOff>
    </xdr:to>
    <xdr:sp macro="_xll.PtreeEvent_ObjectClick" textlink="">
      <xdr:nvSpPr>
        <xdr:cNvPr id="304" name="PTObj_DNode_1_15"/>
        <xdr:cNvSpPr/>
      </xdr:nvSpPr>
      <xdr:spPr>
        <a:xfrm>
          <a:off x="5877052" y="14949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78</xdr:row>
      <xdr:rowOff>95106</xdr:rowOff>
    </xdr:from>
    <xdr:ext cx="226023" cy="180627"/>
    <xdr:sp macro="_xll.PtreeEvent_ObjectClick" textlink="">
      <xdr:nvSpPr>
        <xdr:cNvPr id="307" name="PTObj_DBranchName_1_15"/>
        <xdr:cNvSpPr txBox="1"/>
      </xdr:nvSpPr>
      <xdr:spPr>
        <a:xfrm>
          <a:off x="4614672" y="14954106"/>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5</xdr:col>
      <xdr:colOff>127</xdr:colOff>
      <xdr:row>76</xdr:row>
      <xdr:rowOff>90170</xdr:rowOff>
    </xdr:from>
    <xdr:to>
      <xdr:col>5</xdr:col>
      <xdr:colOff>190627</xdr:colOff>
      <xdr:row>77</xdr:row>
      <xdr:rowOff>90170</xdr:rowOff>
    </xdr:to>
    <xdr:sp macro="_xll.PtreeEvent_ObjectClick" textlink="">
      <xdr:nvSpPr>
        <xdr:cNvPr id="308" name="PTObj_DNode_1_40"/>
        <xdr:cNvSpPr/>
      </xdr:nvSpPr>
      <xdr:spPr>
        <a:xfrm rot="-5400000">
          <a:off x="7420102" y="14568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76</xdr:row>
      <xdr:rowOff>95106</xdr:rowOff>
    </xdr:from>
    <xdr:ext cx="245067" cy="180627"/>
    <xdr:sp macro="_xll.PtreeEvent_ObjectClick" textlink="">
      <xdr:nvSpPr>
        <xdr:cNvPr id="311" name="PTObj_DBranchName_1_40"/>
        <xdr:cNvSpPr txBox="1"/>
      </xdr:nvSpPr>
      <xdr:spPr>
        <a:xfrm>
          <a:off x="6157722" y="14573106"/>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80</xdr:row>
      <xdr:rowOff>90170</xdr:rowOff>
    </xdr:from>
    <xdr:to>
      <xdr:col>5</xdr:col>
      <xdr:colOff>190627</xdr:colOff>
      <xdr:row>81</xdr:row>
      <xdr:rowOff>90170</xdr:rowOff>
    </xdr:to>
    <xdr:sp macro="_xll.PtreeEvent_ObjectClick" textlink="">
      <xdr:nvSpPr>
        <xdr:cNvPr id="312" name="PTObj_DNode_1_41"/>
        <xdr:cNvSpPr/>
      </xdr:nvSpPr>
      <xdr:spPr>
        <a:xfrm rot="-5400000">
          <a:off x="7420102" y="15330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80</xdr:row>
      <xdr:rowOff>95106</xdr:rowOff>
    </xdr:from>
    <xdr:ext cx="407484" cy="180627"/>
    <xdr:sp macro="_xll.PtreeEvent_ObjectClick" textlink="">
      <xdr:nvSpPr>
        <xdr:cNvPr id="315" name="PTObj_DBranchName_1_41"/>
        <xdr:cNvSpPr txBox="1"/>
      </xdr:nvSpPr>
      <xdr:spPr>
        <a:xfrm>
          <a:off x="6157722" y="15335106"/>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82</xdr:row>
      <xdr:rowOff>90170</xdr:rowOff>
    </xdr:from>
    <xdr:to>
      <xdr:col>5</xdr:col>
      <xdr:colOff>190627</xdr:colOff>
      <xdr:row>83</xdr:row>
      <xdr:rowOff>90170</xdr:rowOff>
    </xdr:to>
    <xdr:sp macro="_xll.PtreeEvent_ObjectClick" textlink="">
      <xdr:nvSpPr>
        <xdr:cNvPr id="316" name="PTObj_DNode_1_42"/>
        <xdr:cNvSpPr/>
      </xdr:nvSpPr>
      <xdr:spPr>
        <a:xfrm rot="-5400000">
          <a:off x="7420102" y="1571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82</xdr:row>
      <xdr:rowOff>95106</xdr:rowOff>
    </xdr:from>
    <xdr:ext cx="226023" cy="180627"/>
    <xdr:sp macro="_xll.PtreeEvent_ObjectClick" textlink="">
      <xdr:nvSpPr>
        <xdr:cNvPr id="319" name="PTObj_DBranchName_1_42"/>
        <xdr:cNvSpPr txBox="1"/>
      </xdr:nvSpPr>
      <xdr:spPr>
        <a:xfrm>
          <a:off x="6157722" y="15716106"/>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xdr:from>
      <xdr:col>7</xdr:col>
      <xdr:colOff>495300</xdr:colOff>
      <xdr:row>2</xdr:row>
      <xdr:rowOff>180974</xdr:rowOff>
    </xdr:from>
    <xdr:to>
      <xdr:col>12</xdr:col>
      <xdr:colOff>28575</xdr:colOff>
      <xdr:row>15</xdr:row>
      <xdr:rowOff>76199</xdr:rowOff>
    </xdr:to>
    <xdr:sp macro="" textlink="">
      <xdr:nvSpPr>
        <xdr:cNvPr id="320" name="TextBox 319"/>
        <xdr:cNvSpPr txBox="1"/>
      </xdr:nvSpPr>
      <xdr:spPr>
        <a:xfrm>
          <a:off x="9639300" y="561974"/>
          <a:ext cx="2581275" cy="2371725"/>
        </a:xfrm>
        <a:prstGeom prst="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a linked tree.</a:t>
          </a:r>
          <a:r>
            <a:rPr lang="en-US" sz="1100" baseline="0"/>
            <a:t> The chance nodes are linked to the corresponding maintenance costs in the formula. For example, Year 1 Maintenance is linked to cell H12 in the Data &amp; Formulas sheet. The 3 different branch values for Year 1 Main. are sent to H12, then the 3-Yr Net Cost is computed (cell H29), and this value is sent to the end node of the tree.  </a:t>
          </a:r>
        </a:p>
        <a:p>
          <a:r>
            <a:rPr lang="en-US" sz="1100" baseline="0"/>
            <a:t>You can test this out by entering different combinations of costs in the formula and seeing  resulting 3-Yr Net Cost value reflected in the tree.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242697</xdr:colOff>
      <xdr:row>82</xdr:row>
      <xdr:rowOff>185420</xdr:rowOff>
    </xdr:from>
    <xdr:to>
      <xdr:col>5</xdr:col>
      <xdr:colOff>127</xdr:colOff>
      <xdr:row>82</xdr:row>
      <xdr:rowOff>185420</xdr:rowOff>
    </xdr:to>
    <xdr:cxnSp macro="_xll.PtreeEvent_ObjectClick">
      <xdr:nvCxnSpPr>
        <xdr:cNvPr id="173" name="PTObj_DBranchHLine_2_42"/>
        <xdr:cNvCxnSpPr/>
      </xdr:nvCxnSpPr>
      <xdr:spPr>
        <a:xfrm>
          <a:off x="6262497" y="15806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78</xdr:row>
      <xdr:rowOff>180339</xdr:rowOff>
    </xdr:from>
    <xdr:to>
      <xdr:col>4</xdr:col>
      <xdr:colOff>242697</xdr:colOff>
      <xdr:row>82</xdr:row>
      <xdr:rowOff>185420</xdr:rowOff>
    </xdr:to>
    <xdr:cxnSp macro="_xll.PtreeEvent_ObjectClick">
      <xdr:nvCxnSpPr>
        <xdr:cNvPr id="172" name="PTObj_DBranchDLine_2_42"/>
        <xdr:cNvCxnSpPr/>
      </xdr:nvCxnSpPr>
      <xdr:spPr>
        <a:xfrm>
          <a:off x="6110097" y="15039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80</xdr:row>
      <xdr:rowOff>185420</xdr:rowOff>
    </xdr:from>
    <xdr:to>
      <xdr:col>5</xdr:col>
      <xdr:colOff>127</xdr:colOff>
      <xdr:row>80</xdr:row>
      <xdr:rowOff>185420</xdr:rowOff>
    </xdr:to>
    <xdr:cxnSp macro="_xll.PtreeEvent_ObjectClick">
      <xdr:nvCxnSpPr>
        <xdr:cNvPr id="169" name="PTObj_DBranchHLine_2_41"/>
        <xdr:cNvCxnSpPr/>
      </xdr:nvCxnSpPr>
      <xdr:spPr>
        <a:xfrm>
          <a:off x="6262497" y="15425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78</xdr:row>
      <xdr:rowOff>180339</xdr:rowOff>
    </xdr:from>
    <xdr:to>
      <xdr:col>4</xdr:col>
      <xdr:colOff>242697</xdr:colOff>
      <xdr:row>80</xdr:row>
      <xdr:rowOff>185420</xdr:rowOff>
    </xdr:to>
    <xdr:cxnSp macro="_xll.PtreeEvent_ObjectClick">
      <xdr:nvCxnSpPr>
        <xdr:cNvPr id="168" name="PTObj_DBranchDLine_2_41"/>
        <xdr:cNvCxnSpPr/>
      </xdr:nvCxnSpPr>
      <xdr:spPr>
        <a:xfrm>
          <a:off x="6110097" y="15039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76</xdr:row>
      <xdr:rowOff>185420</xdr:rowOff>
    </xdr:from>
    <xdr:to>
      <xdr:col>5</xdr:col>
      <xdr:colOff>127</xdr:colOff>
      <xdr:row>76</xdr:row>
      <xdr:rowOff>185420</xdr:rowOff>
    </xdr:to>
    <xdr:cxnSp macro="_xll.PtreeEvent_ObjectClick">
      <xdr:nvCxnSpPr>
        <xdr:cNvPr id="165" name="PTObj_DBranchHLine_2_40"/>
        <xdr:cNvCxnSpPr/>
      </xdr:nvCxnSpPr>
      <xdr:spPr>
        <a:xfrm>
          <a:off x="6262497" y="1466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76</xdr:row>
      <xdr:rowOff>185420</xdr:rowOff>
    </xdr:from>
    <xdr:to>
      <xdr:col>4</xdr:col>
      <xdr:colOff>242697</xdr:colOff>
      <xdr:row>78</xdr:row>
      <xdr:rowOff>180339</xdr:rowOff>
    </xdr:to>
    <xdr:cxnSp macro="_xll.PtreeEvent_ObjectClick">
      <xdr:nvCxnSpPr>
        <xdr:cNvPr id="164" name="PTObj_DBranchDLine_2_40"/>
        <xdr:cNvCxnSpPr/>
      </xdr:nvCxnSpPr>
      <xdr:spPr>
        <a:xfrm flipV="1">
          <a:off x="6110097" y="14663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78</xdr:row>
      <xdr:rowOff>185420</xdr:rowOff>
    </xdr:from>
    <xdr:to>
      <xdr:col>4</xdr:col>
      <xdr:colOff>127</xdr:colOff>
      <xdr:row>78</xdr:row>
      <xdr:rowOff>185420</xdr:rowOff>
    </xdr:to>
    <xdr:cxnSp macro="_xll.PtreeEvent_ObjectClick">
      <xdr:nvCxnSpPr>
        <xdr:cNvPr id="161" name="PTObj_DBranchHLine_2_39"/>
        <xdr:cNvCxnSpPr/>
      </xdr:nvCxnSpPr>
      <xdr:spPr>
        <a:xfrm>
          <a:off x="4719447" y="15044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66</xdr:row>
      <xdr:rowOff>180339</xdr:rowOff>
    </xdr:from>
    <xdr:to>
      <xdr:col>3</xdr:col>
      <xdr:colOff>242697</xdr:colOff>
      <xdr:row>78</xdr:row>
      <xdr:rowOff>185420</xdr:rowOff>
    </xdr:to>
    <xdr:cxnSp macro="_xll.PtreeEvent_ObjectClick">
      <xdr:nvCxnSpPr>
        <xdr:cNvPr id="160" name="PTObj_DBranchDLine_2_39"/>
        <xdr:cNvCxnSpPr/>
      </xdr:nvCxnSpPr>
      <xdr:spPr>
        <a:xfrm>
          <a:off x="4567047" y="12753339"/>
          <a:ext cx="152400" cy="2291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74</xdr:row>
      <xdr:rowOff>185420</xdr:rowOff>
    </xdr:from>
    <xdr:to>
      <xdr:col>5</xdr:col>
      <xdr:colOff>127</xdr:colOff>
      <xdr:row>74</xdr:row>
      <xdr:rowOff>185420</xdr:rowOff>
    </xdr:to>
    <xdr:cxnSp macro="_xll.PtreeEvent_ObjectClick">
      <xdr:nvCxnSpPr>
        <xdr:cNvPr id="157" name="PTObj_DBranchHLine_2_38"/>
        <xdr:cNvCxnSpPr/>
      </xdr:nvCxnSpPr>
      <xdr:spPr>
        <a:xfrm>
          <a:off x="6262497" y="14282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70</xdr:row>
      <xdr:rowOff>180339</xdr:rowOff>
    </xdr:from>
    <xdr:to>
      <xdr:col>4</xdr:col>
      <xdr:colOff>242697</xdr:colOff>
      <xdr:row>74</xdr:row>
      <xdr:rowOff>185420</xdr:rowOff>
    </xdr:to>
    <xdr:cxnSp macro="_xll.PtreeEvent_ObjectClick">
      <xdr:nvCxnSpPr>
        <xdr:cNvPr id="156" name="PTObj_DBranchDLine_2_38"/>
        <xdr:cNvCxnSpPr/>
      </xdr:nvCxnSpPr>
      <xdr:spPr>
        <a:xfrm>
          <a:off x="6110097" y="13515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72</xdr:row>
      <xdr:rowOff>185420</xdr:rowOff>
    </xdr:from>
    <xdr:to>
      <xdr:col>5</xdr:col>
      <xdr:colOff>127</xdr:colOff>
      <xdr:row>72</xdr:row>
      <xdr:rowOff>185420</xdr:rowOff>
    </xdr:to>
    <xdr:cxnSp macro="_xll.PtreeEvent_ObjectClick">
      <xdr:nvCxnSpPr>
        <xdr:cNvPr id="153" name="PTObj_DBranchHLine_2_37"/>
        <xdr:cNvCxnSpPr/>
      </xdr:nvCxnSpPr>
      <xdr:spPr>
        <a:xfrm>
          <a:off x="6262497" y="13901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70</xdr:row>
      <xdr:rowOff>180339</xdr:rowOff>
    </xdr:from>
    <xdr:to>
      <xdr:col>4</xdr:col>
      <xdr:colOff>242697</xdr:colOff>
      <xdr:row>72</xdr:row>
      <xdr:rowOff>185420</xdr:rowOff>
    </xdr:to>
    <xdr:cxnSp macro="_xll.PtreeEvent_ObjectClick">
      <xdr:nvCxnSpPr>
        <xdr:cNvPr id="152" name="PTObj_DBranchDLine_2_37"/>
        <xdr:cNvCxnSpPr/>
      </xdr:nvCxnSpPr>
      <xdr:spPr>
        <a:xfrm>
          <a:off x="6110097" y="13515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68</xdr:row>
      <xdr:rowOff>185420</xdr:rowOff>
    </xdr:from>
    <xdr:to>
      <xdr:col>5</xdr:col>
      <xdr:colOff>127</xdr:colOff>
      <xdr:row>68</xdr:row>
      <xdr:rowOff>185420</xdr:rowOff>
    </xdr:to>
    <xdr:cxnSp macro="_xll.PtreeEvent_ObjectClick">
      <xdr:nvCxnSpPr>
        <xdr:cNvPr id="149" name="PTObj_DBranchHLine_2_36"/>
        <xdr:cNvCxnSpPr/>
      </xdr:nvCxnSpPr>
      <xdr:spPr>
        <a:xfrm>
          <a:off x="6262497" y="13139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68</xdr:row>
      <xdr:rowOff>185420</xdr:rowOff>
    </xdr:from>
    <xdr:to>
      <xdr:col>4</xdr:col>
      <xdr:colOff>242697</xdr:colOff>
      <xdr:row>70</xdr:row>
      <xdr:rowOff>180339</xdr:rowOff>
    </xdr:to>
    <xdr:cxnSp macro="_xll.PtreeEvent_ObjectClick">
      <xdr:nvCxnSpPr>
        <xdr:cNvPr id="148" name="PTObj_DBranchDLine_2_36"/>
        <xdr:cNvCxnSpPr/>
      </xdr:nvCxnSpPr>
      <xdr:spPr>
        <a:xfrm flipV="1">
          <a:off x="6110097" y="13139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70</xdr:row>
      <xdr:rowOff>185420</xdr:rowOff>
    </xdr:from>
    <xdr:to>
      <xdr:col>4</xdr:col>
      <xdr:colOff>127</xdr:colOff>
      <xdr:row>70</xdr:row>
      <xdr:rowOff>185420</xdr:rowOff>
    </xdr:to>
    <xdr:cxnSp macro="_xll.PtreeEvent_ObjectClick">
      <xdr:nvCxnSpPr>
        <xdr:cNvPr id="145" name="PTObj_DBranchHLine_2_35"/>
        <xdr:cNvCxnSpPr/>
      </xdr:nvCxnSpPr>
      <xdr:spPr>
        <a:xfrm>
          <a:off x="4719447" y="13520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66</xdr:row>
      <xdr:rowOff>180339</xdr:rowOff>
    </xdr:from>
    <xdr:to>
      <xdr:col>3</xdr:col>
      <xdr:colOff>242697</xdr:colOff>
      <xdr:row>70</xdr:row>
      <xdr:rowOff>185420</xdr:rowOff>
    </xdr:to>
    <xdr:cxnSp macro="_xll.PtreeEvent_ObjectClick">
      <xdr:nvCxnSpPr>
        <xdr:cNvPr id="144" name="PTObj_DBranchDLine_2_35"/>
        <xdr:cNvCxnSpPr/>
      </xdr:nvCxnSpPr>
      <xdr:spPr>
        <a:xfrm>
          <a:off x="4567047" y="12753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64</xdr:row>
      <xdr:rowOff>185420</xdr:rowOff>
    </xdr:from>
    <xdr:to>
      <xdr:col>5</xdr:col>
      <xdr:colOff>127</xdr:colOff>
      <xdr:row>64</xdr:row>
      <xdr:rowOff>185420</xdr:rowOff>
    </xdr:to>
    <xdr:cxnSp macro="_xll.PtreeEvent_ObjectClick">
      <xdr:nvCxnSpPr>
        <xdr:cNvPr id="141" name="PTObj_DBranchHLine_2_34"/>
        <xdr:cNvCxnSpPr/>
      </xdr:nvCxnSpPr>
      <xdr:spPr>
        <a:xfrm>
          <a:off x="6262497" y="1237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60</xdr:row>
      <xdr:rowOff>180339</xdr:rowOff>
    </xdr:from>
    <xdr:to>
      <xdr:col>4</xdr:col>
      <xdr:colOff>242697</xdr:colOff>
      <xdr:row>64</xdr:row>
      <xdr:rowOff>185420</xdr:rowOff>
    </xdr:to>
    <xdr:cxnSp macro="_xll.PtreeEvent_ObjectClick">
      <xdr:nvCxnSpPr>
        <xdr:cNvPr id="140" name="PTObj_DBranchDLine_2_34"/>
        <xdr:cNvCxnSpPr/>
      </xdr:nvCxnSpPr>
      <xdr:spPr>
        <a:xfrm>
          <a:off x="6110097" y="11610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62</xdr:row>
      <xdr:rowOff>185420</xdr:rowOff>
    </xdr:from>
    <xdr:to>
      <xdr:col>5</xdr:col>
      <xdr:colOff>127</xdr:colOff>
      <xdr:row>62</xdr:row>
      <xdr:rowOff>185420</xdr:rowOff>
    </xdr:to>
    <xdr:cxnSp macro="_xll.PtreeEvent_ObjectClick">
      <xdr:nvCxnSpPr>
        <xdr:cNvPr id="137" name="PTObj_DBranchHLine_2_33"/>
        <xdr:cNvCxnSpPr/>
      </xdr:nvCxnSpPr>
      <xdr:spPr>
        <a:xfrm>
          <a:off x="6262497" y="11996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60</xdr:row>
      <xdr:rowOff>180339</xdr:rowOff>
    </xdr:from>
    <xdr:to>
      <xdr:col>4</xdr:col>
      <xdr:colOff>242697</xdr:colOff>
      <xdr:row>62</xdr:row>
      <xdr:rowOff>185420</xdr:rowOff>
    </xdr:to>
    <xdr:cxnSp macro="_xll.PtreeEvent_ObjectClick">
      <xdr:nvCxnSpPr>
        <xdr:cNvPr id="136" name="PTObj_DBranchDLine_2_33"/>
        <xdr:cNvCxnSpPr/>
      </xdr:nvCxnSpPr>
      <xdr:spPr>
        <a:xfrm>
          <a:off x="6110097" y="11610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58</xdr:row>
      <xdr:rowOff>185420</xdr:rowOff>
    </xdr:from>
    <xdr:to>
      <xdr:col>5</xdr:col>
      <xdr:colOff>127</xdr:colOff>
      <xdr:row>58</xdr:row>
      <xdr:rowOff>185420</xdr:rowOff>
    </xdr:to>
    <xdr:cxnSp macro="_xll.PtreeEvent_ObjectClick">
      <xdr:nvCxnSpPr>
        <xdr:cNvPr id="133" name="PTObj_DBranchHLine_2_32"/>
        <xdr:cNvCxnSpPr/>
      </xdr:nvCxnSpPr>
      <xdr:spPr>
        <a:xfrm>
          <a:off x="6262497" y="11234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58</xdr:row>
      <xdr:rowOff>185420</xdr:rowOff>
    </xdr:from>
    <xdr:to>
      <xdr:col>4</xdr:col>
      <xdr:colOff>242697</xdr:colOff>
      <xdr:row>60</xdr:row>
      <xdr:rowOff>180339</xdr:rowOff>
    </xdr:to>
    <xdr:cxnSp macro="_xll.PtreeEvent_ObjectClick">
      <xdr:nvCxnSpPr>
        <xdr:cNvPr id="132" name="PTObj_DBranchDLine_2_32"/>
        <xdr:cNvCxnSpPr/>
      </xdr:nvCxnSpPr>
      <xdr:spPr>
        <a:xfrm flipV="1">
          <a:off x="6110097" y="11234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60</xdr:row>
      <xdr:rowOff>185420</xdr:rowOff>
    </xdr:from>
    <xdr:to>
      <xdr:col>4</xdr:col>
      <xdr:colOff>127</xdr:colOff>
      <xdr:row>60</xdr:row>
      <xdr:rowOff>185420</xdr:rowOff>
    </xdr:to>
    <xdr:cxnSp macro="_xll.PtreeEvent_ObjectClick">
      <xdr:nvCxnSpPr>
        <xdr:cNvPr id="129" name="PTObj_DBranchHLine_2_31"/>
        <xdr:cNvCxnSpPr/>
      </xdr:nvCxnSpPr>
      <xdr:spPr>
        <a:xfrm>
          <a:off x="4719447" y="11615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60</xdr:row>
      <xdr:rowOff>185420</xdr:rowOff>
    </xdr:from>
    <xdr:to>
      <xdr:col>3</xdr:col>
      <xdr:colOff>242697</xdr:colOff>
      <xdr:row>66</xdr:row>
      <xdr:rowOff>180339</xdr:rowOff>
    </xdr:to>
    <xdr:cxnSp macro="_xll.PtreeEvent_ObjectClick">
      <xdr:nvCxnSpPr>
        <xdr:cNvPr id="128" name="PTObj_DBranchDLine_2_31"/>
        <xdr:cNvCxnSpPr/>
      </xdr:nvCxnSpPr>
      <xdr:spPr>
        <a:xfrm flipV="1">
          <a:off x="4567047" y="11615420"/>
          <a:ext cx="152400" cy="1137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66</xdr:row>
      <xdr:rowOff>185420</xdr:rowOff>
    </xdr:from>
    <xdr:to>
      <xdr:col>3</xdr:col>
      <xdr:colOff>127</xdr:colOff>
      <xdr:row>66</xdr:row>
      <xdr:rowOff>185420</xdr:rowOff>
    </xdr:to>
    <xdr:cxnSp macro="_xll.PtreeEvent_ObjectClick">
      <xdr:nvCxnSpPr>
        <xdr:cNvPr id="125" name="PTObj_DBranchHLine_2_30"/>
        <xdr:cNvCxnSpPr/>
      </xdr:nvCxnSpPr>
      <xdr:spPr>
        <a:xfrm>
          <a:off x="3176397" y="12758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30</xdr:row>
      <xdr:rowOff>180340</xdr:rowOff>
    </xdr:from>
    <xdr:to>
      <xdr:col>2</xdr:col>
      <xdr:colOff>242697</xdr:colOff>
      <xdr:row>66</xdr:row>
      <xdr:rowOff>185420</xdr:rowOff>
    </xdr:to>
    <xdr:cxnSp macro="_xll.PtreeEvent_ObjectClick">
      <xdr:nvCxnSpPr>
        <xdr:cNvPr id="124" name="PTObj_DBranchDLine_2_30"/>
        <xdr:cNvCxnSpPr/>
      </xdr:nvCxnSpPr>
      <xdr:spPr>
        <a:xfrm>
          <a:off x="3023997" y="5895340"/>
          <a:ext cx="152400" cy="6863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56</xdr:row>
      <xdr:rowOff>185420</xdr:rowOff>
    </xdr:from>
    <xdr:to>
      <xdr:col>5</xdr:col>
      <xdr:colOff>127</xdr:colOff>
      <xdr:row>56</xdr:row>
      <xdr:rowOff>185420</xdr:rowOff>
    </xdr:to>
    <xdr:cxnSp macro="_xll.PtreeEvent_ObjectClick">
      <xdr:nvCxnSpPr>
        <xdr:cNvPr id="121" name="PTObj_DBranchHLine_2_29"/>
        <xdr:cNvCxnSpPr/>
      </xdr:nvCxnSpPr>
      <xdr:spPr>
        <a:xfrm>
          <a:off x="6262497" y="1085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52</xdr:row>
      <xdr:rowOff>180339</xdr:rowOff>
    </xdr:from>
    <xdr:to>
      <xdr:col>4</xdr:col>
      <xdr:colOff>242697</xdr:colOff>
      <xdr:row>56</xdr:row>
      <xdr:rowOff>185420</xdr:rowOff>
    </xdr:to>
    <xdr:cxnSp macro="_xll.PtreeEvent_ObjectClick">
      <xdr:nvCxnSpPr>
        <xdr:cNvPr id="120" name="PTObj_DBranchDLine_2_29"/>
        <xdr:cNvCxnSpPr/>
      </xdr:nvCxnSpPr>
      <xdr:spPr>
        <a:xfrm>
          <a:off x="6110097" y="10086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54</xdr:row>
      <xdr:rowOff>185420</xdr:rowOff>
    </xdr:from>
    <xdr:to>
      <xdr:col>5</xdr:col>
      <xdr:colOff>127</xdr:colOff>
      <xdr:row>54</xdr:row>
      <xdr:rowOff>185420</xdr:rowOff>
    </xdr:to>
    <xdr:cxnSp macro="_xll.PtreeEvent_ObjectClick">
      <xdr:nvCxnSpPr>
        <xdr:cNvPr id="117" name="PTObj_DBranchHLine_2_28"/>
        <xdr:cNvCxnSpPr/>
      </xdr:nvCxnSpPr>
      <xdr:spPr>
        <a:xfrm>
          <a:off x="6262497" y="10472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52</xdr:row>
      <xdr:rowOff>180339</xdr:rowOff>
    </xdr:from>
    <xdr:to>
      <xdr:col>4</xdr:col>
      <xdr:colOff>242697</xdr:colOff>
      <xdr:row>54</xdr:row>
      <xdr:rowOff>185420</xdr:rowOff>
    </xdr:to>
    <xdr:cxnSp macro="_xll.PtreeEvent_ObjectClick">
      <xdr:nvCxnSpPr>
        <xdr:cNvPr id="116" name="PTObj_DBranchDLine_2_28"/>
        <xdr:cNvCxnSpPr/>
      </xdr:nvCxnSpPr>
      <xdr:spPr>
        <a:xfrm>
          <a:off x="6110097" y="10086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50</xdr:row>
      <xdr:rowOff>185420</xdr:rowOff>
    </xdr:from>
    <xdr:to>
      <xdr:col>5</xdr:col>
      <xdr:colOff>127</xdr:colOff>
      <xdr:row>50</xdr:row>
      <xdr:rowOff>185420</xdr:rowOff>
    </xdr:to>
    <xdr:cxnSp macro="_xll.PtreeEvent_ObjectClick">
      <xdr:nvCxnSpPr>
        <xdr:cNvPr id="113" name="PTObj_DBranchHLine_2_27"/>
        <xdr:cNvCxnSpPr/>
      </xdr:nvCxnSpPr>
      <xdr:spPr>
        <a:xfrm>
          <a:off x="6262497" y="9710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50</xdr:row>
      <xdr:rowOff>185420</xdr:rowOff>
    </xdr:from>
    <xdr:to>
      <xdr:col>4</xdr:col>
      <xdr:colOff>242697</xdr:colOff>
      <xdr:row>52</xdr:row>
      <xdr:rowOff>180339</xdr:rowOff>
    </xdr:to>
    <xdr:cxnSp macro="_xll.PtreeEvent_ObjectClick">
      <xdr:nvCxnSpPr>
        <xdr:cNvPr id="112" name="PTObj_DBranchDLine_2_27"/>
        <xdr:cNvCxnSpPr/>
      </xdr:nvCxnSpPr>
      <xdr:spPr>
        <a:xfrm flipV="1">
          <a:off x="6110097" y="9710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52</xdr:row>
      <xdr:rowOff>185420</xdr:rowOff>
    </xdr:from>
    <xdr:to>
      <xdr:col>4</xdr:col>
      <xdr:colOff>127</xdr:colOff>
      <xdr:row>52</xdr:row>
      <xdr:rowOff>185420</xdr:rowOff>
    </xdr:to>
    <xdr:cxnSp macro="_xll.PtreeEvent_ObjectClick">
      <xdr:nvCxnSpPr>
        <xdr:cNvPr id="109" name="PTObj_DBranchHLine_2_26"/>
        <xdr:cNvCxnSpPr/>
      </xdr:nvCxnSpPr>
      <xdr:spPr>
        <a:xfrm>
          <a:off x="4719447" y="10091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40</xdr:row>
      <xdr:rowOff>180339</xdr:rowOff>
    </xdr:from>
    <xdr:to>
      <xdr:col>3</xdr:col>
      <xdr:colOff>242697</xdr:colOff>
      <xdr:row>52</xdr:row>
      <xdr:rowOff>185420</xdr:rowOff>
    </xdr:to>
    <xdr:cxnSp macro="_xll.PtreeEvent_ObjectClick">
      <xdr:nvCxnSpPr>
        <xdr:cNvPr id="108" name="PTObj_DBranchDLine_2_26"/>
        <xdr:cNvCxnSpPr/>
      </xdr:nvCxnSpPr>
      <xdr:spPr>
        <a:xfrm>
          <a:off x="4567047" y="7800339"/>
          <a:ext cx="152400" cy="2291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48</xdr:row>
      <xdr:rowOff>185420</xdr:rowOff>
    </xdr:from>
    <xdr:to>
      <xdr:col>5</xdr:col>
      <xdr:colOff>127</xdr:colOff>
      <xdr:row>48</xdr:row>
      <xdr:rowOff>185420</xdr:rowOff>
    </xdr:to>
    <xdr:cxnSp macro="_xll.PtreeEvent_ObjectClick">
      <xdr:nvCxnSpPr>
        <xdr:cNvPr id="105" name="PTObj_DBranchHLine_2_25"/>
        <xdr:cNvCxnSpPr/>
      </xdr:nvCxnSpPr>
      <xdr:spPr>
        <a:xfrm>
          <a:off x="6262497" y="9329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44</xdr:row>
      <xdr:rowOff>180339</xdr:rowOff>
    </xdr:from>
    <xdr:to>
      <xdr:col>4</xdr:col>
      <xdr:colOff>242697</xdr:colOff>
      <xdr:row>48</xdr:row>
      <xdr:rowOff>185420</xdr:rowOff>
    </xdr:to>
    <xdr:cxnSp macro="_xll.PtreeEvent_ObjectClick">
      <xdr:nvCxnSpPr>
        <xdr:cNvPr id="104" name="PTObj_DBranchDLine_2_25"/>
        <xdr:cNvCxnSpPr/>
      </xdr:nvCxnSpPr>
      <xdr:spPr>
        <a:xfrm>
          <a:off x="6110097" y="8562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46</xdr:row>
      <xdr:rowOff>185420</xdr:rowOff>
    </xdr:from>
    <xdr:to>
      <xdr:col>5</xdr:col>
      <xdr:colOff>127</xdr:colOff>
      <xdr:row>46</xdr:row>
      <xdr:rowOff>185420</xdr:rowOff>
    </xdr:to>
    <xdr:cxnSp macro="_xll.PtreeEvent_ObjectClick">
      <xdr:nvCxnSpPr>
        <xdr:cNvPr id="101" name="PTObj_DBranchHLine_2_24"/>
        <xdr:cNvCxnSpPr/>
      </xdr:nvCxnSpPr>
      <xdr:spPr>
        <a:xfrm>
          <a:off x="6262497" y="8948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44</xdr:row>
      <xdr:rowOff>180339</xdr:rowOff>
    </xdr:from>
    <xdr:to>
      <xdr:col>4</xdr:col>
      <xdr:colOff>242697</xdr:colOff>
      <xdr:row>46</xdr:row>
      <xdr:rowOff>185420</xdr:rowOff>
    </xdr:to>
    <xdr:cxnSp macro="_xll.PtreeEvent_ObjectClick">
      <xdr:nvCxnSpPr>
        <xdr:cNvPr id="100" name="PTObj_DBranchDLine_2_24"/>
        <xdr:cNvCxnSpPr/>
      </xdr:nvCxnSpPr>
      <xdr:spPr>
        <a:xfrm>
          <a:off x="6110097" y="8562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42</xdr:row>
      <xdr:rowOff>185420</xdr:rowOff>
    </xdr:from>
    <xdr:to>
      <xdr:col>5</xdr:col>
      <xdr:colOff>127</xdr:colOff>
      <xdr:row>42</xdr:row>
      <xdr:rowOff>185420</xdr:rowOff>
    </xdr:to>
    <xdr:cxnSp macro="_xll.PtreeEvent_ObjectClick">
      <xdr:nvCxnSpPr>
        <xdr:cNvPr id="97" name="PTObj_DBranchHLine_2_23"/>
        <xdr:cNvCxnSpPr/>
      </xdr:nvCxnSpPr>
      <xdr:spPr>
        <a:xfrm>
          <a:off x="6262497" y="8186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42</xdr:row>
      <xdr:rowOff>185420</xdr:rowOff>
    </xdr:from>
    <xdr:to>
      <xdr:col>4</xdr:col>
      <xdr:colOff>242697</xdr:colOff>
      <xdr:row>44</xdr:row>
      <xdr:rowOff>180339</xdr:rowOff>
    </xdr:to>
    <xdr:cxnSp macro="_xll.PtreeEvent_ObjectClick">
      <xdr:nvCxnSpPr>
        <xdr:cNvPr id="96" name="PTObj_DBranchDLine_2_23"/>
        <xdr:cNvCxnSpPr/>
      </xdr:nvCxnSpPr>
      <xdr:spPr>
        <a:xfrm flipV="1">
          <a:off x="6110097" y="8186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44</xdr:row>
      <xdr:rowOff>185420</xdr:rowOff>
    </xdr:from>
    <xdr:to>
      <xdr:col>4</xdr:col>
      <xdr:colOff>127</xdr:colOff>
      <xdr:row>44</xdr:row>
      <xdr:rowOff>185420</xdr:rowOff>
    </xdr:to>
    <xdr:cxnSp macro="_xll.PtreeEvent_ObjectClick">
      <xdr:nvCxnSpPr>
        <xdr:cNvPr id="93" name="PTObj_DBranchHLine_2_22"/>
        <xdr:cNvCxnSpPr/>
      </xdr:nvCxnSpPr>
      <xdr:spPr>
        <a:xfrm>
          <a:off x="4719447" y="856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40</xdr:row>
      <xdr:rowOff>180339</xdr:rowOff>
    </xdr:from>
    <xdr:to>
      <xdr:col>3</xdr:col>
      <xdr:colOff>242697</xdr:colOff>
      <xdr:row>44</xdr:row>
      <xdr:rowOff>185420</xdr:rowOff>
    </xdr:to>
    <xdr:cxnSp macro="_xll.PtreeEvent_ObjectClick">
      <xdr:nvCxnSpPr>
        <xdr:cNvPr id="92" name="PTObj_DBranchDLine_2_22"/>
        <xdr:cNvCxnSpPr/>
      </xdr:nvCxnSpPr>
      <xdr:spPr>
        <a:xfrm>
          <a:off x="4567047" y="7800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38</xdr:row>
      <xdr:rowOff>185420</xdr:rowOff>
    </xdr:from>
    <xdr:to>
      <xdr:col>5</xdr:col>
      <xdr:colOff>127</xdr:colOff>
      <xdr:row>38</xdr:row>
      <xdr:rowOff>185420</xdr:rowOff>
    </xdr:to>
    <xdr:cxnSp macro="_xll.PtreeEvent_ObjectClick">
      <xdr:nvCxnSpPr>
        <xdr:cNvPr id="89" name="PTObj_DBranchHLine_2_21"/>
        <xdr:cNvCxnSpPr/>
      </xdr:nvCxnSpPr>
      <xdr:spPr>
        <a:xfrm>
          <a:off x="6262497" y="7424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34</xdr:row>
      <xdr:rowOff>180339</xdr:rowOff>
    </xdr:from>
    <xdr:to>
      <xdr:col>4</xdr:col>
      <xdr:colOff>242697</xdr:colOff>
      <xdr:row>38</xdr:row>
      <xdr:rowOff>185420</xdr:rowOff>
    </xdr:to>
    <xdr:cxnSp macro="_xll.PtreeEvent_ObjectClick">
      <xdr:nvCxnSpPr>
        <xdr:cNvPr id="88" name="PTObj_DBranchDLine_2_21"/>
        <xdr:cNvCxnSpPr/>
      </xdr:nvCxnSpPr>
      <xdr:spPr>
        <a:xfrm>
          <a:off x="6110097" y="66573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36</xdr:row>
      <xdr:rowOff>185420</xdr:rowOff>
    </xdr:from>
    <xdr:to>
      <xdr:col>5</xdr:col>
      <xdr:colOff>127</xdr:colOff>
      <xdr:row>36</xdr:row>
      <xdr:rowOff>185420</xdr:rowOff>
    </xdr:to>
    <xdr:cxnSp macro="_xll.PtreeEvent_ObjectClick">
      <xdr:nvCxnSpPr>
        <xdr:cNvPr id="85" name="PTObj_DBranchHLine_2_20"/>
        <xdr:cNvCxnSpPr/>
      </xdr:nvCxnSpPr>
      <xdr:spPr>
        <a:xfrm>
          <a:off x="6262497" y="704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34</xdr:row>
      <xdr:rowOff>180339</xdr:rowOff>
    </xdr:from>
    <xdr:to>
      <xdr:col>4</xdr:col>
      <xdr:colOff>242697</xdr:colOff>
      <xdr:row>36</xdr:row>
      <xdr:rowOff>185420</xdr:rowOff>
    </xdr:to>
    <xdr:cxnSp macro="_xll.PtreeEvent_ObjectClick">
      <xdr:nvCxnSpPr>
        <xdr:cNvPr id="84" name="PTObj_DBranchDLine_2_20"/>
        <xdr:cNvCxnSpPr/>
      </xdr:nvCxnSpPr>
      <xdr:spPr>
        <a:xfrm>
          <a:off x="6110097" y="66573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32</xdr:row>
      <xdr:rowOff>185420</xdr:rowOff>
    </xdr:from>
    <xdr:to>
      <xdr:col>5</xdr:col>
      <xdr:colOff>127</xdr:colOff>
      <xdr:row>32</xdr:row>
      <xdr:rowOff>185420</xdr:rowOff>
    </xdr:to>
    <xdr:cxnSp macro="_xll.PtreeEvent_ObjectClick">
      <xdr:nvCxnSpPr>
        <xdr:cNvPr id="81" name="PTObj_DBranchHLine_2_19"/>
        <xdr:cNvCxnSpPr/>
      </xdr:nvCxnSpPr>
      <xdr:spPr>
        <a:xfrm>
          <a:off x="6262497" y="6281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32</xdr:row>
      <xdr:rowOff>185420</xdr:rowOff>
    </xdr:from>
    <xdr:to>
      <xdr:col>4</xdr:col>
      <xdr:colOff>242697</xdr:colOff>
      <xdr:row>34</xdr:row>
      <xdr:rowOff>180339</xdr:rowOff>
    </xdr:to>
    <xdr:cxnSp macro="_xll.PtreeEvent_ObjectClick">
      <xdr:nvCxnSpPr>
        <xdr:cNvPr id="80" name="PTObj_DBranchDLine_2_19"/>
        <xdr:cNvCxnSpPr/>
      </xdr:nvCxnSpPr>
      <xdr:spPr>
        <a:xfrm flipV="1">
          <a:off x="6110097" y="62814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34</xdr:row>
      <xdr:rowOff>185420</xdr:rowOff>
    </xdr:from>
    <xdr:to>
      <xdr:col>4</xdr:col>
      <xdr:colOff>127</xdr:colOff>
      <xdr:row>34</xdr:row>
      <xdr:rowOff>185420</xdr:rowOff>
    </xdr:to>
    <xdr:cxnSp macro="_xll.PtreeEvent_ObjectClick">
      <xdr:nvCxnSpPr>
        <xdr:cNvPr id="77" name="PTObj_DBranchHLine_2_18"/>
        <xdr:cNvCxnSpPr/>
      </xdr:nvCxnSpPr>
      <xdr:spPr>
        <a:xfrm>
          <a:off x="4719447" y="6662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34</xdr:row>
      <xdr:rowOff>185420</xdr:rowOff>
    </xdr:from>
    <xdr:to>
      <xdr:col>3</xdr:col>
      <xdr:colOff>242697</xdr:colOff>
      <xdr:row>40</xdr:row>
      <xdr:rowOff>180339</xdr:rowOff>
    </xdr:to>
    <xdr:cxnSp macro="_xll.PtreeEvent_ObjectClick">
      <xdr:nvCxnSpPr>
        <xdr:cNvPr id="76" name="PTObj_DBranchDLine_2_18"/>
        <xdr:cNvCxnSpPr/>
      </xdr:nvCxnSpPr>
      <xdr:spPr>
        <a:xfrm flipV="1">
          <a:off x="4567047" y="6662420"/>
          <a:ext cx="152400" cy="1137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40</xdr:row>
      <xdr:rowOff>185420</xdr:rowOff>
    </xdr:from>
    <xdr:to>
      <xdr:col>3</xdr:col>
      <xdr:colOff>127</xdr:colOff>
      <xdr:row>40</xdr:row>
      <xdr:rowOff>185420</xdr:rowOff>
    </xdr:to>
    <xdr:cxnSp macro="_xll.PtreeEvent_ObjectClick">
      <xdr:nvCxnSpPr>
        <xdr:cNvPr id="73" name="PTObj_DBranchHLine_2_17"/>
        <xdr:cNvCxnSpPr/>
      </xdr:nvCxnSpPr>
      <xdr:spPr>
        <a:xfrm>
          <a:off x="3176397" y="7805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30</xdr:row>
      <xdr:rowOff>180340</xdr:rowOff>
    </xdr:from>
    <xdr:to>
      <xdr:col>2</xdr:col>
      <xdr:colOff>242697</xdr:colOff>
      <xdr:row>40</xdr:row>
      <xdr:rowOff>185420</xdr:rowOff>
    </xdr:to>
    <xdr:cxnSp macro="_xll.PtreeEvent_ObjectClick">
      <xdr:nvCxnSpPr>
        <xdr:cNvPr id="72" name="PTObj_DBranchDLine_2_17"/>
        <xdr:cNvCxnSpPr/>
      </xdr:nvCxnSpPr>
      <xdr:spPr>
        <a:xfrm>
          <a:off x="3023997" y="5895340"/>
          <a:ext cx="152400" cy="1910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28</xdr:row>
      <xdr:rowOff>185420</xdr:rowOff>
    </xdr:from>
    <xdr:to>
      <xdr:col>5</xdr:col>
      <xdr:colOff>127</xdr:colOff>
      <xdr:row>28</xdr:row>
      <xdr:rowOff>185420</xdr:rowOff>
    </xdr:to>
    <xdr:cxnSp macro="_xll.PtreeEvent_ObjectClick">
      <xdr:nvCxnSpPr>
        <xdr:cNvPr id="69" name="PTObj_DBranchHLine_2_16"/>
        <xdr:cNvCxnSpPr/>
      </xdr:nvCxnSpPr>
      <xdr:spPr>
        <a:xfrm>
          <a:off x="6262497" y="5519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24</xdr:row>
      <xdr:rowOff>180340</xdr:rowOff>
    </xdr:from>
    <xdr:to>
      <xdr:col>4</xdr:col>
      <xdr:colOff>242697</xdr:colOff>
      <xdr:row>28</xdr:row>
      <xdr:rowOff>185420</xdr:rowOff>
    </xdr:to>
    <xdr:cxnSp macro="_xll.PtreeEvent_ObjectClick">
      <xdr:nvCxnSpPr>
        <xdr:cNvPr id="68" name="PTObj_DBranchDLine_2_16"/>
        <xdr:cNvCxnSpPr/>
      </xdr:nvCxnSpPr>
      <xdr:spPr>
        <a:xfrm>
          <a:off x="6110097" y="4752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26</xdr:row>
      <xdr:rowOff>185420</xdr:rowOff>
    </xdr:from>
    <xdr:to>
      <xdr:col>5</xdr:col>
      <xdr:colOff>127</xdr:colOff>
      <xdr:row>26</xdr:row>
      <xdr:rowOff>185420</xdr:rowOff>
    </xdr:to>
    <xdr:cxnSp macro="_xll.PtreeEvent_ObjectClick">
      <xdr:nvCxnSpPr>
        <xdr:cNvPr id="65" name="PTObj_DBranchHLine_2_15"/>
        <xdr:cNvCxnSpPr/>
      </xdr:nvCxnSpPr>
      <xdr:spPr>
        <a:xfrm>
          <a:off x="6262497" y="5138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24</xdr:row>
      <xdr:rowOff>180340</xdr:rowOff>
    </xdr:from>
    <xdr:to>
      <xdr:col>4</xdr:col>
      <xdr:colOff>242697</xdr:colOff>
      <xdr:row>26</xdr:row>
      <xdr:rowOff>185420</xdr:rowOff>
    </xdr:to>
    <xdr:cxnSp macro="_xll.PtreeEvent_ObjectClick">
      <xdr:nvCxnSpPr>
        <xdr:cNvPr id="64" name="PTObj_DBranchDLine_2_15"/>
        <xdr:cNvCxnSpPr/>
      </xdr:nvCxnSpPr>
      <xdr:spPr>
        <a:xfrm>
          <a:off x="6110097" y="4752340"/>
          <a:ext cx="152400" cy="386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22</xdr:row>
      <xdr:rowOff>185420</xdr:rowOff>
    </xdr:from>
    <xdr:to>
      <xdr:col>5</xdr:col>
      <xdr:colOff>127</xdr:colOff>
      <xdr:row>22</xdr:row>
      <xdr:rowOff>185420</xdr:rowOff>
    </xdr:to>
    <xdr:cxnSp macro="_xll.PtreeEvent_ObjectClick">
      <xdr:nvCxnSpPr>
        <xdr:cNvPr id="61" name="PTObj_DBranchHLine_2_14"/>
        <xdr:cNvCxnSpPr/>
      </xdr:nvCxnSpPr>
      <xdr:spPr>
        <a:xfrm>
          <a:off x="6262497" y="4376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22</xdr:row>
      <xdr:rowOff>185420</xdr:rowOff>
    </xdr:from>
    <xdr:to>
      <xdr:col>4</xdr:col>
      <xdr:colOff>242697</xdr:colOff>
      <xdr:row>24</xdr:row>
      <xdr:rowOff>180340</xdr:rowOff>
    </xdr:to>
    <xdr:cxnSp macro="_xll.PtreeEvent_ObjectClick">
      <xdr:nvCxnSpPr>
        <xdr:cNvPr id="60" name="PTObj_DBranchDLine_2_14"/>
        <xdr:cNvCxnSpPr/>
      </xdr:nvCxnSpPr>
      <xdr:spPr>
        <a:xfrm flipV="1">
          <a:off x="6110097" y="43764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24</xdr:row>
      <xdr:rowOff>185420</xdr:rowOff>
    </xdr:from>
    <xdr:to>
      <xdr:col>4</xdr:col>
      <xdr:colOff>127</xdr:colOff>
      <xdr:row>24</xdr:row>
      <xdr:rowOff>185420</xdr:rowOff>
    </xdr:to>
    <xdr:cxnSp macro="_xll.PtreeEvent_ObjectClick">
      <xdr:nvCxnSpPr>
        <xdr:cNvPr id="57" name="PTObj_DBranchHLine_2_13"/>
        <xdr:cNvCxnSpPr/>
      </xdr:nvCxnSpPr>
      <xdr:spPr>
        <a:xfrm>
          <a:off x="4719447" y="475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12</xdr:row>
      <xdr:rowOff>180340</xdr:rowOff>
    </xdr:from>
    <xdr:to>
      <xdr:col>3</xdr:col>
      <xdr:colOff>242697</xdr:colOff>
      <xdr:row>24</xdr:row>
      <xdr:rowOff>185420</xdr:rowOff>
    </xdr:to>
    <xdr:cxnSp macro="_xll.PtreeEvent_ObjectClick">
      <xdr:nvCxnSpPr>
        <xdr:cNvPr id="56" name="PTObj_DBranchDLine_2_13"/>
        <xdr:cNvCxnSpPr/>
      </xdr:nvCxnSpPr>
      <xdr:spPr>
        <a:xfrm>
          <a:off x="4567047" y="2466340"/>
          <a:ext cx="152400" cy="2291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20</xdr:row>
      <xdr:rowOff>185420</xdr:rowOff>
    </xdr:from>
    <xdr:to>
      <xdr:col>5</xdr:col>
      <xdr:colOff>127</xdr:colOff>
      <xdr:row>20</xdr:row>
      <xdr:rowOff>185420</xdr:rowOff>
    </xdr:to>
    <xdr:cxnSp macro="_xll.PtreeEvent_ObjectClick">
      <xdr:nvCxnSpPr>
        <xdr:cNvPr id="53" name="PTObj_DBranchHLine_2_12"/>
        <xdr:cNvCxnSpPr/>
      </xdr:nvCxnSpPr>
      <xdr:spPr>
        <a:xfrm>
          <a:off x="6262497" y="3995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16</xdr:row>
      <xdr:rowOff>180340</xdr:rowOff>
    </xdr:from>
    <xdr:to>
      <xdr:col>4</xdr:col>
      <xdr:colOff>242697</xdr:colOff>
      <xdr:row>20</xdr:row>
      <xdr:rowOff>185420</xdr:rowOff>
    </xdr:to>
    <xdr:cxnSp macro="_xll.PtreeEvent_ObjectClick">
      <xdr:nvCxnSpPr>
        <xdr:cNvPr id="52" name="PTObj_DBranchDLine_2_12"/>
        <xdr:cNvCxnSpPr/>
      </xdr:nvCxnSpPr>
      <xdr:spPr>
        <a:xfrm>
          <a:off x="6110097" y="3228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18</xdr:row>
      <xdr:rowOff>185420</xdr:rowOff>
    </xdr:from>
    <xdr:to>
      <xdr:col>5</xdr:col>
      <xdr:colOff>127</xdr:colOff>
      <xdr:row>18</xdr:row>
      <xdr:rowOff>185420</xdr:rowOff>
    </xdr:to>
    <xdr:cxnSp macro="_xll.PtreeEvent_ObjectClick">
      <xdr:nvCxnSpPr>
        <xdr:cNvPr id="49" name="PTObj_DBranchHLine_2_11"/>
        <xdr:cNvCxnSpPr/>
      </xdr:nvCxnSpPr>
      <xdr:spPr>
        <a:xfrm>
          <a:off x="6262497" y="3614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16</xdr:row>
      <xdr:rowOff>180340</xdr:rowOff>
    </xdr:from>
    <xdr:to>
      <xdr:col>4</xdr:col>
      <xdr:colOff>242697</xdr:colOff>
      <xdr:row>18</xdr:row>
      <xdr:rowOff>185420</xdr:rowOff>
    </xdr:to>
    <xdr:cxnSp macro="_xll.PtreeEvent_ObjectClick">
      <xdr:nvCxnSpPr>
        <xdr:cNvPr id="48" name="PTObj_DBranchDLine_2_11"/>
        <xdr:cNvCxnSpPr/>
      </xdr:nvCxnSpPr>
      <xdr:spPr>
        <a:xfrm>
          <a:off x="6110097" y="3228340"/>
          <a:ext cx="152400" cy="386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14</xdr:row>
      <xdr:rowOff>185420</xdr:rowOff>
    </xdr:from>
    <xdr:to>
      <xdr:col>5</xdr:col>
      <xdr:colOff>127</xdr:colOff>
      <xdr:row>14</xdr:row>
      <xdr:rowOff>185420</xdr:rowOff>
    </xdr:to>
    <xdr:cxnSp macro="_xll.PtreeEvent_ObjectClick">
      <xdr:nvCxnSpPr>
        <xdr:cNvPr id="45" name="PTObj_DBranchHLine_2_10"/>
        <xdr:cNvCxnSpPr/>
      </xdr:nvCxnSpPr>
      <xdr:spPr>
        <a:xfrm>
          <a:off x="6262497" y="2852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14</xdr:row>
      <xdr:rowOff>185420</xdr:rowOff>
    </xdr:from>
    <xdr:to>
      <xdr:col>4</xdr:col>
      <xdr:colOff>242697</xdr:colOff>
      <xdr:row>16</xdr:row>
      <xdr:rowOff>180340</xdr:rowOff>
    </xdr:to>
    <xdr:cxnSp macro="_xll.PtreeEvent_ObjectClick">
      <xdr:nvCxnSpPr>
        <xdr:cNvPr id="44" name="PTObj_DBranchDLine_2_10"/>
        <xdr:cNvCxnSpPr/>
      </xdr:nvCxnSpPr>
      <xdr:spPr>
        <a:xfrm flipV="1">
          <a:off x="6110097" y="28524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16</xdr:row>
      <xdr:rowOff>185420</xdr:rowOff>
    </xdr:from>
    <xdr:to>
      <xdr:col>4</xdr:col>
      <xdr:colOff>127</xdr:colOff>
      <xdr:row>16</xdr:row>
      <xdr:rowOff>185420</xdr:rowOff>
    </xdr:to>
    <xdr:cxnSp macro="_xll.PtreeEvent_ObjectClick">
      <xdr:nvCxnSpPr>
        <xdr:cNvPr id="41" name="PTObj_DBranchHLine_2_9"/>
        <xdr:cNvCxnSpPr/>
      </xdr:nvCxnSpPr>
      <xdr:spPr>
        <a:xfrm>
          <a:off x="4719447" y="3233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12</xdr:row>
      <xdr:rowOff>180340</xdr:rowOff>
    </xdr:from>
    <xdr:to>
      <xdr:col>3</xdr:col>
      <xdr:colOff>242697</xdr:colOff>
      <xdr:row>16</xdr:row>
      <xdr:rowOff>185420</xdr:rowOff>
    </xdr:to>
    <xdr:cxnSp macro="_xll.PtreeEvent_ObjectClick">
      <xdr:nvCxnSpPr>
        <xdr:cNvPr id="40" name="PTObj_DBranchDLine_2_9"/>
        <xdr:cNvCxnSpPr/>
      </xdr:nvCxnSpPr>
      <xdr:spPr>
        <a:xfrm>
          <a:off x="4567047" y="2466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10</xdr:row>
      <xdr:rowOff>185420</xdr:rowOff>
    </xdr:from>
    <xdr:to>
      <xdr:col>5</xdr:col>
      <xdr:colOff>127</xdr:colOff>
      <xdr:row>10</xdr:row>
      <xdr:rowOff>185420</xdr:rowOff>
    </xdr:to>
    <xdr:cxnSp macro="_xll.PtreeEvent_ObjectClick">
      <xdr:nvCxnSpPr>
        <xdr:cNvPr id="37" name="PTObj_DBranchHLine_2_8"/>
        <xdr:cNvCxnSpPr/>
      </xdr:nvCxnSpPr>
      <xdr:spPr>
        <a:xfrm>
          <a:off x="6262497" y="2090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xdr:row>
      <xdr:rowOff>180340</xdr:rowOff>
    </xdr:from>
    <xdr:to>
      <xdr:col>4</xdr:col>
      <xdr:colOff>242697</xdr:colOff>
      <xdr:row>10</xdr:row>
      <xdr:rowOff>185420</xdr:rowOff>
    </xdr:to>
    <xdr:cxnSp macro="_xll.PtreeEvent_ObjectClick">
      <xdr:nvCxnSpPr>
        <xdr:cNvPr id="36" name="PTObj_DBranchDLine_2_8"/>
        <xdr:cNvCxnSpPr/>
      </xdr:nvCxnSpPr>
      <xdr:spPr>
        <a:xfrm>
          <a:off x="6110097" y="1323340"/>
          <a:ext cx="152400" cy="767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8</xdr:row>
      <xdr:rowOff>185420</xdr:rowOff>
    </xdr:from>
    <xdr:to>
      <xdr:col>5</xdr:col>
      <xdr:colOff>127</xdr:colOff>
      <xdr:row>8</xdr:row>
      <xdr:rowOff>185420</xdr:rowOff>
    </xdr:to>
    <xdr:cxnSp macro="_xll.PtreeEvent_ObjectClick">
      <xdr:nvCxnSpPr>
        <xdr:cNvPr id="33" name="PTObj_DBranchHLine_2_7"/>
        <xdr:cNvCxnSpPr/>
      </xdr:nvCxnSpPr>
      <xdr:spPr>
        <a:xfrm>
          <a:off x="6262497" y="1709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6</xdr:row>
      <xdr:rowOff>180340</xdr:rowOff>
    </xdr:from>
    <xdr:to>
      <xdr:col>4</xdr:col>
      <xdr:colOff>242697</xdr:colOff>
      <xdr:row>8</xdr:row>
      <xdr:rowOff>185420</xdr:rowOff>
    </xdr:to>
    <xdr:cxnSp macro="_xll.PtreeEvent_ObjectClick">
      <xdr:nvCxnSpPr>
        <xdr:cNvPr id="32" name="PTObj_DBranchDLine_2_7"/>
        <xdr:cNvCxnSpPr/>
      </xdr:nvCxnSpPr>
      <xdr:spPr>
        <a:xfrm>
          <a:off x="6110097" y="1323340"/>
          <a:ext cx="152400" cy="386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xdr:row>
      <xdr:rowOff>185420</xdr:rowOff>
    </xdr:from>
    <xdr:to>
      <xdr:col>5</xdr:col>
      <xdr:colOff>127</xdr:colOff>
      <xdr:row>4</xdr:row>
      <xdr:rowOff>185420</xdr:rowOff>
    </xdr:to>
    <xdr:cxnSp macro="_xll.PtreeEvent_ObjectClick">
      <xdr:nvCxnSpPr>
        <xdr:cNvPr id="29" name="PTObj_DBranchHLine_2_6"/>
        <xdr:cNvCxnSpPr/>
      </xdr:nvCxnSpPr>
      <xdr:spPr>
        <a:xfrm>
          <a:off x="6262497" y="947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xdr:row>
      <xdr:rowOff>185420</xdr:rowOff>
    </xdr:from>
    <xdr:to>
      <xdr:col>4</xdr:col>
      <xdr:colOff>242697</xdr:colOff>
      <xdr:row>6</xdr:row>
      <xdr:rowOff>180340</xdr:rowOff>
    </xdr:to>
    <xdr:cxnSp macro="_xll.PtreeEvent_ObjectClick">
      <xdr:nvCxnSpPr>
        <xdr:cNvPr id="28" name="PTObj_DBranchDLine_2_6"/>
        <xdr:cNvCxnSpPr/>
      </xdr:nvCxnSpPr>
      <xdr:spPr>
        <a:xfrm flipV="1">
          <a:off x="6110097" y="9474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6</xdr:row>
      <xdr:rowOff>185420</xdr:rowOff>
    </xdr:from>
    <xdr:to>
      <xdr:col>4</xdr:col>
      <xdr:colOff>127</xdr:colOff>
      <xdr:row>6</xdr:row>
      <xdr:rowOff>185420</xdr:rowOff>
    </xdr:to>
    <xdr:cxnSp macro="_xll.PtreeEvent_ObjectClick">
      <xdr:nvCxnSpPr>
        <xdr:cNvPr id="25" name="PTObj_DBranchHLine_2_5"/>
        <xdr:cNvCxnSpPr/>
      </xdr:nvCxnSpPr>
      <xdr:spPr>
        <a:xfrm>
          <a:off x="4719447" y="1328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6</xdr:row>
      <xdr:rowOff>185420</xdr:rowOff>
    </xdr:from>
    <xdr:to>
      <xdr:col>3</xdr:col>
      <xdr:colOff>242697</xdr:colOff>
      <xdr:row>12</xdr:row>
      <xdr:rowOff>180340</xdr:rowOff>
    </xdr:to>
    <xdr:cxnSp macro="_xll.PtreeEvent_ObjectClick">
      <xdr:nvCxnSpPr>
        <xdr:cNvPr id="24" name="PTObj_DBranchDLine_2_5"/>
        <xdr:cNvCxnSpPr/>
      </xdr:nvCxnSpPr>
      <xdr:spPr>
        <a:xfrm flipV="1">
          <a:off x="4567047" y="1328420"/>
          <a:ext cx="152400" cy="1137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12</xdr:row>
      <xdr:rowOff>185420</xdr:rowOff>
    </xdr:from>
    <xdr:to>
      <xdr:col>3</xdr:col>
      <xdr:colOff>127</xdr:colOff>
      <xdr:row>12</xdr:row>
      <xdr:rowOff>185420</xdr:rowOff>
    </xdr:to>
    <xdr:cxnSp macro="_xll.PtreeEvent_ObjectClick">
      <xdr:nvCxnSpPr>
        <xdr:cNvPr id="21" name="PTObj_DBranchHLine_2_4"/>
        <xdr:cNvCxnSpPr/>
      </xdr:nvCxnSpPr>
      <xdr:spPr>
        <a:xfrm>
          <a:off x="3176397" y="2471420"/>
          <a:ext cx="13004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12</xdr:row>
      <xdr:rowOff>185420</xdr:rowOff>
    </xdr:from>
    <xdr:to>
      <xdr:col>2</xdr:col>
      <xdr:colOff>242697</xdr:colOff>
      <xdr:row>30</xdr:row>
      <xdr:rowOff>180340</xdr:rowOff>
    </xdr:to>
    <xdr:cxnSp macro="_xll.PtreeEvent_ObjectClick">
      <xdr:nvCxnSpPr>
        <xdr:cNvPr id="20" name="PTObj_DBranchDLine_2_4"/>
        <xdr:cNvCxnSpPr/>
      </xdr:nvCxnSpPr>
      <xdr:spPr>
        <a:xfrm flipV="1">
          <a:off x="3023997" y="2471420"/>
          <a:ext cx="152400" cy="3423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242697</xdr:colOff>
      <xdr:row>30</xdr:row>
      <xdr:rowOff>185420</xdr:rowOff>
    </xdr:from>
    <xdr:to>
      <xdr:col>2</xdr:col>
      <xdr:colOff>127</xdr:colOff>
      <xdr:row>30</xdr:row>
      <xdr:rowOff>185420</xdr:rowOff>
    </xdr:to>
    <xdr:cxnSp macro="_xll.PtreeEvent_ObjectClick">
      <xdr:nvCxnSpPr>
        <xdr:cNvPr id="17" name="PTObj_DBranchHLine_2_3"/>
        <xdr:cNvCxnSpPr/>
      </xdr:nvCxnSpPr>
      <xdr:spPr>
        <a:xfrm>
          <a:off x="1642872" y="59004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90297</xdr:colOff>
      <xdr:row>2</xdr:row>
      <xdr:rowOff>180340</xdr:rowOff>
    </xdr:from>
    <xdr:to>
      <xdr:col>1</xdr:col>
      <xdr:colOff>242697</xdr:colOff>
      <xdr:row>30</xdr:row>
      <xdr:rowOff>185420</xdr:rowOff>
    </xdr:to>
    <xdr:cxnSp macro="_xll.PtreeEvent_ObjectClick">
      <xdr:nvCxnSpPr>
        <xdr:cNvPr id="16" name="PTObj_DBranchDLine_2_3"/>
        <xdr:cNvCxnSpPr/>
      </xdr:nvCxnSpPr>
      <xdr:spPr>
        <a:xfrm>
          <a:off x="1490472" y="561340"/>
          <a:ext cx="152400" cy="5339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242697</xdr:colOff>
      <xdr:row>0</xdr:row>
      <xdr:rowOff>185420</xdr:rowOff>
    </xdr:from>
    <xdr:to>
      <xdr:col>2</xdr:col>
      <xdr:colOff>127</xdr:colOff>
      <xdr:row>0</xdr:row>
      <xdr:rowOff>185420</xdr:rowOff>
    </xdr:to>
    <xdr:cxnSp macro="_xll.PtreeEvent_ObjectClick">
      <xdr:nvCxnSpPr>
        <xdr:cNvPr id="13" name="PTObj_DBranchHLine_2_2"/>
        <xdr:cNvCxnSpPr/>
      </xdr:nvCxnSpPr>
      <xdr:spPr>
        <a:xfrm>
          <a:off x="1642872" y="1854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90297</xdr:colOff>
      <xdr:row>0</xdr:row>
      <xdr:rowOff>185420</xdr:rowOff>
    </xdr:from>
    <xdr:to>
      <xdr:col>1</xdr:col>
      <xdr:colOff>242697</xdr:colOff>
      <xdr:row>2</xdr:row>
      <xdr:rowOff>180340</xdr:rowOff>
    </xdr:to>
    <xdr:cxnSp macro="_xll.PtreeEvent_ObjectClick">
      <xdr:nvCxnSpPr>
        <xdr:cNvPr id="12" name="PTObj_DBranchDLine_2_2"/>
        <xdr:cNvCxnSpPr/>
      </xdr:nvCxnSpPr>
      <xdr:spPr>
        <a:xfrm flipV="1">
          <a:off x="1490472" y="1854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177800</xdr:colOff>
      <xdr:row>2</xdr:row>
      <xdr:rowOff>185420</xdr:rowOff>
    </xdr:from>
    <xdr:to>
      <xdr:col>1</xdr:col>
      <xdr:colOff>127</xdr:colOff>
      <xdr:row>2</xdr:row>
      <xdr:rowOff>185420</xdr:rowOff>
    </xdr:to>
    <xdr:cxnSp macro="_xll.PtreeEvent_ObjectClick">
      <xdr:nvCxnSpPr>
        <xdr:cNvPr id="9" name="PTObj_DBranchHLine_2_1"/>
        <xdr:cNvCxnSpPr/>
      </xdr:nvCxnSpPr>
      <xdr:spPr>
        <a:xfrm>
          <a:off x="177800" y="566420"/>
          <a:ext cx="1222502"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127</xdr:colOff>
      <xdr:row>2</xdr:row>
      <xdr:rowOff>90170</xdr:rowOff>
    </xdr:from>
    <xdr:to>
      <xdr:col>1</xdr:col>
      <xdr:colOff>190627</xdr:colOff>
      <xdr:row>3</xdr:row>
      <xdr:rowOff>90170</xdr:rowOff>
    </xdr:to>
    <xdr:sp macro="_xll.PtreeEvent_ObjectClick" textlink="">
      <xdr:nvSpPr>
        <xdr:cNvPr id="8" name="PTObj_DNode_2_1"/>
        <xdr:cNvSpPr/>
      </xdr:nvSpPr>
      <xdr:spPr>
        <a:xfrm>
          <a:off x="1400302" y="4711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215900</xdr:colOff>
      <xdr:row>2</xdr:row>
      <xdr:rowOff>95107</xdr:rowOff>
    </xdr:from>
    <xdr:ext cx="754373" cy="180627"/>
    <xdr:sp macro="_xll.PtreeEvent_ObjectClick" textlink="">
      <xdr:nvSpPr>
        <xdr:cNvPr id="10" name="PTObj_DBranchName_2_1"/>
        <xdr:cNvSpPr txBox="1"/>
      </xdr:nvSpPr>
      <xdr:spPr>
        <a:xfrm>
          <a:off x="215900" y="476107"/>
          <a:ext cx="754373"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Problem 3.25 Alt</a:t>
          </a:r>
        </a:p>
      </xdr:txBody>
    </xdr:sp>
    <xdr:clientData/>
  </xdr:oneCellAnchor>
  <xdr:twoCellAnchor editAs="oneCell">
    <xdr:from>
      <xdr:col>2</xdr:col>
      <xdr:colOff>127</xdr:colOff>
      <xdr:row>0</xdr:row>
      <xdr:rowOff>90170</xdr:rowOff>
    </xdr:from>
    <xdr:to>
      <xdr:col>2</xdr:col>
      <xdr:colOff>190627</xdr:colOff>
      <xdr:row>1</xdr:row>
      <xdr:rowOff>90170</xdr:rowOff>
    </xdr:to>
    <xdr:sp macro="_xll.PtreeEvent_ObjectClick" textlink="">
      <xdr:nvSpPr>
        <xdr:cNvPr id="11" name="PTObj_DNode_2_2"/>
        <xdr:cNvSpPr/>
      </xdr:nvSpPr>
      <xdr:spPr>
        <a:xfrm rot="-5400000">
          <a:off x="2933827" y="90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280797</xdr:colOff>
      <xdr:row>0</xdr:row>
      <xdr:rowOff>95107</xdr:rowOff>
    </xdr:from>
    <xdr:ext cx="408830" cy="180627"/>
    <xdr:sp macro="_xll.PtreeEvent_ObjectClick" textlink="">
      <xdr:nvSpPr>
        <xdr:cNvPr id="14" name="PTObj_DBranchName_2_2"/>
        <xdr:cNvSpPr txBox="1"/>
      </xdr:nvSpPr>
      <xdr:spPr>
        <a:xfrm>
          <a:off x="1680972" y="95107"/>
          <a:ext cx="408830"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New Car</a:t>
          </a:r>
        </a:p>
      </xdr:txBody>
    </xdr:sp>
    <xdr:clientData/>
  </xdr:oneCellAnchor>
  <xdr:twoCellAnchor editAs="oneCell">
    <xdr:from>
      <xdr:col>2</xdr:col>
      <xdr:colOff>127</xdr:colOff>
      <xdr:row>30</xdr:row>
      <xdr:rowOff>90170</xdr:rowOff>
    </xdr:from>
    <xdr:to>
      <xdr:col>2</xdr:col>
      <xdr:colOff>190627</xdr:colOff>
      <xdr:row>31</xdr:row>
      <xdr:rowOff>90170</xdr:rowOff>
    </xdr:to>
    <xdr:sp macro="_xll.PtreeEvent_ObjectClick" textlink="">
      <xdr:nvSpPr>
        <xdr:cNvPr id="15" name="PTObj_DNode_2_3"/>
        <xdr:cNvSpPr/>
      </xdr:nvSpPr>
      <xdr:spPr>
        <a:xfrm>
          <a:off x="2933827" y="5805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280797</xdr:colOff>
      <xdr:row>30</xdr:row>
      <xdr:rowOff>95107</xdr:rowOff>
    </xdr:from>
    <xdr:ext cx="429155" cy="180627"/>
    <xdr:sp macro="_xll.PtreeEvent_ObjectClick" textlink="">
      <xdr:nvSpPr>
        <xdr:cNvPr id="18" name="PTObj_DBranchName_2_3"/>
        <xdr:cNvSpPr txBox="1"/>
      </xdr:nvSpPr>
      <xdr:spPr>
        <a:xfrm>
          <a:off x="1680972" y="5810107"/>
          <a:ext cx="429155"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Used Car</a:t>
          </a:r>
        </a:p>
      </xdr:txBody>
    </xdr:sp>
    <xdr:clientData/>
  </xdr:oneCellAnchor>
  <xdr:twoCellAnchor editAs="oneCell">
    <xdr:from>
      <xdr:col>3</xdr:col>
      <xdr:colOff>127</xdr:colOff>
      <xdr:row>12</xdr:row>
      <xdr:rowOff>90170</xdr:rowOff>
    </xdr:from>
    <xdr:to>
      <xdr:col>3</xdr:col>
      <xdr:colOff>190627</xdr:colOff>
      <xdr:row>13</xdr:row>
      <xdr:rowOff>90170</xdr:rowOff>
    </xdr:to>
    <xdr:sp macro="_xll.PtreeEvent_ObjectClick" textlink="">
      <xdr:nvSpPr>
        <xdr:cNvPr id="19" name="PTObj_DNode_2_4"/>
        <xdr:cNvSpPr/>
      </xdr:nvSpPr>
      <xdr:spPr>
        <a:xfrm>
          <a:off x="4476877" y="2376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12</xdr:row>
      <xdr:rowOff>95107</xdr:rowOff>
    </xdr:from>
    <xdr:ext cx="245067" cy="180627"/>
    <xdr:sp macro="_xll.PtreeEvent_ObjectClick" textlink="">
      <xdr:nvSpPr>
        <xdr:cNvPr id="22" name="PTObj_DBranchName_2_4"/>
        <xdr:cNvSpPr txBox="1"/>
      </xdr:nvSpPr>
      <xdr:spPr>
        <a:xfrm>
          <a:off x="3214497" y="2381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4</xdr:col>
      <xdr:colOff>127</xdr:colOff>
      <xdr:row>6</xdr:row>
      <xdr:rowOff>90170</xdr:rowOff>
    </xdr:from>
    <xdr:to>
      <xdr:col>4</xdr:col>
      <xdr:colOff>190627</xdr:colOff>
      <xdr:row>7</xdr:row>
      <xdr:rowOff>90170</xdr:rowOff>
    </xdr:to>
    <xdr:sp macro="_xll.PtreeEvent_ObjectClick" textlink="">
      <xdr:nvSpPr>
        <xdr:cNvPr id="23" name="PTObj_DNode_2_5"/>
        <xdr:cNvSpPr/>
      </xdr:nvSpPr>
      <xdr:spPr>
        <a:xfrm>
          <a:off x="6019927" y="1233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6</xdr:row>
      <xdr:rowOff>95107</xdr:rowOff>
    </xdr:from>
    <xdr:ext cx="245067" cy="180627"/>
    <xdr:sp macro="_xll.PtreeEvent_ObjectClick" textlink="">
      <xdr:nvSpPr>
        <xdr:cNvPr id="26" name="PTObj_DBranchName_2_5"/>
        <xdr:cNvSpPr txBox="1"/>
      </xdr:nvSpPr>
      <xdr:spPr>
        <a:xfrm>
          <a:off x="4757547" y="1238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4</xdr:row>
      <xdr:rowOff>90170</xdr:rowOff>
    </xdr:from>
    <xdr:to>
      <xdr:col>5</xdr:col>
      <xdr:colOff>190627</xdr:colOff>
      <xdr:row>5</xdr:row>
      <xdr:rowOff>90170</xdr:rowOff>
    </xdr:to>
    <xdr:sp macro="_xll.PtreeEvent_ObjectClick" textlink="">
      <xdr:nvSpPr>
        <xdr:cNvPr id="27" name="PTObj_DNode_2_6"/>
        <xdr:cNvSpPr/>
      </xdr:nvSpPr>
      <xdr:spPr>
        <a:xfrm rot="-5400000">
          <a:off x="7562977" y="852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xdr:row>
      <xdr:rowOff>95107</xdr:rowOff>
    </xdr:from>
    <xdr:ext cx="245067" cy="180627"/>
    <xdr:sp macro="_xll.PtreeEvent_ObjectClick" textlink="">
      <xdr:nvSpPr>
        <xdr:cNvPr id="30" name="PTObj_DBranchName_2_6"/>
        <xdr:cNvSpPr txBox="1"/>
      </xdr:nvSpPr>
      <xdr:spPr>
        <a:xfrm>
          <a:off x="6300597" y="857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8</xdr:row>
      <xdr:rowOff>90170</xdr:rowOff>
    </xdr:from>
    <xdr:to>
      <xdr:col>5</xdr:col>
      <xdr:colOff>190627</xdr:colOff>
      <xdr:row>9</xdr:row>
      <xdr:rowOff>90170</xdr:rowOff>
    </xdr:to>
    <xdr:sp macro="_xll.PtreeEvent_ObjectClick" textlink="">
      <xdr:nvSpPr>
        <xdr:cNvPr id="31" name="PTObj_DNode_2_7"/>
        <xdr:cNvSpPr/>
      </xdr:nvSpPr>
      <xdr:spPr>
        <a:xfrm rot="-5400000">
          <a:off x="7562977" y="161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8</xdr:row>
      <xdr:rowOff>95107</xdr:rowOff>
    </xdr:from>
    <xdr:ext cx="407484" cy="180627"/>
    <xdr:sp macro="_xll.PtreeEvent_ObjectClick" textlink="">
      <xdr:nvSpPr>
        <xdr:cNvPr id="34" name="PTObj_DBranchName_2_7"/>
        <xdr:cNvSpPr txBox="1"/>
      </xdr:nvSpPr>
      <xdr:spPr>
        <a:xfrm>
          <a:off x="6300597" y="1619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10</xdr:row>
      <xdr:rowOff>90170</xdr:rowOff>
    </xdr:from>
    <xdr:to>
      <xdr:col>5</xdr:col>
      <xdr:colOff>190627</xdr:colOff>
      <xdr:row>11</xdr:row>
      <xdr:rowOff>90170</xdr:rowOff>
    </xdr:to>
    <xdr:sp macro="_xll.PtreeEvent_ObjectClick" textlink="">
      <xdr:nvSpPr>
        <xdr:cNvPr id="35" name="PTObj_DNode_2_8"/>
        <xdr:cNvSpPr/>
      </xdr:nvSpPr>
      <xdr:spPr>
        <a:xfrm rot="-5400000">
          <a:off x="7562977" y="1995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10</xdr:row>
      <xdr:rowOff>95107</xdr:rowOff>
    </xdr:from>
    <xdr:ext cx="226023" cy="180627"/>
    <xdr:sp macro="_xll.PtreeEvent_ObjectClick" textlink="">
      <xdr:nvSpPr>
        <xdr:cNvPr id="38" name="PTObj_DBranchName_2_8"/>
        <xdr:cNvSpPr txBox="1"/>
      </xdr:nvSpPr>
      <xdr:spPr>
        <a:xfrm>
          <a:off x="6300597" y="2000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16</xdr:row>
      <xdr:rowOff>90170</xdr:rowOff>
    </xdr:from>
    <xdr:to>
      <xdr:col>4</xdr:col>
      <xdr:colOff>190627</xdr:colOff>
      <xdr:row>17</xdr:row>
      <xdr:rowOff>90170</xdr:rowOff>
    </xdr:to>
    <xdr:sp macro="_xll.PtreeEvent_ObjectClick" textlink="">
      <xdr:nvSpPr>
        <xdr:cNvPr id="39" name="PTObj_DNode_2_9"/>
        <xdr:cNvSpPr/>
      </xdr:nvSpPr>
      <xdr:spPr>
        <a:xfrm>
          <a:off x="6019927" y="3138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16</xdr:row>
      <xdr:rowOff>95107</xdr:rowOff>
    </xdr:from>
    <xdr:ext cx="407484" cy="180627"/>
    <xdr:sp macro="_xll.PtreeEvent_ObjectClick" textlink="">
      <xdr:nvSpPr>
        <xdr:cNvPr id="42" name="PTObj_DBranchName_2_9"/>
        <xdr:cNvSpPr txBox="1"/>
      </xdr:nvSpPr>
      <xdr:spPr>
        <a:xfrm>
          <a:off x="4757547" y="3143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14</xdr:row>
      <xdr:rowOff>90170</xdr:rowOff>
    </xdr:from>
    <xdr:to>
      <xdr:col>5</xdr:col>
      <xdr:colOff>190627</xdr:colOff>
      <xdr:row>15</xdr:row>
      <xdr:rowOff>90170</xdr:rowOff>
    </xdr:to>
    <xdr:sp macro="_xll.PtreeEvent_ObjectClick" textlink="">
      <xdr:nvSpPr>
        <xdr:cNvPr id="43" name="PTObj_DNode_2_10"/>
        <xdr:cNvSpPr/>
      </xdr:nvSpPr>
      <xdr:spPr>
        <a:xfrm rot="-5400000">
          <a:off x="7562977" y="2757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14</xdr:row>
      <xdr:rowOff>95107</xdr:rowOff>
    </xdr:from>
    <xdr:ext cx="245067" cy="180627"/>
    <xdr:sp macro="_xll.PtreeEvent_ObjectClick" textlink="">
      <xdr:nvSpPr>
        <xdr:cNvPr id="46" name="PTObj_DBranchName_2_10"/>
        <xdr:cNvSpPr txBox="1"/>
      </xdr:nvSpPr>
      <xdr:spPr>
        <a:xfrm>
          <a:off x="6300597" y="2762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18</xdr:row>
      <xdr:rowOff>90170</xdr:rowOff>
    </xdr:from>
    <xdr:to>
      <xdr:col>5</xdr:col>
      <xdr:colOff>190627</xdr:colOff>
      <xdr:row>19</xdr:row>
      <xdr:rowOff>90170</xdr:rowOff>
    </xdr:to>
    <xdr:sp macro="_xll.PtreeEvent_ObjectClick" textlink="">
      <xdr:nvSpPr>
        <xdr:cNvPr id="47" name="PTObj_DNode_2_11"/>
        <xdr:cNvSpPr/>
      </xdr:nvSpPr>
      <xdr:spPr>
        <a:xfrm rot="-5400000">
          <a:off x="7562977" y="3519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18</xdr:row>
      <xdr:rowOff>95107</xdr:rowOff>
    </xdr:from>
    <xdr:ext cx="407484" cy="180627"/>
    <xdr:sp macro="_xll.PtreeEvent_ObjectClick" textlink="">
      <xdr:nvSpPr>
        <xdr:cNvPr id="50" name="PTObj_DBranchName_2_11"/>
        <xdr:cNvSpPr txBox="1"/>
      </xdr:nvSpPr>
      <xdr:spPr>
        <a:xfrm>
          <a:off x="6300597" y="3524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20</xdr:row>
      <xdr:rowOff>90170</xdr:rowOff>
    </xdr:from>
    <xdr:to>
      <xdr:col>5</xdr:col>
      <xdr:colOff>190627</xdr:colOff>
      <xdr:row>21</xdr:row>
      <xdr:rowOff>90170</xdr:rowOff>
    </xdr:to>
    <xdr:sp macro="_xll.PtreeEvent_ObjectClick" textlink="">
      <xdr:nvSpPr>
        <xdr:cNvPr id="51" name="PTObj_DNode_2_12"/>
        <xdr:cNvSpPr/>
      </xdr:nvSpPr>
      <xdr:spPr>
        <a:xfrm rot="-5400000">
          <a:off x="7562977" y="3900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20</xdr:row>
      <xdr:rowOff>95107</xdr:rowOff>
    </xdr:from>
    <xdr:ext cx="226023" cy="180627"/>
    <xdr:sp macro="_xll.PtreeEvent_ObjectClick" textlink="">
      <xdr:nvSpPr>
        <xdr:cNvPr id="54" name="PTObj_DBranchName_2_12"/>
        <xdr:cNvSpPr txBox="1"/>
      </xdr:nvSpPr>
      <xdr:spPr>
        <a:xfrm>
          <a:off x="6300597" y="3905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24</xdr:row>
      <xdr:rowOff>90170</xdr:rowOff>
    </xdr:from>
    <xdr:to>
      <xdr:col>4</xdr:col>
      <xdr:colOff>190627</xdr:colOff>
      <xdr:row>25</xdr:row>
      <xdr:rowOff>90170</xdr:rowOff>
    </xdr:to>
    <xdr:sp macro="_xll.PtreeEvent_ObjectClick" textlink="">
      <xdr:nvSpPr>
        <xdr:cNvPr id="55" name="PTObj_DNode_2_13"/>
        <xdr:cNvSpPr/>
      </xdr:nvSpPr>
      <xdr:spPr>
        <a:xfrm>
          <a:off x="6019927" y="4662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24</xdr:row>
      <xdr:rowOff>95107</xdr:rowOff>
    </xdr:from>
    <xdr:ext cx="226023" cy="180627"/>
    <xdr:sp macro="_xll.PtreeEvent_ObjectClick" textlink="">
      <xdr:nvSpPr>
        <xdr:cNvPr id="58" name="PTObj_DBranchName_2_13"/>
        <xdr:cNvSpPr txBox="1"/>
      </xdr:nvSpPr>
      <xdr:spPr>
        <a:xfrm>
          <a:off x="4757547" y="4667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5</xdr:col>
      <xdr:colOff>127</xdr:colOff>
      <xdr:row>22</xdr:row>
      <xdr:rowOff>90170</xdr:rowOff>
    </xdr:from>
    <xdr:to>
      <xdr:col>5</xdr:col>
      <xdr:colOff>190627</xdr:colOff>
      <xdr:row>23</xdr:row>
      <xdr:rowOff>90170</xdr:rowOff>
    </xdr:to>
    <xdr:sp macro="_xll.PtreeEvent_ObjectClick" textlink="">
      <xdr:nvSpPr>
        <xdr:cNvPr id="59" name="PTObj_DNode_2_14"/>
        <xdr:cNvSpPr/>
      </xdr:nvSpPr>
      <xdr:spPr>
        <a:xfrm rot="-5400000">
          <a:off x="7562977" y="428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22</xdr:row>
      <xdr:rowOff>95107</xdr:rowOff>
    </xdr:from>
    <xdr:ext cx="245067" cy="180627"/>
    <xdr:sp macro="_xll.PtreeEvent_ObjectClick" textlink="">
      <xdr:nvSpPr>
        <xdr:cNvPr id="62" name="PTObj_DBranchName_2_14"/>
        <xdr:cNvSpPr txBox="1"/>
      </xdr:nvSpPr>
      <xdr:spPr>
        <a:xfrm>
          <a:off x="6300597" y="4286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26</xdr:row>
      <xdr:rowOff>90170</xdr:rowOff>
    </xdr:from>
    <xdr:to>
      <xdr:col>5</xdr:col>
      <xdr:colOff>190627</xdr:colOff>
      <xdr:row>27</xdr:row>
      <xdr:rowOff>90170</xdr:rowOff>
    </xdr:to>
    <xdr:sp macro="_xll.PtreeEvent_ObjectClick" textlink="">
      <xdr:nvSpPr>
        <xdr:cNvPr id="63" name="PTObj_DNode_2_15"/>
        <xdr:cNvSpPr/>
      </xdr:nvSpPr>
      <xdr:spPr>
        <a:xfrm rot="-5400000">
          <a:off x="7562977" y="5043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26</xdr:row>
      <xdr:rowOff>95107</xdr:rowOff>
    </xdr:from>
    <xdr:ext cx="407484" cy="180627"/>
    <xdr:sp macro="_xll.PtreeEvent_ObjectClick" textlink="">
      <xdr:nvSpPr>
        <xdr:cNvPr id="66" name="PTObj_DBranchName_2_15"/>
        <xdr:cNvSpPr txBox="1"/>
      </xdr:nvSpPr>
      <xdr:spPr>
        <a:xfrm>
          <a:off x="6300597" y="5048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28</xdr:row>
      <xdr:rowOff>90170</xdr:rowOff>
    </xdr:from>
    <xdr:to>
      <xdr:col>5</xdr:col>
      <xdr:colOff>190627</xdr:colOff>
      <xdr:row>29</xdr:row>
      <xdr:rowOff>90170</xdr:rowOff>
    </xdr:to>
    <xdr:sp macro="_xll.PtreeEvent_ObjectClick" textlink="">
      <xdr:nvSpPr>
        <xdr:cNvPr id="67" name="PTObj_DNode_2_16"/>
        <xdr:cNvSpPr/>
      </xdr:nvSpPr>
      <xdr:spPr>
        <a:xfrm rot="-5400000">
          <a:off x="7562977" y="542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28</xdr:row>
      <xdr:rowOff>95107</xdr:rowOff>
    </xdr:from>
    <xdr:ext cx="226023" cy="180627"/>
    <xdr:sp macro="_xll.PtreeEvent_ObjectClick" textlink="">
      <xdr:nvSpPr>
        <xdr:cNvPr id="70" name="PTObj_DBranchName_2_16"/>
        <xdr:cNvSpPr txBox="1"/>
      </xdr:nvSpPr>
      <xdr:spPr>
        <a:xfrm>
          <a:off x="6300597" y="5429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3</xdr:col>
      <xdr:colOff>127</xdr:colOff>
      <xdr:row>40</xdr:row>
      <xdr:rowOff>90170</xdr:rowOff>
    </xdr:from>
    <xdr:to>
      <xdr:col>3</xdr:col>
      <xdr:colOff>190627</xdr:colOff>
      <xdr:row>41</xdr:row>
      <xdr:rowOff>90170</xdr:rowOff>
    </xdr:to>
    <xdr:sp macro="_xll.PtreeEvent_ObjectClick" textlink="">
      <xdr:nvSpPr>
        <xdr:cNvPr id="71" name="PTObj_DNode_2_17"/>
        <xdr:cNvSpPr/>
      </xdr:nvSpPr>
      <xdr:spPr>
        <a:xfrm>
          <a:off x="4476877" y="7710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40</xdr:row>
      <xdr:rowOff>95107</xdr:rowOff>
    </xdr:from>
    <xdr:ext cx="407484" cy="180627"/>
    <xdr:sp macro="_xll.PtreeEvent_ObjectClick" textlink="">
      <xdr:nvSpPr>
        <xdr:cNvPr id="74" name="PTObj_DBranchName_2_17"/>
        <xdr:cNvSpPr txBox="1"/>
      </xdr:nvSpPr>
      <xdr:spPr>
        <a:xfrm>
          <a:off x="3214497" y="7715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4</xdr:col>
      <xdr:colOff>127</xdr:colOff>
      <xdr:row>34</xdr:row>
      <xdr:rowOff>90170</xdr:rowOff>
    </xdr:from>
    <xdr:to>
      <xdr:col>4</xdr:col>
      <xdr:colOff>190627</xdr:colOff>
      <xdr:row>35</xdr:row>
      <xdr:rowOff>90170</xdr:rowOff>
    </xdr:to>
    <xdr:sp macro="_xll.PtreeEvent_ObjectClick" textlink="">
      <xdr:nvSpPr>
        <xdr:cNvPr id="75" name="PTObj_DNode_2_18"/>
        <xdr:cNvSpPr/>
      </xdr:nvSpPr>
      <xdr:spPr>
        <a:xfrm>
          <a:off x="6019927" y="6567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34</xdr:row>
      <xdr:rowOff>95107</xdr:rowOff>
    </xdr:from>
    <xdr:ext cx="245067" cy="180627"/>
    <xdr:sp macro="_xll.PtreeEvent_ObjectClick" textlink="">
      <xdr:nvSpPr>
        <xdr:cNvPr id="78" name="PTObj_DBranchName_2_18"/>
        <xdr:cNvSpPr txBox="1"/>
      </xdr:nvSpPr>
      <xdr:spPr>
        <a:xfrm>
          <a:off x="4757547" y="6572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32</xdr:row>
      <xdr:rowOff>90170</xdr:rowOff>
    </xdr:from>
    <xdr:to>
      <xdr:col>5</xdr:col>
      <xdr:colOff>190627</xdr:colOff>
      <xdr:row>33</xdr:row>
      <xdr:rowOff>90170</xdr:rowOff>
    </xdr:to>
    <xdr:sp macro="_xll.PtreeEvent_ObjectClick" textlink="">
      <xdr:nvSpPr>
        <xdr:cNvPr id="79" name="PTObj_DNode_2_19"/>
        <xdr:cNvSpPr/>
      </xdr:nvSpPr>
      <xdr:spPr>
        <a:xfrm rot="-5400000">
          <a:off x="7562977" y="6186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32</xdr:row>
      <xdr:rowOff>95107</xdr:rowOff>
    </xdr:from>
    <xdr:ext cx="245067" cy="180627"/>
    <xdr:sp macro="_xll.PtreeEvent_ObjectClick" textlink="">
      <xdr:nvSpPr>
        <xdr:cNvPr id="82" name="PTObj_DBranchName_2_19"/>
        <xdr:cNvSpPr txBox="1"/>
      </xdr:nvSpPr>
      <xdr:spPr>
        <a:xfrm>
          <a:off x="6300597" y="6191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36</xdr:row>
      <xdr:rowOff>90170</xdr:rowOff>
    </xdr:from>
    <xdr:to>
      <xdr:col>5</xdr:col>
      <xdr:colOff>190627</xdr:colOff>
      <xdr:row>37</xdr:row>
      <xdr:rowOff>90170</xdr:rowOff>
    </xdr:to>
    <xdr:sp macro="_xll.PtreeEvent_ObjectClick" textlink="">
      <xdr:nvSpPr>
        <xdr:cNvPr id="83" name="PTObj_DNode_2_20"/>
        <xdr:cNvSpPr/>
      </xdr:nvSpPr>
      <xdr:spPr>
        <a:xfrm rot="-5400000">
          <a:off x="7562977" y="6948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36</xdr:row>
      <xdr:rowOff>95107</xdr:rowOff>
    </xdr:from>
    <xdr:ext cx="407484" cy="180627"/>
    <xdr:sp macro="_xll.PtreeEvent_ObjectClick" textlink="">
      <xdr:nvSpPr>
        <xdr:cNvPr id="86" name="PTObj_DBranchName_2_20"/>
        <xdr:cNvSpPr txBox="1"/>
      </xdr:nvSpPr>
      <xdr:spPr>
        <a:xfrm>
          <a:off x="6300597" y="6953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38</xdr:row>
      <xdr:rowOff>90170</xdr:rowOff>
    </xdr:from>
    <xdr:to>
      <xdr:col>5</xdr:col>
      <xdr:colOff>190627</xdr:colOff>
      <xdr:row>39</xdr:row>
      <xdr:rowOff>90170</xdr:rowOff>
    </xdr:to>
    <xdr:sp macro="_xll.PtreeEvent_ObjectClick" textlink="">
      <xdr:nvSpPr>
        <xdr:cNvPr id="87" name="PTObj_DNode_2_21"/>
        <xdr:cNvSpPr/>
      </xdr:nvSpPr>
      <xdr:spPr>
        <a:xfrm rot="-5400000">
          <a:off x="7562977" y="7329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38</xdr:row>
      <xdr:rowOff>95107</xdr:rowOff>
    </xdr:from>
    <xdr:ext cx="226023" cy="180627"/>
    <xdr:sp macro="_xll.PtreeEvent_ObjectClick" textlink="">
      <xdr:nvSpPr>
        <xdr:cNvPr id="90" name="PTObj_DBranchName_2_21"/>
        <xdr:cNvSpPr txBox="1"/>
      </xdr:nvSpPr>
      <xdr:spPr>
        <a:xfrm>
          <a:off x="6300597" y="7334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44</xdr:row>
      <xdr:rowOff>90170</xdr:rowOff>
    </xdr:from>
    <xdr:to>
      <xdr:col>4</xdr:col>
      <xdr:colOff>190627</xdr:colOff>
      <xdr:row>45</xdr:row>
      <xdr:rowOff>90170</xdr:rowOff>
    </xdr:to>
    <xdr:sp macro="_xll.PtreeEvent_ObjectClick" textlink="">
      <xdr:nvSpPr>
        <xdr:cNvPr id="91" name="PTObj_DNode_2_22"/>
        <xdr:cNvSpPr/>
      </xdr:nvSpPr>
      <xdr:spPr>
        <a:xfrm>
          <a:off x="6019927" y="8472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44</xdr:row>
      <xdr:rowOff>95107</xdr:rowOff>
    </xdr:from>
    <xdr:ext cx="407484" cy="180627"/>
    <xdr:sp macro="_xll.PtreeEvent_ObjectClick" textlink="">
      <xdr:nvSpPr>
        <xdr:cNvPr id="94" name="PTObj_DBranchName_2_22"/>
        <xdr:cNvSpPr txBox="1"/>
      </xdr:nvSpPr>
      <xdr:spPr>
        <a:xfrm>
          <a:off x="4757547" y="8477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42</xdr:row>
      <xdr:rowOff>90170</xdr:rowOff>
    </xdr:from>
    <xdr:to>
      <xdr:col>5</xdr:col>
      <xdr:colOff>190627</xdr:colOff>
      <xdr:row>43</xdr:row>
      <xdr:rowOff>90170</xdr:rowOff>
    </xdr:to>
    <xdr:sp macro="_xll.PtreeEvent_ObjectClick" textlink="">
      <xdr:nvSpPr>
        <xdr:cNvPr id="95" name="PTObj_DNode_2_23"/>
        <xdr:cNvSpPr/>
      </xdr:nvSpPr>
      <xdr:spPr>
        <a:xfrm rot="-5400000">
          <a:off x="7562977" y="809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42</xdr:row>
      <xdr:rowOff>95107</xdr:rowOff>
    </xdr:from>
    <xdr:ext cx="245067" cy="180627"/>
    <xdr:sp macro="_xll.PtreeEvent_ObjectClick" textlink="">
      <xdr:nvSpPr>
        <xdr:cNvPr id="98" name="PTObj_DBranchName_2_23"/>
        <xdr:cNvSpPr txBox="1"/>
      </xdr:nvSpPr>
      <xdr:spPr>
        <a:xfrm>
          <a:off x="6300597" y="8096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46</xdr:row>
      <xdr:rowOff>90170</xdr:rowOff>
    </xdr:from>
    <xdr:to>
      <xdr:col>5</xdr:col>
      <xdr:colOff>190627</xdr:colOff>
      <xdr:row>47</xdr:row>
      <xdr:rowOff>90170</xdr:rowOff>
    </xdr:to>
    <xdr:sp macro="_xll.PtreeEvent_ObjectClick" textlink="">
      <xdr:nvSpPr>
        <xdr:cNvPr id="99" name="PTObj_DNode_2_24"/>
        <xdr:cNvSpPr/>
      </xdr:nvSpPr>
      <xdr:spPr>
        <a:xfrm rot="-5400000">
          <a:off x="7562977" y="8853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46</xdr:row>
      <xdr:rowOff>95107</xdr:rowOff>
    </xdr:from>
    <xdr:ext cx="407484" cy="180627"/>
    <xdr:sp macro="_xll.PtreeEvent_ObjectClick" textlink="">
      <xdr:nvSpPr>
        <xdr:cNvPr id="102" name="PTObj_DBranchName_2_24"/>
        <xdr:cNvSpPr txBox="1"/>
      </xdr:nvSpPr>
      <xdr:spPr>
        <a:xfrm>
          <a:off x="6300597" y="8858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48</xdr:row>
      <xdr:rowOff>90170</xdr:rowOff>
    </xdr:from>
    <xdr:to>
      <xdr:col>5</xdr:col>
      <xdr:colOff>190627</xdr:colOff>
      <xdr:row>49</xdr:row>
      <xdr:rowOff>90170</xdr:rowOff>
    </xdr:to>
    <xdr:sp macro="_xll.PtreeEvent_ObjectClick" textlink="">
      <xdr:nvSpPr>
        <xdr:cNvPr id="103" name="PTObj_DNode_2_25"/>
        <xdr:cNvSpPr/>
      </xdr:nvSpPr>
      <xdr:spPr>
        <a:xfrm rot="-5400000">
          <a:off x="7562977" y="923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48</xdr:row>
      <xdr:rowOff>95107</xdr:rowOff>
    </xdr:from>
    <xdr:ext cx="226023" cy="180627"/>
    <xdr:sp macro="_xll.PtreeEvent_ObjectClick" textlink="">
      <xdr:nvSpPr>
        <xdr:cNvPr id="106" name="PTObj_DBranchName_2_25"/>
        <xdr:cNvSpPr txBox="1"/>
      </xdr:nvSpPr>
      <xdr:spPr>
        <a:xfrm>
          <a:off x="6300597" y="9239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52</xdr:row>
      <xdr:rowOff>90170</xdr:rowOff>
    </xdr:from>
    <xdr:to>
      <xdr:col>4</xdr:col>
      <xdr:colOff>190627</xdr:colOff>
      <xdr:row>53</xdr:row>
      <xdr:rowOff>90170</xdr:rowOff>
    </xdr:to>
    <xdr:sp macro="_xll.PtreeEvent_ObjectClick" textlink="">
      <xdr:nvSpPr>
        <xdr:cNvPr id="107" name="PTObj_DNode_2_26"/>
        <xdr:cNvSpPr/>
      </xdr:nvSpPr>
      <xdr:spPr>
        <a:xfrm>
          <a:off x="6019927" y="9996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52</xdr:row>
      <xdr:rowOff>95107</xdr:rowOff>
    </xdr:from>
    <xdr:ext cx="226023" cy="180627"/>
    <xdr:sp macro="_xll.PtreeEvent_ObjectClick" textlink="">
      <xdr:nvSpPr>
        <xdr:cNvPr id="110" name="PTObj_DBranchName_2_26"/>
        <xdr:cNvSpPr txBox="1"/>
      </xdr:nvSpPr>
      <xdr:spPr>
        <a:xfrm>
          <a:off x="4757547" y="10001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5</xdr:col>
      <xdr:colOff>127</xdr:colOff>
      <xdr:row>50</xdr:row>
      <xdr:rowOff>90170</xdr:rowOff>
    </xdr:from>
    <xdr:to>
      <xdr:col>5</xdr:col>
      <xdr:colOff>190627</xdr:colOff>
      <xdr:row>51</xdr:row>
      <xdr:rowOff>90170</xdr:rowOff>
    </xdr:to>
    <xdr:sp macro="_xll.PtreeEvent_ObjectClick" textlink="">
      <xdr:nvSpPr>
        <xdr:cNvPr id="111" name="PTObj_DNode_2_27"/>
        <xdr:cNvSpPr/>
      </xdr:nvSpPr>
      <xdr:spPr>
        <a:xfrm rot="-5400000">
          <a:off x="7562977" y="9615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50</xdr:row>
      <xdr:rowOff>95107</xdr:rowOff>
    </xdr:from>
    <xdr:ext cx="245067" cy="180627"/>
    <xdr:sp macro="_xll.PtreeEvent_ObjectClick" textlink="">
      <xdr:nvSpPr>
        <xdr:cNvPr id="114" name="PTObj_DBranchName_2_27"/>
        <xdr:cNvSpPr txBox="1"/>
      </xdr:nvSpPr>
      <xdr:spPr>
        <a:xfrm>
          <a:off x="6300597" y="9620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54</xdr:row>
      <xdr:rowOff>90170</xdr:rowOff>
    </xdr:from>
    <xdr:to>
      <xdr:col>5</xdr:col>
      <xdr:colOff>190627</xdr:colOff>
      <xdr:row>55</xdr:row>
      <xdr:rowOff>90170</xdr:rowOff>
    </xdr:to>
    <xdr:sp macro="_xll.PtreeEvent_ObjectClick" textlink="">
      <xdr:nvSpPr>
        <xdr:cNvPr id="115" name="PTObj_DNode_2_28"/>
        <xdr:cNvSpPr/>
      </xdr:nvSpPr>
      <xdr:spPr>
        <a:xfrm rot="-5400000">
          <a:off x="7562977" y="10377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54</xdr:row>
      <xdr:rowOff>95107</xdr:rowOff>
    </xdr:from>
    <xdr:ext cx="407484" cy="180627"/>
    <xdr:sp macro="_xll.PtreeEvent_ObjectClick" textlink="">
      <xdr:nvSpPr>
        <xdr:cNvPr id="118" name="PTObj_DBranchName_2_28"/>
        <xdr:cNvSpPr txBox="1"/>
      </xdr:nvSpPr>
      <xdr:spPr>
        <a:xfrm>
          <a:off x="6300597" y="10382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56</xdr:row>
      <xdr:rowOff>90170</xdr:rowOff>
    </xdr:from>
    <xdr:to>
      <xdr:col>5</xdr:col>
      <xdr:colOff>190627</xdr:colOff>
      <xdr:row>57</xdr:row>
      <xdr:rowOff>90170</xdr:rowOff>
    </xdr:to>
    <xdr:sp macro="_xll.PtreeEvent_ObjectClick" textlink="">
      <xdr:nvSpPr>
        <xdr:cNvPr id="119" name="PTObj_DNode_2_29"/>
        <xdr:cNvSpPr/>
      </xdr:nvSpPr>
      <xdr:spPr>
        <a:xfrm rot="-5400000">
          <a:off x="7562977" y="10758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56</xdr:row>
      <xdr:rowOff>95107</xdr:rowOff>
    </xdr:from>
    <xdr:ext cx="226023" cy="180627"/>
    <xdr:sp macro="_xll.PtreeEvent_ObjectClick" textlink="">
      <xdr:nvSpPr>
        <xdr:cNvPr id="122" name="PTObj_DBranchName_2_29"/>
        <xdr:cNvSpPr txBox="1"/>
      </xdr:nvSpPr>
      <xdr:spPr>
        <a:xfrm>
          <a:off x="6300597" y="10763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3</xdr:col>
      <xdr:colOff>127</xdr:colOff>
      <xdr:row>66</xdr:row>
      <xdr:rowOff>90170</xdr:rowOff>
    </xdr:from>
    <xdr:to>
      <xdr:col>3</xdr:col>
      <xdr:colOff>190627</xdr:colOff>
      <xdr:row>67</xdr:row>
      <xdr:rowOff>90170</xdr:rowOff>
    </xdr:to>
    <xdr:sp macro="_xll.PtreeEvent_ObjectClick" textlink="">
      <xdr:nvSpPr>
        <xdr:cNvPr id="123" name="PTObj_DNode_2_30"/>
        <xdr:cNvSpPr/>
      </xdr:nvSpPr>
      <xdr:spPr>
        <a:xfrm>
          <a:off x="4476877" y="12663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66</xdr:row>
      <xdr:rowOff>95107</xdr:rowOff>
    </xdr:from>
    <xdr:ext cx="226023" cy="180627"/>
    <xdr:sp macro="_xll.PtreeEvent_ObjectClick" textlink="">
      <xdr:nvSpPr>
        <xdr:cNvPr id="126" name="PTObj_DBranchName_2_30"/>
        <xdr:cNvSpPr txBox="1"/>
      </xdr:nvSpPr>
      <xdr:spPr>
        <a:xfrm>
          <a:off x="3214497" y="12668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60</xdr:row>
      <xdr:rowOff>90170</xdr:rowOff>
    </xdr:from>
    <xdr:to>
      <xdr:col>4</xdr:col>
      <xdr:colOff>190627</xdr:colOff>
      <xdr:row>61</xdr:row>
      <xdr:rowOff>90170</xdr:rowOff>
    </xdr:to>
    <xdr:sp macro="_xll.PtreeEvent_ObjectClick" textlink="">
      <xdr:nvSpPr>
        <xdr:cNvPr id="127" name="PTObj_DNode_2_31"/>
        <xdr:cNvSpPr/>
      </xdr:nvSpPr>
      <xdr:spPr>
        <a:xfrm>
          <a:off x="6019927" y="11520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60</xdr:row>
      <xdr:rowOff>95107</xdr:rowOff>
    </xdr:from>
    <xdr:ext cx="245067" cy="180627"/>
    <xdr:sp macro="_xll.PtreeEvent_ObjectClick" textlink="">
      <xdr:nvSpPr>
        <xdr:cNvPr id="130" name="PTObj_DBranchName_2_31"/>
        <xdr:cNvSpPr txBox="1"/>
      </xdr:nvSpPr>
      <xdr:spPr>
        <a:xfrm>
          <a:off x="4757547" y="11525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58</xdr:row>
      <xdr:rowOff>90170</xdr:rowOff>
    </xdr:from>
    <xdr:to>
      <xdr:col>5</xdr:col>
      <xdr:colOff>190627</xdr:colOff>
      <xdr:row>59</xdr:row>
      <xdr:rowOff>90170</xdr:rowOff>
    </xdr:to>
    <xdr:sp macro="_xll.PtreeEvent_ObjectClick" textlink="">
      <xdr:nvSpPr>
        <xdr:cNvPr id="131" name="PTObj_DNode_2_32"/>
        <xdr:cNvSpPr/>
      </xdr:nvSpPr>
      <xdr:spPr>
        <a:xfrm rot="-5400000">
          <a:off x="7562977" y="11139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58</xdr:row>
      <xdr:rowOff>95107</xdr:rowOff>
    </xdr:from>
    <xdr:ext cx="245067" cy="180627"/>
    <xdr:sp macro="_xll.PtreeEvent_ObjectClick" textlink="">
      <xdr:nvSpPr>
        <xdr:cNvPr id="134" name="PTObj_DBranchName_2_32"/>
        <xdr:cNvSpPr txBox="1"/>
      </xdr:nvSpPr>
      <xdr:spPr>
        <a:xfrm>
          <a:off x="6300597" y="11144107"/>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62</xdr:row>
      <xdr:rowOff>90170</xdr:rowOff>
    </xdr:from>
    <xdr:to>
      <xdr:col>5</xdr:col>
      <xdr:colOff>190627</xdr:colOff>
      <xdr:row>63</xdr:row>
      <xdr:rowOff>90170</xdr:rowOff>
    </xdr:to>
    <xdr:sp macro="_xll.PtreeEvent_ObjectClick" textlink="">
      <xdr:nvSpPr>
        <xdr:cNvPr id="135" name="PTObj_DNode_2_33"/>
        <xdr:cNvSpPr/>
      </xdr:nvSpPr>
      <xdr:spPr>
        <a:xfrm rot="-5400000">
          <a:off x="7562977" y="1190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62</xdr:row>
      <xdr:rowOff>95107</xdr:rowOff>
    </xdr:from>
    <xdr:ext cx="407484" cy="180627"/>
    <xdr:sp macro="_xll.PtreeEvent_ObjectClick" textlink="">
      <xdr:nvSpPr>
        <xdr:cNvPr id="138" name="PTObj_DBranchName_2_33"/>
        <xdr:cNvSpPr txBox="1"/>
      </xdr:nvSpPr>
      <xdr:spPr>
        <a:xfrm>
          <a:off x="6300597" y="11906107"/>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64</xdr:row>
      <xdr:rowOff>90170</xdr:rowOff>
    </xdr:from>
    <xdr:to>
      <xdr:col>5</xdr:col>
      <xdr:colOff>190627</xdr:colOff>
      <xdr:row>65</xdr:row>
      <xdr:rowOff>90170</xdr:rowOff>
    </xdr:to>
    <xdr:sp macro="_xll.PtreeEvent_ObjectClick" textlink="">
      <xdr:nvSpPr>
        <xdr:cNvPr id="139" name="PTObj_DNode_2_34"/>
        <xdr:cNvSpPr/>
      </xdr:nvSpPr>
      <xdr:spPr>
        <a:xfrm rot="-5400000">
          <a:off x="7562977" y="12282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64</xdr:row>
      <xdr:rowOff>95107</xdr:rowOff>
    </xdr:from>
    <xdr:ext cx="226023" cy="180627"/>
    <xdr:sp macro="_xll.PtreeEvent_ObjectClick" textlink="">
      <xdr:nvSpPr>
        <xdr:cNvPr id="142" name="PTObj_DBranchName_2_34"/>
        <xdr:cNvSpPr txBox="1"/>
      </xdr:nvSpPr>
      <xdr:spPr>
        <a:xfrm>
          <a:off x="6300597" y="12287107"/>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70</xdr:row>
      <xdr:rowOff>90170</xdr:rowOff>
    </xdr:from>
    <xdr:to>
      <xdr:col>4</xdr:col>
      <xdr:colOff>190627</xdr:colOff>
      <xdr:row>71</xdr:row>
      <xdr:rowOff>90170</xdr:rowOff>
    </xdr:to>
    <xdr:sp macro="_xll.PtreeEvent_ObjectClick" textlink="">
      <xdr:nvSpPr>
        <xdr:cNvPr id="143" name="PTObj_DNode_2_35"/>
        <xdr:cNvSpPr/>
      </xdr:nvSpPr>
      <xdr:spPr>
        <a:xfrm>
          <a:off x="6019927" y="13425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70</xdr:row>
      <xdr:rowOff>95106</xdr:rowOff>
    </xdr:from>
    <xdr:ext cx="407484" cy="180627"/>
    <xdr:sp macro="_xll.PtreeEvent_ObjectClick" textlink="">
      <xdr:nvSpPr>
        <xdr:cNvPr id="146" name="PTObj_DBranchName_2_35"/>
        <xdr:cNvSpPr txBox="1"/>
      </xdr:nvSpPr>
      <xdr:spPr>
        <a:xfrm>
          <a:off x="4757547" y="13430106"/>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68</xdr:row>
      <xdr:rowOff>90170</xdr:rowOff>
    </xdr:from>
    <xdr:to>
      <xdr:col>5</xdr:col>
      <xdr:colOff>190627</xdr:colOff>
      <xdr:row>69</xdr:row>
      <xdr:rowOff>90170</xdr:rowOff>
    </xdr:to>
    <xdr:sp macro="_xll.PtreeEvent_ObjectClick" textlink="">
      <xdr:nvSpPr>
        <xdr:cNvPr id="147" name="PTObj_DNode_2_36"/>
        <xdr:cNvSpPr/>
      </xdr:nvSpPr>
      <xdr:spPr>
        <a:xfrm rot="-5400000">
          <a:off x="7562977" y="13044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68</xdr:row>
      <xdr:rowOff>95106</xdr:rowOff>
    </xdr:from>
    <xdr:ext cx="245067" cy="180627"/>
    <xdr:sp macro="_xll.PtreeEvent_ObjectClick" textlink="">
      <xdr:nvSpPr>
        <xdr:cNvPr id="150" name="PTObj_DBranchName_2_36"/>
        <xdr:cNvSpPr txBox="1"/>
      </xdr:nvSpPr>
      <xdr:spPr>
        <a:xfrm>
          <a:off x="6300597" y="13049106"/>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72</xdr:row>
      <xdr:rowOff>90170</xdr:rowOff>
    </xdr:from>
    <xdr:to>
      <xdr:col>5</xdr:col>
      <xdr:colOff>190627</xdr:colOff>
      <xdr:row>73</xdr:row>
      <xdr:rowOff>90170</xdr:rowOff>
    </xdr:to>
    <xdr:sp macro="_xll.PtreeEvent_ObjectClick" textlink="">
      <xdr:nvSpPr>
        <xdr:cNvPr id="151" name="PTObj_DNode_2_37"/>
        <xdr:cNvSpPr/>
      </xdr:nvSpPr>
      <xdr:spPr>
        <a:xfrm rot="-5400000">
          <a:off x="7562977" y="13806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72</xdr:row>
      <xdr:rowOff>95106</xdr:rowOff>
    </xdr:from>
    <xdr:ext cx="407484" cy="180627"/>
    <xdr:sp macro="_xll.PtreeEvent_ObjectClick" textlink="">
      <xdr:nvSpPr>
        <xdr:cNvPr id="154" name="PTObj_DBranchName_2_37"/>
        <xdr:cNvSpPr txBox="1"/>
      </xdr:nvSpPr>
      <xdr:spPr>
        <a:xfrm>
          <a:off x="6300597" y="13811106"/>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74</xdr:row>
      <xdr:rowOff>90170</xdr:rowOff>
    </xdr:from>
    <xdr:to>
      <xdr:col>5</xdr:col>
      <xdr:colOff>190627</xdr:colOff>
      <xdr:row>75</xdr:row>
      <xdr:rowOff>90170</xdr:rowOff>
    </xdr:to>
    <xdr:sp macro="_xll.PtreeEvent_ObjectClick" textlink="">
      <xdr:nvSpPr>
        <xdr:cNvPr id="155" name="PTObj_DNode_2_38"/>
        <xdr:cNvSpPr/>
      </xdr:nvSpPr>
      <xdr:spPr>
        <a:xfrm rot="-5400000">
          <a:off x="7562977" y="14187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74</xdr:row>
      <xdr:rowOff>95106</xdr:rowOff>
    </xdr:from>
    <xdr:ext cx="226023" cy="180627"/>
    <xdr:sp macro="_xll.PtreeEvent_ObjectClick" textlink="">
      <xdr:nvSpPr>
        <xdr:cNvPr id="158" name="PTObj_DBranchName_2_38"/>
        <xdr:cNvSpPr txBox="1"/>
      </xdr:nvSpPr>
      <xdr:spPr>
        <a:xfrm>
          <a:off x="6300597" y="14192106"/>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4</xdr:col>
      <xdr:colOff>127</xdr:colOff>
      <xdr:row>78</xdr:row>
      <xdr:rowOff>90170</xdr:rowOff>
    </xdr:from>
    <xdr:to>
      <xdr:col>4</xdr:col>
      <xdr:colOff>190627</xdr:colOff>
      <xdr:row>79</xdr:row>
      <xdr:rowOff>90170</xdr:rowOff>
    </xdr:to>
    <xdr:sp macro="_xll.PtreeEvent_ObjectClick" textlink="">
      <xdr:nvSpPr>
        <xdr:cNvPr id="159" name="PTObj_DNode_2_39"/>
        <xdr:cNvSpPr/>
      </xdr:nvSpPr>
      <xdr:spPr>
        <a:xfrm>
          <a:off x="6019927" y="149491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78</xdr:row>
      <xdr:rowOff>95106</xdr:rowOff>
    </xdr:from>
    <xdr:ext cx="226023" cy="180627"/>
    <xdr:sp macro="_xll.PtreeEvent_ObjectClick" textlink="">
      <xdr:nvSpPr>
        <xdr:cNvPr id="162" name="PTObj_DBranchName_2_39"/>
        <xdr:cNvSpPr txBox="1"/>
      </xdr:nvSpPr>
      <xdr:spPr>
        <a:xfrm>
          <a:off x="4757547" y="14954106"/>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editAs="oneCell">
    <xdr:from>
      <xdr:col>5</xdr:col>
      <xdr:colOff>127</xdr:colOff>
      <xdr:row>76</xdr:row>
      <xdr:rowOff>90170</xdr:rowOff>
    </xdr:from>
    <xdr:to>
      <xdr:col>5</xdr:col>
      <xdr:colOff>190627</xdr:colOff>
      <xdr:row>77</xdr:row>
      <xdr:rowOff>90170</xdr:rowOff>
    </xdr:to>
    <xdr:sp macro="_xll.PtreeEvent_ObjectClick" textlink="">
      <xdr:nvSpPr>
        <xdr:cNvPr id="163" name="PTObj_DNode_2_40"/>
        <xdr:cNvSpPr/>
      </xdr:nvSpPr>
      <xdr:spPr>
        <a:xfrm rot="-5400000">
          <a:off x="7562977" y="14568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76</xdr:row>
      <xdr:rowOff>95106</xdr:rowOff>
    </xdr:from>
    <xdr:ext cx="245067" cy="180627"/>
    <xdr:sp macro="_xll.PtreeEvent_ObjectClick" textlink="">
      <xdr:nvSpPr>
        <xdr:cNvPr id="166" name="PTObj_DBranchName_2_40"/>
        <xdr:cNvSpPr txBox="1"/>
      </xdr:nvSpPr>
      <xdr:spPr>
        <a:xfrm>
          <a:off x="6300597" y="14573106"/>
          <a:ext cx="24506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High</a:t>
          </a:r>
        </a:p>
      </xdr:txBody>
    </xdr:sp>
    <xdr:clientData/>
  </xdr:oneCellAnchor>
  <xdr:twoCellAnchor editAs="oneCell">
    <xdr:from>
      <xdr:col>5</xdr:col>
      <xdr:colOff>127</xdr:colOff>
      <xdr:row>80</xdr:row>
      <xdr:rowOff>90170</xdr:rowOff>
    </xdr:from>
    <xdr:to>
      <xdr:col>5</xdr:col>
      <xdr:colOff>190627</xdr:colOff>
      <xdr:row>81</xdr:row>
      <xdr:rowOff>90170</xdr:rowOff>
    </xdr:to>
    <xdr:sp macro="_xll.PtreeEvent_ObjectClick" textlink="">
      <xdr:nvSpPr>
        <xdr:cNvPr id="167" name="PTObj_DNode_2_41"/>
        <xdr:cNvSpPr/>
      </xdr:nvSpPr>
      <xdr:spPr>
        <a:xfrm rot="-5400000">
          <a:off x="7562977" y="15330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80</xdr:row>
      <xdr:rowOff>95106</xdr:rowOff>
    </xdr:from>
    <xdr:ext cx="407484" cy="180627"/>
    <xdr:sp macro="_xll.PtreeEvent_ObjectClick" textlink="">
      <xdr:nvSpPr>
        <xdr:cNvPr id="170" name="PTObj_DBranchName_2_41"/>
        <xdr:cNvSpPr txBox="1"/>
      </xdr:nvSpPr>
      <xdr:spPr>
        <a:xfrm>
          <a:off x="6300597" y="15335106"/>
          <a:ext cx="407484"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Medium</a:t>
          </a:r>
        </a:p>
      </xdr:txBody>
    </xdr:sp>
    <xdr:clientData/>
  </xdr:oneCellAnchor>
  <xdr:twoCellAnchor editAs="oneCell">
    <xdr:from>
      <xdr:col>5</xdr:col>
      <xdr:colOff>127</xdr:colOff>
      <xdr:row>82</xdr:row>
      <xdr:rowOff>90170</xdr:rowOff>
    </xdr:from>
    <xdr:to>
      <xdr:col>5</xdr:col>
      <xdr:colOff>190627</xdr:colOff>
      <xdr:row>83</xdr:row>
      <xdr:rowOff>90170</xdr:rowOff>
    </xdr:to>
    <xdr:sp macro="_xll.PtreeEvent_ObjectClick" textlink="">
      <xdr:nvSpPr>
        <xdr:cNvPr id="171" name="PTObj_DNode_2_42"/>
        <xdr:cNvSpPr/>
      </xdr:nvSpPr>
      <xdr:spPr>
        <a:xfrm rot="-5400000">
          <a:off x="7562977" y="157111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82</xdr:row>
      <xdr:rowOff>95106</xdr:rowOff>
    </xdr:from>
    <xdr:ext cx="226023" cy="180627"/>
    <xdr:sp macro="_xll.PtreeEvent_ObjectClick" textlink="">
      <xdr:nvSpPr>
        <xdr:cNvPr id="174" name="PTObj_DBranchName_2_42"/>
        <xdr:cNvSpPr txBox="1"/>
      </xdr:nvSpPr>
      <xdr:spPr>
        <a:xfrm>
          <a:off x="6300597" y="15716106"/>
          <a:ext cx="22602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Low</a:t>
          </a:r>
        </a:p>
      </xdr:txBody>
    </xdr:sp>
    <xdr:clientData/>
  </xdr:oneCellAnchor>
  <xdr:twoCellAnchor>
    <xdr:from>
      <xdr:col>7</xdr:col>
      <xdr:colOff>142875</xdr:colOff>
      <xdr:row>1</xdr:row>
      <xdr:rowOff>38100</xdr:rowOff>
    </xdr:from>
    <xdr:to>
      <xdr:col>11</xdr:col>
      <xdr:colOff>333375</xdr:colOff>
      <xdr:row>14</xdr:row>
      <xdr:rowOff>104775</xdr:rowOff>
    </xdr:to>
    <xdr:sp macro="" textlink="">
      <xdr:nvSpPr>
        <xdr:cNvPr id="175" name="TextBox 174"/>
        <xdr:cNvSpPr txBox="1"/>
      </xdr:nvSpPr>
      <xdr:spPr>
        <a:xfrm>
          <a:off x="9429750" y="228600"/>
          <a:ext cx="2628900" cy="2543175"/>
        </a:xfrm>
        <a:prstGeom prst="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also a linked tree.</a:t>
          </a:r>
          <a:r>
            <a:rPr lang="en-US" sz="1100" baseline="0"/>
            <a:t>  The only difference is that the end nodes are linked to a different formula (one  that uses discounting or the time value of money). Spherically, the New Car end node is linked to cell L12 in the Data &amp; Formula sheet and all 27 Used Car end nodes are linked to cell M12. </a:t>
          </a:r>
        </a:p>
        <a:p>
          <a:r>
            <a:rPr lang="en-US" sz="1100" baseline="0"/>
            <a:t>Again, the different branch values for Year 1 Main. are sent to H12, then year 1 annual total cost is calculated in H13, and finally, this value is discounted in cell M8. Cell M12 subtracts the discounted costs from the discounted salvage value.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abSelected="1" workbookViewId="0">
      <selection activeCell="A5" sqref="A5"/>
    </sheetView>
  </sheetViews>
  <sheetFormatPr defaultRowHeight="15" x14ac:dyDescent="0.25"/>
  <cols>
    <col min="1" max="1" width="20.28515625" bestFit="1" customWidth="1"/>
    <col min="2" max="4" width="16.5703125" customWidth="1"/>
    <col min="5" max="5" width="7.5703125" customWidth="1"/>
    <col min="6" max="6" width="12.5703125" bestFit="1" customWidth="1"/>
    <col min="7" max="8" width="10.5703125" bestFit="1" customWidth="1"/>
    <col min="10" max="10" width="5.5703125" customWidth="1"/>
    <col min="11" max="11" width="12" customWidth="1"/>
  </cols>
  <sheetData>
    <row r="1" spans="1:18" ht="20.25" x14ac:dyDescent="0.3">
      <c r="A1" s="62" t="s">
        <v>131</v>
      </c>
      <c r="B1" s="62"/>
      <c r="C1" s="62"/>
      <c r="D1" s="62"/>
      <c r="E1" s="62"/>
    </row>
    <row r="2" spans="1:18" ht="15.75" x14ac:dyDescent="0.25">
      <c r="A2" s="63" t="s">
        <v>130</v>
      </c>
      <c r="B2" s="63"/>
      <c r="C2" s="63"/>
      <c r="D2" s="63"/>
      <c r="E2" s="63"/>
    </row>
    <row r="5" spans="1:18" ht="15.75" thickBot="1" x14ac:dyDescent="0.3">
      <c r="A5" t="s">
        <v>0</v>
      </c>
      <c r="F5" s="73" t="s">
        <v>27</v>
      </c>
      <c r="G5" s="74"/>
      <c r="H5" s="75"/>
      <c r="I5" s="25"/>
      <c r="K5" s="73" t="s">
        <v>26</v>
      </c>
      <c r="L5" s="74"/>
      <c r="M5" s="74"/>
      <c r="N5" s="74"/>
      <c r="O5" s="74"/>
      <c r="P5" s="75"/>
    </row>
    <row r="6" spans="1:18" x14ac:dyDescent="0.25">
      <c r="A6" s="7"/>
      <c r="B6" s="8" t="s">
        <v>1</v>
      </c>
      <c r="C6" s="8" t="s">
        <v>2</v>
      </c>
      <c r="D6" s="9"/>
      <c r="F6" s="26"/>
      <c r="G6" s="27" t="s">
        <v>1</v>
      </c>
      <c r="H6" s="28" t="s">
        <v>2</v>
      </c>
      <c r="K6" s="26"/>
      <c r="L6" s="27" t="s">
        <v>1</v>
      </c>
      <c r="M6" s="28" t="s">
        <v>2</v>
      </c>
    </row>
    <row r="7" spans="1:18" ht="15" customHeight="1" x14ac:dyDescent="0.25">
      <c r="A7" s="10" t="s">
        <v>3</v>
      </c>
      <c r="B7" s="11">
        <v>15000</v>
      </c>
      <c r="C7" s="11">
        <v>5500</v>
      </c>
      <c r="D7" s="12"/>
      <c r="F7" s="29" t="s">
        <v>76</v>
      </c>
      <c r="G7" s="13"/>
      <c r="H7" s="30"/>
      <c r="K7" s="29" t="s">
        <v>76</v>
      </c>
      <c r="L7" s="41">
        <f>G8</f>
        <v>5500</v>
      </c>
      <c r="M7" s="42">
        <f>H8</f>
        <v>5500</v>
      </c>
      <c r="O7" s="64" t="s">
        <v>24</v>
      </c>
      <c r="P7" s="65"/>
      <c r="Q7" s="65"/>
      <c r="R7" s="66"/>
    </row>
    <row r="8" spans="1:18" x14ac:dyDescent="0.25">
      <c r="A8" s="10" t="s">
        <v>4</v>
      </c>
      <c r="B8" s="11">
        <v>5500</v>
      </c>
      <c r="C8" s="11">
        <v>5500</v>
      </c>
      <c r="D8" s="12"/>
      <c r="F8" s="31" t="s">
        <v>77</v>
      </c>
      <c r="G8" s="41">
        <f>B8</f>
        <v>5500</v>
      </c>
      <c r="H8" s="42">
        <f>C8</f>
        <v>5500</v>
      </c>
      <c r="I8" s="2"/>
      <c r="K8" s="29" t="s">
        <v>11</v>
      </c>
      <c r="L8" s="41">
        <f>G13/(1+$B$11)</f>
        <v>2292.9090909090905</v>
      </c>
      <c r="M8" s="42">
        <f>H13/(1+$B$11)</f>
        <v>590.90909090909088</v>
      </c>
      <c r="O8" s="67"/>
      <c r="P8" s="68"/>
      <c r="Q8" s="68"/>
      <c r="R8" s="69"/>
    </row>
    <row r="9" spans="1:18" x14ac:dyDescent="0.25">
      <c r="A9" s="10" t="s">
        <v>5</v>
      </c>
      <c r="B9" s="13"/>
      <c r="C9" s="13"/>
      <c r="D9" s="12"/>
      <c r="F9" s="29" t="s">
        <v>11</v>
      </c>
      <c r="G9" s="13"/>
      <c r="H9" s="30"/>
      <c r="I9" s="1"/>
      <c r="K9" s="29" t="s">
        <v>12</v>
      </c>
      <c r="L9" s="41">
        <f>G19/(1+$B$11)^2</f>
        <v>2249.7520661157018</v>
      </c>
      <c r="M9" s="42">
        <f>H19/(1+$B$11)^2</f>
        <v>578.51239669421477</v>
      </c>
      <c r="O9" s="67"/>
      <c r="P9" s="68"/>
      <c r="Q9" s="68"/>
      <c r="R9" s="69"/>
    </row>
    <row r="10" spans="1:18" x14ac:dyDescent="0.25">
      <c r="A10" s="14" t="s">
        <v>6</v>
      </c>
      <c r="B10" s="11">
        <f>B7-B8</f>
        <v>9500</v>
      </c>
      <c r="C10" s="11">
        <f>C7-C8</f>
        <v>0</v>
      </c>
      <c r="D10" s="12"/>
      <c r="F10" s="31" t="s">
        <v>21</v>
      </c>
      <c r="G10" s="16">
        <f>B13</f>
        <v>2422.1999999999998</v>
      </c>
      <c r="H10" s="32">
        <f>C13</f>
        <v>0</v>
      </c>
      <c r="I10" s="11"/>
      <c r="K10" s="29" t="s">
        <v>13</v>
      </c>
      <c r="L10" s="41">
        <f>G25/(1+$B$11)^3</f>
        <v>2045.2291510142743</v>
      </c>
      <c r="M10" s="42">
        <f>H25/(1+$B$11)^3</f>
        <v>375.65740045078877</v>
      </c>
      <c r="O10" s="67"/>
      <c r="P10" s="68"/>
      <c r="Q10" s="68"/>
      <c r="R10" s="69"/>
    </row>
    <row r="11" spans="1:18" x14ac:dyDescent="0.25">
      <c r="A11" s="14" t="s">
        <v>7</v>
      </c>
      <c r="B11" s="15">
        <v>0.1</v>
      </c>
      <c r="C11" s="13"/>
      <c r="D11" s="12"/>
      <c r="F11" s="31" t="s">
        <v>22</v>
      </c>
      <c r="G11" s="11">
        <f>B16</f>
        <v>0</v>
      </c>
      <c r="H11" s="33">
        <f>C16</f>
        <v>150</v>
      </c>
      <c r="I11" s="2"/>
      <c r="K11" s="29" t="s">
        <v>19</v>
      </c>
      <c r="L11" s="39">
        <f>G27/(1+$B$11)^3</f>
        <v>2724.2674680691202</v>
      </c>
      <c r="M11" s="40">
        <f>H27/(1+$B$11)^3</f>
        <v>1502.6296018031551</v>
      </c>
      <c r="O11" s="67"/>
      <c r="P11" s="68"/>
      <c r="Q11" s="68"/>
      <c r="R11" s="69"/>
    </row>
    <row r="12" spans="1:18" x14ac:dyDescent="0.25">
      <c r="A12" s="14" t="s">
        <v>8</v>
      </c>
      <c r="B12" s="16">
        <v>201.85</v>
      </c>
      <c r="C12" s="11">
        <v>0</v>
      </c>
      <c r="D12" s="12"/>
      <c r="F12" s="31" t="s">
        <v>14</v>
      </c>
      <c r="G12" s="11">
        <f>B21</f>
        <v>100</v>
      </c>
      <c r="H12" s="33">
        <f>C21</f>
        <v>500</v>
      </c>
      <c r="K12" s="57" t="s">
        <v>75</v>
      </c>
      <c r="L12" s="22">
        <f>L11-SUM(L7:L10)</f>
        <v>-9363.6228399699467</v>
      </c>
      <c r="M12" s="34">
        <f>M11-SUM(M7:M10)</f>
        <v>-5542.4492862509387</v>
      </c>
      <c r="O12" s="67"/>
      <c r="P12" s="68"/>
      <c r="Q12" s="68"/>
      <c r="R12" s="69"/>
    </row>
    <row r="13" spans="1:18" x14ac:dyDescent="0.25">
      <c r="A13" s="14" t="s">
        <v>9</v>
      </c>
      <c r="B13" s="16">
        <f>12*B12</f>
        <v>2422.1999999999998</v>
      </c>
      <c r="C13" s="16">
        <f>12*C12</f>
        <v>0</v>
      </c>
      <c r="D13" s="12"/>
      <c r="F13" s="31" t="s">
        <v>23</v>
      </c>
      <c r="G13" s="35">
        <f>SUM(G10:G12)</f>
        <v>2522.1999999999998</v>
      </c>
      <c r="H13" s="36">
        <f>SUM(H10:H12)</f>
        <v>650</v>
      </c>
      <c r="L13" s="1"/>
      <c r="M13" s="1"/>
      <c r="O13" s="67"/>
      <c r="P13" s="68"/>
      <c r="Q13" s="68"/>
      <c r="R13" s="69"/>
    </row>
    <row r="14" spans="1:18" x14ac:dyDescent="0.25">
      <c r="A14" s="10"/>
      <c r="B14" s="13"/>
      <c r="C14" s="13"/>
      <c r="D14" s="12"/>
      <c r="F14" s="29"/>
      <c r="G14" s="13"/>
      <c r="H14" s="30"/>
      <c r="I14" s="2"/>
      <c r="L14" s="1"/>
      <c r="M14" s="1"/>
      <c r="O14" s="70"/>
      <c r="P14" s="71"/>
      <c r="Q14" s="71"/>
      <c r="R14" s="72"/>
    </row>
    <row r="15" spans="1:18" x14ac:dyDescent="0.25">
      <c r="A15" s="17" t="s">
        <v>10</v>
      </c>
      <c r="B15" s="13"/>
      <c r="C15" s="13"/>
      <c r="D15" s="12"/>
      <c r="F15" s="29" t="s">
        <v>12</v>
      </c>
      <c r="G15" s="13"/>
      <c r="H15" s="30"/>
      <c r="I15" s="1"/>
    </row>
    <row r="16" spans="1:18" x14ac:dyDescent="0.25">
      <c r="A16" s="14" t="s">
        <v>11</v>
      </c>
      <c r="B16" s="11">
        <v>0</v>
      </c>
      <c r="C16" s="11">
        <v>150</v>
      </c>
      <c r="D16" s="12"/>
      <c r="F16" s="31" t="s">
        <v>21</v>
      </c>
      <c r="G16" s="16">
        <f>B13</f>
        <v>2422.1999999999998</v>
      </c>
      <c r="H16" s="32">
        <f>C13</f>
        <v>0</v>
      </c>
      <c r="I16" s="11"/>
    </row>
    <row r="17" spans="1:19" ht="15" customHeight="1" x14ac:dyDescent="0.25">
      <c r="A17" s="14" t="s">
        <v>12</v>
      </c>
      <c r="B17" s="11">
        <v>0</v>
      </c>
      <c r="C17" s="11">
        <v>200</v>
      </c>
      <c r="D17" s="12"/>
      <c r="F17" s="31" t="s">
        <v>22</v>
      </c>
      <c r="G17" s="11">
        <f>B17</f>
        <v>0</v>
      </c>
      <c r="H17" s="33">
        <f>C17</f>
        <v>200</v>
      </c>
      <c r="I17" s="2"/>
      <c r="L17" s="64" t="s">
        <v>128</v>
      </c>
      <c r="M17" s="65"/>
      <c r="N17" s="65"/>
      <c r="O17" s="65"/>
      <c r="P17" s="65"/>
      <c r="Q17" s="65"/>
      <c r="R17" s="65"/>
      <c r="S17" s="66"/>
    </row>
    <row r="18" spans="1:19" x14ac:dyDescent="0.25">
      <c r="A18" s="14" t="s">
        <v>13</v>
      </c>
      <c r="B18" s="11">
        <v>0</v>
      </c>
      <c r="C18" s="11">
        <v>0</v>
      </c>
      <c r="D18" s="12"/>
      <c r="F18" s="31" t="s">
        <v>14</v>
      </c>
      <c r="G18" s="11">
        <f>B25</f>
        <v>300</v>
      </c>
      <c r="H18" s="33">
        <f>C25</f>
        <v>500</v>
      </c>
      <c r="L18" s="67"/>
      <c r="M18" s="68"/>
      <c r="N18" s="68"/>
      <c r="O18" s="68"/>
      <c r="P18" s="68"/>
      <c r="Q18" s="68"/>
      <c r="R18" s="68"/>
      <c r="S18" s="69"/>
    </row>
    <row r="19" spans="1:19" x14ac:dyDescent="0.25">
      <c r="A19" s="10"/>
      <c r="B19" s="13"/>
      <c r="C19" s="13"/>
      <c r="D19" s="12"/>
      <c r="F19" s="31" t="s">
        <v>23</v>
      </c>
      <c r="G19" s="35">
        <f>SUM(G16:G18)</f>
        <v>2722.2</v>
      </c>
      <c r="H19" s="36">
        <f>SUM(H16:H18)</f>
        <v>700</v>
      </c>
      <c r="L19" s="67"/>
      <c r="M19" s="68"/>
      <c r="N19" s="68"/>
      <c r="O19" s="68"/>
      <c r="P19" s="68"/>
      <c r="Q19" s="68"/>
      <c r="R19" s="68"/>
      <c r="S19" s="69"/>
    </row>
    <row r="20" spans="1:19" x14ac:dyDescent="0.25">
      <c r="A20" s="14" t="s">
        <v>15</v>
      </c>
      <c r="B20" s="13"/>
      <c r="C20" s="13" t="s">
        <v>16</v>
      </c>
      <c r="D20" s="12" t="s">
        <v>17</v>
      </c>
      <c r="F20" s="29"/>
      <c r="G20" s="13"/>
      <c r="H20" s="30"/>
      <c r="I20" s="2"/>
      <c r="L20" s="67"/>
      <c r="M20" s="68"/>
      <c r="N20" s="68"/>
      <c r="O20" s="68"/>
      <c r="P20" s="68"/>
      <c r="Q20" s="68"/>
      <c r="R20" s="68"/>
      <c r="S20" s="69"/>
    </row>
    <row r="21" spans="1:19" x14ac:dyDescent="0.25">
      <c r="A21" s="14" t="s">
        <v>11</v>
      </c>
      <c r="B21" s="11">
        <v>100</v>
      </c>
      <c r="C21" s="4">
        <v>500</v>
      </c>
      <c r="D21" s="18">
        <v>0.2</v>
      </c>
      <c r="F21" s="29" t="s">
        <v>12</v>
      </c>
      <c r="G21" s="13"/>
      <c r="H21" s="30"/>
      <c r="I21" s="1"/>
      <c r="L21" s="67"/>
      <c r="M21" s="68"/>
      <c r="N21" s="68"/>
      <c r="O21" s="68"/>
      <c r="P21" s="68"/>
      <c r="Q21" s="68"/>
      <c r="R21" s="68"/>
      <c r="S21" s="69"/>
    </row>
    <row r="22" spans="1:19" x14ac:dyDescent="0.25">
      <c r="A22" s="10"/>
      <c r="B22" s="13"/>
      <c r="C22" s="5">
        <v>1500</v>
      </c>
      <c r="D22" s="19">
        <v>0.6</v>
      </c>
      <c r="F22" s="31" t="s">
        <v>21</v>
      </c>
      <c r="G22" s="16">
        <f>B13</f>
        <v>2422.1999999999998</v>
      </c>
      <c r="H22" s="32">
        <f>C13</f>
        <v>0</v>
      </c>
      <c r="I22" s="11"/>
      <c r="L22" s="67"/>
      <c r="M22" s="68"/>
      <c r="N22" s="68"/>
      <c r="O22" s="68"/>
      <c r="P22" s="68"/>
      <c r="Q22" s="68"/>
      <c r="R22" s="68"/>
      <c r="S22" s="69"/>
    </row>
    <row r="23" spans="1:19" x14ac:dyDescent="0.25">
      <c r="A23" s="10"/>
      <c r="B23" s="13"/>
      <c r="C23" s="6">
        <v>2500</v>
      </c>
      <c r="D23" s="20">
        <v>0.2</v>
      </c>
      <c r="F23" s="31" t="s">
        <v>22</v>
      </c>
      <c r="G23" s="11">
        <f>B18</f>
        <v>0</v>
      </c>
      <c r="H23" s="33">
        <f>C18</f>
        <v>0</v>
      </c>
      <c r="I23" s="2"/>
      <c r="L23" s="67"/>
      <c r="M23" s="68"/>
      <c r="N23" s="68"/>
      <c r="O23" s="68"/>
      <c r="P23" s="68"/>
      <c r="Q23" s="68"/>
      <c r="R23" s="68"/>
      <c r="S23" s="69"/>
    </row>
    <row r="24" spans="1:19" x14ac:dyDescent="0.25">
      <c r="A24" s="10"/>
      <c r="B24" s="13"/>
      <c r="C24" s="13"/>
      <c r="D24" s="12"/>
      <c r="F24" s="31" t="s">
        <v>14</v>
      </c>
      <c r="G24" s="11">
        <f>B29</f>
        <v>300</v>
      </c>
      <c r="H24" s="33">
        <f>C29</f>
        <v>500</v>
      </c>
      <c r="L24" s="67"/>
      <c r="M24" s="68"/>
      <c r="N24" s="68"/>
      <c r="O24" s="68"/>
      <c r="P24" s="68"/>
      <c r="Q24" s="68"/>
      <c r="R24" s="68"/>
      <c r="S24" s="69"/>
    </row>
    <row r="25" spans="1:19" x14ac:dyDescent="0.25">
      <c r="A25" s="14" t="s">
        <v>12</v>
      </c>
      <c r="B25" s="11">
        <v>300</v>
      </c>
      <c r="C25" s="4">
        <v>500</v>
      </c>
      <c r="D25" s="18">
        <v>0.2</v>
      </c>
      <c r="F25" s="31" t="s">
        <v>23</v>
      </c>
      <c r="G25" s="35">
        <f>SUM(G22:G24)</f>
        <v>2722.2</v>
      </c>
      <c r="H25" s="36">
        <f>SUM(H22:H24)</f>
        <v>500</v>
      </c>
      <c r="I25" s="1"/>
      <c r="L25" s="67"/>
      <c r="M25" s="68"/>
      <c r="N25" s="68"/>
      <c r="O25" s="68"/>
      <c r="P25" s="68"/>
      <c r="Q25" s="68"/>
      <c r="R25" s="68"/>
      <c r="S25" s="69"/>
    </row>
    <row r="26" spans="1:19" x14ac:dyDescent="0.25">
      <c r="A26" s="10"/>
      <c r="B26" s="13"/>
      <c r="C26" s="5">
        <v>1500</v>
      </c>
      <c r="D26" s="19">
        <v>0.6</v>
      </c>
      <c r="F26" s="29"/>
      <c r="G26" s="37"/>
      <c r="H26" s="38"/>
      <c r="J26" t="s">
        <v>20</v>
      </c>
      <c r="L26" s="67"/>
      <c r="M26" s="68"/>
      <c r="N26" s="68"/>
      <c r="O26" s="68"/>
      <c r="P26" s="68"/>
      <c r="Q26" s="68"/>
      <c r="R26" s="68"/>
      <c r="S26" s="69"/>
    </row>
    <row r="27" spans="1:19" x14ac:dyDescent="0.25">
      <c r="A27" s="10"/>
      <c r="B27" s="13"/>
      <c r="C27" s="6">
        <v>2500</v>
      </c>
      <c r="D27" s="20">
        <v>0.2</v>
      </c>
      <c r="F27" s="31" t="s">
        <v>19</v>
      </c>
      <c r="G27" s="41">
        <f>B35</f>
        <v>3626</v>
      </c>
      <c r="H27" s="42">
        <f>C35</f>
        <v>2000</v>
      </c>
      <c r="L27" s="67"/>
      <c r="M27" s="68"/>
      <c r="N27" s="68"/>
      <c r="O27" s="68"/>
      <c r="P27" s="68"/>
      <c r="Q27" s="68"/>
      <c r="R27" s="68"/>
      <c r="S27" s="69"/>
    </row>
    <row r="28" spans="1:19" x14ac:dyDescent="0.25">
      <c r="A28" s="10"/>
      <c r="B28" s="13"/>
      <c r="C28" s="13"/>
      <c r="D28" s="12"/>
      <c r="F28" s="29"/>
      <c r="G28" s="13"/>
      <c r="H28" s="30"/>
      <c r="L28" s="67"/>
      <c r="M28" s="68"/>
      <c r="N28" s="68"/>
      <c r="O28" s="68"/>
      <c r="P28" s="68"/>
      <c r="Q28" s="68"/>
      <c r="R28" s="68"/>
      <c r="S28" s="69"/>
    </row>
    <row r="29" spans="1:19" x14ac:dyDescent="0.25">
      <c r="A29" s="14" t="s">
        <v>13</v>
      </c>
      <c r="B29" s="11">
        <v>300</v>
      </c>
      <c r="C29" s="4">
        <v>500</v>
      </c>
      <c r="D29" s="18">
        <v>0.2</v>
      </c>
      <c r="F29" s="54" t="s">
        <v>75</v>
      </c>
      <c r="G29" s="55">
        <f>G27-(G25+G19+G13+G8)</f>
        <v>-9840.5999999999985</v>
      </c>
      <c r="H29" s="56">
        <f>H27-(H25+H19+H13+H8)</f>
        <v>-5350</v>
      </c>
      <c r="L29" s="67"/>
      <c r="M29" s="68"/>
      <c r="N29" s="68"/>
      <c r="O29" s="68"/>
      <c r="P29" s="68"/>
      <c r="Q29" s="68"/>
      <c r="R29" s="68"/>
      <c r="S29" s="69"/>
    </row>
    <row r="30" spans="1:19" x14ac:dyDescent="0.25">
      <c r="A30" s="10"/>
      <c r="B30" s="13"/>
      <c r="C30" s="5">
        <v>1500</v>
      </c>
      <c r="D30" s="19">
        <v>0.6</v>
      </c>
      <c r="L30" s="67"/>
      <c r="M30" s="68"/>
      <c r="N30" s="68"/>
      <c r="O30" s="68"/>
      <c r="P30" s="68"/>
      <c r="Q30" s="68"/>
      <c r="R30" s="68"/>
      <c r="S30" s="69"/>
    </row>
    <row r="31" spans="1:19" x14ac:dyDescent="0.25">
      <c r="A31" s="10"/>
      <c r="B31" s="13"/>
      <c r="C31" s="6">
        <v>2500</v>
      </c>
      <c r="D31" s="20">
        <v>0.2</v>
      </c>
      <c r="L31" s="67"/>
      <c r="M31" s="68"/>
      <c r="N31" s="68"/>
      <c r="O31" s="68"/>
      <c r="P31" s="68"/>
      <c r="Q31" s="68"/>
      <c r="R31" s="68"/>
      <c r="S31" s="69"/>
    </row>
    <row r="32" spans="1:19" x14ac:dyDescent="0.25">
      <c r="A32" s="10"/>
      <c r="B32" s="13"/>
      <c r="C32" s="13"/>
      <c r="D32" s="12"/>
      <c r="L32" s="67"/>
      <c r="M32" s="68"/>
      <c r="N32" s="68"/>
      <c r="O32" s="68"/>
      <c r="P32" s="68"/>
      <c r="Q32" s="68"/>
      <c r="R32" s="68"/>
      <c r="S32" s="69"/>
    </row>
    <row r="33" spans="1:19" x14ac:dyDescent="0.25">
      <c r="A33" s="10" t="s">
        <v>18</v>
      </c>
      <c r="B33" s="11">
        <v>8000</v>
      </c>
      <c r="C33" s="11">
        <v>2000</v>
      </c>
      <c r="D33" s="12"/>
      <c r="L33" s="67"/>
      <c r="M33" s="68"/>
      <c r="N33" s="68"/>
      <c r="O33" s="68"/>
      <c r="P33" s="68"/>
      <c r="Q33" s="68"/>
      <c r="R33" s="68"/>
      <c r="S33" s="69"/>
    </row>
    <row r="34" spans="1:19" x14ac:dyDescent="0.25">
      <c r="A34" s="10" t="s">
        <v>25</v>
      </c>
      <c r="B34" s="22">
        <v>4374</v>
      </c>
      <c r="C34" s="22">
        <v>0</v>
      </c>
      <c r="D34" s="12"/>
      <c r="L34" s="70"/>
      <c r="M34" s="71"/>
      <c r="N34" s="71"/>
      <c r="O34" s="71"/>
      <c r="P34" s="71"/>
      <c r="Q34" s="71"/>
      <c r="R34" s="71"/>
      <c r="S34" s="72"/>
    </row>
    <row r="35" spans="1:19" ht="15.75" thickBot="1" x14ac:dyDescent="0.3">
      <c r="A35" s="21" t="s">
        <v>19</v>
      </c>
      <c r="B35" s="23">
        <f>B33-B34</f>
        <v>3626</v>
      </c>
      <c r="C35" s="23">
        <f>C33-C34</f>
        <v>2000</v>
      </c>
      <c r="D35" s="24"/>
    </row>
  </sheetData>
  <mergeCells count="6">
    <mergeCell ref="A1:E1"/>
    <mergeCell ref="A2:E2"/>
    <mergeCell ref="O7:R14"/>
    <mergeCell ref="L17:S34"/>
    <mergeCell ref="K5:P5"/>
    <mergeCell ref="F5:H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workbookViewId="0">
      <selection activeCell="J20" sqref="J20"/>
    </sheetView>
  </sheetViews>
  <sheetFormatPr defaultRowHeight="15" x14ac:dyDescent="0.25"/>
  <cols>
    <col min="1" max="1" width="18.85546875" customWidth="1"/>
    <col min="2" max="2" width="23" customWidth="1"/>
    <col min="3" max="5" width="23.140625" customWidth="1"/>
    <col min="6" max="6" width="16.7109375" customWidth="1"/>
  </cols>
  <sheetData>
    <row r="1" spans="1:6" ht="15" customHeight="1" x14ac:dyDescent="0.25">
      <c r="B1" s="53" t="b">
        <f>_xll.PTreeNodeDecision(treeCalc_1!$F$2,2)</f>
        <v>0</v>
      </c>
      <c r="C1" s="44">
        <f>_xll.PTreeNodeProbability(treeCalc_1!$F$2,2)</f>
        <v>0</v>
      </c>
    </row>
    <row r="2" spans="1:6" ht="15" customHeight="1" x14ac:dyDescent="0.25">
      <c r="B2" s="50">
        <v>0</v>
      </c>
      <c r="C2" s="49">
        <f>_xll.PTreeNodeValue(treeCalc_1!$F$2,2)</f>
        <v>-9840.6</v>
      </c>
    </row>
    <row r="3" spans="1:6" ht="15" customHeight="1" x14ac:dyDescent="0.25">
      <c r="A3" s="45"/>
      <c r="B3" s="51" t="s">
        <v>72</v>
      </c>
    </row>
    <row r="4" spans="1:6" ht="15" customHeight="1" x14ac:dyDescent="0.25">
      <c r="A4" s="50"/>
      <c r="B4" s="52">
        <f>_xll.PTreeNodeValue(treeCalc_1!$F$2,1)</f>
        <v>-8350</v>
      </c>
    </row>
    <row r="5" spans="1:6" ht="15" customHeight="1" x14ac:dyDescent="0.25">
      <c r="E5" s="61">
        <f>'Data &amp; Formulas'!$D$29</f>
        <v>0.2</v>
      </c>
      <c r="F5" s="44">
        <f>_xll.PTreeNodeProbability(treeCalc_1!$F$2,16)</f>
        <v>8.0000000000000019E-3</v>
      </c>
    </row>
    <row r="6" spans="1:6" ht="15" customHeight="1" x14ac:dyDescent="0.25">
      <c r="E6" s="50">
        <f>'Data &amp; Formulas'!$C$29</f>
        <v>500</v>
      </c>
      <c r="F6" s="49">
        <f>_xll.PTreeNodeValue(treeCalc_1!$F$2,16)</f>
        <v>-5350</v>
      </c>
    </row>
    <row r="7" spans="1:6" ht="15" customHeight="1" x14ac:dyDescent="0.25">
      <c r="D7" s="61">
        <f>'Data &amp; Formulas'!$D$25</f>
        <v>0.2</v>
      </c>
      <c r="E7" s="59" t="s">
        <v>90</v>
      </c>
    </row>
    <row r="8" spans="1:6" ht="15" customHeight="1" x14ac:dyDescent="0.25">
      <c r="D8" s="50">
        <f>'Data &amp; Formulas'!$C$25</f>
        <v>500</v>
      </c>
      <c r="E8" s="60">
        <f>_xll.PTreeNodeValue(treeCalc_1!$F$2,7)</f>
        <v>-6350</v>
      </c>
    </row>
    <row r="9" spans="1:6" ht="15" customHeight="1" x14ac:dyDescent="0.25">
      <c r="E9" s="61">
        <f>'Data &amp; Formulas'!$D$30</f>
        <v>0.6</v>
      </c>
      <c r="F9" s="44">
        <f>_xll.PTreeNodeProbability(treeCalc_1!$F$2,17)</f>
        <v>2.4000000000000004E-2</v>
      </c>
    </row>
    <row r="10" spans="1:6" ht="15" customHeight="1" x14ac:dyDescent="0.25">
      <c r="E10" s="50">
        <f>'Data &amp; Formulas'!$C$30</f>
        <v>1500</v>
      </c>
      <c r="F10" s="49">
        <f>_xll.PTreeNodeValue(treeCalc_1!$F$2,17)</f>
        <v>-6350</v>
      </c>
    </row>
    <row r="11" spans="1:6" ht="15" customHeight="1" x14ac:dyDescent="0.25">
      <c r="E11" s="61">
        <f>1-(E5+E9)</f>
        <v>0.19999999999999996</v>
      </c>
      <c r="F11" s="44">
        <f>_xll.PTreeNodeProbability(treeCalc_1!$F$2,18)</f>
        <v>8.0000000000000002E-3</v>
      </c>
    </row>
    <row r="12" spans="1:6" ht="15" customHeight="1" x14ac:dyDescent="0.25">
      <c r="E12" s="50">
        <f>'Data &amp; Formulas'!$C$31</f>
        <v>2500</v>
      </c>
      <c r="F12" s="49">
        <f>_xll.PTreeNodeValue(treeCalc_1!$F$2,18)</f>
        <v>-7350</v>
      </c>
    </row>
    <row r="13" spans="1:6" ht="15" customHeight="1" x14ac:dyDescent="0.25">
      <c r="C13" s="61">
        <f>'Data &amp; Formulas'!$D$21</f>
        <v>0.2</v>
      </c>
      <c r="D13" s="59" t="s">
        <v>87</v>
      </c>
    </row>
    <row r="14" spans="1:6" ht="15" customHeight="1" x14ac:dyDescent="0.25">
      <c r="C14" s="50">
        <f>'Data &amp; Formulas'!$C$21</f>
        <v>500</v>
      </c>
      <c r="D14" s="60">
        <f>_xll.PTreeNodeValue(treeCalc_1!$F$2,4)</f>
        <v>-7349.9999999999991</v>
      </c>
    </row>
    <row r="15" spans="1:6" ht="15" customHeight="1" x14ac:dyDescent="0.25">
      <c r="E15" s="61">
        <f>'Data &amp; Formulas'!$D$29</f>
        <v>0.2</v>
      </c>
      <c r="F15" s="44">
        <f>_xll.PTreeNodeProbability(treeCalc_1!$F$2,19)</f>
        <v>2.4E-2</v>
      </c>
    </row>
    <row r="16" spans="1:6" ht="15" customHeight="1" x14ac:dyDescent="0.25">
      <c r="E16" s="50">
        <f>'Data &amp; Formulas'!$C$29</f>
        <v>500</v>
      </c>
      <c r="F16" s="49">
        <f>_xll.PTreeNodeValue(treeCalc_1!$F$2,19)</f>
        <v>-6350</v>
      </c>
    </row>
    <row r="17" spans="2:6" ht="15" customHeight="1" x14ac:dyDescent="0.25">
      <c r="D17" s="61">
        <f>'Data &amp; Formulas'!$D$26</f>
        <v>0.6</v>
      </c>
      <c r="E17" s="59" t="s">
        <v>90</v>
      </c>
    </row>
    <row r="18" spans="2:6" ht="15" customHeight="1" x14ac:dyDescent="0.25">
      <c r="D18" s="50">
        <f>'Data &amp; Formulas'!$C$26</f>
        <v>1500</v>
      </c>
      <c r="E18" s="60">
        <f>_xll.PTreeNodeValue(treeCalc_1!$F$2,8)</f>
        <v>-7349.9999999999991</v>
      </c>
    </row>
    <row r="19" spans="2:6" ht="15" customHeight="1" x14ac:dyDescent="0.25">
      <c r="E19" s="61">
        <f>'Data &amp; Formulas'!$D$30</f>
        <v>0.6</v>
      </c>
      <c r="F19" s="44">
        <f>_xll.PTreeNodeProbability(treeCalc_1!$F$2,20)</f>
        <v>7.1999999999999995E-2</v>
      </c>
    </row>
    <row r="20" spans="2:6" ht="15" customHeight="1" x14ac:dyDescent="0.25">
      <c r="E20" s="50">
        <f>'Data &amp; Formulas'!$C$30</f>
        <v>1500</v>
      </c>
      <c r="F20" s="49">
        <f>_xll.PTreeNodeValue(treeCalc_1!$F$2,20)</f>
        <v>-7350</v>
      </c>
    </row>
    <row r="21" spans="2:6" ht="15" customHeight="1" x14ac:dyDescent="0.25">
      <c r="E21" s="61">
        <f>1-(E15+E19)</f>
        <v>0.19999999999999996</v>
      </c>
      <c r="F21" s="44">
        <f>_xll.PTreeNodeProbability(treeCalc_1!$F$2,21)</f>
        <v>2.3999999999999994E-2</v>
      </c>
    </row>
    <row r="22" spans="2:6" ht="15" customHeight="1" x14ac:dyDescent="0.25">
      <c r="E22" s="50">
        <f>'Data &amp; Formulas'!$C$31</f>
        <v>2500</v>
      </c>
      <c r="F22" s="49">
        <f>_xll.PTreeNodeValue(treeCalc_1!$F$2,21)</f>
        <v>-8350</v>
      </c>
    </row>
    <row r="23" spans="2:6" ht="15" customHeight="1" x14ac:dyDescent="0.25">
      <c r="E23" s="61">
        <f>'Data &amp; Formulas'!$D$29</f>
        <v>0.2</v>
      </c>
      <c r="F23" s="44">
        <f>_xll.PTreeNodeProbability(treeCalc_1!$F$2,22)</f>
        <v>7.9999999999999984E-3</v>
      </c>
    </row>
    <row r="24" spans="2:6" ht="15" customHeight="1" x14ac:dyDescent="0.25">
      <c r="E24" s="50">
        <f>'Data &amp; Formulas'!$C$29</f>
        <v>500</v>
      </c>
      <c r="F24" s="49">
        <f>_xll.PTreeNodeValue(treeCalc_1!$F$2,22)</f>
        <v>-7350</v>
      </c>
    </row>
    <row r="25" spans="2:6" ht="15" customHeight="1" x14ac:dyDescent="0.25">
      <c r="D25" s="61">
        <f>1-(D7+D17)</f>
        <v>0.19999999999999996</v>
      </c>
      <c r="E25" s="59" t="s">
        <v>90</v>
      </c>
    </row>
    <row r="26" spans="2:6" ht="15" customHeight="1" x14ac:dyDescent="0.25">
      <c r="D26" s="50">
        <f>'Data &amp; Formulas'!$C$27</f>
        <v>2500</v>
      </c>
      <c r="E26" s="60">
        <f>_xll.PTreeNodeValue(treeCalc_1!$F$2,9)</f>
        <v>-8350</v>
      </c>
    </row>
    <row r="27" spans="2:6" ht="15" customHeight="1" x14ac:dyDescent="0.25">
      <c r="E27" s="61">
        <f>'Data &amp; Formulas'!$D$30</f>
        <v>0.6</v>
      </c>
      <c r="F27" s="44">
        <f>_xll.PTreeNodeProbability(treeCalc_1!$F$2,23)</f>
        <v>2.3999999999999997E-2</v>
      </c>
    </row>
    <row r="28" spans="2:6" ht="15" customHeight="1" x14ac:dyDescent="0.25">
      <c r="E28" s="50">
        <f>'Data &amp; Formulas'!$C$30</f>
        <v>1500</v>
      </c>
      <c r="F28" s="49">
        <f>_xll.PTreeNodeValue(treeCalc_1!$F$2,23)</f>
        <v>-8350</v>
      </c>
    </row>
    <row r="29" spans="2:6" ht="15" customHeight="1" x14ac:dyDescent="0.25">
      <c r="E29" s="61">
        <f>1-(E23+E27)</f>
        <v>0.19999999999999996</v>
      </c>
      <c r="F29" s="44">
        <f>_xll.PTreeNodeProbability(treeCalc_1!$F$2,24)</f>
        <v>7.9999999999999967E-3</v>
      </c>
    </row>
    <row r="30" spans="2:6" ht="15" customHeight="1" x14ac:dyDescent="0.25">
      <c r="E30" s="50">
        <f>'Data &amp; Formulas'!$C$31</f>
        <v>2500</v>
      </c>
      <c r="F30" s="49">
        <f>_xll.PTreeNodeValue(treeCalc_1!$F$2,24)</f>
        <v>-9350</v>
      </c>
    </row>
    <row r="31" spans="2:6" ht="15" customHeight="1" x14ac:dyDescent="0.25">
      <c r="B31" s="53" t="b">
        <f>_xll.PTreeNodeDecision(treeCalc_1!$F$2,3)</f>
        <v>1</v>
      </c>
      <c r="C31" s="59" t="s">
        <v>82</v>
      </c>
    </row>
    <row r="32" spans="2:6" ht="15" customHeight="1" x14ac:dyDescent="0.25">
      <c r="B32" s="50">
        <v>0</v>
      </c>
      <c r="C32" s="60">
        <f>_xll.PTreeNodeValue(treeCalc_1!$F$2,3)</f>
        <v>-8350</v>
      </c>
    </row>
    <row r="33" spans="3:6" ht="15" customHeight="1" x14ac:dyDescent="0.25">
      <c r="E33" s="61">
        <f>'Data &amp; Formulas'!$D$29</f>
        <v>0.2</v>
      </c>
      <c r="F33" s="44">
        <f>_xll.PTreeNodeProbability(treeCalc_1!$F$2,25)</f>
        <v>2.4E-2</v>
      </c>
    </row>
    <row r="34" spans="3:6" ht="15" customHeight="1" x14ac:dyDescent="0.25">
      <c r="E34" s="50">
        <f>'Data &amp; Formulas'!$C$29</f>
        <v>500</v>
      </c>
      <c r="F34" s="49">
        <f>_xll.PTreeNodeValue(treeCalc_1!$F$2,25)</f>
        <v>-6350</v>
      </c>
    </row>
    <row r="35" spans="3:6" ht="15" customHeight="1" x14ac:dyDescent="0.25">
      <c r="D35" s="61">
        <f>'Data &amp; Formulas'!$D$25</f>
        <v>0.2</v>
      </c>
      <c r="E35" s="59" t="s">
        <v>90</v>
      </c>
    </row>
    <row r="36" spans="3:6" ht="15" customHeight="1" x14ac:dyDescent="0.25">
      <c r="D36" s="50">
        <f>'Data &amp; Formulas'!$C$25</f>
        <v>500</v>
      </c>
      <c r="E36" s="60">
        <f>_xll.PTreeNodeValue(treeCalc_1!$F$2,10)</f>
        <v>-7349.9999999999991</v>
      </c>
    </row>
    <row r="37" spans="3:6" ht="15" customHeight="1" x14ac:dyDescent="0.25">
      <c r="E37" s="61">
        <f>'Data &amp; Formulas'!$D$30</f>
        <v>0.6</v>
      </c>
      <c r="F37" s="44">
        <f>_xll.PTreeNodeProbability(treeCalc_1!$F$2,26)</f>
        <v>7.1999999999999995E-2</v>
      </c>
    </row>
    <row r="38" spans="3:6" ht="15" customHeight="1" x14ac:dyDescent="0.25">
      <c r="E38" s="50">
        <f>'Data &amp; Formulas'!$C$30</f>
        <v>1500</v>
      </c>
      <c r="F38" s="49">
        <f>_xll.PTreeNodeValue(treeCalc_1!$F$2,26)</f>
        <v>-7350</v>
      </c>
    </row>
    <row r="39" spans="3:6" ht="15" customHeight="1" x14ac:dyDescent="0.25">
      <c r="E39" s="61">
        <f>1-(E33+E37)</f>
        <v>0.19999999999999996</v>
      </c>
      <c r="F39" s="44">
        <f>_xll.PTreeNodeProbability(treeCalc_1!$F$2,27)</f>
        <v>2.3999999999999994E-2</v>
      </c>
    </row>
    <row r="40" spans="3:6" ht="15" customHeight="1" x14ac:dyDescent="0.25">
      <c r="E40" s="50">
        <f>'Data &amp; Formulas'!$C$31</f>
        <v>2500</v>
      </c>
      <c r="F40" s="49">
        <f>_xll.PTreeNodeValue(treeCalc_1!$F$2,27)</f>
        <v>-8350</v>
      </c>
    </row>
    <row r="41" spans="3:6" ht="15" customHeight="1" x14ac:dyDescent="0.25">
      <c r="C41" s="61">
        <f>'Data &amp; Formulas'!$D$22</f>
        <v>0.6</v>
      </c>
      <c r="D41" s="59" t="s">
        <v>87</v>
      </c>
    </row>
    <row r="42" spans="3:6" ht="15" customHeight="1" x14ac:dyDescent="0.25">
      <c r="C42" s="50">
        <f>'Data &amp; Formulas'!$C$22</f>
        <v>1500</v>
      </c>
      <c r="D42" s="60">
        <f>_xll.PTreeNodeValue(treeCalc_1!$F$2,5)</f>
        <v>-8350</v>
      </c>
    </row>
    <row r="43" spans="3:6" ht="15" customHeight="1" x14ac:dyDescent="0.25">
      <c r="E43" s="61">
        <f>'Data &amp; Formulas'!$D$29</f>
        <v>0.2</v>
      </c>
      <c r="F43" s="44">
        <f>_xll.PTreeNodeProbability(treeCalc_1!$F$2,28)</f>
        <v>7.1999999999999995E-2</v>
      </c>
    </row>
    <row r="44" spans="3:6" ht="15" customHeight="1" x14ac:dyDescent="0.25">
      <c r="E44" s="50">
        <f>'Data &amp; Formulas'!$C$29</f>
        <v>500</v>
      </c>
      <c r="F44" s="49">
        <f>_xll.PTreeNodeValue(treeCalc_1!$F$2,28)</f>
        <v>-7350</v>
      </c>
    </row>
    <row r="45" spans="3:6" ht="15" customHeight="1" x14ac:dyDescent="0.25">
      <c r="D45" s="61">
        <f>'Data &amp; Formulas'!$D$26</f>
        <v>0.6</v>
      </c>
      <c r="E45" s="59" t="s">
        <v>90</v>
      </c>
    </row>
    <row r="46" spans="3:6" ht="15" customHeight="1" x14ac:dyDescent="0.25">
      <c r="D46" s="50">
        <f>'Data &amp; Formulas'!$C$26</f>
        <v>1500</v>
      </c>
      <c r="E46" s="60">
        <f>_xll.PTreeNodeValue(treeCalc_1!$F$2,11)</f>
        <v>-8350</v>
      </c>
    </row>
    <row r="47" spans="3:6" ht="15" customHeight="1" x14ac:dyDescent="0.25">
      <c r="E47" s="61">
        <f>'Data &amp; Formulas'!$D$30</f>
        <v>0.6</v>
      </c>
      <c r="F47" s="44">
        <f>_xll.PTreeNodeProbability(treeCalc_1!$F$2,29)</f>
        <v>0.216</v>
      </c>
    </row>
    <row r="48" spans="3:6" ht="15" customHeight="1" x14ac:dyDescent="0.25">
      <c r="E48" s="50">
        <f>'Data &amp; Formulas'!$C$30</f>
        <v>1500</v>
      </c>
      <c r="F48" s="49">
        <f>_xll.PTreeNodeValue(treeCalc_1!$F$2,29)</f>
        <v>-8350</v>
      </c>
    </row>
    <row r="49" spans="4:6" ht="15" customHeight="1" x14ac:dyDescent="0.25">
      <c r="E49" s="61">
        <f>1-(E43+E47)</f>
        <v>0.19999999999999996</v>
      </c>
      <c r="F49" s="44">
        <f>_xll.PTreeNodeProbability(treeCalc_1!$F$2,30)</f>
        <v>7.1999999999999981E-2</v>
      </c>
    </row>
    <row r="50" spans="4:6" ht="15" customHeight="1" x14ac:dyDescent="0.25">
      <c r="E50" s="50">
        <f>'Data &amp; Formulas'!$C$31</f>
        <v>2500</v>
      </c>
      <c r="F50" s="49">
        <f>_xll.PTreeNodeValue(treeCalc_1!$F$2,30)</f>
        <v>-9350</v>
      </c>
    </row>
    <row r="51" spans="4:6" ht="15" customHeight="1" x14ac:dyDescent="0.25">
      <c r="E51" s="61">
        <f>'Data &amp; Formulas'!$D$29</f>
        <v>0.2</v>
      </c>
      <c r="F51" s="44">
        <f>_xll.PTreeNodeProbability(treeCalc_1!$F$2,31)</f>
        <v>2.3999999999999994E-2</v>
      </c>
    </row>
    <row r="52" spans="4:6" ht="15" customHeight="1" x14ac:dyDescent="0.25">
      <c r="E52" s="50">
        <f>'Data &amp; Formulas'!$C$29</f>
        <v>500</v>
      </c>
      <c r="F52" s="49">
        <f>_xll.PTreeNodeValue(treeCalc_1!$F$2,31)</f>
        <v>-8350</v>
      </c>
    </row>
    <row r="53" spans="4:6" ht="15" customHeight="1" x14ac:dyDescent="0.25">
      <c r="D53" s="61">
        <f>1-(D35+D45)</f>
        <v>0.19999999999999996</v>
      </c>
      <c r="E53" s="59" t="s">
        <v>90</v>
      </c>
    </row>
    <row r="54" spans="4:6" ht="15" customHeight="1" x14ac:dyDescent="0.25">
      <c r="D54" s="50">
        <f>'Data &amp; Formulas'!$C$27</f>
        <v>2500</v>
      </c>
      <c r="E54" s="60">
        <f>_xll.PTreeNodeValue(treeCalc_1!$F$2,12)</f>
        <v>-9350</v>
      </c>
    </row>
    <row r="55" spans="4:6" ht="15" customHeight="1" x14ac:dyDescent="0.25">
      <c r="E55" s="61">
        <f>'Data &amp; Formulas'!$D$30</f>
        <v>0.6</v>
      </c>
      <c r="F55" s="44">
        <f>_xll.PTreeNodeProbability(treeCalc_1!$F$2,32)</f>
        <v>7.1999999999999981E-2</v>
      </c>
    </row>
    <row r="56" spans="4:6" ht="15" customHeight="1" x14ac:dyDescent="0.25">
      <c r="E56" s="50">
        <f>'Data &amp; Formulas'!$C$30</f>
        <v>1500</v>
      </c>
      <c r="F56" s="49">
        <f>_xll.PTreeNodeValue(treeCalc_1!$F$2,32)</f>
        <v>-9350</v>
      </c>
    </row>
    <row r="57" spans="4:6" ht="15" customHeight="1" x14ac:dyDescent="0.25">
      <c r="E57" s="61">
        <f>1-(E51+E55)</f>
        <v>0.19999999999999996</v>
      </c>
      <c r="F57" s="44">
        <f>_xll.PTreeNodeProbability(treeCalc_1!$F$2,33)</f>
        <v>2.3999999999999987E-2</v>
      </c>
    </row>
    <row r="58" spans="4:6" ht="15" customHeight="1" x14ac:dyDescent="0.25">
      <c r="E58" s="50">
        <f>'Data &amp; Formulas'!$C$31</f>
        <v>2500</v>
      </c>
      <c r="F58" s="49">
        <f>_xll.PTreeNodeValue(treeCalc_1!$F$2,33)</f>
        <v>-10350</v>
      </c>
    </row>
    <row r="59" spans="4:6" ht="15" customHeight="1" x14ac:dyDescent="0.25">
      <c r="E59" s="61">
        <f>'Data &amp; Formulas'!$D$29</f>
        <v>0.2</v>
      </c>
      <c r="F59" s="44">
        <f>_xll.PTreeNodeProbability(treeCalc_1!$F$2,34)</f>
        <v>7.9999999999999984E-3</v>
      </c>
    </row>
    <row r="60" spans="4:6" ht="15" customHeight="1" x14ac:dyDescent="0.25">
      <c r="E60" s="50">
        <f>'Data &amp; Formulas'!$C$29</f>
        <v>500</v>
      </c>
      <c r="F60" s="49">
        <f>_xll.PTreeNodeValue(treeCalc_1!$F$2,34)</f>
        <v>-7350</v>
      </c>
    </row>
    <row r="61" spans="4:6" ht="15" customHeight="1" x14ac:dyDescent="0.25">
      <c r="D61" s="61">
        <f>'Data &amp; Formulas'!$D$25</f>
        <v>0.2</v>
      </c>
      <c r="E61" s="59" t="s">
        <v>90</v>
      </c>
    </row>
    <row r="62" spans="4:6" ht="15" customHeight="1" x14ac:dyDescent="0.25">
      <c r="D62" s="50">
        <f>'Data &amp; Formulas'!$C$25</f>
        <v>500</v>
      </c>
      <c r="E62" s="60">
        <f>_xll.PTreeNodeValue(treeCalc_1!$F$2,13)</f>
        <v>-8350</v>
      </c>
    </row>
    <row r="63" spans="4:6" ht="15" customHeight="1" x14ac:dyDescent="0.25">
      <c r="E63" s="61">
        <f>'Data &amp; Formulas'!$D$30</f>
        <v>0.6</v>
      </c>
      <c r="F63" s="44">
        <f>_xll.PTreeNodeProbability(treeCalc_1!$F$2,35)</f>
        <v>2.3999999999999997E-2</v>
      </c>
    </row>
    <row r="64" spans="4:6" ht="15" customHeight="1" x14ac:dyDescent="0.25">
      <c r="E64" s="50">
        <f>'Data &amp; Formulas'!$C$30</f>
        <v>1500</v>
      </c>
      <c r="F64" s="49">
        <f>_xll.PTreeNodeValue(treeCalc_1!$F$2,35)</f>
        <v>-8350</v>
      </c>
    </row>
    <row r="65" spans="3:6" ht="15" customHeight="1" x14ac:dyDescent="0.25">
      <c r="E65" s="61">
        <f>1-(E59+E63)</f>
        <v>0.19999999999999996</v>
      </c>
      <c r="F65" s="44">
        <f>_xll.PTreeNodeProbability(treeCalc_1!$F$2,36)</f>
        <v>7.9999999999999967E-3</v>
      </c>
    </row>
    <row r="66" spans="3:6" ht="15" customHeight="1" x14ac:dyDescent="0.25">
      <c r="E66" s="50">
        <f>'Data &amp; Formulas'!$C$31</f>
        <v>2500</v>
      </c>
      <c r="F66" s="49">
        <f>_xll.PTreeNodeValue(treeCalc_1!$F$2,36)</f>
        <v>-9350</v>
      </c>
    </row>
    <row r="67" spans="3:6" ht="15" customHeight="1" x14ac:dyDescent="0.25">
      <c r="C67" s="61">
        <f>1-(C13+C41)</f>
        <v>0.19999999999999996</v>
      </c>
      <c r="D67" s="59" t="s">
        <v>87</v>
      </c>
    </row>
    <row r="68" spans="3:6" ht="15" customHeight="1" x14ac:dyDescent="0.25">
      <c r="C68" s="50">
        <f>'Data &amp; Formulas'!$C$23</f>
        <v>2500</v>
      </c>
      <c r="D68" s="60">
        <f>_xll.PTreeNodeValue(treeCalc_1!$F$2,6)</f>
        <v>-9350</v>
      </c>
    </row>
    <row r="69" spans="3:6" ht="15" customHeight="1" x14ac:dyDescent="0.25">
      <c r="E69" s="61">
        <f>'Data &amp; Formulas'!$D$29</f>
        <v>0.2</v>
      </c>
      <c r="F69" s="44">
        <f>_xll.PTreeNodeProbability(treeCalc_1!$F$2,37)</f>
        <v>2.3999999999999994E-2</v>
      </c>
    </row>
    <row r="70" spans="3:6" ht="15" customHeight="1" x14ac:dyDescent="0.25">
      <c r="E70" s="50">
        <f>'Data &amp; Formulas'!$C$29</f>
        <v>500</v>
      </c>
      <c r="F70" s="49">
        <f>_xll.PTreeNodeValue(treeCalc_1!$F$2,37)</f>
        <v>-8350</v>
      </c>
    </row>
    <row r="71" spans="3:6" ht="15" customHeight="1" x14ac:dyDescent="0.25">
      <c r="D71" s="61">
        <f>'Data &amp; Formulas'!$D$26</f>
        <v>0.6</v>
      </c>
      <c r="E71" s="59" t="s">
        <v>90</v>
      </c>
    </row>
    <row r="72" spans="3:6" ht="15" customHeight="1" x14ac:dyDescent="0.25">
      <c r="D72" s="50">
        <f>'Data &amp; Formulas'!$C$26</f>
        <v>1500</v>
      </c>
      <c r="E72" s="60">
        <f>_xll.PTreeNodeValue(treeCalc_1!$F$2,14)</f>
        <v>-9350</v>
      </c>
    </row>
    <row r="73" spans="3:6" ht="15" customHeight="1" x14ac:dyDescent="0.25">
      <c r="E73" s="61">
        <f>'Data &amp; Formulas'!$D$30</f>
        <v>0.6</v>
      </c>
      <c r="F73" s="44">
        <f>_xll.PTreeNodeProbability(treeCalc_1!$F$2,38)</f>
        <v>7.1999999999999981E-2</v>
      </c>
    </row>
    <row r="74" spans="3:6" ht="15" customHeight="1" x14ac:dyDescent="0.25">
      <c r="E74" s="50">
        <f>'Data &amp; Formulas'!$C$30</f>
        <v>1500</v>
      </c>
      <c r="F74" s="49">
        <f>_xll.PTreeNodeValue(treeCalc_1!$F$2,38)</f>
        <v>-9350</v>
      </c>
    </row>
    <row r="75" spans="3:6" ht="15" customHeight="1" x14ac:dyDescent="0.25">
      <c r="E75" s="61">
        <f>1-(E69+E73)</f>
        <v>0.19999999999999996</v>
      </c>
      <c r="F75" s="44">
        <f>_xll.PTreeNodeProbability(treeCalc_1!$F$2,39)</f>
        <v>2.3999999999999987E-2</v>
      </c>
    </row>
    <row r="76" spans="3:6" ht="15" customHeight="1" x14ac:dyDescent="0.25">
      <c r="E76" s="50">
        <f>'Data &amp; Formulas'!$C$31</f>
        <v>2500</v>
      </c>
      <c r="F76" s="49">
        <f>_xll.PTreeNodeValue(treeCalc_1!$F$2,39)</f>
        <v>-10350</v>
      </c>
    </row>
    <row r="77" spans="3:6" ht="15" customHeight="1" x14ac:dyDescent="0.25">
      <c r="E77" s="61">
        <f>'Data &amp; Formulas'!$D$29</f>
        <v>0.2</v>
      </c>
      <c r="F77" s="44">
        <f>_xll.PTreeNodeProbability(treeCalc_1!$F$2,40)</f>
        <v>7.9999999999999967E-3</v>
      </c>
    </row>
    <row r="78" spans="3:6" ht="15" customHeight="1" x14ac:dyDescent="0.25">
      <c r="E78" s="50">
        <f>'Data &amp; Formulas'!$C$29</f>
        <v>500</v>
      </c>
      <c r="F78" s="49">
        <f>_xll.PTreeNodeValue(treeCalc_1!$F$2,40)</f>
        <v>-9350</v>
      </c>
    </row>
    <row r="79" spans="3:6" ht="15" customHeight="1" x14ac:dyDescent="0.25">
      <c r="D79" s="61">
        <f>1-(D61+D71)</f>
        <v>0.19999999999999996</v>
      </c>
      <c r="E79" s="59" t="s">
        <v>90</v>
      </c>
    </row>
    <row r="80" spans="3:6" ht="15" customHeight="1" x14ac:dyDescent="0.25">
      <c r="D80" s="50">
        <f>'Data &amp; Formulas'!$C$27</f>
        <v>2500</v>
      </c>
      <c r="E80" s="60">
        <f>_xll.PTreeNodeValue(treeCalc_1!$F$2,15)</f>
        <v>-10350</v>
      </c>
    </row>
    <row r="81" spans="1:6" ht="15" customHeight="1" x14ac:dyDescent="0.25">
      <c r="E81" s="61">
        <f>'Data &amp; Formulas'!$D$30</f>
        <v>0.6</v>
      </c>
      <c r="F81" s="44">
        <f>_xll.PTreeNodeProbability(treeCalc_1!$F$2,41)</f>
        <v>2.3999999999999987E-2</v>
      </c>
    </row>
    <row r="82" spans="1:6" ht="15" customHeight="1" x14ac:dyDescent="0.25">
      <c r="E82" s="50">
        <f>'Data &amp; Formulas'!$C$30</f>
        <v>1500</v>
      </c>
      <c r="F82" s="49">
        <f>_xll.PTreeNodeValue(treeCalc_1!$F$2,41)</f>
        <v>-10350</v>
      </c>
    </row>
    <row r="83" spans="1:6" ht="15" customHeight="1" x14ac:dyDescent="0.25">
      <c r="E83" s="61">
        <f>1-(E77+E81)</f>
        <v>0.19999999999999996</v>
      </c>
      <c r="F83" s="44">
        <f>_xll.PTreeNodeProbability(treeCalc_1!$F$2,42)</f>
        <v>7.999999999999995E-3</v>
      </c>
    </row>
    <row r="84" spans="1:6" ht="15" customHeight="1" x14ac:dyDescent="0.25">
      <c r="E84" s="50">
        <f>'Data &amp; Formulas'!$C$31</f>
        <v>2500</v>
      </c>
      <c r="F84" s="49">
        <f>_xll.PTreeNodeValue(treeCalc_1!$F$2,42)</f>
        <v>-11350</v>
      </c>
    </row>
    <row r="85" spans="1:6" x14ac:dyDescent="0.25">
      <c r="A85" s="4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J19" sqref="J19"/>
    </sheetView>
  </sheetViews>
  <sheetFormatPr defaultRowHeight="15" x14ac:dyDescent="0.25"/>
  <cols>
    <col min="1" max="1" width="21" customWidth="1"/>
    <col min="2" max="2" width="23" customWidth="1"/>
    <col min="3" max="5" width="23.140625" customWidth="1"/>
    <col min="6" max="6" width="16.7109375" customWidth="1"/>
  </cols>
  <sheetData>
    <row r="1" spans="1:6" ht="15" customHeight="1" x14ac:dyDescent="0.25">
      <c r="B1" s="53" t="b">
        <f>_xll.PTreeNodeDecision(treeCalc_2!$F$2,2)</f>
        <v>0</v>
      </c>
      <c r="C1" s="44">
        <f>_xll.PTreeNodeProbability(treeCalc_2!$F$2,2)</f>
        <v>0</v>
      </c>
    </row>
    <row r="2" spans="1:6" ht="15" customHeight="1" x14ac:dyDescent="0.25">
      <c r="B2" s="50">
        <v>0</v>
      </c>
      <c r="C2" s="49">
        <f>_xll.PTreeNodeValue(treeCalc_2!$F$2,2)</f>
        <v>-9363.6227999999992</v>
      </c>
    </row>
    <row r="3" spans="1:6" ht="15" customHeight="1" x14ac:dyDescent="0.25">
      <c r="A3" s="45"/>
      <c r="B3" s="51" t="s">
        <v>72</v>
      </c>
    </row>
    <row r="4" spans="1:6" ht="15" customHeight="1" x14ac:dyDescent="0.25">
      <c r="A4" s="50"/>
      <c r="B4" s="52">
        <f>_xll.PTreeNodeValue(treeCalc_2!$F$2,1)</f>
        <v>-8029.3012967999994</v>
      </c>
    </row>
    <row r="5" spans="1:6" ht="15" customHeight="1" x14ac:dyDescent="0.25">
      <c r="E5" s="61">
        <f>'Data &amp; Formulas'!$D$29</f>
        <v>0.2</v>
      </c>
      <c r="F5" s="44">
        <f>_xll.PTreeNodeProbability(treeCalc_2!$F$2,6)</f>
        <v>8.0000000000000019E-3</v>
      </c>
    </row>
    <row r="6" spans="1:6" ht="15" customHeight="1" x14ac:dyDescent="0.25">
      <c r="E6" s="50">
        <f>'Data &amp; Formulas'!$C$29</f>
        <v>500</v>
      </c>
      <c r="F6" s="49">
        <f>_xll.PTreeNodeValue(treeCalc_2!$F$2,6)</f>
        <v>-5542.4493000000002</v>
      </c>
    </row>
    <row r="7" spans="1:6" ht="15" customHeight="1" x14ac:dyDescent="0.25">
      <c r="D7" s="61">
        <f>'Data &amp; Formulas'!$D$25</f>
        <v>0.2</v>
      </c>
      <c r="E7" s="59" t="s">
        <v>90</v>
      </c>
    </row>
    <row r="8" spans="1:6" ht="15" customHeight="1" x14ac:dyDescent="0.25">
      <c r="D8" s="50">
        <f>'Data &amp; Formulas'!$C$25</f>
        <v>500</v>
      </c>
      <c r="E8" s="60">
        <f>_xll.PTreeNodeValue(treeCalc_2!$F$2,5)</f>
        <v>-6293.7641000000003</v>
      </c>
    </row>
    <row r="9" spans="1:6" ht="15" customHeight="1" x14ac:dyDescent="0.25">
      <c r="E9" s="61">
        <f>'Data &amp; Formulas'!$D$30</f>
        <v>0.6</v>
      </c>
      <c r="F9" s="44">
        <f>_xll.PTreeNodeProbability(treeCalc_2!$F$2,7)</f>
        <v>2.4000000000000004E-2</v>
      </c>
    </row>
    <row r="10" spans="1:6" ht="15" customHeight="1" x14ac:dyDescent="0.25">
      <c r="E10" s="50">
        <f>'Data &amp; Formulas'!$C$30</f>
        <v>1500</v>
      </c>
      <c r="F10" s="49">
        <f>_xll.PTreeNodeValue(treeCalc_2!$F$2,7)</f>
        <v>-6293.7641000000003</v>
      </c>
    </row>
    <row r="11" spans="1:6" ht="15" customHeight="1" x14ac:dyDescent="0.25">
      <c r="E11" s="61">
        <f>1-(E5+E9)</f>
        <v>0.19999999999999996</v>
      </c>
      <c r="F11" s="44">
        <f>_xll.PTreeNodeProbability(treeCalc_2!$F$2,8)</f>
        <v>8.0000000000000002E-3</v>
      </c>
    </row>
    <row r="12" spans="1:6" ht="15" customHeight="1" x14ac:dyDescent="0.25">
      <c r="E12" s="50">
        <f>'Data &amp; Formulas'!$C$31</f>
        <v>2500</v>
      </c>
      <c r="F12" s="49">
        <f>_xll.PTreeNodeValue(treeCalc_2!$F$2,8)</f>
        <v>-7045.0789000000004</v>
      </c>
    </row>
    <row r="13" spans="1:6" ht="15" customHeight="1" x14ac:dyDescent="0.25">
      <c r="C13" s="61">
        <f>'Data &amp; Formulas'!$D$21</f>
        <v>0.2</v>
      </c>
      <c r="D13" s="59" t="s">
        <v>87</v>
      </c>
    </row>
    <row r="14" spans="1:6" ht="15" customHeight="1" x14ac:dyDescent="0.25">
      <c r="C14" s="50">
        <f>'Data &amp; Formulas'!$C$21</f>
        <v>500</v>
      </c>
      <c r="D14" s="60">
        <f>_xll.PTreeNodeValue(treeCalc_2!$F$2,4)</f>
        <v>-7120.210384</v>
      </c>
    </row>
    <row r="15" spans="1:6" ht="15" customHeight="1" x14ac:dyDescent="0.25">
      <c r="E15" s="61">
        <f>'Data &amp; Formulas'!$D$29</f>
        <v>0.2</v>
      </c>
      <c r="F15" s="44">
        <f>_xll.PTreeNodeProbability(treeCalc_2!$F$2,10)</f>
        <v>2.4E-2</v>
      </c>
    </row>
    <row r="16" spans="1:6" ht="15" customHeight="1" x14ac:dyDescent="0.25">
      <c r="E16" s="50">
        <f>'Data &amp; Formulas'!$C$29</f>
        <v>500</v>
      </c>
      <c r="F16" s="49">
        <f>_xll.PTreeNodeValue(treeCalc_2!$F$2,10)</f>
        <v>-6368.8955999999998</v>
      </c>
    </row>
    <row r="17" spans="2:6" ht="15" customHeight="1" x14ac:dyDescent="0.25">
      <c r="D17" s="61">
        <f>'Data &amp; Formulas'!$D$26</f>
        <v>0.6</v>
      </c>
      <c r="E17" s="59" t="s">
        <v>90</v>
      </c>
    </row>
    <row r="18" spans="2:6" ht="15" customHeight="1" x14ac:dyDescent="0.25">
      <c r="D18" s="50">
        <f>'Data &amp; Formulas'!$C$26</f>
        <v>1500</v>
      </c>
      <c r="E18" s="60">
        <f>_xll.PTreeNodeValue(treeCalc_2!$F$2,9)</f>
        <v>-7120.2103999999999</v>
      </c>
    </row>
    <row r="19" spans="2:6" ht="15" customHeight="1" x14ac:dyDescent="0.25">
      <c r="E19" s="61">
        <f>'Data &amp; Formulas'!$D$30</f>
        <v>0.6</v>
      </c>
      <c r="F19" s="44">
        <f>_xll.PTreeNodeProbability(treeCalc_2!$F$2,11)</f>
        <v>7.1999999999999995E-2</v>
      </c>
    </row>
    <row r="20" spans="2:6" ht="15" customHeight="1" x14ac:dyDescent="0.25">
      <c r="E20" s="50">
        <f>'Data &amp; Formulas'!$C$30</f>
        <v>1500</v>
      </c>
      <c r="F20" s="49">
        <f>_xll.PTreeNodeValue(treeCalc_2!$F$2,11)</f>
        <v>-7120.2103999999999</v>
      </c>
    </row>
    <row r="21" spans="2:6" ht="15" customHeight="1" x14ac:dyDescent="0.25">
      <c r="E21" s="61">
        <f>1-(E15+E19)</f>
        <v>0.19999999999999996</v>
      </c>
      <c r="F21" s="44">
        <f>_xll.PTreeNodeProbability(treeCalc_2!$F$2,12)</f>
        <v>2.3999999999999994E-2</v>
      </c>
    </row>
    <row r="22" spans="2:6" ht="15" customHeight="1" x14ac:dyDescent="0.25">
      <c r="E22" s="50">
        <f>'Data &amp; Formulas'!$C$31</f>
        <v>2500</v>
      </c>
      <c r="F22" s="49">
        <f>_xll.PTreeNodeValue(treeCalc_2!$F$2,12)</f>
        <v>-7871.5252</v>
      </c>
    </row>
    <row r="23" spans="2:6" ht="15" customHeight="1" x14ac:dyDescent="0.25">
      <c r="E23" s="61">
        <f>'Data &amp; Formulas'!$D$29</f>
        <v>0.2</v>
      </c>
      <c r="F23" s="44">
        <f>_xll.PTreeNodeProbability(treeCalc_2!$F$2,14)</f>
        <v>7.9999999999999984E-3</v>
      </c>
    </row>
    <row r="24" spans="2:6" ht="15" customHeight="1" x14ac:dyDescent="0.25">
      <c r="E24" s="50">
        <f>'Data &amp; Formulas'!$C$29</f>
        <v>500</v>
      </c>
      <c r="F24" s="49">
        <f>_xll.PTreeNodeValue(treeCalc_2!$F$2,14)</f>
        <v>-7195.3418000000001</v>
      </c>
    </row>
    <row r="25" spans="2:6" ht="15" customHeight="1" x14ac:dyDescent="0.25">
      <c r="D25" s="61">
        <f>1-(D7+D17)</f>
        <v>0.19999999999999996</v>
      </c>
      <c r="E25" s="59" t="s">
        <v>90</v>
      </c>
    </row>
    <row r="26" spans="2:6" ht="15" customHeight="1" x14ac:dyDescent="0.25">
      <c r="D26" s="50">
        <f>'Data &amp; Formulas'!$C$27</f>
        <v>2500</v>
      </c>
      <c r="E26" s="60">
        <f>_xll.PTreeNodeValue(treeCalc_2!$F$2,13)</f>
        <v>-7946.6566199999997</v>
      </c>
    </row>
    <row r="27" spans="2:6" ht="15" customHeight="1" x14ac:dyDescent="0.25">
      <c r="E27" s="61">
        <f>'Data &amp; Formulas'!$D$30</f>
        <v>0.6</v>
      </c>
      <c r="F27" s="44">
        <f>_xll.PTreeNodeProbability(treeCalc_2!$F$2,15)</f>
        <v>2.3999999999999997E-2</v>
      </c>
    </row>
    <row r="28" spans="2:6" ht="15" customHeight="1" x14ac:dyDescent="0.25">
      <c r="E28" s="50">
        <f>'Data &amp; Formulas'!$C$30</f>
        <v>1500</v>
      </c>
      <c r="F28" s="49">
        <f>_xll.PTreeNodeValue(treeCalc_2!$F$2,15)</f>
        <v>-7946.6566000000003</v>
      </c>
    </row>
    <row r="29" spans="2:6" ht="15" customHeight="1" x14ac:dyDescent="0.25">
      <c r="E29" s="61">
        <f>1-(E23+E27)</f>
        <v>0.19999999999999996</v>
      </c>
      <c r="F29" s="44">
        <f>_xll.PTreeNodeProbability(treeCalc_2!$F$2,16)</f>
        <v>7.9999999999999967E-3</v>
      </c>
    </row>
    <row r="30" spans="2:6" ht="15" customHeight="1" x14ac:dyDescent="0.25">
      <c r="E30" s="50">
        <f>'Data &amp; Formulas'!$C$31</f>
        <v>2500</v>
      </c>
      <c r="F30" s="49">
        <f>_xll.PTreeNodeValue(treeCalc_2!$F$2,16)</f>
        <v>-8697.9714999999997</v>
      </c>
    </row>
    <row r="31" spans="2:6" ht="15" customHeight="1" x14ac:dyDescent="0.25">
      <c r="B31" s="53" t="b">
        <f>_xll.PTreeNodeDecision(treeCalc_2!$F$2,3)</f>
        <v>1</v>
      </c>
      <c r="C31" s="59" t="s">
        <v>82</v>
      </c>
    </row>
    <row r="32" spans="2:6" ht="15" customHeight="1" x14ac:dyDescent="0.25">
      <c r="B32" s="50">
        <v>0</v>
      </c>
      <c r="C32" s="60">
        <f>_xll.PTreeNodeValue(treeCalc_2!$F$2,3)</f>
        <v>-8029.3012967999994</v>
      </c>
    </row>
    <row r="33" spans="3:6" ht="15" customHeight="1" x14ac:dyDescent="0.25">
      <c r="E33" s="61">
        <f>'Data &amp; Formulas'!$D$29</f>
        <v>0.2</v>
      </c>
      <c r="F33" s="44">
        <f>_xll.PTreeNodeProbability(treeCalc_2!$F$2,19)</f>
        <v>2.4E-2</v>
      </c>
    </row>
    <row r="34" spans="3:6" ht="15" customHeight="1" x14ac:dyDescent="0.25">
      <c r="E34" s="50">
        <f>'Data &amp; Formulas'!$C$29</f>
        <v>500</v>
      </c>
      <c r="F34" s="49">
        <f>_xll.PTreeNodeValue(treeCalc_2!$F$2,19)</f>
        <v>-6451.5402000000004</v>
      </c>
    </row>
    <row r="35" spans="3:6" ht="15" customHeight="1" x14ac:dyDescent="0.25">
      <c r="D35" s="61">
        <f>'Data &amp; Formulas'!$D$25</f>
        <v>0.2</v>
      </c>
      <c r="E35" s="59" t="s">
        <v>90</v>
      </c>
    </row>
    <row r="36" spans="3:6" ht="15" customHeight="1" x14ac:dyDescent="0.25">
      <c r="D36" s="50">
        <f>'Data &amp; Formulas'!$C$25</f>
        <v>500</v>
      </c>
      <c r="E36" s="60">
        <f>_xll.PTreeNodeValue(treeCalc_2!$F$2,18)</f>
        <v>-7202.8549999999996</v>
      </c>
    </row>
    <row r="37" spans="3:6" ht="15" customHeight="1" x14ac:dyDescent="0.25">
      <c r="E37" s="61">
        <f>'Data &amp; Formulas'!$D$30</f>
        <v>0.6</v>
      </c>
      <c r="F37" s="44">
        <f>_xll.PTreeNodeProbability(treeCalc_2!$F$2,20)</f>
        <v>7.1999999999999995E-2</v>
      </c>
    </row>
    <row r="38" spans="3:6" ht="15" customHeight="1" x14ac:dyDescent="0.25">
      <c r="E38" s="50">
        <f>'Data &amp; Formulas'!$C$30</f>
        <v>1500</v>
      </c>
      <c r="F38" s="49">
        <f>_xll.PTreeNodeValue(treeCalc_2!$F$2,20)</f>
        <v>-7202.8549999999996</v>
      </c>
    </row>
    <row r="39" spans="3:6" ht="15" customHeight="1" x14ac:dyDescent="0.25">
      <c r="E39" s="61">
        <f>1-(E33+E37)</f>
        <v>0.19999999999999996</v>
      </c>
      <c r="F39" s="44">
        <f>_xll.PTreeNodeProbability(treeCalc_2!$F$2,21)</f>
        <v>2.3999999999999994E-2</v>
      </c>
    </row>
    <row r="40" spans="3:6" ht="15" customHeight="1" x14ac:dyDescent="0.25">
      <c r="E40" s="50">
        <f>'Data &amp; Formulas'!$C$31</f>
        <v>2500</v>
      </c>
      <c r="F40" s="49">
        <f>_xll.PTreeNodeValue(treeCalc_2!$F$2,21)</f>
        <v>-7954.1697999999997</v>
      </c>
    </row>
    <row r="41" spans="3:6" ht="15" customHeight="1" x14ac:dyDescent="0.25">
      <c r="C41" s="61">
        <f>'Data &amp; Formulas'!$D$22</f>
        <v>0.6</v>
      </c>
      <c r="D41" s="59" t="s">
        <v>87</v>
      </c>
    </row>
    <row r="42" spans="3:6" ht="15" customHeight="1" x14ac:dyDescent="0.25">
      <c r="C42" s="50">
        <f>'Data &amp; Formulas'!$C$22</f>
        <v>1500</v>
      </c>
      <c r="D42" s="60">
        <f>_xll.PTreeNodeValue(treeCalc_2!$F$2,17)</f>
        <v>-8029.3012999999992</v>
      </c>
    </row>
    <row r="43" spans="3:6" ht="15" customHeight="1" x14ac:dyDescent="0.25">
      <c r="E43" s="61">
        <f>'Data &amp; Formulas'!$D$29</f>
        <v>0.2</v>
      </c>
      <c r="F43" s="44">
        <f>_xll.PTreeNodeProbability(treeCalc_2!$F$2,23)</f>
        <v>7.1999999999999995E-2</v>
      </c>
    </row>
    <row r="44" spans="3:6" ht="15" customHeight="1" x14ac:dyDescent="0.25">
      <c r="E44" s="50">
        <f>'Data &amp; Formulas'!$C$29</f>
        <v>500</v>
      </c>
      <c r="F44" s="49">
        <f>_xll.PTreeNodeValue(treeCalc_2!$F$2,23)</f>
        <v>-7277.9865</v>
      </c>
    </row>
    <row r="45" spans="3:6" ht="15" customHeight="1" x14ac:dyDescent="0.25">
      <c r="D45" s="61">
        <f>'Data &amp; Formulas'!$D$26</f>
        <v>0.6</v>
      </c>
      <c r="E45" s="59" t="s">
        <v>90</v>
      </c>
    </row>
    <row r="46" spans="3:6" ht="15" customHeight="1" x14ac:dyDescent="0.25">
      <c r="D46" s="50">
        <f>'Data &amp; Formulas'!$C$26</f>
        <v>1500</v>
      </c>
      <c r="E46" s="60">
        <f>_xll.PTreeNodeValue(treeCalc_2!$F$2,22)</f>
        <v>-8029.3012999999992</v>
      </c>
    </row>
    <row r="47" spans="3:6" ht="15" customHeight="1" x14ac:dyDescent="0.25">
      <c r="E47" s="61">
        <f>'Data &amp; Formulas'!$D$30</f>
        <v>0.6</v>
      </c>
      <c r="F47" s="44">
        <f>_xll.PTreeNodeProbability(treeCalc_2!$F$2,24)</f>
        <v>0.216</v>
      </c>
    </row>
    <row r="48" spans="3:6" ht="15" customHeight="1" x14ac:dyDescent="0.25">
      <c r="E48" s="50">
        <f>'Data &amp; Formulas'!$C$30</f>
        <v>1500</v>
      </c>
      <c r="F48" s="49">
        <f>_xll.PTreeNodeValue(treeCalc_2!$F$2,24)</f>
        <v>-8029.3013000000001</v>
      </c>
    </row>
    <row r="49" spans="4:6" ht="15" customHeight="1" x14ac:dyDescent="0.25">
      <c r="E49" s="61">
        <f>1-(E43+E47)</f>
        <v>0.19999999999999996</v>
      </c>
      <c r="F49" s="44">
        <f>_xll.PTreeNodeProbability(treeCalc_2!$F$2,25)</f>
        <v>7.1999999999999981E-2</v>
      </c>
    </row>
    <row r="50" spans="4:6" ht="15" customHeight="1" x14ac:dyDescent="0.25">
      <c r="E50" s="50">
        <f>'Data &amp; Formulas'!$C$31</f>
        <v>2500</v>
      </c>
      <c r="F50" s="49">
        <f>_xll.PTreeNodeValue(treeCalc_2!$F$2,25)</f>
        <v>-8780.6160999999993</v>
      </c>
    </row>
    <row r="51" spans="4:6" ht="15" customHeight="1" x14ac:dyDescent="0.25">
      <c r="E51" s="61">
        <f>'Data &amp; Formulas'!$D$29</f>
        <v>0.2</v>
      </c>
      <c r="F51" s="44">
        <f>_xll.PTreeNodeProbability(treeCalc_2!$F$2,27)</f>
        <v>2.3999999999999994E-2</v>
      </c>
    </row>
    <row r="52" spans="4:6" ht="15" customHeight="1" x14ac:dyDescent="0.25">
      <c r="E52" s="50">
        <f>'Data &amp; Formulas'!$C$29</f>
        <v>500</v>
      </c>
      <c r="F52" s="49">
        <f>_xll.PTreeNodeValue(treeCalc_2!$F$2,27)</f>
        <v>-8104.4327999999996</v>
      </c>
    </row>
    <row r="53" spans="4:6" ht="15" customHeight="1" x14ac:dyDescent="0.25">
      <c r="D53" s="61">
        <f>1-(D35+D45)</f>
        <v>0.19999999999999996</v>
      </c>
      <c r="E53" s="59" t="s">
        <v>90</v>
      </c>
    </row>
    <row r="54" spans="4:6" ht="15" customHeight="1" x14ac:dyDescent="0.25">
      <c r="D54" s="50">
        <f>'Data &amp; Formulas'!$C$27</f>
        <v>2500</v>
      </c>
      <c r="E54" s="60">
        <f>_xll.PTreeNodeValue(treeCalc_2!$F$2,26)</f>
        <v>-8855.7476000000006</v>
      </c>
    </row>
    <row r="55" spans="4:6" ht="15" customHeight="1" x14ac:dyDescent="0.25">
      <c r="E55" s="61">
        <f>'Data &amp; Formulas'!$D$30</f>
        <v>0.6</v>
      </c>
      <c r="F55" s="44">
        <f>_xll.PTreeNodeProbability(treeCalc_2!$F$2,28)</f>
        <v>7.1999999999999981E-2</v>
      </c>
    </row>
    <row r="56" spans="4:6" ht="15" customHeight="1" x14ac:dyDescent="0.25">
      <c r="E56" s="50">
        <f>'Data &amp; Formulas'!$C$30</f>
        <v>1500</v>
      </c>
      <c r="F56" s="49">
        <f>_xll.PTreeNodeValue(treeCalc_2!$F$2,28)</f>
        <v>-8855.7476000000006</v>
      </c>
    </row>
    <row r="57" spans="4:6" ht="15" customHeight="1" x14ac:dyDescent="0.25">
      <c r="E57" s="61">
        <f>1-(E51+E55)</f>
        <v>0.19999999999999996</v>
      </c>
      <c r="F57" s="44">
        <f>_xll.PTreeNodeProbability(treeCalc_2!$F$2,29)</f>
        <v>2.3999999999999987E-2</v>
      </c>
    </row>
    <row r="58" spans="4:6" ht="15" customHeight="1" x14ac:dyDescent="0.25">
      <c r="E58" s="50">
        <f>'Data &amp; Formulas'!$C$31</f>
        <v>2500</v>
      </c>
      <c r="F58" s="49">
        <f>_xll.PTreeNodeValue(treeCalc_2!$F$2,29)</f>
        <v>-9607.0624000000007</v>
      </c>
    </row>
    <row r="59" spans="4:6" ht="15" customHeight="1" x14ac:dyDescent="0.25">
      <c r="E59" s="61">
        <f>'Data &amp; Formulas'!$D$29</f>
        <v>0.2</v>
      </c>
      <c r="F59" s="44">
        <f>_xll.PTreeNodeProbability(treeCalc_2!$F$2,32)</f>
        <v>7.9999999999999984E-3</v>
      </c>
    </row>
    <row r="60" spans="4:6" ht="15" customHeight="1" x14ac:dyDescent="0.25">
      <c r="E60" s="50">
        <f>'Data &amp; Formulas'!$C$29</f>
        <v>500</v>
      </c>
      <c r="F60" s="49">
        <f>_xll.PTreeNodeValue(treeCalc_2!$F$2,32)</f>
        <v>-7360.6310999999996</v>
      </c>
    </row>
    <row r="61" spans="4:6" ht="15" customHeight="1" x14ac:dyDescent="0.25">
      <c r="D61" s="61">
        <f>'Data &amp; Formulas'!$D$25</f>
        <v>0.2</v>
      </c>
      <c r="E61" s="59" t="s">
        <v>90</v>
      </c>
    </row>
    <row r="62" spans="4:6" ht="15" customHeight="1" x14ac:dyDescent="0.25">
      <c r="D62" s="50">
        <f>'Data &amp; Formulas'!$C$25</f>
        <v>500</v>
      </c>
      <c r="E62" s="60">
        <f>_xll.PTreeNodeValue(treeCalc_2!$F$2,31)</f>
        <v>-8111.9458999999997</v>
      </c>
    </row>
    <row r="63" spans="4:6" ht="15" customHeight="1" x14ac:dyDescent="0.25">
      <c r="E63" s="61">
        <f>'Data &amp; Formulas'!$D$30</f>
        <v>0.6</v>
      </c>
      <c r="F63" s="44">
        <f>_xll.PTreeNodeProbability(treeCalc_2!$F$2,33)</f>
        <v>2.3999999999999997E-2</v>
      </c>
    </row>
    <row r="64" spans="4:6" ht="15" customHeight="1" x14ac:dyDescent="0.25">
      <c r="E64" s="50">
        <f>'Data &amp; Formulas'!$C$30</f>
        <v>1500</v>
      </c>
      <c r="F64" s="49">
        <f>_xll.PTreeNodeValue(treeCalc_2!$F$2,33)</f>
        <v>-8111.9458999999997</v>
      </c>
    </row>
    <row r="65" spans="3:6" ht="15" customHeight="1" x14ac:dyDescent="0.25">
      <c r="E65" s="61">
        <f>1-(E59+E63)</f>
        <v>0.19999999999999996</v>
      </c>
      <c r="F65" s="44">
        <f>_xll.PTreeNodeProbability(treeCalc_2!$F$2,34)</f>
        <v>7.9999999999999967E-3</v>
      </c>
    </row>
    <row r="66" spans="3:6" ht="15" customHeight="1" x14ac:dyDescent="0.25">
      <c r="E66" s="50">
        <f>'Data &amp; Formulas'!$C$31</f>
        <v>2500</v>
      </c>
      <c r="F66" s="49">
        <f>_xll.PTreeNodeValue(treeCalc_2!$F$2,34)</f>
        <v>-8863.2607000000007</v>
      </c>
    </row>
    <row r="67" spans="3:6" ht="15" customHeight="1" x14ac:dyDescent="0.25">
      <c r="C67" s="61">
        <f>1-(C13+C41)</f>
        <v>0.19999999999999996</v>
      </c>
      <c r="D67" s="59" t="s">
        <v>87</v>
      </c>
    </row>
    <row r="68" spans="3:6" ht="15" customHeight="1" x14ac:dyDescent="0.25">
      <c r="C68" s="50">
        <f>'Data &amp; Formulas'!$C$23</f>
        <v>2500</v>
      </c>
      <c r="D68" s="60">
        <f>_xll.PTreeNodeValue(treeCalc_2!$F$2,30)</f>
        <v>-8938.3922000000002</v>
      </c>
    </row>
    <row r="69" spans="3:6" ht="15" customHeight="1" x14ac:dyDescent="0.25">
      <c r="E69" s="61">
        <f>'Data &amp; Formulas'!$D$29</f>
        <v>0.2</v>
      </c>
      <c r="F69" s="44">
        <f>_xll.PTreeNodeProbability(treeCalc_2!$F$2,36)</f>
        <v>2.3999999999999994E-2</v>
      </c>
    </row>
    <row r="70" spans="3:6" ht="15" customHeight="1" x14ac:dyDescent="0.25">
      <c r="E70" s="50">
        <f>'Data &amp; Formulas'!$C$29</f>
        <v>500</v>
      </c>
      <c r="F70" s="49">
        <f>_xll.PTreeNodeValue(treeCalc_2!$F$2,36)</f>
        <v>-8187.0774000000001</v>
      </c>
    </row>
    <row r="71" spans="3:6" ht="15" customHeight="1" x14ac:dyDescent="0.25">
      <c r="D71" s="61">
        <f>'Data &amp; Formulas'!$D$26</f>
        <v>0.6</v>
      </c>
      <c r="E71" s="59" t="s">
        <v>90</v>
      </c>
    </row>
    <row r="72" spans="3:6" ht="15" customHeight="1" x14ac:dyDescent="0.25">
      <c r="D72" s="50">
        <f>'Data &amp; Formulas'!$C$26</f>
        <v>1500</v>
      </c>
      <c r="E72" s="60">
        <f>_xll.PTreeNodeValue(treeCalc_2!$F$2,35)</f>
        <v>-8938.3922000000002</v>
      </c>
    </row>
    <row r="73" spans="3:6" ht="15" customHeight="1" x14ac:dyDescent="0.25">
      <c r="E73" s="61">
        <f>'Data &amp; Formulas'!$D$30</f>
        <v>0.6</v>
      </c>
      <c r="F73" s="44">
        <f>_xll.PTreeNodeProbability(treeCalc_2!$F$2,37)</f>
        <v>7.1999999999999981E-2</v>
      </c>
    </row>
    <row r="74" spans="3:6" ht="15" customHeight="1" x14ac:dyDescent="0.25">
      <c r="E74" s="50">
        <f>'Data &amp; Formulas'!$C$30</f>
        <v>1500</v>
      </c>
      <c r="F74" s="49">
        <f>_xll.PTreeNodeValue(treeCalc_2!$F$2,37)</f>
        <v>-8938.3922000000002</v>
      </c>
    </row>
    <row r="75" spans="3:6" ht="15" customHeight="1" x14ac:dyDescent="0.25">
      <c r="E75" s="61">
        <f>1-(E69+E73)</f>
        <v>0.19999999999999996</v>
      </c>
      <c r="F75" s="44">
        <f>_xll.PTreeNodeProbability(treeCalc_2!$F$2,38)</f>
        <v>2.3999999999999987E-2</v>
      </c>
    </row>
    <row r="76" spans="3:6" ht="15" customHeight="1" x14ac:dyDescent="0.25">
      <c r="E76" s="50">
        <f>'Data &amp; Formulas'!$C$31</f>
        <v>2500</v>
      </c>
      <c r="F76" s="49">
        <f>_xll.PTreeNodeValue(treeCalc_2!$F$2,38)</f>
        <v>-9689.7070000000003</v>
      </c>
    </row>
    <row r="77" spans="3:6" ht="15" customHeight="1" x14ac:dyDescent="0.25">
      <c r="E77" s="61">
        <f>'Data &amp; Formulas'!$D$29</f>
        <v>0.2</v>
      </c>
      <c r="F77" s="44">
        <f>_xll.PTreeNodeProbability(treeCalc_2!$F$2,40)</f>
        <v>7.9999999999999967E-3</v>
      </c>
    </row>
    <row r="78" spans="3:6" ht="15" customHeight="1" x14ac:dyDescent="0.25">
      <c r="E78" s="50">
        <f>'Data &amp; Formulas'!$C$29</f>
        <v>500</v>
      </c>
      <c r="F78" s="49">
        <f>_xll.PTreeNodeValue(treeCalc_2!$F$2,40)</f>
        <v>-9013.5236999999997</v>
      </c>
    </row>
    <row r="79" spans="3:6" ht="15" customHeight="1" x14ac:dyDescent="0.25">
      <c r="D79" s="61">
        <f>1-(D61+D71)</f>
        <v>0.19999999999999996</v>
      </c>
      <c r="E79" s="59" t="s">
        <v>90</v>
      </c>
    </row>
    <row r="80" spans="3:6" ht="15" customHeight="1" x14ac:dyDescent="0.25">
      <c r="D80" s="50">
        <f>'Data &amp; Formulas'!$C$27</f>
        <v>2500</v>
      </c>
      <c r="E80" s="60">
        <f>_xll.PTreeNodeValue(treeCalc_2!$F$2,39)</f>
        <v>-9764.8384999999998</v>
      </c>
    </row>
    <row r="81" spans="5:6" ht="15" customHeight="1" x14ac:dyDescent="0.25">
      <c r="E81" s="61">
        <f>'Data &amp; Formulas'!$D$30</f>
        <v>0.6</v>
      </c>
      <c r="F81" s="44">
        <f>_xll.PTreeNodeProbability(treeCalc_2!$F$2,41)</f>
        <v>2.3999999999999987E-2</v>
      </c>
    </row>
    <row r="82" spans="5:6" ht="15" customHeight="1" x14ac:dyDescent="0.25">
      <c r="E82" s="50">
        <f>'Data &amp; Formulas'!$C$30</f>
        <v>1500</v>
      </c>
      <c r="F82" s="49">
        <f>_xll.PTreeNodeValue(treeCalc_2!$F$2,41)</f>
        <v>-9764.8384999999998</v>
      </c>
    </row>
    <row r="83" spans="5:6" ht="15" customHeight="1" x14ac:dyDescent="0.25">
      <c r="E83" s="61">
        <f>1-(E77+E81)</f>
        <v>0.19999999999999996</v>
      </c>
      <c r="F83" s="44">
        <f>_xll.PTreeNodeProbability(treeCalc_2!$F$2,42)</f>
        <v>7.999999999999995E-3</v>
      </c>
    </row>
    <row r="84" spans="5:6" ht="15" customHeight="1" x14ac:dyDescent="0.25">
      <c r="E84" s="50">
        <f>'Data &amp; Formulas'!$C$31</f>
        <v>2500</v>
      </c>
      <c r="F84" s="49">
        <f>_xll.PTreeNodeValue(treeCalc_2!$F$2,42)</f>
        <v>-10516.1533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heetViews>
  <sheetFormatPr defaultColWidth="15.7109375" defaultRowHeight="15" x14ac:dyDescent="0.25"/>
  <cols>
    <col min="1" max="16384" width="15.7109375" style="3"/>
  </cols>
  <sheetData>
    <row r="1" spans="1:16" x14ac:dyDescent="0.25">
      <c r="A1" s="3" t="s">
        <v>28</v>
      </c>
      <c r="B1" s="43" t="s">
        <v>107</v>
      </c>
      <c r="E1" s="3" t="s">
        <v>36</v>
      </c>
      <c r="F1" s="3">
        <v>3</v>
      </c>
      <c r="H1" s="3" t="s">
        <v>42</v>
      </c>
      <c r="I1" s="43" t="s">
        <v>67</v>
      </c>
      <c r="K1" s="3" t="s">
        <v>47</v>
      </c>
      <c r="L1" s="3">
        <v>100</v>
      </c>
    </row>
    <row r="2" spans="1:16" x14ac:dyDescent="0.25">
      <c r="A2" s="3" t="s">
        <v>29</v>
      </c>
      <c r="B2" s="3" t="e">
        <f>'Decision Tree using TVM'!#REF!</f>
        <v>#REF!</v>
      </c>
      <c r="E2" s="3" t="s">
        <v>37</v>
      </c>
      <c r="F2" s="3">
        <f>_xll.PTreeEvaluate5(B3,$L$11:$L$52,$J$11:$J$52,$K$11:$K$52,$N$11:$N$52,$G$11:$G$52,,L1)</f>
        <v>6306176</v>
      </c>
    </row>
    <row r="3" spans="1:16" x14ac:dyDescent="0.25">
      <c r="A3" s="3" t="s">
        <v>30</v>
      </c>
      <c r="B3" s="3" t="s">
        <v>127</v>
      </c>
      <c r="E3" s="3" t="s">
        <v>38</v>
      </c>
      <c r="F3" s="43" t="s">
        <v>63</v>
      </c>
      <c r="H3" s="3" t="s">
        <v>43</v>
      </c>
      <c r="I3" s="48" t="s">
        <v>65</v>
      </c>
    </row>
    <row r="4" spans="1:16" x14ac:dyDescent="0.25">
      <c r="A4" s="3" t="s">
        <v>31</v>
      </c>
      <c r="B4" s="46">
        <f>'Data &amp; Formulas'!$M$12</f>
        <v>-5542.4492862509387</v>
      </c>
      <c r="E4" s="3" t="s">
        <v>39</v>
      </c>
      <c r="F4" s="43" t="s">
        <v>64</v>
      </c>
      <c r="H4" s="3" t="s">
        <v>44</v>
      </c>
      <c r="I4" s="43" t="s">
        <v>66</v>
      </c>
    </row>
    <row r="5" spans="1:16" x14ac:dyDescent="0.25">
      <c r="A5" s="3" t="s">
        <v>32</v>
      </c>
      <c r="B5" s="3">
        <v>0</v>
      </c>
      <c r="E5" s="3" t="s">
        <v>40</v>
      </c>
      <c r="F5" s="43" t="s">
        <v>64</v>
      </c>
      <c r="H5" s="3" t="s">
        <v>45</v>
      </c>
      <c r="I5" s="48" t="s">
        <v>65</v>
      </c>
    </row>
    <row r="6" spans="1:16" x14ac:dyDescent="0.25">
      <c r="A6" s="3" t="s">
        <v>33</v>
      </c>
      <c r="E6" s="3" t="s">
        <v>41</v>
      </c>
      <c r="F6" s="43" t="s">
        <v>129</v>
      </c>
      <c r="H6" s="3" t="s">
        <v>46</v>
      </c>
      <c r="I6" s="43" t="s">
        <v>66</v>
      </c>
    </row>
    <row r="7" spans="1:16" x14ac:dyDescent="0.25">
      <c r="A7" s="3" t="s">
        <v>34</v>
      </c>
    </row>
    <row r="8" spans="1:16" x14ac:dyDescent="0.25">
      <c r="A8" s="3" t="s">
        <v>35</v>
      </c>
      <c r="B8" s="3">
        <v>42</v>
      </c>
    </row>
    <row r="10" spans="1:16" x14ac:dyDescent="0.25">
      <c r="A10" s="3" t="s">
        <v>48</v>
      </c>
      <c r="B10" s="3" t="s">
        <v>49</v>
      </c>
      <c r="C10" s="3" t="s">
        <v>50</v>
      </c>
      <c r="D10" s="3" t="s">
        <v>51</v>
      </c>
      <c r="E10" s="3" t="s">
        <v>52</v>
      </c>
      <c r="F10" s="3" t="s">
        <v>53</v>
      </c>
      <c r="G10" s="3" t="s">
        <v>54</v>
      </c>
      <c r="H10" s="3" t="s">
        <v>55</v>
      </c>
      <c r="I10" s="3" t="s">
        <v>56</v>
      </c>
      <c r="J10" s="3" t="s">
        <v>57</v>
      </c>
      <c r="K10" s="3" t="s">
        <v>58</v>
      </c>
      <c r="L10" s="3" t="s">
        <v>30</v>
      </c>
      <c r="M10" s="3" t="s">
        <v>59</v>
      </c>
      <c r="N10" s="3" t="s">
        <v>60</v>
      </c>
      <c r="O10" s="3" t="s">
        <v>61</v>
      </c>
      <c r="P10" s="3" t="s">
        <v>62</v>
      </c>
    </row>
    <row r="11" spans="1:16" x14ac:dyDescent="0.25">
      <c r="A11" s="3">
        <f>'Decision Tree using TVM'!$B$4</f>
        <v>-8029.3012967999994</v>
      </c>
      <c r="B11" s="3" t="str">
        <f>B1</f>
        <v>Problem 3.25 Alt</v>
      </c>
      <c r="C11" s="3">
        <v>0</v>
      </c>
      <c r="I11" s="3" t="s">
        <v>68</v>
      </c>
      <c r="J11" s="3">
        <f>'Decision Tree using TVM'!$A$4</f>
        <v>0</v>
      </c>
      <c r="K11" s="3">
        <f>'Decision Tree using TVM'!$A$3</f>
        <v>0</v>
      </c>
      <c r="L11" s="3" t="s">
        <v>74</v>
      </c>
      <c r="M11" s="43" t="s">
        <v>69</v>
      </c>
      <c r="O11" s="3" t="str">
        <f>'Decision Tree using TVM'!$B$3</f>
        <v>Car Decision</v>
      </c>
      <c r="P11" s="3" t="b">
        <v>0</v>
      </c>
    </row>
    <row r="12" spans="1:16" x14ac:dyDescent="0.25">
      <c r="A12" s="3">
        <f>'Decision Tree using TVM'!$C$2</f>
        <v>-9363.6227999999992</v>
      </c>
      <c r="B12" s="43" t="s">
        <v>1</v>
      </c>
      <c r="C12" s="3">
        <v>0</v>
      </c>
      <c r="H12" s="58">
        <f>'Data &amp; Formulas'!$L$12</f>
        <v>-9363.6228399699467</v>
      </c>
      <c r="I12" s="3" t="s">
        <v>68</v>
      </c>
      <c r="J12" s="3">
        <f>'Decision Tree using TVM'!$B$2</f>
        <v>0</v>
      </c>
      <c r="L12" s="3" t="s">
        <v>73</v>
      </c>
      <c r="M12" s="43" t="s">
        <v>69</v>
      </c>
      <c r="P12" s="3" t="b">
        <v>0</v>
      </c>
    </row>
    <row r="13" spans="1:16" x14ac:dyDescent="0.25">
      <c r="A13" s="3">
        <f>'Decision Tree using TVM'!$C$32</f>
        <v>-8029.3012967999994</v>
      </c>
      <c r="B13" s="43" t="s">
        <v>2</v>
      </c>
      <c r="C13" s="3">
        <v>0</v>
      </c>
      <c r="H13" s="46">
        <f>'Data &amp; Formulas'!$H$12</f>
        <v>500</v>
      </c>
      <c r="I13" s="3" t="s">
        <v>68</v>
      </c>
      <c r="J13" s="3">
        <f>'Decision Tree using TVM'!$B$32</f>
        <v>0</v>
      </c>
      <c r="L13" s="3" t="s">
        <v>108</v>
      </c>
      <c r="M13" s="43" t="s">
        <v>69</v>
      </c>
      <c r="O13" s="3" t="str">
        <f>'Decision Tree using TVM'!$C$31</f>
        <v>Year 1 Maintenance</v>
      </c>
      <c r="P13" s="3" t="b">
        <v>0</v>
      </c>
    </row>
    <row r="14" spans="1:16" x14ac:dyDescent="0.25">
      <c r="A14" s="3">
        <f>'Decision Tree using TVM'!$D$14</f>
        <v>-7120.210384</v>
      </c>
      <c r="B14" s="43" t="s">
        <v>79</v>
      </c>
      <c r="C14" s="3">
        <v>0</v>
      </c>
      <c r="H14" s="46">
        <f>'Data &amp; Formulas'!$H$18</f>
        <v>500</v>
      </c>
      <c r="I14" s="3" t="s">
        <v>68</v>
      </c>
      <c r="J14" s="3">
        <f>'Decision Tree using TVM'!$C$14</f>
        <v>500</v>
      </c>
      <c r="K14" s="3">
        <f>'Decision Tree using TVM'!$C$13</f>
        <v>0.2</v>
      </c>
      <c r="L14" s="3" t="s">
        <v>109</v>
      </c>
      <c r="M14" s="43" t="s">
        <v>69</v>
      </c>
      <c r="O14" s="3" t="str">
        <f>'Decision Tree using TVM'!$D$13</f>
        <v>Year 2 Maintenance</v>
      </c>
      <c r="P14" s="3" t="b">
        <v>0</v>
      </c>
    </row>
    <row r="15" spans="1:16" x14ac:dyDescent="0.25">
      <c r="A15" s="3">
        <f>'Decision Tree using TVM'!$E$8</f>
        <v>-6293.7641000000003</v>
      </c>
      <c r="B15" s="43" t="s">
        <v>79</v>
      </c>
      <c r="C15" s="3">
        <v>0</v>
      </c>
      <c r="H15" s="46">
        <f>'Data &amp; Formulas'!$H$24</f>
        <v>500</v>
      </c>
      <c r="I15" s="3" t="s">
        <v>68</v>
      </c>
      <c r="J15" s="3">
        <f>'Decision Tree using TVM'!$D$8</f>
        <v>500</v>
      </c>
      <c r="K15" s="3">
        <f>'Decision Tree using TVM'!$D$7</f>
        <v>0.2</v>
      </c>
      <c r="L15" s="3" t="s">
        <v>110</v>
      </c>
      <c r="M15" s="43" t="s">
        <v>69</v>
      </c>
      <c r="O15" s="3" t="str">
        <f>'Decision Tree using TVM'!$E$7</f>
        <v>Year 3 Maintenance</v>
      </c>
      <c r="P15" s="3" t="b">
        <v>0</v>
      </c>
    </row>
    <row r="16" spans="1:16" x14ac:dyDescent="0.25">
      <c r="A16" s="3">
        <f>'Decision Tree using TVM'!$F$6</f>
        <v>-5542.4493000000002</v>
      </c>
      <c r="B16" s="43" t="s">
        <v>79</v>
      </c>
      <c r="C16" s="3">
        <v>0</v>
      </c>
      <c r="H16" s="3" t="s">
        <v>68</v>
      </c>
      <c r="I16" s="3" t="s">
        <v>68</v>
      </c>
      <c r="J16" s="3">
        <f>'Decision Tree using TVM'!$E$6</f>
        <v>500</v>
      </c>
      <c r="K16" s="3">
        <f>'Decision Tree using TVM'!$E$5</f>
        <v>0.2</v>
      </c>
      <c r="L16" s="3" t="s">
        <v>85</v>
      </c>
      <c r="M16" s="43" t="s">
        <v>69</v>
      </c>
      <c r="P16" s="3" t="b">
        <v>0</v>
      </c>
    </row>
    <row r="17" spans="1:16" x14ac:dyDescent="0.25">
      <c r="A17" s="3">
        <f>'Decision Tree using TVM'!$F$10</f>
        <v>-6293.7641000000003</v>
      </c>
      <c r="B17" s="43" t="s">
        <v>80</v>
      </c>
      <c r="C17" s="3">
        <v>0</v>
      </c>
      <c r="H17" s="3" t="s">
        <v>68</v>
      </c>
      <c r="I17" s="3" t="s">
        <v>68</v>
      </c>
      <c r="J17" s="3">
        <f>'Decision Tree using TVM'!$E$10</f>
        <v>1500</v>
      </c>
      <c r="K17" s="3">
        <f>'Decision Tree using TVM'!$E$9</f>
        <v>0.6</v>
      </c>
      <c r="L17" s="3" t="s">
        <v>85</v>
      </c>
      <c r="M17" s="43" t="s">
        <v>69</v>
      </c>
      <c r="P17" s="3" t="b">
        <v>0</v>
      </c>
    </row>
    <row r="18" spans="1:16" x14ac:dyDescent="0.25">
      <c r="A18" s="3">
        <f>'Decision Tree using TVM'!$F$12</f>
        <v>-7045.0789000000004</v>
      </c>
      <c r="B18" s="43" t="s">
        <v>81</v>
      </c>
      <c r="C18" s="3">
        <v>0</v>
      </c>
      <c r="H18" s="3" t="s">
        <v>68</v>
      </c>
      <c r="I18" s="3" t="s">
        <v>68</v>
      </c>
      <c r="J18" s="3">
        <f>'Decision Tree using TVM'!$E$12</f>
        <v>2500</v>
      </c>
      <c r="K18" s="3">
        <f>'Decision Tree using TVM'!$E$11</f>
        <v>0.19999999999999996</v>
      </c>
      <c r="L18" s="3" t="s">
        <v>85</v>
      </c>
      <c r="M18" s="43" t="s">
        <v>69</v>
      </c>
      <c r="P18" s="3" t="b">
        <v>0</v>
      </c>
    </row>
    <row r="19" spans="1:16" x14ac:dyDescent="0.25">
      <c r="A19" s="3">
        <f>'Decision Tree using TVM'!$E$18</f>
        <v>-7120.2103999999999</v>
      </c>
      <c r="B19" s="43" t="s">
        <v>80</v>
      </c>
      <c r="C19" s="3">
        <v>0</v>
      </c>
      <c r="H19" s="46">
        <f>'Data &amp; Formulas'!$H$24</f>
        <v>500</v>
      </c>
      <c r="I19" s="3" t="s">
        <v>68</v>
      </c>
      <c r="J19" s="3">
        <f>'Decision Tree using TVM'!$D$18</f>
        <v>1500</v>
      </c>
      <c r="K19" s="3">
        <f>'Decision Tree using TVM'!$D$17</f>
        <v>0.6</v>
      </c>
      <c r="L19" s="3" t="s">
        <v>111</v>
      </c>
      <c r="M19" s="43" t="s">
        <v>69</v>
      </c>
      <c r="O19" s="3" t="str">
        <f>'Decision Tree using TVM'!$E$17</f>
        <v>Year 3 Maintenance</v>
      </c>
      <c r="P19" s="3" t="b">
        <v>0</v>
      </c>
    </row>
    <row r="20" spans="1:16" x14ac:dyDescent="0.25">
      <c r="A20" s="3">
        <f>'Decision Tree using TVM'!$F$16</f>
        <v>-6368.8955999999998</v>
      </c>
      <c r="B20" s="43" t="s">
        <v>79</v>
      </c>
      <c r="C20" s="3">
        <v>0</v>
      </c>
      <c r="H20" s="3" t="s">
        <v>68</v>
      </c>
      <c r="I20" s="3" t="s">
        <v>68</v>
      </c>
      <c r="J20" s="3">
        <f>'Decision Tree using TVM'!$E$16</f>
        <v>500</v>
      </c>
      <c r="K20" s="3">
        <f>'Decision Tree using TVM'!$E$15</f>
        <v>0.2</v>
      </c>
      <c r="L20" s="3" t="s">
        <v>94</v>
      </c>
      <c r="M20" s="43" t="s">
        <v>69</v>
      </c>
      <c r="P20" s="3" t="b">
        <v>0</v>
      </c>
    </row>
    <row r="21" spans="1:16" x14ac:dyDescent="0.25">
      <c r="A21" s="3">
        <f>'Decision Tree using TVM'!$F$20</f>
        <v>-7120.2103999999999</v>
      </c>
      <c r="B21" s="43" t="s">
        <v>80</v>
      </c>
      <c r="C21" s="3">
        <v>0</v>
      </c>
      <c r="H21" s="3" t="s">
        <v>68</v>
      </c>
      <c r="I21" s="3" t="s">
        <v>68</v>
      </c>
      <c r="J21" s="3">
        <f>'Decision Tree using TVM'!$E$20</f>
        <v>1500</v>
      </c>
      <c r="K21" s="3">
        <f>'Decision Tree using TVM'!$E$19</f>
        <v>0.6</v>
      </c>
      <c r="L21" s="3" t="s">
        <v>94</v>
      </c>
      <c r="M21" s="43" t="s">
        <v>69</v>
      </c>
      <c r="P21" s="3" t="b">
        <v>0</v>
      </c>
    </row>
    <row r="22" spans="1:16" x14ac:dyDescent="0.25">
      <c r="A22" s="3">
        <f>'Decision Tree using TVM'!$F$22</f>
        <v>-7871.5252</v>
      </c>
      <c r="B22" s="43" t="s">
        <v>81</v>
      </c>
      <c r="C22" s="3">
        <v>0</v>
      </c>
      <c r="H22" s="3" t="s">
        <v>68</v>
      </c>
      <c r="I22" s="3" t="s">
        <v>68</v>
      </c>
      <c r="J22" s="3">
        <f>'Decision Tree using TVM'!$E$22</f>
        <v>2500</v>
      </c>
      <c r="K22" s="3">
        <f>'Decision Tree using TVM'!$E$21</f>
        <v>0.19999999999999996</v>
      </c>
      <c r="L22" s="3" t="s">
        <v>94</v>
      </c>
      <c r="M22" s="43" t="s">
        <v>69</v>
      </c>
      <c r="P22" s="3" t="b">
        <v>0</v>
      </c>
    </row>
    <row r="23" spans="1:16" x14ac:dyDescent="0.25">
      <c r="A23" s="3">
        <f>'Decision Tree using TVM'!$E$26</f>
        <v>-7946.6566199999997</v>
      </c>
      <c r="B23" s="43" t="s">
        <v>81</v>
      </c>
      <c r="C23" s="3">
        <v>0</v>
      </c>
      <c r="H23" s="46">
        <f>'Data &amp; Formulas'!$H$24</f>
        <v>500</v>
      </c>
      <c r="I23" s="3" t="s">
        <v>68</v>
      </c>
      <c r="J23" s="3">
        <f>'Decision Tree using TVM'!$D$26</f>
        <v>2500</v>
      </c>
      <c r="K23" s="3">
        <f>'Decision Tree using TVM'!$D$25</f>
        <v>0.19999999999999996</v>
      </c>
      <c r="L23" s="3" t="s">
        <v>112</v>
      </c>
      <c r="M23" s="43" t="s">
        <v>69</v>
      </c>
      <c r="O23" s="3" t="str">
        <f>'Decision Tree using TVM'!$E$25</f>
        <v>Year 3 Maintenance</v>
      </c>
      <c r="P23" s="3" t="b">
        <v>0</v>
      </c>
    </row>
    <row r="24" spans="1:16" x14ac:dyDescent="0.25">
      <c r="A24" s="3">
        <f>'Decision Tree using TVM'!$F$24</f>
        <v>-7195.3418000000001</v>
      </c>
      <c r="B24" s="43" t="s">
        <v>79</v>
      </c>
      <c r="C24" s="3">
        <v>0</v>
      </c>
      <c r="H24" s="3" t="s">
        <v>68</v>
      </c>
      <c r="I24" s="3" t="s">
        <v>68</v>
      </c>
      <c r="J24" s="3">
        <f>'Decision Tree using TVM'!$E$24</f>
        <v>500</v>
      </c>
      <c r="K24" s="3">
        <f>'Decision Tree using TVM'!$E$23</f>
        <v>0.2</v>
      </c>
      <c r="L24" s="3" t="s">
        <v>102</v>
      </c>
      <c r="M24" s="43" t="s">
        <v>69</v>
      </c>
      <c r="P24" s="3" t="b">
        <v>0</v>
      </c>
    </row>
    <row r="25" spans="1:16" x14ac:dyDescent="0.25">
      <c r="A25" s="3">
        <f>'Decision Tree using TVM'!$F$28</f>
        <v>-7946.6566000000003</v>
      </c>
      <c r="B25" s="43" t="s">
        <v>80</v>
      </c>
      <c r="C25" s="3">
        <v>0</v>
      </c>
      <c r="H25" s="3" t="s">
        <v>68</v>
      </c>
      <c r="I25" s="3" t="s">
        <v>68</v>
      </c>
      <c r="J25" s="3">
        <f>'Decision Tree using TVM'!$E$28</f>
        <v>1500</v>
      </c>
      <c r="K25" s="3">
        <f>'Decision Tree using TVM'!$E$27</f>
        <v>0.6</v>
      </c>
      <c r="L25" s="3" t="s">
        <v>102</v>
      </c>
      <c r="M25" s="43" t="s">
        <v>69</v>
      </c>
      <c r="P25" s="3" t="b">
        <v>0</v>
      </c>
    </row>
    <row r="26" spans="1:16" x14ac:dyDescent="0.25">
      <c r="A26" s="3">
        <f>'Decision Tree using TVM'!$F$30</f>
        <v>-8697.9714999999997</v>
      </c>
      <c r="B26" s="43" t="s">
        <v>81</v>
      </c>
      <c r="C26" s="3">
        <v>0</v>
      </c>
      <c r="H26" s="3" t="s">
        <v>68</v>
      </c>
      <c r="I26" s="3" t="s">
        <v>68</v>
      </c>
      <c r="J26" s="3">
        <f>'Decision Tree using TVM'!$E$30</f>
        <v>2500</v>
      </c>
      <c r="K26" s="3">
        <f>'Decision Tree using TVM'!$E$29</f>
        <v>0.19999999999999996</v>
      </c>
      <c r="L26" s="3" t="s">
        <v>102</v>
      </c>
      <c r="M26" s="43" t="s">
        <v>69</v>
      </c>
      <c r="P26" s="3" t="b">
        <v>0</v>
      </c>
    </row>
    <row r="27" spans="1:16" x14ac:dyDescent="0.25">
      <c r="A27" s="3">
        <f>'Decision Tree using TVM'!$D$42</f>
        <v>-8029.3012999999992</v>
      </c>
      <c r="B27" s="43" t="s">
        <v>80</v>
      </c>
      <c r="C27" s="3">
        <v>0</v>
      </c>
      <c r="H27" s="46">
        <f>'Data &amp; Formulas'!$H$18</f>
        <v>500</v>
      </c>
      <c r="I27" s="3" t="s">
        <v>68</v>
      </c>
      <c r="J27" s="3">
        <f>'Decision Tree using TVM'!$C$42</f>
        <v>1500</v>
      </c>
      <c r="K27" s="3">
        <f>'Decision Tree using TVM'!$C$41</f>
        <v>0.6</v>
      </c>
      <c r="L27" s="3" t="s">
        <v>113</v>
      </c>
      <c r="M27" s="43" t="s">
        <v>69</v>
      </c>
      <c r="O27" s="3" t="str">
        <f>'Decision Tree using TVM'!$D$41</f>
        <v>Year 2 Maintenance</v>
      </c>
      <c r="P27" s="3" t="b">
        <v>0</v>
      </c>
    </row>
    <row r="28" spans="1:16" x14ac:dyDescent="0.25">
      <c r="A28" s="3">
        <f>'Decision Tree using TVM'!$E$36</f>
        <v>-7202.8549999999996</v>
      </c>
      <c r="B28" s="43" t="s">
        <v>79</v>
      </c>
      <c r="C28" s="3">
        <v>0</v>
      </c>
      <c r="H28" s="46">
        <f>'Data &amp; Formulas'!$H$24</f>
        <v>500</v>
      </c>
      <c r="I28" s="3" t="s">
        <v>68</v>
      </c>
      <c r="J28" s="3">
        <f>'Decision Tree using TVM'!$D$36</f>
        <v>500</v>
      </c>
      <c r="K28" s="3">
        <f>'Decision Tree using TVM'!$D$35</f>
        <v>0.2</v>
      </c>
      <c r="L28" s="3" t="s">
        <v>114</v>
      </c>
      <c r="M28" s="43" t="s">
        <v>69</v>
      </c>
      <c r="O28" s="3" t="str">
        <f>'Decision Tree using TVM'!$E$35</f>
        <v>Year 3 Maintenance</v>
      </c>
      <c r="P28" s="3" t="b">
        <v>0</v>
      </c>
    </row>
    <row r="29" spans="1:16" x14ac:dyDescent="0.25">
      <c r="A29" s="3">
        <f>'Decision Tree using TVM'!$F$34</f>
        <v>-6451.5402000000004</v>
      </c>
      <c r="B29" s="43" t="s">
        <v>79</v>
      </c>
      <c r="C29" s="3">
        <v>0</v>
      </c>
      <c r="H29" s="3" t="s">
        <v>68</v>
      </c>
      <c r="I29" s="3" t="s">
        <v>68</v>
      </c>
      <c r="J29" s="3">
        <f>'Decision Tree using TVM'!$E$34</f>
        <v>500</v>
      </c>
      <c r="K29" s="3">
        <f>'Decision Tree using TVM'!$E$33</f>
        <v>0.2</v>
      </c>
      <c r="L29" s="3" t="s">
        <v>115</v>
      </c>
      <c r="M29" s="43" t="s">
        <v>69</v>
      </c>
      <c r="P29" s="3" t="b">
        <v>0</v>
      </c>
    </row>
    <row r="30" spans="1:16" x14ac:dyDescent="0.25">
      <c r="A30" s="3">
        <f>'Decision Tree using TVM'!$F$38</f>
        <v>-7202.8549999999996</v>
      </c>
      <c r="B30" s="43" t="s">
        <v>80</v>
      </c>
      <c r="C30" s="3">
        <v>0</v>
      </c>
      <c r="H30" s="3" t="s">
        <v>68</v>
      </c>
      <c r="I30" s="3" t="s">
        <v>68</v>
      </c>
      <c r="J30" s="3">
        <f>'Decision Tree using TVM'!$E$38</f>
        <v>1500</v>
      </c>
      <c r="K30" s="3">
        <f>'Decision Tree using TVM'!$E$37</f>
        <v>0.6</v>
      </c>
      <c r="L30" s="3" t="s">
        <v>115</v>
      </c>
      <c r="M30" s="43" t="s">
        <v>69</v>
      </c>
      <c r="P30" s="3" t="b">
        <v>0</v>
      </c>
    </row>
    <row r="31" spans="1:16" x14ac:dyDescent="0.25">
      <c r="A31" s="3">
        <f>'Decision Tree using TVM'!$F$40</f>
        <v>-7954.1697999999997</v>
      </c>
      <c r="B31" s="43" t="s">
        <v>81</v>
      </c>
      <c r="C31" s="3">
        <v>0</v>
      </c>
      <c r="H31" s="3" t="s">
        <v>68</v>
      </c>
      <c r="I31" s="3" t="s">
        <v>68</v>
      </c>
      <c r="J31" s="3">
        <f>'Decision Tree using TVM'!$E$40</f>
        <v>2500</v>
      </c>
      <c r="K31" s="3">
        <f>'Decision Tree using TVM'!$E$39</f>
        <v>0.19999999999999996</v>
      </c>
      <c r="L31" s="3" t="s">
        <v>115</v>
      </c>
      <c r="M31" s="43" t="s">
        <v>69</v>
      </c>
      <c r="P31" s="3" t="b">
        <v>0</v>
      </c>
    </row>
    <row r="32" spans="1:16" x14ac:dyDescent="0.25">
      <c r="A32" s="3">
        <f>'Decision Tree using TVM'!$E$46</f>
        <v>-8029.3012999999992</v>
      </c>
      <c r="B32" s="43" t="s">
        <v>80</v>
      </c>
      <c r="C32" s="3">
        <v>0</v>
      </c>
      <c r="H32" s="46">
        <f>'Data &amp; Formulas'!$H$24</f>
        <v>500</v>
      </c>
      <c r="I32" s="3" t="s">
        <v>68</v>
      </c>
      <c r="J32" s="3">
        <f>'Decision Tree using TVM'!$D$46</f>
        <v>1500</v>
      </c>
      <c r="K32" s="3">
        <f>'Decision Tree using TVM'!$D$45</f>
        <v>0.6</v>
      </c>
      <c r="L32" s="3" t="s">
        <v>116</v>
      </c>
      <c r="M32" s="43" t="s">
        <v>69</v>
      </c>
      <c r="O32" s="3" t="str">
        <f>'Decision Tree using TVM'!$E$45</f>
        <v>Year 3 Maintenance</v>
      </c>
      <c r="P32" s="3" t="b">
        <v>0</v>
      </c>
    </row>
    <row r="33" spans="1:16" x14ac:dyDescent="0.25">
      <c r="A33" s="3">
        <f>'Decision Tree using TVM'!$F$44</f>
        <v>-7277.9865</v>
      </c>
      <c r="B33" s="43" t="s">
        <v>79</v>
      </c>
      <c r="C33" s="3">
        <v>0</v>
      </c>
      <c r="H33" s="3" t="s">
        <v>68</v>
      </c>
      <c r="I33" s="3" t="s">
        <v>68</v>
      </c>
      <c r="J33" s="3">
        <f>'Decision Tree using TVM'!$E$44</f>
        <v>500</v>
      </c>
      <c r="K33" s="3">
        <f>'Decision Tree using TVM'!$E$43</f>
        <v>0.2</v>
      </c>
      <c r="L33" s="3" t="s">
        <v>117</v>
      </c>
      <c r="M33" s="43" t="s">
        <v>69</v>
      </c>
      <c r="P33" s="3" t="b">
        <v>0</v>
      </c>
    </row>
    <row r="34" spans="1:16" x14ac:dyDescent="0.25">
      <c r="A34" s="3">
        <f>'Decision Tree using TVM'!$F$48</f>
        <v>-8029.3013000000001</v>
      </c>
      <c r="B34" s="43" t="s">
        <v>80</v>
      </c>
      <c r="C34" s="3">
        <v>0</v>
      </c>
      <c r="H34" s="3" t="s">
        <v>68</v>
      </c>
      <c r="I34" s="3" t="s">
        <v>68</v>
      </c>
      <c r="J34" s="3">
        <f>'Decision Tree using TVM'!$E$48</f>
        <v>1500</v>
      </c>
      <c r="K34" s="3">
        <f>'Decision Tree using TVM'!$E$47</f>
        <v>0.6</v>
      </c>
      <c r="L34" s="3" t="s">
        <v>117</v>
      </c>
      <c r="M34" s="43" t="s">
        <v>69</v>
      </c>
      <c r="P34" s="3" t="b">
        <v>0</v>
      </c>
    </row>
    <row r="35" spans="1:16" x14ac:dyDescent="0.25">
      <c r="A35" s="3">
        <f>'Decision Tree using TVM'!$F$50</f>
        <v>-8780.6160999999993</v>
      </c>
      <c r="B35" s="43" t="s">
        <v>81</v>
      </c>
      <c r="C35" s="3">
        <v>0</v>
      </c>
      <c r="H35" s="3" t="s">
        <v>68</v>
      </c>
      <c r="I35" s="3" t="s">
        <v>68</v>
      </c>
      <c r="J35" s="3">
        <f>'Decision Tree using TVM'!$E$50</f>
        <v>2500</v>
      </c>
      <c r="K35" s="3">
        <f>'Decision Tree using TVM'!$E$49</f>
        <v>0.19999999999999996</v>
      </c>
      <c r="L35" s="3" t="s">
        <v>117</v>
      </c>
      <c r="M35" s="43" t="s">
        <v>69</v>
      </c>
      <c r="P35" s="3" t="b">
        <v>0</v>
      </c>
    </row>
    <row r="36" spans="1:16" x14ac:dyDescent="0.25">
      <c r="A36" s="3">
        <f>'Decision Tree using TVM'!$E$54</f>
        <v>-8855.7476000000006</v>
      </c>
      <c r="B36" s="43" t="s">
        <v>81</v>
      </c>
      <c r="C36" s="3">
        <v>0</v>
      </c>
      <c r="H36" s="46">
        <f>'Data &amp; Formulas'!$H$24</f>
        <v>500</v>
      </c>
      <c r="I36" s="3" t="s">
        <v>68</v>
      </c>
      <c r="J36" s="3">
        <f>'Decision Tree using TVM'!$D$54</f>
        <v>2500</v>
      </c>
      <c r="K36" s="3">
        <f>'Decision Tree using TVM'!$D$53</f>
        <v>0.19999999999999996</v>
      </c>
      <c r="L36" s="3" t="s">
        <v>118</v>
      </c>
      <c r="M36" s="43" t="s">
        <v>69</v>
      </c>
      <c r="O36" s="3" t="str">
        <f>'Decision Tree using TVM'!$E$53</f>
        <v>Year 3 Maintenance</v>
      </c>
      <c r="P36" s="3" t="b">
        <v>0</v>
      </c>
    </row>
    <row r="37" spans="1:16" x14ac:dyDescent="0.25">
      <c r="A37" s="3">
        <f>'Decision Tree using TVM'!$F$52</f>
        <v>-8104.4327999999996</v>
      </c>
      <c r="B37" s="43" t="s">
        <v>79</v>
      </c>
      <c r="C37" s="3">
        <v>0</v>
      </c>
      <c r="H37" s="3" t="s">
        <v>68</v>
      </c>
      <c r="I37" s="3" t="s">
        <v>68</v>
      </c>
      <c r="J37" s="3">
        <f>'Decision Tree using TVM'!$E$52</f>
        <v>500</v>
      </c>
      <c r="K37" s="3">
        <f>'Decision Tree using TVM'!$E$51</f>
        <v>0.2</v>
      </c>
      <c r="L37" s="3" t="s">
        <v>119</v>
      </c>
      <c r="M37" s="43" t="s">
        <v>69</v>
      </c>
      <c r="P37" s="3" t="b">
        <v>0</v>
      </c>
    </row>
    <row r="38" spans="1:16" x14ac:dyDescent="0.25">
      <c r="A38" s="3">
        <f>'Decision Tree using TVM'!$F$56</f>
        <v>-8855.7476000000006</v>
      </c>
      <c r="B38" s="43" t="s">
        <v>80</v>
      </c>
      <c r="C38" s="3">
        <v>0</v>
      </c>
      <c r="H38" s="3" t="s">
        <v>68</v>
      </c>
      <c r="I38" s="3" t="s">
        <v>68</v>
      </c>
      <c r="J38" s="3">
        <f>'Decision Tree using TVM'!$E$56</f>
        <v>1500</v>
      </c>
      <c r="K38" s="3">
        <f>'Decision Tree using TVM'!$E$55</f>
        <v>0.6</v>
      </c>
      <c r="L38" s="3" t="s">
        <v>119</v>
      </c>
      <c r="M38" s="43" t="s">
        <v>69</v>
      </c>
      <c r="P38" s="3" t="b">
        <v>0</v>
      </c>
    </row>
    <row r="39" spans="1:16" x14ac:dyDescent="0.25">
      <c r="A39" s="3">
        <f>'Decision Tree using TVM'!$F$58</f>
        <v>-9607.0624000000007</v>
      </c>
      <c r="B39" s="43" t="s">
        <v>81</v>
      </c>
      <c r="C39" s="3">
        <v>0</v>
      </c>
      <c r="H39" s="3" t="s">
        <v>68</v>
      </c>
      <c r="I39" s="3" t="s">
        <v>68</v>
      </c>
      <c r="J39" s="3">
        <f>'Decision Tree using TVM'!$E$58</f>
        <v>2500</v>
      </c>
      <c r="K39" s="3">
        <f>'Decision Tree using TVM'!$E$57</f>
        <v>0.19999999999999996</v>
      </c>
      <c r="L39" s="3" t="s">
        <v>119</v>
      </c>
      <c r="M39" s="43" t="s">
        <v>69</v>
      </c>
      <c r="P39" s="3" t="b">
        <v>0</v>
      </c>
    </row>
    <row r="40" spans="1:16" x14ac:dyDescent="0.25">
      <c r="A40" s="3">
        <f>'Decision Tree using TVM'!$D$68</f>
        <v>-8938.3922000000002</v>
      </c>
      <c r="B40" s="43" t="s">
        <v>81</v>
      </c>
      <c r="C40" s="3">
        <v>0</v>
      </c>
      <c r="H40" s="46">
        <f>'Data &amp; Formulas'!$H$18</f>
        <v>500</v>
      </c>
      <c r="I40" s="3" t="s">
        <v>68</v>
      </c>
      <c r="J40" s="3">
        <f>'Decision Tree using TVM'!$C$68</f>
        <v>2500</v>
      </c>
      <c r="K40" s="3">
        <f>'Decision Tree using TVM'!$C$67</f>
        <v>0.19999999999999996</v>
      </c>
      <c r="L40" s="3" t="s">
        <v>120</v>
      </c>
      <c r="M40" s="43" t="s">
        <v>69</v>
      </c>
      <c r="O40" s="3" t="str">
        <f>'Decision Tree using TVM'!$D$67</f>
        <v>Year 2 Maintenance</v>
      </c>
      <c r="P40" s="3" t="b">
        <v>0</v>
      </c>
    </row>
    <row r="41" spans="1:16" x14ac:dyDescent="0.25">
      <c r="A41" s="3">
        <f>'Decision Tree using TVM'!$E$62</f>
        <v>-8111.9458999999997</v>
      </c>
      <c r="B41" s="43" t="s">
        <v>79</v>
      </c>
      <c r="C41" s="3">
        <v>0</v>
      </c>
      <c r="H41" s="46">
        <f>'Data &amp; Formulas'!$H$24</f>
        <v>500</v>
      </c>
      <c r="I41" s="3" t="s">
        <v>68</v>
      </c>
      <c r="J41" s="3">
        <f>'Decision Tree using TVM'!$D$62</f>
        <v>500</v>
      </c>
      <c r="K41" s="3">
        <f>'Decision Tree using TVM'!$D$61</f>
        <v>0.2</v>
      </c>
      <c r="L41" s="3" t="s">
        <v>121</v>
      </c>
      <c r="M41" s="43" t="s">
        <v>69</v>
      </c>
      <c r="O41" s="3" t="str">
        <f>'Decision Tree using TVM'!$E$61</f>
        <v>Year 3 Maintenance</v>
      </c>
      <c r="P41" s="3" t="b">
        <v>0</v>
      </c>
    </row>
    <row r="42" spans="1:16" x14ac:dyDescent="0.25">
      <c r="A42" s="3">
        <f>'Decision Tree using TVM'!$F$60</f>
        <v>-7360.6310999999996</v>
      </c>
      <c r="B42" s="43" t="s">
        <v>79</v>
      </c>
      <c r="C42" s="3">
        <v>0</v>
      </c>
      <c r="H42" s="3" t="s">
        <v>68</v>
      </c>
      <c r="I42" s="3" t="s">
        <v>68</v>
      </c>
      <c r="J42" s="3">
        <f>'Decision Tree using TVM'!$E$60</f>
        <v>500</v>
      </c>
      <c r="K42" s="3">
        <f>'Decision Tree using TVM'!$E$59</f>
        <v>0.2</v>
      </c>
      <c r="L42" s="3" t="s">
        <v>122</v>
      </c>
      <c r="M42" s="43" t="s">
        <v>69</v>
      </c>
      <c r="P42" s="3" t="b">
        <v>0</v>
      </c>
    </row>
    <row r="43" spans="1:16" x14ac:dyDescent="0.25">
      <c r="A43" s="3">
        <f>'Decision Tree using TVM'!$F$64</f>
        <v>-8111.9458999999997</v>
      </c>
      <c r="B43" s="43" t="s">
        <v>80</v>
      </c>
      <c r="C43" s="3">
        <v>0</v>
      </c>
      <c r="H43" s="3" t="s">
        <v>68</v>
      </c>
      <c r="I43" s="3" t="s">
        <v>68</v>
      </c>
      <c r="J43" s="3">
        <f>'Decision Tree using TVM'!$E$64</f>
        <v>1500</v>
      </c>
      <c r="K43" s="3">
        <f>'Decision Tree using TVM'!$E$63</f>
        <v>0.6</v>
      </c>
      <c r="L43" s="3" t="s">
        <v>122</v>
      </c>
      <c r="M43" s="43" t="s">
        <v>69</v>
      </c>
      <c r="P43" s="3" t="b">
        <v>0</v>
      </c>
    </row>
    <row r="44" spans="1:16" x14ac:dyDescent="0.25">
      <c r="A44" s="3">
        <f>'Decision Tree using TVM'!$F$66</f>
        <v>-8863.2607000000007</v>
      </c>
      <c r="B44" s="43" t="s">
        <v>81</v>
      </c>
      <c r="C44" s="3">
        <v>0</v>
      </c>
      <c r="H44" s="3" t="s">
        <v>68</v>
      </c>
      <c r="I44" s="3" t="s">
        <v>68</v>
      </c>
      <c r="J44" s="3">
        <f>'Decision Tree using TVM'!$E$66</f>
        <v>2500</v>
      </c>
      <c r="K44" s="3">
        <f>'Decision Tree using TVM'!$E$65</f>
        <v>0.19999999999999996</v>
      </c>
      <c r="L44" s="3" t="s">
        <v>122</v>
      </c>
      <c r="M44" s="43" t="s">
        <v>69</v>
      </c>
      <c r="P44" s="3" t="b">
        <v>0</v>
      </c>
    </row>
    <row r="45" spans="1:16" x14ac:dyDescent="0.25">
      <c r="A45" s="3">
        <f>'Decision Tree using TVM'!$E$72</f>
        <v>-8938.3922000000002</v>
      </c>
      <c r="B45" s="43" t="s">
        <v>80</v>
      </c>
      <c r="C45" s="3">
        <v>0</v>
      </c>
      <c r="H45" s="46">
        <f>'Data &amp; Formulas'!$H$24</f>
        <v>500</v>
      </c>
      <c r="I45" s="3" t="s">
        <v>68</v>
      </c>
      <c r="J45" s="3">
        <f>'Decision Tree using TVM'!$D$72</f>
        <v>1500</v>
      </c>
      <c r="K45" s="3">
        <f>'Decision Tree using TVM'!$D$71</f>
        <v>0.6</v>
      </c>
      <c r="L45" s="3" t="s">
        <v>123</v>
      </c>
      <c r="M45" s="43" t="s">
        <v>69</v>
      </c>
      <c r="O45" s="3" t="str">
        <f>'Decision Tree using TVM'!$E$71</f>
        <v>Year 3 Maintenance</v>
      </c>
      <c r="P45" s="3" t="b">
        <v>0</v>
      </c>
    </row>
    <row r="46" spans="1:16" x14ac:dyDescent="0.25">
      <c r="A46" s="3">
        <f>'Decision Tree using TVM'!$F$70</f>
        <v>-8187.0774000000001</v>
      </c>
      <c r="B46" s="43" t="s">
        <v>79</v>
      </c>
      <c r="C46" s="3">
        <v>0</v>
      </c>
      <c r="H46" s="3" t="s">
        <v>68</v>
      </c>
      <c r="I46" s="3" t="s">
        <v>68</v>
      </c>
      <c r="J46" s="3">
        <f>'Decision Tree using TVM'!$E$70</f>
        <v>500</v>
      </c>
      <c r="K46" s="3">
        <f>'Decision Tree using TVM'!$E$69</f>
        <v>0.2</v>
      </c>
      <c r="L46" s="3" t="s">
        <v>124</v>
      </c>
      <c r="M46" s="43" t="s">
        <v>69</v>
      </c>
      <c r="P46" s="3" t="b">
        <v>0</v>
      </c>
    </row>
    <row r="47" spans="1:16" x14ac:dyDescent="0.25">
      <c r="A47" s="3">
        <f>'Decision Tree using TVM'!$F$74</f>
        <v>-8938.3922000000002</v>
      </c>
      <c r="B47" s="43" t="s">
        <v>80</v>
      </c>
      <c r="C47" s="3">
        <v>0</v>
      </c>
      <c r="H47" s="3" t="s">
        <v>68</v>
      </c>
      <c r="I47" s="3" t="s">
        <v>68</v>
      </c>
      <c r="J47" s="3">
        <f>'Decision Tree using TVM'!$E$74</f>
        <v>1500</v>
      </c>
      <c r="K47" s="3">
        <f>'Decision Tree using TVM'!$E$73</f>
        <v>0.6</v>
      </c>
      <c r="L47" s="3" t="s">
        <v>124</v>
      </c>
      <c r="M47" s="43" t="s">
        <v>69</v>
      </c>
      <c r="P47" s="3" t="b">
        <v>0</v>
      </c>
    </row>
    <row r="48" spans="1:16" x14ac:dyDescent="0.25">
      <c r="A48" s="3">
        <f>'Decision Tree using TVM'!$F$76</f>
        <v>-9689.7070000000003</v>
      </c>
      <c r="B48" s="43" t="s">
        <v>81</v>
      </c>
      <c r="C48" s="3">
        <v>0</v>
      </c>
      <c r="H48" s="3" t="s">
        <v>68</v>
      </c>
      <c r="I48" s="3" t="s">
        <v>68</v>
      </c>
      <c r="J48" s="3">
        <f>'Decision Tree using TVM'!$E$76</f>
        <v>2500</v>
      </c>
      <c r="K48" s="3">
        <f>'Decision Tree using TVM'!$E$75</f>
        <v>0.19999999999999996</v>
      </c>
      <c r="L48" s="3" t="s">
        <v>124</v>
      </c>
      <c r="M48" s="43" t="s">
        <v>69</v>
      </c>
      <c r="P48" s="3" t="b">
        <v>0</v>
      </c>
    </row>
    <row r="49" spans="1:16" x14ac:dyDescent="0.25">
      <c r="A49" s="3">
        <f>'Decision Tree using TVM'!$E$80</f>
        <v>-9764.8384999999998</v>
      </c>
      <c r="B49" s="43" t="s">
        <v>81</v>
      </c>
      <c r="C49" s="3">
        <v>0</v>
      </c>
      <c r="H49" s="46">
        <f>'Data &amp; Formulas'!$H$24</f>
        <v>500</v>
      </c>
      <c r="I49" s="3" t="s">
        <v>68</v>
      </c>
      <c r="J49" s="3">
        <f>'Decision Tree using TVM'!$D$80</f>
        <v>2500</v>
      </c>
      <c r="K49" s="3">
        <f>'Decision Tree using TVM'!$D$79</f>
        <v>0.19999999999999996</v>
      </c>
      <c r="L49" s="3" t="s">
        <v>125</v>
      </c>
      <c r="M49" s="43" t="s">
        <v>69</v>
      </c>
      <c r="O49" s="3" t="str">
        <f>'Decision Tree using TVM'!$E$79</f>
        <v>Year 3 Maintenance</v>
      </c>
      <c r="P49" s="3" t="b">
        <v>0</v>
      </c>
    </row>
    <row r="50" spans="1:16" x14ac:dyDescent="0.25">
      <c r="A50" s="3">
        <f>'Decision Tree using TVM'!$F$78</f>
        <v>-9013.5236999999997</v>
      </c>
      <c r="B50" s="43" t="s">
        <v>79</v>
      </c>
      <c r="C50" s="3">
        <v>0</v>
      </c>
      <c r="H50" s="3" t="s">
        <v>68</v>
      </c>
      <c r="I50" s="3" t="s">
        <v>68</v>
      </c>
      <c r="J50" s="3">
        <f>'Decision Tree using TVM'!$E$78</f>
        <v>500</v>
      </c>
      <c r="K50" s="3">
        <f>'Decision Tree using TVM'!$E$77</f>
        <v>0.2</v>
      </c>
      <c r="L50" s="3" t="s">
        <v>126</v>
      </c>
      <c r="M50" s="43" t="s">
        <v>69</v>
      </c>
      <c r="P50" s="3" t="b">
        <v>0</v>
      </c>
    </row>
    <row r="51" spans="1:16" x14ac:dyDescent="0.25">
      <c r="A51" s="3">
        <f>'Decision Tree using TVM'!$F$82</f>
        <v>-9764.8384999999998</v>
      </c>
      <c r="B51" s="43" t="s">
        <v>80</v>
      </c>
      <c r="C51" s="3">
        <v>0</v>
      </c>
      <c r="H51" s="3" t="s">
        <v>68</v>
      </c>
      <c r="I51" s="3" t="s">
        <v>68</v>
      </c>
      <c r="J51" s="3">
        <f>'Decision Tree using TVM'!$E$82</f>
        <v>1500</v>
      </c>
      <c r="K51" s="3">
        <f>'Decision Tree using TVM'!$E$81</f>
        <v>0.6</v>
      </c>
      <c r="L51" s="3" t="s">
        <v>126</v>
      </c>
      <c r="M51" s="43" t="s">
        <v>69</v>
      </c>
      <c r="P51" s="3" t="b">
        <v>0</v>
      </c>
    </row>
    <row r="52" spans="1:16" x14ac:dyDescent="0.25">
      <c r="A52" s="3">
        <f>'Decision Tree using TVM'!$F$84</f>
        <v>-10516.1533</v>
      </c>
      <c r="B52" s="43" t="s">
        <v>81</v>
      </c>
      <c r="C52" s="3">
        <v>0</v>
      </c>
      <c r="H52" s="3" t="s">
        <v>68</v>
      </c>
      <c r="I52" s="3" t="s">
        <v>68</v>
      </c>
      <c r="J52" s="3">
        <f>'Decision Tree using TVM'!$E$84</f>
        <v>2500</v>
      </c>
      <c r="K52" s="3">
        <f>'Decision Tree using TVM'!$E$83</f>
        <v>0.19999999999999996</v>
      </c>
      <c r="L52" s="3" t="s">
        <v>126</v>
      </c>
      <c r="M52" s="43" t="s">
        <v>69</v>
      </c>
      <c r="P52" s="3"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heetViews>
  <sheetFormatPr defaultColWidth="15.7109375" defaultRowHeight="15" x14ac:dyDescent="0.25"/>
  <cols>
    <col min="1" max="16384" width="15.7109375" style="3"/>
  </cols>
  <sheetData>
    <row r="1" spans="1:16" x14ac:dyDescent="0.25">
      <c r="A1" s="3" t="s">
        <v>28</v>
      </c>
      <c r="B1" s="43" t="s">
        <v>70</v>
      </c>
      <c r="E1" s="3" t="s">
        <v>36</v>
      </c>
      <c r="F1" s="3">
        <v>3</v>
      </c>
      <c r="H1" s="3" t="s">
        <v>42</v>
      </c>
      <c r="I1" s="43" t="s">
        <v>67</v>
      </c>
      <c r="K1" s="3" t="s">
        <v>47</v>
      </c>
      <c r="L1" s="3">
        <v>100</v>
      </c>
    </row>
    <row r="2" spans="1:16" x14ac:dyDescent="0.25">
      <c r="A2" s="3" t="s">
        <v>29</v>
      </c>
      <c r="B2" s="3" t="e">
        <f>'Decision Tree without TVM'!#REF!</f>
        <v>#REF!</v>
      </c>
      <c r="E2" s="3" t="s">
        <v>37</v>
      </c>
      <c r="F2" s="3">
        <f>_xll.PTreeEvaluate5(B3,$L$11:$L$52,$J$11:$J$52,$K$11:$K$52,$N$11:$N$52,$G$11:$G$52,,L1)</f>
        <v>6254719</v>
      </c>
    </row>
    <row r="3" spans="1:16" x14ac:dyDescent="0.25">
      <c r="A3" s="3" t="s">
        <v>30</v>
      </c>
      <c r="B3" s="3" t="s">
        <v>71</v>
      </c>
      <c r="E3" s="3" t="s">
        <v>38</v>
      </c>
      <c r="F3" s="43" t="s">
        <v>63</v>
      </c>
      <c r="H3" s="3" t="s">
        <v>43</v>
      </c>
      <c r="I3" s="48" t="s">
        <v>65</v>
      </c>
    </row>
    <row r="4" spans="1:16" x14ac:dyDescent="0.25">
      <c r="A4" s="3" t="s">
        <v>31</v>
      </c>
      <c r="B4" s="46">
        <f>'Data &amp; Formulas'!$H$29</f>
        <v>-5350</v>
      </c>
      <c r="E4" s="3" t="s">
        <v>39</v>
      </c>
      <c r="F4" s="43" t="s">
        <v>64</v>
      </c>
      <c r="H4" s="3" t="s">
        <v>44</v>
      </c>
      <c r="I4" s="43" t="s">
        <v>66</v>
      </c>
    </row>
    <row r="5" spans="1:16" x14ac:dyDescent="0.25">
      <c r="A5" s="3" t="s">
        <v>32</v>
      </c>
      <c r="B5" s="3">
        <v>0</v>
      </c>
      <c r="E5" s="3" t="s">
        <v>40</v>
      </c>
      <c r="F5" s="43" t="s">
        <v>64</v>
      </c>
      <c r="H5" s="3" t="s">
        <v>45</v>
      </c>
      <c r="I5" s="48" t="s">
        <v>65</v>
      </c>
    </row>
    <row r="6" spans="1:16" x14ac:dyDescent="0.25">
      <c r="A6" s="3" t="s">
        <v>33</v>
      </c>
      <c r="E6" s="3" t="s">
        <v>41</v>
      </c>
      <c r="F6" s="43" t="s">
        <v>129</v>
      </c>
      <c r="H6" s="3" t="s">
        <v>46</v>
      </c>
      <c r="I6" s="43" t="s">
        <v>66</v>
      </c>
    </row>
    <row r="7" spans="1:16" x14ac:dyDescent="0.25">
      <c r="A7" s="3" t="s">
        <v>34</v>
      </c>
    </row>
    <row r="8" spans="1:16" x14ac:dyDescent="0.25">
      <c r="A8" s="3" t="s">
        <v>35</v>
      </c>
      <c r="B8" s="3">
        <v>42</v>
      </c>
    </row>
    <row r="10" spans="1:16" x14ac:dyDescent="0.25">
      <c r="A10" s="3" t="s">
        <v>48</v>
      </c>
      <c r="B10" s="3" t="s">
        <v>49</v>
      </c>
      <c r="C10" s="3" t="s">
        <v>50</v>
      </c>
      <c r="D10" s="3" t="s">
        <v>51</v>
      </c>
      <c r="E10" s="3" t="s">
        <v>52</v>
      </c>
      <c r="F10" s="3" t="s">
        <v>53</v>
      </c>
      <c r="G10" s="3" t="s">
        <v>54</v>
      </c>
      <c r="H10" s="3" t="s">
        <v>55</v>
      </c>
      <c r="I10" s="3" t="s">
        <v>56</v>
      </c>
      <c r="J10" s="3" t="s">
        <v>57</v>
      </c>
      <c r="K10" s="3" t="s">
        <v>58</v>
      </c>
      <c r="L10" s="3" t="s">
        <v>30</v>
      </c>
      <c r="M10" s="3" t="s">
        <v>59</v>
      </c>
      <c r="N10" s="3" t="s">
        <v>60</v>
      </c>
      <c r="O10" s="3" t="s">
        <v>61</v>
      </c>
      <c r="P10" s="3" t="s">
        <v>62</v>
      </c>
    </row>
    <row r="11" spans="1:16" x14ac:dyDescent="0.25">
      <c r="A11" s="3">
        <f>'Decision Tree without TVM'!$B$4</f>
        <v>-8350</v>
      </c>
      <c r="B11" s="3" t="str">
        <f>B1</f>
        <v>Problem 3.25</v>
      </c>
      <c r="C11" s="3">
        <v>0</v>
      </c>
      <c r="I11" s="3" t="s">
        <v>68</v>
      </c>
      <c r="J11" s="3">
        <f>'Decision Tree without TVM'!$A$4</f>
        <v>0</v>
      </c>
      <c r="K11" s="3">
        <f>'Decision Tree without TVM'!$A$3</f>
        <v>0</v>
      </c>
      <c r="L11" s="3" t="s">
        <v>74</v>
      </c>
      <c r="M11" s="43" t="s">
        <v>69</v>
      </c>
      <c r="O11" s="3" t="str">
        <f>'Decision Tree without TVM'!$B$3</f>
        <v>Car Decision</v>
      </c>
      <c r="P11" s="3" t="b">
        <v>0</v>
      </c>
    </row>
    <row r="12" spans="1:16" x14ac:dyDescent="0.25">
      <c r="A12" s="3">
        <f>'Decision Tree without TVM'!$C$2</f>
        <v>-9840.6</v>
      </c>
      <c r="B12" s="43" t="s">
        <v>1</v>
      </c>
      <c r="C12" s="3">
        <v>0</v>
      </c>
      <c r="H12" s="58">
        <f>'Data &amp; Formulas'!$G$29</f>
        <v>-9840.5999999999985</v>
      </c>
      <c r="I12" s="3" t="s">
        <v>68</v>
      </c>
      <c r="J12" s="3">
        <f>'Decision Tree without TVM'!$B$2</f>
        <v>0</v>
      </c>
      <c r="L12" s="3" t="s">
        <v>73</v>
      </c>
      <c r="M12" s="43" t="s">
        <v>69</v>
      </c>
      <c r="P12" s="3" t="b">
        <v>0</v>
      </c>
    </row>
    <row r="13" spans="1:16" x14ac:dyDescent="0.25">
      <c r="A13" s="3">
        <f>'Decision Tree without TVM'!$C$32</f>
        <v>-8350</v>
      </c>
      <c r="B13" s="43" t="s">
        <v>2</v>
      </c>
      <c r="C13" s="3">
        <v>0</v>
      </c>
      <c r="H13" s="46">
        <f>'Data &amp; Formulas'!$H$12</f>
        <v>500</v>
      </c>
      <c r="I13" s="3" t="s">
        <v>68</v>
      </c>
      <c r="J13" s="3">
        <f>'Decision Tree without TVM'!$B$32</f>
        <v>0</v>
      </c>
      <c r="L13" s="3" t="s">
        <v>78</v>
      </c>
      <c r="M13" s="43" t="s">
        <v>69</v>
      </c>
      <c r="O13" s="3" t="str">
        <f>'Decision Tree without TVM'!$C$31</f>
        <v>Year 1 Maintenance</v>
      </c>
      <c r="P13" s="3" t="b">
        <v>0</v>
      </c>
    </row>
    <row r="14" spans="1:16" x14ac:dyDescent="0.25">
      <c r="A14" s="3">
        <f>'Decision Tree without TVM'!$D$14</f>
        <v>-7349.9999999999991</v>
      </c>
      <c r="B14" s="43" t="s">
        <v>79</v>
      </c>
      <c r="C14" s="3">
        <v>0</v>
      </c>
      <c r="H14" s="46">
        <f>'Data &amp; Formulas'!$H$18</f>
        <v>500</v>
      </c>
      <c r="I14" s="3" t="s">
        <v>68</v>
      </c>
      <c r="J14" s="3">
        <f>'Decision Tree without TVM'!$C$14</f>
        <v>500</v>
      </c>
      <c r="K14" s="3">
        <f>'Decision Tree without TVM'!$C$13</f>
        <v>0.2</v>
      </c>
      <c r="L14" s="3" t="s">
        <v>83</v>
      </c>
      <c r="M14" s="43" t="s">
        <v>69</v>
      </c>
      <c r="O14" s="3" t="str">
        <f>'Decision Tree without TVM'!$D$13</f>
        <v>Year 2 Maintenance</v>
      </c>
      <c r="P14" s="3" t="b">
        <v>0</v>
      </c>
    </row>
    <row r="15" spans="1:16" x14ac:dyDescent="0.25">
      <c r="A15" s="3">
        <f>'Decision Tree without TVM'!$D$42</f>
        <v>-8350</v>
      </c>
      <c r="B15" s="43" t="s">
        <v>80</v>
      </c>
      <c r="C15" s="3">
        <v>0</v>
      </c>
      <c r="H15" s="46">
        <f>'Data &amp; Formulas'!$H$18</f>
        <v>500</v>
      </c>
      <c r="I15" s="3" t="s">
        <v>68</v>
      </c>
      <c r="J15" s="3">
        <f>'Decision Tree without TVM'!$C$42</f>
        <v>1500</v>
      </c>
      <c r="K15" s="3">
        <f>'Decision Tree without TVM'!$C$41</f>
        <v>0.6</v>
      </c>
      <c r="L15" s="3" t="s">
        <v>84</v>
      </c>
      <c r="M15" s="43" t="s">
        <v>69</v>
      </c>
      <c r="O15" s="3" t="str">
        <f>'Decision Tree without TVM'!$D$41</f>
        <v>Year 2 Maintenance</v>
      </c>
      <c r="P15" s="3" t="b">
        <v>0</v>
      </c>
    </row>
    <row r="16" spans="1:16" x14ac:dyDescent="0.25">
      <c r="A16" s="3">
        <f>'Decision Tree without TVM'!$D$68</f>
        <v>-9350</v>
      </c>
      <c r="B16" s="43" t="s">
        <v>81</v>
      </c>
      <c r="C16" s="3">
        <v>0</v>
      </c>
      <c r="H16" s="46">
        <f>'Data &amp; Formulas'!$H$18</f>
        <v>500</v>
      </c>
      <c r="I16" s="3" t="s">
        <v>68</v>
      </c>
      <c r="J16" s="3">
        <f>'Decision Tree without TVM'!$C$68</f>
        <v>2500</v>
      </c>
      <c r="K16" s="3">
        <f>'Decision Tree without TVM'!$C$67</f>
        <v>0.19999999999999996</v>
      </c>
      <c r="L16" s="3" t="s">
        <v>86</v>
      </c>
      <c r="M16" s="43" t="s">
        <v>69</v>
      </c>
      <c r="O16" s="3" t="str">
        <f>'Decision Tree without TVM'!$D$67</f>
        <v>Year 2 Maintenance</v>
      </c>
      <c r="P16" s="3" t="b">
        <v>0</v>
      </c>
    </row>
    <row r="17" spans="1:16" x14ac:dyDescent="0.25">
      <c r="A17" s="3">
        <f>'Decision Tree without TVM'!$E$8</f>
        <v>-6350</v>
      </c>
      <c r="B17" s="43" t="s">
        <v>79</v>
      </c>
      <c r="C17" s="3">
        <v>0</v>
      </c>
      <c r="H17" s="46">
        <f>'Data &amp; Formulas'!$H$24</f>
        <v>500</v>
      </c>
      <c r="I17" s="3" t="s">
        <v>68</v>
      </c>
      <c r="J17" s="3">
        <f>'Decision Tree without TVM'!$D$8</f>
        <v>500</v>
      </c>
      <c r="K17" s="3">
        <f>'Decision Tree without TVM'!$D$7</f>
        <v>0.2</v>
      </c>
      <c r="L17" s="3" t="s">
        <v>88</v>
      </c>
      <c r="M17" s="43" t="s">
        <v>69</v>
      </c>
      <c r="O17" s="3" t="str">
        <f>'Decision Tree without TVM'!$E$7</f>
        <v>Year 3 Maintenance</v>
      </c>
      <c r="P17" s="3" t="b">
        <v>0</v>
      </c>
    </row>
    <row r="18" spans="1:16" x14ac:dyDescent="0.25">
      <c r="A18" s="3">
        <f>'Decision Tree without TVM'!$E$18</f>
        <v>-7349.9999999999991</v>
      </c>
      <c r="B18" s="43" t="s">
        <v>80</v>
      </c>
      <c r="C18" s="3">
        <v>0</v>
      </c>
      <c r="H18" s="46">
        <f>'Data &amp; Formulas'!$H$24</f>
        <v>500</v>
      </c>
      <c r="I18" s="3" t="s">
        <v>68</v>
      </c>
      <c r="J18" s="3">
        <f>'Decision Tree without TVM'!$D$18</f>
        <v>1500</v>
      </c>
      <c r="K18" s="3">
        <f>'Decision Tree without TVM'!$D$17</f>
        <v>0.6</v>
      </c>
      <c r="L18" s="3" t="s">
        <v>91</v>
      </c>
      <c r="M18" s="43" t="s">
        <v>69</v>
      </c>
      <c r="O18" s="3" t="str">
        <f>'Decision Tree without TVM'!$E$17</f>
        <v>Year 3 Maintenance</v>
      </c>
      <c r="P18" s="3" t="b">
        <v>0</v>
      </c>
    </row>
    <row r="19" spans="1:16" x14ac:dyDescent="0.25">
      <c r="A19" s="3">
        <f>'Decision Tree without TVM'!$E$26</f>
        <v>-8350</v>
      </c>
      <c r="B19" s="43" t="s">
        <v>81</v>
      </c>
      <c r="C19" s="3">
        <v>0</v>
      </c>
      <c r="H19" s="46">
        <f>'Data &amp; Formulas'!$H$24</f>
        <v>500</v>
      </c>
      <c r="I19" s="3" t="s">
        <v>68</v>
      </c>
      <c r="J19" s="3">
        <f>'Decision Tree without TVM'!$D$26</f>
        <v>2500</v>
      </c>
      <c r="K19" s="3">
        <f>'Decision Tree without TVM'!$D$25</f>
        <v>0.19999999999999996</v>
      </c>
      <c r="L19" s="3" t="s">
        <v>93</v>
      </c>
      <c r="M19" s="43" t="s">
        <v>69</v>
      </c>
      <c r="O19" s="3" t="str">
        <f>'Decision Tree without TVM'!$E$25</f>
        <v>Year 3 Maintenance</v>
      </c>
      <c r="P19" s="3" t="b">
        <v>0</v>
      </c>
    </row>
    <row r="20" spans="1:16" x14ac:dyDescent="0.25">
      <c r="A20" s="3">
        <f>'Decision Tree without TVM'!$E$36</f>
        <v>-7349.9999999999991</v>
      </c>
      <c r="B20" s="43" t="s">
        <v>79</v>
      </c>
      <c r="C20" s="3">
        <v>0</v>
      </c>
      <c r="H20" s="46">
        <f>'Data &amp; Formulas'!$H$24</f>
        <v>500</v>
      </c>
      <c r="I20" s="3" t="s">
        <v>68</v>
      </c>
      <c r="J20" s="3">
        <f>'Decision Tree without TVM'!$D$36</f>
        <v>500</v>
      </c>
      <c r="K20" s="3">
        <f>'Decision Tree without TVM'!$D$35</f>
        <v>0.2</v>
      </c>
      <c r="L20" s="3" t="s">
        <v>95</v>
      </c>
      <c r="M20" s="43" t="s">
        <v>69</v>
      </c>
      <c r="O20" s="3" t="str">
        <f>'Decision Tree without TVM'!$E$35</f>
        <v>Year 3 Maintenance</v>
      </c>
      <c r="P20" s="3" t="b">
        <v>0</v>
      </c>
    </row>
    <row r="21" spans="1:16" x14ac:dyDescent="0.25">
      <c r="A21" s="3">
        <f>'Decision Tree without TVM'!$E$46</f>
        <v>-8350</v>
      </c>
      <c r="B21" s="43" t="s">
        <v>80</v>
      </c>
      <c r="C21" s="3">
        <v>0</v>
      </c>
      <c r="H21" s="46">
        <f>'Data &amp; Formulas'!$H$24</f>
        <v>500</v>
      </c>
      <c r="I21" s="3" t="s">
        <v>68</v>
      </c>
      <c r="J21" s="3">
        <f>'Decision Tree without TVM'!$D$46</f>
        <v>1500</v>
      </c>
      <c r="K21" s="3">
        <f>'Decision Tree without TVM'!$D$45</f>
        <v>0.6</v>
      </c>
      <c r="L21" s="3" t="s">
        <v>97</v>
      </c>
      <c r="M21" s="43" t="s">
        <v>69</v>
      </c>
      <c r="O21" s="3" t="str">
        <f>'Decision Tree without TVM'!$E$45</f>
        <v>Year 3 Maintenance</v>
      </c>
      <c r="P21" s="3" t="b">
        <v>0</v>
      </c>
    </row>
    <row r="22" spans="1:16" x14ac:dyDescent="0.25">
      <c r="A22" s="3">
        <f>'Decision Tree without TVM'!$E$54</f>
        <v>-9350</v>
      </c>
      <c r="B22" s="43" t="s">
        <v>81</v>
      </c>
      <c r="C22" s="3">
        <v>0</v>
      </c>
      <c r="H22" s="46">
        <f>'Data &amp; Formulas'!$H$24</f>
        <v>500</v>
      </c>
      <c r="I22" s="3" t="s">
        <v>68</v>
      </c>
      <c r="J22" s="3">
        <f>'Decision Tree without TVM'!$D$54</f>
        <v>2500</v>
      </c>
      <c r="K22" s="3">
        <f>'Decision Tree without TVM'!$D$53</f>
        <v>0.19999999999999996</v>
      </c>
      <c r="L22" s="3" t="s">
        <v>99</v>
      </c>
      <c r="M22" s="43" t="s">
        <v>69</v>
      </c>
      <c r="O22" s="3" t="str">
        <f>'Decision Tree without TVM'!$E$53</f>
        <v>Year 3 Maintenance</v>
      </c>
      <c r="P22" s="3" t="b">
        <v>0</v>
      </c>
    </row>
    <row r="23" spans="1:16" x14ac:dyDescent="0.25">
      <c r="A23" s="3">
        <f>'Decision Tree without TVM'!$E$62</f>
        <v>-8350</v>
      </c>
      <c r="B23" s="43" t="s">
        <v>79</v>
      </c>
      <c r="C23" s="3">
        <v>0</v>
      </c>
      <c r="H23" s="46">
        <f>'Data &amp; Formulas'!$H$24</f>
        <v>500</v>
      </c>
      <c r="I23" s="3" t="s">
        <v>68</v>
      </c>
      <c r="J23" s="3">
        <f>'Decision Tree without TVM'!$D$62</f>
        <v>500</v>
      </c>
      <c r="K23" s="3">
        <f>'Decision Tree without TVM'!$D$61</f>
        <v>0.2</v>
      </c>
      <c r="L23" s="3" t="s">
        <v>101</v>
      </c>
      <c r="M23" s="43" t="s">
        <v>69</v>
      </c>
      <c r="O23" s="3" t="str">
        <f>'Decision Tree without TVM'!$E$61</f>
        <v>Year 3 Maintenance</v>
      </c>
      <c r="P23" s="3" t="b">
        <v>0</v>
      </c>
    </row>
    <row r="24" spans="1:16" x14ac:dyDescent="0.25">
      <c r="A24" s="3">
        <f>'Decision Tree without TVM'!$E$72</f>
        <v>-9350</v>
      </c>
      <c r="B24" s="43" t="s">
        <v>80</v>
      </c>
      <c r="C24" s="3">
        <v>0</v>
      </c>
      <c r="H24" s="46">
        <f>'Data &amp; Formulas'!$H$24</f>
        <v>500</v>
      </c>
      <c r="I24" s="3" t="s">
        <v>68</v>
      </c>
      <c r="J24" s="3">
        <f>'Decision Tree without TVM'!$D$72</f>
        <v>1500</v>
      </c>
      <c r="K24" s="3">
        <f>'Decision Tree without TVM'!$D$71</f>
        <v>0.6</v>
      </c>
      <c r="L24" s="3" t="s">
        <v>103</v>
      </c>
      <c r="M24" s="43" t="s">
        <v>69</v>
      </c>
      <c r="O24" s="3" t="str">
        <f>'Decision Tree without TVM'!$E$71</f>
        <v>Year 3 Maintenance</v>
      </c>
      <c r="P24" s="3" t="b">
        <v>0</v>
      </c>
    </row>
    <row r="25" spans="1:16" x14ac:dyDescent="0.25">
      <c r="A25" s="3">
        <f>'Decision Tree without TVM'!$E$80</f>
        <v>-10350</v>
      </c>
      <c r="B25" s="43" t="s">
        <v>81</v>
      </c>
      <c r="C25" s="3">
        <v>0</v>
      </c>
      <c r="H25" s="46">
        <f>'Data &amp; Formulas'!$H$24</f>
        <v>500</v>
      </c>
      <c r="I25" s="3" t="s">
        <v>68</v>
      </c>
      <c r="J25" s="3">
        <f>'Decision Tree without TVM'!$D$80</f>
        <v>2500</v>
      </c>
      <c r="K25" s="3">
        <f>'Decision Tree without TVM'!$D$79</f>
        <v>0.19999999999999996</v>
      </c>
      <c r="L25" s="3" t="s">
        <v>105</v>
      </c>
      <c r="M25" s="43" t="s">
        <v>69</v>
      </c>
      <c r="O25" s="3" t="str">
        <f>'Decision Tree without TVM'!$E$79</f>
        <v>Year 3 Maintenance</v>
      </c>
      <c r="P25" s="3" t="b">
        <v>0</v>
      </c>
    </row>
    <row r="26" spans="1:16" x14ac:dyDescent="0.25">
      <c r="A26" s="3">
        <f>'Decision Tree without TVM'!$F$6</f>
        <v>-5350</v>
      </c>
      <c r="B26" s="43" t="s">
        <v>79</v>
      </c>
      <c r="C26" s="3">
        <v>0</v>
      </c>
      <c r="H26" s="3" t="s">
        <v>68</v>
      </c>
      <c r="I26" s="3" t="s">
        <v>68</v>
      </c>
      <c r="J26" s="3">
        <f>'Decision Tree without TVM'!$E$6</f>
        <v>500</v>
      </c>
      <c r="K26" s="3">
        <f>'Decision Tree without TVM'!$E$5</f>
        <v>0.2</v>
      </c>
      <c r="L26" s="3" t="s">
        <v>89</v>
      </c>
      <c r="M26" s="43" t="s">
        <v>69</v>
      </c>
      <c r="P26" s="3" t="b">
        <v>0</v>
      </c>
    </row>
    <row r="27" spans="1:16" x14ac:dyDescent="0.25">
      <c r="A27" s="3">
        <f>'Decision Tree without TVM'!$F$10</f>
        <v>-6350</v>
      </c>
      <c r="B27" s="43" t="s">
        <v>80</v>
      </c>
      <c r="C27" s="3">
        <v>0</v>
      </c>
      <c r="H27" s="3" t="s">
        <v>68</v>
      </c>
      <c r="I27" s="3" t="s">
        <v>68</v>
      </c>
      <c r="J27" s="3">
        <f>'Decision Tree without TVM'!$E$10</f>
        <v>1500</v>
      </c>
      <c r="K27" s="3">
        <f>'Decision Tree without TVM'!$E$9</f>
        <v>0.6</v>
      </c>
      <c r="L27" s="3" t="s">
        <v>89</v>
      </c>
      <c r="M27" s="43" t="s">
        <v>69</v>
      </c>
      <c r="P27" s="3" t="b">
        <v>0</v>
      </c>
    </row>
    <row r="28" spans="1:16" x14ac:dyDescent="0.25">
      <c r="A28" s="3">
        <f>'Decision Tree without TVM'!$F$12</f>
        <v>-7350</v>
      </c>
      <c r="B28" s="43" t="s">
        <v>81</v>
      </c>
      <c r="C28" s="3">
        <v>0</v>
      </c>
      <c r="H28" s="3" t="s">
        <v>68</v>
      </c>
      <c r="I28" s="3" t="s">
        <v>68</v>
      </c>
      <c r="J28" s="3">
        <f>'Decision Tree without TVM'!$E$12</f>
        <v>2500</v>
      </c>
      <c r="K28" s="3">
        <f>'Decision Tree without TVM'!$E$11</f>
        <v>0.19999999999999996</v>
      </c>
      <c r="L28" s="3" t="s">
        <v>89</v>
      </c>
      <c r="M28" s="43" t="s">
        <v>69</v>
      </c>
      <c r="P28" s="3" t="b">
        <v>0</v>
      </c>
    </row>
    <row r="29" spans="1:16" x14ac:dyDescent="0.25">
      <c r="A29" s="3">
        <f>'Decision Tree without TVM'!$F$16</f>
        <v>-6350</v>
      </c>
      <c r="B29" s="43" t="s">
        <v>79</v>
      </c>
      <c r="C29" s="3">
        <v>0</v>
      </c>
      <c r="H29" s="3" t="s">
        <v>68</v>
      </c>
      <c r="I29" s="3" t="s">
        <v>68</v>
      </c>
      <c r="J29" s="3">
        <f>'Decision Tree without TVM'!$E$16</f>
        <v>500</v>
      </c>
      <c r="K29" s="3">
        <f>'Decision Tree without TVM'!$E$15</f>
        <v>0.2</v>
      </c>
      <c r="L29" s="3" t="s">
        <v>92</v>
      </c>
      <c r="M29" s="43" t="s">
        <v>69</v>
      </c>
      <c r="P29" s="3" t="b">
        <v>0</v>
      </c>
    </row>
    <row r="30" spans="1:16" x14ac:dyDescent="0.25">
      <c r="A30" s="3">
        <f>'Decision Tree without TVM'!$F$20</f>
        <v>-7350</v>
      </c>
      <c r="B30" s="43" t="s">
        <v>80</v>
      </c>
      <c r="C30" s="3">
        <v>0</v>
      </c>
      <c r="H30" s="3" t="s">
        <v>68</v>
      </c>
      <c r="I30" s="3" t="s">
        <v>68</v>
      </c>
      <c r="J30" s="3">
        <f>'Decision Tree without TVM'!$E$20</f>
        <v>1500</v>
      </c>
      <c r="K30" s="3">
        <f>'Decision Tree without TVM'!$E$19</f>
        <v>0.6</v>
      </c>
      <c r="L30" s="3" t="s">
        <v>92</v>
      </c>
      <c r="M30" s="43" t="s">
        <v>69</v>
      </c>
      <c r="P30" s="3" t="b">
        <v>0</v>
      </c>
    </row>
    <row r="31" spans="1:16" x14ac:dyDescent="0.25">
      <c r="A31" s="3">
        <f>'Decision Tree without TVM'!$F$22</f>
        <v>-8350</v>
      </c>
      <c r="B31" s="43" t="s">
        <v>81</v>
      </c>
      <c r="C31" s="3">
        <v>0</v>
      </c>
      <c r="H31" s="3" t="s">
        <v>68</v>
      </c>
      <c r="I31" s="3" t="s">
        <v>68</v>
      </c>
      <c r="J31" s="3">
        <f>'Decision Tree without TVM'!$E$22</f>
        <v>2500</v>
      </c>
      <c r="K31" s="3">
        <f>'Decision Tree without TVM'!$E$21</f>
        <v>0.19999999999999996</v>
      </c>
      <c r="L31" s="3" t="s">
        <v>92</v>
      </c>
      <c r="M31" s="43" t="s">
        <v>69</v>
      </c>
      <c r="P31" s="3" t="b">
        <v>0</v>
      </c>
    </row>
    <row r="32" spans="1:16" x14ac:dyDescent="0.25">
      <c r="A32" s="3">
        <f>'Decision Tree without TVM'!$F$24</f>
        <v>-7350</v>
      </c>
      <c r="B32" s="43" t="s">
        <v>79</v>
      </c>
      <c r="C32" s="3">
        <v>0</v>
      </c>
      <c r="H32" s="3" t="s">
        <v>68</v>
      </c>
      <c r="I32" s="3" t="s">
        <v>68</v>
      </c>
      <c r="J32" s="3">
        <f>'Decision Tree without TVM'!$E$24</f>
        <v>500</v>
      </c>
      <c r="K32" s="3">
        <f>'Decision Tree without TVM'!$E$23</f>
        <v>0.2</v>
      </c>
      <c r="L32" s="3" t="s">
        <v>94</v>
      </c>
      <c r="M32" s="43" t="s">
        <v>69</v>
      </c>
      <c r="P32" s="3" t="b">
        <v>0</v>
      </c>
    </row>
    <row r="33" spans="1:16" x14ac:dyDescent="0.25">
      <c r="A33" s="3">
        <f>'Decision Tree without TVM'!$F$28</f>
        <v>-8350</v>
      </c>
      <c r="B33" s="43" t="s">
        <v>80</v>
      </c>
      <c r="C33" s="3">
        <v>0</v>
      </c>
      <c r="H33" s="3" t="s">
        <v>68</v>
      </c>
      <c r="I33" s="3" t="s">
        <v>68</v>
      </c>
      <c r="J33" s="3">
        <f>'Decision Tree without TVM'!$E$28</f>
        <v>1500</v>
      </c>
      <c r="K33" s="3">
        <f>'Decision Tree without TVM'!$E$27</f>
        <v>0.6</v>
      </c>
      <c r="L33" s="3" t="s">
        <v>94</v>
      </c>
      <c r="M33" s="43" t="s">
        <v>69</v>
      </c>
      <c r="P33" s="3" t="b">
        <v>0</v>
      </c>
    </row>
    <row r="34" spans="1:16" x14ac:dyDescent="0.25">
      <c r="A34" s="3">
        <f>'Decision Tree without TVM'!$F$30</f>
        <v>-9350</v>
      </c>
      <c r="B34" s="43" t="s">
        <v>81</v>
      </c>
      <c r="C34" s="3">
        <v>0</v>
      </c>
      <c r="H34" s="3" t="s">
        <v>68</v>
      </c>
      <c r="I34" s="3" t="s">
        <v>68</v>
      </c>
      <c r="J34" s="3">
        <f>'Decision Tree without TVM'!$E$30</f>
        <v>2500</v>
      </c>
      <c r="K34" s="3">
        <f>'Decision Tree without TVM'!$E$29</f>
        <v>0.19999999999999996</v>
      </c>
      <c r="L34" s="3" t="s">
        <v>94</v>
      </c>
      <c r="M34" s="43" t="s">
        <v>69</v>
      </c>
      <c r="P34" s="3" t="b">
        <v>0</v>
      </c>
    </row>
    <row r="35" spans="1:16" x14ac:dyDescent="0.25">
      <c r="A35" s="3">
        <f>'Decision Tree without TVM'!$F$34</f>
        <v>-6350</v>
      </c>
      <c r="B35" s="43" t="s">
        <v>79</v>
      </c>
      <c r="C35" s="3">
        <v>0</v>
      </c>
      <c r="H35" s="3" t="s">
        <v>68</v>
      </c>
      <c r="I35" s="3" t="s">
        <v>68</v>
      </c>
      <c r="J35" s="3">
        <f>'Decision Tree without TVM'!$E$34</f>
        <v>500</v>
      </c>
      <c r="K35" s="3">
        <f>'Decision Tree without TVM'!$E$33</f>
        <v>0.2</v>
      </c>
      <c r="L35" s="3" t="s">
        <v>96</v>
      </c>
      <c r="M35" s="43" t="s">
        <v>69</v>
      </c>
      <c r="P35" s="3" t="b">
        <v>0</v>
      </c>
    </row>
    <row r="36" spans="1:16" x14ac:dyDescent="0.25">
      <c r="A36" s="3">
        <f>'Decision Tree without TVM'!$F$38</f>
        <v>-7350</v>
      </c>
      <c r="B36" s="43" t="s">
        <v>80</v>
      </c>
      <c r="C36" s="3">
        <v>0</v>
      </c>
      <c r="H36" s="3" t="s">
        <v>68</v>
      </c>
      <c r="I36" s="3" t="s">
        <v>68</v>
      </c>
      <c r="J36" s="3">
        <f>'Decision Tree without TVM'!$E$38</f>
        <v>1500</v>
      </c>
      <c r="K36" s="3">
        <f>'Decision Tree without TVM'!$E$37</f>
        <v>0.6</v>
      </c>
      <c r="L36" s="3" t="s">
        <v>96</v>
      </c>
      <c r="M36" s="43" t="s">
        <v>69</v>
      </c>
      <c r="P36" s="3" t="b">
        <v>0</v>
      </c>
    </row>
    <row r="37" spans="1:16" x14ac:dyDescent="0.25">
      <c r="A37" s="3">
        <f>'Decision Tree without TVM'!$F$40</f>
        <v>-8350</v>
      </c>
      <c r="B37" s="43" t="s">
        <v>81</v>
      </c>
      <c r="C37" s="3">
        <v>0</v>
      </c>
      <c r="H37" s="3" t="s">
        <v>68</v>
      </c>
      <c r="I37" s="3" t="s">
        <v>68</v>
      </c>
      <c r="J37" s="3">
        <f>'Decision Tree without TVM'!$E$40</f>
        <v>2500</v>
      </c>
      <c r="K37" s="3">
        <f>'Decision Tree without TVM'!$E$39</f>
        <v>0.19999999999999996</v>
      </c>
      <c r="L37" s="3" t="s">
        <v>96</v>
      </c>
      <c r="M37" s="43" t="s">
        <v>69</v>
      </c>
      <c r="P37" s="3" t="b">
        <v>0</v>
      </c>
    </row>
    <row r="38" spans="1:16" x14ac:dyDescent="0.25">
      <c r="A38" s="3">
        <f>'Decision Tree without TVM'!$F$44</f>
        <v>-7350</v>
      </c>
      <c r="B38" s="43" t="s">
        <v>79</v>
      </c>
      <c r="C38" s="3">
        <v>0</v>
      </c>
      <c r="H38" s="3" t="s">
        <v>68</v>
      </c>
      <c r="I38" s="3" t="s">
        <v>68</v>
      </c>
      <c r="J38" s="3">
        <f>'Decision Tree without TVM'!$E$44</f>
        <v>500</v>
      </c>
      <c r="K38" s="3">
        <f>'Decision Tree without TVM'!$E$43</f>
        <v>0.2</v>
      </c>
      <c r="L38" s="3" t="s">
        <v>98</v>
      </c>
      <c r="M38" s="43" t="s">
        <v>69</v>
      </c>
      <c r="P38" s="3" t="b">
        <v>0</v>
      </c>
    </row>
    <row r="39" spans="1:16" x14ac:dyDescent="0.25">
      <c r="A39" s="3">
        <f>'Decision Tree without TVM'!$F$48</f>
        <v>-8350</v>
      </c>
      <c r="B39" s="43" t="s">
        <v>80</v>
      </c>
      <c r="C39" s="3">
        <v>0</v>
      </c>
      <c r="H39" s="3" t="s">
        <v>68</v>
      </c>
      <c r="I39" s="3" t="s">
        <v>68</v>
      </c>
      <c r="J39" s="3">
        <f>'Decision Tree without TVM'!$E$48</f>
        <v>1500</v>
      </c>
      <c r="K39" s="3">
        <f>'Decision Tree without TVM'!$E$47</f>
        <v>0.6</v>
      </c>
      <c r="L39" s="3" t="s">
        <v>98</v>
      </c>
      <c r="M39" s="43" t="s">
        <v>69</v>
      </c>
      <c r="P39" s="3" t="b">
        <v>0</v>
      </c>
    </row>
    <row r="40" spans="1:16" x14ac:dyDescent="0.25">
      <c r="A40" s="3">
        <f>'Decision Tree without TVM'!$F$50</f>
        <v>-9350</v>
      </c>
      <c r="B40" s="43" t="s">
        <v>81</v>
      </c>
      <c r="C40" s="3">
        <v>0</v>
      </c>
      <c r="H40" s="3" t="s">
        <v>68</v>
      </c>
      <c r="I40" s="3" t="s">
        <v>68</v>
      </c>
      <c r="J40" s="3">
        <f>'Decision Tree without TVM'!$E$50</f>
        <v>2500</v>
      </c>
      <c r="K40" s="3">
        <f>'Decision Tree without TVM'!$E$49</f>
        <v>0.19999999999999996</v>
      </c>
      <c r="L40" s="3" t="s">
        <v>98</v>
      </c>
      <c r="M40" s="43" t="s">
        <v>69</v>
      </c>
      <c r="P40" s="3" t="b">
        <v>0</v>
      </c>
    </row>
    <row r="41" spans="1:16" x14ac:dyDescent="0.25">
      <c r="A41" s="3">
        <f>'Decision Tree without TVM'!$F$52</f>
        <v>-8350</v>
      </c>
      <c r="B41" s="43" t="s">
        <v>79</v>
      </c>
      <c r="C41" s="3">
        <v>0</v>
      </c>
      <c r="H41" s="3" t="s">
        <v>68</v>
      </c>
      <c r="I41" s="3" t="s">
        <v>68</v>
      </c>
      <c r="J41" s="3">
        <f>'Decision Tree without TVM'!$E$52</f>
        <v>500</v>
      </c>
      <c r="K41" s="3">
        <f>'Decision Tree without TVM'!$E$51</f>
        <v>0.2</v>
      </c>
      <c r="L41" s="3" t="s">
        <v>100</v>
      </c>
      <c r="M41" s="43" t="s">
        <v>69</v>
      </c>
      <c r="P41" s="3" t="b">
        <v>0</v>
      </c>
    </row>
    <row r="42" spans="1:16" x14ac:dyDescent="0.25">
      <c r="A42" s="3">
        <f>'Decision Tree without TVM'!$F$56</f>
        <v>-9350</v>
      </c>
      <c r="B42" s="43" t="s">
        <v>80</v>
      </c>
      <c r="C42" s="3">
        <v>0</v>
      </c>
      <c r="H42" s="3" t="s">
        <v>68</v>
      </c>
      <c r="I42" s="3" t="s">
        <v>68</v>
      </c>
      <c r="J42" s="3">
        <f>'Decision Tree without TVM'!$E$56</f>
        <v>1500</v>
      </c>
      <c r="K42" s="3">
        <f>'Decision Tree without TVM'!$E$55</f>
        <v>0.6</v>
      </c>
      <c r="L42" s="3" t="s">
        <v>100</v>
      </c>
      <c r="M42" s="43" t="s">
        <v>69</v>
      </c>
      <c r="P42" s="3" t="b">
        <v>0</v>
      </c>
    </row>
    <row r="43" spans="1:16" x14ac:dyDescent="0.25">
      <c r="A43" s="3">
        <f>'Decision Tree without TVM'!$F$58</f>
        <v>-10350</v>
      </c>
      <c r="B43" s="43" t="s">
        <v>81</v>
      </c>
      <c r="C43" s="3">
        <v>0</v>
      </c>
      <c r="H43" s="3" t="s">
        <v>68</v>
      </c>
      <c r="I43" s="3" t="s">
        <v>68</v>
      </c>
      <c r="J43" s="3">
        <f>'Decision Tree without TVM'!$E$58</f>
        <v>2500</v>
      </c>
      <c r="K43" s="3">
        <f>'Decision Tree without TVM'!$E$57</f>
        <v>0.19999999999999996</v>
      </c>
      <c r="L43" s="3" t="s">
        <v>100</v>
      </c>
      <c r="M43" s="43" t="s">
        <v>69</v>
      </c>
      <c r="P43" s="3" t="b">
        <v>0</v>
      </c>
    </row>
    <row r="44" spans="1:16" x14ac:dyDescent="0.25">
      <c r="A44" s="3">
        <f>'Decision Tree without TVM'!$F$60</f>
        <v>-7350</v>
      </c>
      <c r="B44" s="43" t="s">
        <v>79</v>
      </c>
      <c r="C44" s="3">
        <v>0</v>
      </c>
      <c r="H44" s="3" t="s">
        <v>68</v>
      </c>
      <c r="I44" s="3" t="s">
        <v>68</v>
      </c>
      <c r="J44" s="3">
        <f>'Decision Tree without TVM'!$E$60</f>
        <v>500</v>
      </c>
      <c r="K44" s="3">
        <f>'Decision Tree without TVM'!$E$59</f>
        <v>0.2</v>
      </c>
      <c r="L44" s="3" t="s">
        <v>102</v>
      </c>
      <c r="M44" s="43" t="s">
        <v>69</v>
      </c>
      <c r="P44" s="3" t="b">
        <v>0</v>
      </c>
    </row>
    <row r="45" spans="1:16" x14ac:dyDescent="0.25">
      <c r="A45" s="3">
        <f>'Decision Tree without TVM'!$F$64</f>
        <v>-8350</v>
      </c>
      <c r="B45" s="43" t="s">
        <v>80</v>
      </c>
      <c r="C45" s="3">
        <v>0</v>
      </c>
      <c r="H45" s="3" t="s">
        <v>68</v>
      </c>
      <c r="I45" s="3" t="s">
        <v>68</v>
      </c>
      <c r="J45" s="3">
        <f>'Decision Tree without TVM'!$E$64</f>
        <v>1500</v>
      </c>
      <c r="K45" s="3">
        <f>'Decision Tree without TVM'!$E$63</f>
        <v>0.6</v>
      </c>
      <c r="L45" s="3" t="s">
        <v>102</v>
      </c>
      <c r="M45" s="43" t="s">
        <v>69</v>
      </c>
      <c r="P45" s="3" t="b">
        <v>0</v>
      </c>
    </row>
    <row r="46" spans="1:16" x14ac:dyDescent="0.25">
      <c r="A46" s="3">
        <f>'Decision Tree without TVM'!$F$66</f>
        <v>-9350</v>
      </c>
      <c r="B46" s="43" t="s">
        <v>81</v>
      </c>
      <c r="C46" s="3">
        <v>0</v>
      </c>
      <c r="H46" s="3" t="s">
        <v>68</v>
      </c>
      <c r="I46" s="3" t="s">
        <v>68</v>
      </c>
      <c r="J46" s="3">
        <f>'Decision Tree without TVM'!$E$66</f>
        <v>2500</v>
      </c>
      <c r="K46" s="3">
        <f>'Decision Tree without TVM'!$E$65</f>
        <v>0.19999999999999996</v>
      </c>
      <c r="L46" s="3" t="s">
        <v>102</v>
      </c>
      <c r="M46" s="43" t="s">
        <v>69</v>
      </c>
      <c r="P46" s="3" t="b">
        <v>0</v>
      </c>
    </row>
    <row r="47" spans="1:16" x14ac:dyDescent="0.25">
      <c r="A47" s="3">
        <f>'Decision Tree without TVM'!$F$70</f>
        <v>-8350</v>
      </c>
      <c r="B47" s="43" t="s">
        <v>79</v>
      </c>
      <c r="C47" s="3">
        <v>0</v>
      </c>
      <c r="H47" s="3" t="s">
        <v>68</v>
      </c>
      <c r="I47" s="3" t="s">
        <v>68</v>
      </c>
      <c r="J47" s="3">
        <f>'Decision Tree without TVM'!$E$70</f>
        <v>500</v>
      </c>
      <c r="K47" s="3">
        <f>'Decision Tree without TVM'!$E$69</f>
        <v>0.2</v>
      </c>
      <c r="L47" s="3" t="s">
        <v>104</v>
      </c>
      <c r="M47" s="43" t="s">
        <v>69</v>
      </c>
      <c r="P47" s="3" t="b">
        <v>0</v>
      </c>
    </row>
    <row r="48" spans="1:16" x14ac:dyDescent="0.25">
      <c r="A48" s="3">
        <f>'Decision Tree without TVM'!$F$74</f>
        <v>-9350</v>
      </c>
      <c r="B48" s="43" t="s">
        <v>80</v>
      </c>
      <c r="C48" s="3">
        <v>0</v>
      </c>
      <c r="H48" s="3" t="s">
        <v>68</v>
      </c>
      <c r="I48" s="3" t="s">
        <v>68</v>
      </c>
      <c r="J48" s="3">
        <f>'Decision Tree without TVM'!$E$74</f>
        <v>1500</v>
      </c>
      <c r="K48" s="3">
        <f>'Decision Tree without TVM'!$E$73</f>
        <v>0.6</v>
      </c>
      <c r="L48" s="3" t="s">
        <v>104</v>
      </c>
      <c r="M48" s="43" t="s">
        <v>69</v>
      </c>
      <c r="P48" s="3" t="b">
        <v>0</v>
      </c>
    </row>
    <row r="49" spans="1:16" x14ac:dyDescent="0.25">
      <c r="A49" s="3">
        <f>'Decision Tree without TVM'!$F$76</f>
        <v>-10350</v>
      </c>
      <c r="B49" s="43" t="s">
        <v>81</v>
      </c>
      <c r="C49" s="3">
        <v>0</v>
      </c>
      <c r="H49" s="3" t="s">
        <v>68</v>
      </c>
      <c r="I49" s="3" t="s">
        <v>68</v>
      </c>
      <c r="J49" s="3">
        <f>'Decision Tree without TVM'!$E$76</f>
        <v>2500</v>
      </c>
      <c r="K49" s="3">
        <f>'Decision Tree without TVM'!$E$75</f>
        <v>0.19999999999999996</v>
      </c>
      <c r="L49" s="3" t="s">
        <v>104</v>
      </c>
      <c r="M49" s="43" t="s">
        <v>69</v>
      </c>
      <c r="P49" s="3" t="b">
        <v>0</v>
      </c>
    </row>
    <row r="50" spans="1:16" x14ac:dyDescent="0.25">
      <c r="A50" s="3">
        <f>'Decision Tree without TVM'!$F$78</f>
        <v>-9350</v>
      </c>
      <c r="B50" s="43" t="s">
        <v>79</v>
      </c>
      <c r="C50" s="3">
        <v>0</v>
      </c>
      <c r="H50" s="3" t="s">
        <v>68</v>
      </c>
      <c r="I50" s="3" t="s">
        <v>68</v>
      </c>
      <c r="J50" s="3">
        <f>'Decision Tree without TVM'!$E$78</f>
        <v>500</v>
      </c>
      <c r="K50" s="3">
        <f>'Decision Tree without TVM'!$E$77</f>
        <v>0.2</v>
      </c>
      <c r="L50" s="3" t="s">
        <v>106</v>
      </c>
      <c r="M50" s="43" t="s">
        <v>69</v>
      </c>
      <c r="P50" s="3" t="b">
        <v>0</v>
      </c>
    </row>
    <row r="51" spans="1:16" x14ac:dyDescent="0.25">
      <c r="A51" s="3">
        <f>'Decision Tree without TVM'!$F$82</f>
        <v>-10350</v>
      </c>
      <c r="B51" s="43" t="s">
        <v>80</v>
      </c>
      <c r="C51" s="3">
        <v>0</v>
      </c>
      <c r="H51" s="3" t="s">
        <v>68</v>
      </c>
      <c r="I51" s="3" t="s">
        <v>68</v>
      </c>
      <c r="J51" s="3">
        <f>'Decision Tree without TVM'!$E$82</f>
        <v>1500</v>
      </c>
      <c r="K51" s="3">
        <f>'Decision Tree without TVM'!$E$81</f>
        <v>0.6</v>
      </c>
      <c r="L51" s="3" t="s">
        <v>106</v>
      </c>
      <c r="M51" s="43" t="s">
        <v>69</v>
      </c>
      <c r="P51" s="3" t="b">
        <v>0</v>
      </c>
    </row>
    <row r="52" spans="1:16" x14ac:dyDescent="0.25">
      <c r="A52" s="3">
        <f>'Decision Tree without TVM'!$F$84</f>
        <v>-11350</v>
      </c>
      <c r="B52" s="43" t="s">
        <v>81</v>
      </c>
      <c r="C52" s="3">
        <v>0</v>
      </c>
      <c r="H52" s="3" t="s">
        <v>68</v>
      </c>
      <c r="I52" s="3" t="s">
        <v>68</v>
      </c>
      <c r="J52" s="3">
        <f>'Decision Tree without TVM'!$E$84</f>
        <v>2500</v>
      </c>
      <c r="K52" s="3">
        <f>'Decision Tree without TVM'!$E$83</f>
        <v>0.19999999999999996</v>
      </c>
      <c r="L52" s="3" t="s">
        <v>106</v>
      </c>
      <c r="M52" s="43" t="s">
        <v>69</v>
      </c>
      <c r="P52" s="3"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&amp; Formulas</vt:lpstr>
      <vt:lpstr>Decision Tree without TVM</vt:lpstr>
      <vt:lpstr>Decision Tree using TVM</vt:lpstr>
      <vt:lpstr>treeCalc_2</vt:lpstr>
      <vt:lpstr>treeCalc_1</vt:lpstr>
    </vt:vector>
  </TitlesOfParts>
  <Company>Babson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RideDoc</dc:creator>
  <cp:lastModifiedBy>Bob Clemen</cp:lastModifiedBy>
  <dcterms:created xsi:type="dcterms:W3CDTF">2013-04-05T13:49:57Z</dcterms:created>
  <dcterms:modified xsi:type="dcterms:W3CDTF">2013-05-25T21:16:38Z</dcterms:modified>
</cp:coreProperties>
</file>