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0880" windowHeight="10050"/>
  </bookViews>
  <sheets>
    <sheet name="Model" sheetId="1" r:id="rId1"/>
    <sheet name="treeCalc_1" sheetId="4" state="hidden" r:id="rId2"/>
  </sheets>
  <definedNames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StartingNode" hidden="1">PTreeObjectReference(NULL,NULL)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45621"/>
</workbook>
</file>

<file path=xl/calcChain.xml><?xml version="1.0" encoding="utf-8"?>
<calcChain xmlns="http://schemas.openxmlformats.org/spreadsheetml/2006/main">
  <c r="C27" i="1" l="1"/>
  <c r="G94" i="1" s="1"/>
  <c r="J50" i="4" s="1"/>
  <c r="O49" i="4"/>
  <c r="O45" i="4"/>
  <c r="O41" i="4"/>
  <c r="O16" i="4"/>
  <c r="G99" i="1"/>
  <c r="K52" i="4" s="1"/>
  <c r="G97" i="1"/>
  <c r="K51" i="4" s="1"/>
  <c r="F95" i="1"/>
  <c r="K49" i="4" s="1"/>
  <c r="G93" i="1"/>
  <c r="K50" i="4" s="1"/>
  <c r="G91" i="1"/>
  <c r="K48" i="4" s="1"/>
  <c r="G89" i="1"/>
  <c r="K47" i="4" s="1"/>
  <c r="F87" i="1"/>
  <c r="K45" i="4" s="1"/>
  <c r="G85" i="1"/>
  <c r="K46" i="4" s="1"/>
  <c r="G81" i="1"/>
  <c r="K44" i="4" s="1"/>
  <c r="G79" i="1"/>
  <c r="K43" i="4" s="1"/>
  <c r="F77" i="1"/>
  <c r="K41" i="4" s="1"/>
  <c r="G75" i="1"/>
  <c r="K42" i="4" s="1"/>
  <c r="O37" i="4"/>
  <c r="O33" i="4"/>
  <c r="O29" i="4"/>
  <c r="O15" i="4"/>
  <c r="G73" i="1"/>
  <c r="K40" i="4" s="1"/>
  <c r="G71" i="1"/>
  <c r="K39" i="4" s="1"/>
  <c r="F69" i="1"/>
  <c r="K37" i="4" s="1"/>
  <c r="G67" i="1"/>
  <c r="K38" i="4" s="1"/>
  <c r="G65" i="1"/>
  <c r="K36" i="4" s="1"/>
  <c r="G63" i="1"/>
  <c r="K35" i="4" s="1"/>
  <c r="F61" i="1"/>
  <c r="K33" i="4" s="1"/>
  <c r="G59" i="1"/>
  <c r="K34" i="4" s="1"/>
  <c r="G55" i="1"/>
  <c r="K32" i="4" s="1"/>
  <c r="G53" i="1"/>
  <c r="K31" i="4" s="1"/>
  <c r="F51" i="1"/>
  <c r="K29" i="4" s="1"/>
  <c r="G49" i="1"/>
  <c r="K30" i="4" s="1"/>
  <c r="O19" i="4"/>
  <c r="G45" i="1"/>
  <c r="K25" i="4" s="1"/>
  <c r="G43" i="1"/>
  <c r="K24" i="4" s="1"/>
  <c r="G39" i="1"/>
  <c r="K23" i="4" s="1"/>
  <c r="G37" i="1"/>
  <c r="K22" i="4" s="1"/>
  <c r="G27" i="1"/>
  <c r="G35" i="1"/>
  <c r="G32" i="1"/>
  <c r="J20" i="4" s="1"/>
  <c r="G31" i="1"/>
  <c r="K20" i="4" s="1"/>
  <c r="O18" i="4"/>
  <c r="K21" i="4"/>
  <c r="G11" i="1"/>
  <c r="E108" i="1" s="1"/>
  <c r="J54" i="4" s="1"/>
  <c r="G12" i="1"/>
  <c r="G10" i="1"/>
  <c r="E110" i="1" s="1"/>
  <c r="C23" i="1"/>
  <c r="E84" i="1" s="1"/>
  <c r="J16" i="4" s="1"/>
  <c r="C24" i="1"/>
  <c r="F52" i="1" s="1"/>
  <c r="J29" i="4" s="1"/>
  <c r="C25" i="1"/>
  <c r="F62" i="1" s="1"/>
  <c r="J33" i="4" s="1"/>
  <c r="C26" i="1"/>
  <c r="F70" i="1" s="1"/>
  <c r="J37" i="4" s="1"/>
  <c r="G22" i="1"/>
  <c r="J26" i="4" s="1"/>
  <c r="C28" i="1"/>
  <c r="G26" i="1" s="1"/>
  <c r="J27" i="4" s="1"/>
  <c r="C29" i="1"/>
  <c r="C22" i="1"/>
  <c r="E58" i="1" s="1"/>
  <c r="J15" i="4" s="1"/>
  <c r="C21" i="1"/>
  <c r="E30" i="1" s="1"/>
  <c r="G25" i="1"/>
  <c r="K27" i="4" s="1"/>
  <c r="G21" i="1"/>
  <c r="K26" i="4" s="1"/>
  <c r="F33" i="1"/>
  <c r="K18" i="4" s="1"/>
  <c r="F41" i="1"/>
  <c r="K19" i="4" s="1"/>
  <c r="F24" i="1"/>
  <c r="J17" i="4" s="1"/>
  <c r="F23" i="1"/>
  <c r="K17" i="4" s="1"/>
  <c r="E83" i="1"/>
  <c r="K16" i="4" s="1"/>
  <c r="E57" i="1"/>
  <c r="K15" i="4" s="1"/>
  <c r="E29" i="1"/>
  <c r="E109" i="1"/>
  <c r="K55" i="4" s="1"/>
  <c r="E107" i="1"/>
  <c r="K54" i="4" s="1"/>
  <c r="E103" i="1"/>
  <c r="K53" i="4" s="1"/>
  <c r="J13" i="4"/>
  <c r="O13" i="4"/>
  <c r="O17" i="4"/>
  <c r="O14" i="4"/>
  <c r="J12" i="4"/>
  <c r="O12" i="4"/>
  <c r="K11" i="4"/>
  <c r="J11" i="4"/>
  <c r="O11" i="4"/>
  <c r="B11" i="4"/>
  <c r="B2" i="4"/>
  <c r="F42" i="1" l="1"/>
  <c r="J19" i="4" s="1"/>
  <c r="F34" i="1"/>
  <c r="J18" i="4" s="1"/>
  <c r="G36" i="1"/>
  <c r="J21" i="4" s="1"/>
  <c r="G64" i="1"/>
  <c r="J35" i="4" s="1"/>
  <c r="G80" i="1"/>
  <c r="J43" i="4" s="1"/>
  <c r="F96" i="1"/>
  <c r="J49" i="4" s="1"/>
  <c r="G100" i="1"/>
  <c r="J52" i="4" s="1"/>
  <c r="G44" i="1"/>
  <c r="J24" i="4" s="1"/>
  <c r="G54" i="1"/>
  <c r="J31" i="4" s="1"/>
  <c r="G74" i="1"/>
  <c r="J40" i="4" s="1"/>
  <c r="F88" i="1"/>
  <c r="J45" i="4" s="1"/>
  <c r="G92" i="1"/>
  <c r="J48" i="4" s="1"/>
  <c r="G38" i="1"/>
  <c r="J22" i="4" s="1"/>
  <c r="G66" i="1"/>
  <c r="J36" i="4" s="1"/>
  <c r="F78" i="1"/>
  <c r="J41" i="4" s="1"/>
  <c r="G82" i="1"/>
  <c r="J44" i="4" s="1"/>
  <c r="G98" i="1"/>
  <c r="J51" i="4" s="1"/>
  <c r="G28" i="1"/>
  <c r="J28" i="4" s="1"/>
  <c r="G46" i="1"/>
  <c r="J25" i="4" s="1"/>
  <c r="G56" i="1"/>
  <c r="J32" i="4" s="1"/>
  <c r="G72" i="1"/>
  <c r="J39" i="4" s="1"/>
  <c r="G90" i="1"/>
  <c r="J47" i="4" s="1"/>
  <c r="G50" i="1"/>
  <c r="J30" i="4" s="1"/>
  <c r="G60" i="1"/>
  <c r="J34" i="4" s="1"/>
  <c r="G68" i="1"/>
  <c r="J38" i="4" s="1"/>
  <c r="G40" i="1"/>
  <c r="J23" i="4" s="1"/>
  <c r="G76" i="1"/>
  <c r="J42" i="4" s="1"/>
  <c r="G86" i="1"/>
  <c r="J46" i="4" s="1"/>
  <c r="K28" i="4"/>
  <c r="J14" i="4"/>
  <c r="K14" i="4"/>
  <c r="J55" i="4"/>
  <c r="E104" i="1"/>
  <c r="J53" i="4" s="1"/>
  <c r="F2" i="4"/>
  <c r="H64" i="1"/>
  <c r="H56" i="1"/>
  <c r="H50" i="1"/>
  <c r="F104" i="1"/>
  <c r="H37" i="1"/>
  <c r="G78" i="1"/>
  <c r="H49" i="1"/>
  <c r="D105" i="1"/>
  <c r="H67" i="1"/>
  <c r="H39" i="1"/>
  <c r="E48" i="1"/>
  <c r="H99" i="1"/>
  <c r="G70" i="1"/>
  <c r="H85" i="1"/>
  <c r="H55" i="1"/>
  <c r="H40" i="1"/>
  <c r="H43" i="1"/>
  <c r="G42" i="1"/>
  <c r="H21" i="1"/>
  <c r="H53" i="1"/>
  <c r="G96" i="1"/>
  <c r="H80" i="1"/>
  <c r="H75" i="1"/>
  <c r="H93" i="1"/>
  <c r="G88" i="1"/>
  <c r="F103" i="1"/>
  <c r="H27" i="1"/>
  <c r="H59" i="1"/>
  <c r="F58" i="1"/>
  <c r="H25" i="1"/>
  <c r="H46" i="1"/>
  <c r="H44" i="1"/>
  <c r="F84" i="1"/>
  <c r="H97" i="1"/>
  <c r="F110" i="1"/>
  <c r="H79" i="1"/>
  <c r="D102" i="1"/>
  <c r="H26" i="1"/>
  <c r="H65" i="1"/>
  <c r="H100" i="1"/>
  <c r="F107" i="1"/>
  <c r="H66" i="1"/>
  <c r="H82" i="1"/>
  <c r="H31" i="1"/>
  <c r="H73" i="1"/>
  <c r="H54" i="1"/>
  <c r="H22" i="1"/>
  <c r="H63" i="1"/>
  <c r="H32" i="1"/>
  <c r="E106" i="1"/>
  <c r="H36" i="1"/>
  <c r="H98" i="1"/>
  <c r="H86" i="1"/>
  <c r="F30" i="1"/>
  <c r="H81" i="1"/>
  <c r="G52" i="1"/>
  <c r="H68" i="1"/>
  <c r="H35" i="1"/>
  <c r="H28" i="1"/>
  <c r="H60" i="1"/>
  <c r="H92" i="1"/>
  <c r="H90" i="1"/>
  <c r="G34" i="1"/>
  <c r="F109" i="1"/>
  <c r="H74" i="1"/>
  <c r="H76" i="1"/>
  <c r="G24" i="1"/>
  <c r="H72" i="1"/>
  <c r="H94" i="1"/>
  <c r="H38" i="1"/>
  <c r="H71" i="1"/>
  <c r="H45" i="1"/>
  <c r="H91" i="1"/>
  <c r="H89" i="1"/>
  <c r="F108" i="1"/>
  <c r="G62" i="1"/>
  <c r="D47" i="1"/>
  <c r="A52" i="4" l="1"/>
  <c r="A51" i="4"/>
  <c r="A50" i="4"/>
  <c r="A49" i="4"/>
  <c r="A48" i="4"/>
  <c r="A47" i="4"/>
  <c r="A46" i="4"/>
  <c r="A45" i="4"/>
  <c r="A44" i="4"/>
  <c r="A43" i="4"/>
  <c r="A42" i="4"/>
  <c r="A41" i="4"/>
  <c r="A16" i="4"/>
  <c r="A40" i="4"/>
  <c r="A39" i="4"/>
  <c r="A38" i="4"/>
  <c r="A37" i="4"/>
  <c r="A36" i="4"/>
  <c r="A35" i="4"/>
  <c r="A34" i="4"/>
  <c r="A33" i="4"/>
  <c r="A32" i="4"/>
  <c r="A31" i="4"/>
  <c r="A30" i="4"/>
  <c r="A29" i="4"/>
  <c r="A15" i="4"/>
  <c r="A25" i="4"/>
  <c r="A24" i="4"/>
  <c r="A23" i="4"/>
  <c r="A19" i="4"/>
  <c r="A20" i="4"/>
  <c r="A21" i="4"/>
  <c r="A18" i="4"/>
  <c r="A22" i="4"/>
  <c r="A11" i="4"/>
  <c r="A28" i="4"/>
  <c r="A53" i="4"/>
  <c r="A54" i="4"/>
  <c r="A27" i="4"/>
  <c r="A14" i="4"/>
  <c r="A17" i="4"/>
  <c r="A26" i="4"/>
  <c r="A13" i="4"/>
  <c r="A12" i="4"/>
  <c r="A55" i="4"/>
</calcChain>
</file>

<file path=xl/sharedStrings.xml><?xml version="1.0" encoding="utf-8"?>
<sst xmlns="http://schemas.openxmlformats.org/spreadsheetml/2006/main" count="281" uniqueCount="90">
  <si>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</si>
  <si>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</si>
  <si>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</si>
  <si>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</si>
  <si>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</si>
  <si>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</si>
  <si>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</si>
  <si>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</si>
  <si>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</si>
  <si>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</si>
  <si>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</si>
  <si>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</si>
  <si>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</si>
  <si>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</si>
  <si>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</si>
  <si>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</si>
  <si>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</si>
  <si>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</si>
  <si>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</si>
  <si>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</si>
  <si>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</si>
  <si>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</si>
  <si>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</si>
  <si>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</si>
  <si>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</si>
  <si>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</si>
  <si>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</si>
  <si>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</si>
  <si>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</si>
  <si>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</si>
  <si>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</si>
  <si>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</si>
  <si>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</si>
  <si>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</si>
  <si>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</si>
  <si>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</si>
  <si>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5.0.0</t>
  </si>
  <si>
    <t>&lt;NF&gt;</t>
  </si>
  <si>
    <t>Automatic</t>
  </si>
  <si>
    <t/>
  </si>
  <si>
    <t>DEFAULT</t>
  </si>
  <si>
    <t>0,1,1,0,0,Exponential, 0,0,-1,0,-1,-1,.0001</t>
  </si>
  <si>
    <t>Jameson's Career</t>
  </si>
  <si>
    <t>Decision</t>
  </si>
  <si>
    <t>2,0,0,2,2,3,0,0,0</t>
  </si>
  <si>
    <t>Stay the Course</t>
  </si>
  <si>
    <t>MSW</t>
  </si>
  <si>
    <t>Year 1</t>
  </si>
  <si>
    <t>1,0,0,3,4,5,6,1,0,0</t>
  </si>
  <si>
    <t>High</t>
  </si>
  <si>
    <t>Medium</t>
  </si>
  <si>
    <t>Low</t>
  </si>
  <si>
    <t>1,0,0,3,7,8,9,2,0,0</t>
  </si>
  <si>
    <t>Year 2</t>
  </si>
  <si>
    <t>1,0,0,3,16,17,18,4,0,0</t>
  </si>
  <si>
    <t>4,0,0,0,7,0,0</t>
  </si>
  <si>
    <t>4,0,0,0,8,0,0</t>
  </si>
  <si>
    <t>4,0,0,0,9,0,0</t>
  </si>
  <si>
    <t>1,0,0,3,28,29,30,5,0,0</t>
  </si>
  <si>
    <t>1,0,0,3,40,41,42,6,0,0</t>
  </si>
  <si>
    <t>4,0,0,0,27,0,0</t>
  </si>
  <si>
    <t>1,0,0,3,31,35,39,2,0,0</t>
  </si>
  <si>
    <t>1,0,0,3,32,33,34,6,0,0</t>
  </si>
  <si>
    <t>4,0,0,0,31,0,0</t>
  </si>
  <si>
    <t>1,0,0,3,36,37,38,6,0,0</t>
  </si>
  <si>
    <t>4,0,0,0,35,0,0</t>
  </si>
  <si>
    <t>4,0,0,0,39,0,0</t>
  </si>
  <si>
    <t>Year 3</t>
  </si>
  <si>
    <t>4,0,0,0,3,0,0</t>
  </si>
  <si>
    <t>1,0,0,3,43,44,45,1,0,0</t>
  </si>
  <si>
    <t>Prob</t>
  </si>
  <si>
    <t>VJ's Cost</t>
  </si>
  <si>
    <t>Revenue (Monthly)</t>
  </si>
  <si>
    <t>Loan (monthly)</t>
  </si>
  <si>
    <t>Taxes</t>
  </si>
  <si>
    <t>Take Home</t>
  </si>
  <si>
    <t>Year 3 (Annual)</t>
  </si>
  <si>
    <t>Monthly Surplus/Deficit</t>
  </si>
  <si>
    <t>Monthly Min</t>
  </si>
  <si>
    <t>1,0,0,3,10,11,12,4,0,0</t>
  </si>
  <si>
    <t>0</t>
  </si>
  <si>
    <t>1,0,0,3,13,14,15,4,0,0</t>
  </si>
  <si>
    <t>1,0,0,3,19,23,27,2,0,0</t>
  </si>
  <si>
    <t>1,0,0,3,20,21,22,5,0,0</t>
  </si>
  <si>
    <t>4,0,0,0,19,0,0</t>
  </si>
  <si>
    <t>1,0,0,3,24,25,26,5,0,0</t>
  </si>
  <si>
    <t>4,0,0,0,23,0,0</t>
  </si>
  <si>
    <t>6.0.1</t>
  </si>
  <si>
    <t>Making Hard Decisions with DecisionTools, 3rd ed., Clemen &amp; Reilly</t>
  </si>
  <si>
    <t>Problem 3.27 - Excel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</si>
</sst>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[&gt;0.00001]0.0###%;[=0]0.0%;0.00E+00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indexed="9"/>
      <name val="Times New Roman"/>
      <family val="1"/>
    </font>
    <font>
      <b/>
      <sz val="12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9" fontId="0" fillId="0" borderId="2" xfId="0" applyNumberFormat="1" applyBorder="1"/>
    <xf numFmtId="9" fontId="0" fillId="0" borderId="4" xfId="0" applyNumberFormat="1" applyBorder="1"/>
    <xf numFmtId="6" fontId="0" fillId="0" borderId="0" xfId="0" applyNumberFormat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6" fontId="0" fillId="2" borderId="0" xfId="0" applyNumberFormat="1" applyFill="1" applyBorder="1"/>
    <xf numFmtId="9" fontId="0" fillId="2" borderId="4" xfId="0" applyNumberFormat="1" applyFill="1" applyBorder="1"/>
    <xf numFmtId="6" fontId="0" fillId="3" borderId="0" xfId="0" applyNumberFormat="1" applyFill="1" applyBorder="1"/>
    <xf numFmtId="9" fontId="0" fillId="3" borderId="4" xfId="0" applyNumberFormat="1" applyFill="1" applyBorder="1"/>
    <xf numFmtId="6" fontId="0" fillId="0" borderId="7" xfId="0" applyNumberFormat="1" applyBorder="1"/>
    <xf numFmtId="6" fontId="2" fillId="0" borderId="0" xfId="0" applyNumberFormat="1" applyFont="1" applyAlignment="1">
      <alignment horizontal="right"/>
    </xf>
    <xf numFmtId="8" fontId="2" fillId="0" borderId="0" xfId="0" applyNumberFormat="1" applyFont="1" applyAlignment="1">
      <alignment horizontal="right"/>
    </xf>
    <xf numFmtId="0" fontId="0" fillId="0" borderId="0" xfId="0" applyNumberFormat="1"/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6" fontId="0" fillId="2" borderId="8" xfId="0" applyNumberFormat="1" applyFill="1" applyBorder="1"/>
    <xf numFmtId="9" fontId="0" fillId="2" borderId="6" xfId="0" applyNumberFormat="1" applyFill="1" applyBorder="1"/>
    <xf numFmtId="6" fontId="0" fillId="0" borderId="3" xfId="0" applyNumberFormat="1" applyBorder="1" applyAlignment="1">
      <alignment horizontal="right"/>
    </xf>
    <xf numFmtId="9" fontId="0" fillId="0" borderId="8" xfId="0" applyNumberFormat="1" applyBorder="1"/>
    <xf numFmtId="6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8" fillId="0" borderId="0" xfId="0" applyFont="1" applyFill="1" applyAlignment="1"/>
    <xf numFmtId="0" fontId="0" fillId="0" borderId="0" xfId="0" applyFill="1"/>
    <xf numFmtId="0" fontId="9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242697</xdr:colOff>
      <xdr:row>98</xdr:row>
      <xdr:rowOff>185420</xdr:rowOff>
    </xdr:from>
    <xdr:to>
      <xdr:col>7</xdr:col>
      <xdr:colOff>127</xdr:colOff>
      <xdr:row>98</xdr:row>
      <xdr:rowOff>185420</xdr:rowOff>
    </xdr:to>
    <xdr:cxnSp macro="_xll.PtreeEvent_ObjectClick">
      <xdr:nvCxnSpPr>
        <xdr:cNvPr id="603" name="PTObj_DBranchHLine_1_42"/>
        <xdr:cNvCxnSpPr/>
      </xdr:nvCxnSpPr>
      <xdr:spPr>
        <a:xfrm>
          <a:off x="7843647" y="1847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94</xdr:row>
      <xdr:rowOff>180339</xdr:rowOff>
    </xdr:from>
    <xdr:to>
      <xdr:col>6</xdr:col>
      <xdr:colOff>242697</xdr:colOff>
      <xdr:row>98</xdr:row>
      <xdr:rowOff>185420</xdr:rowOff>
    </xdr:to>
    <xdr:cxnSp macro="_xll.PtreeEvent_ObjectClick">
      <xdr:nvCxnSpPr>
        <xdr:cNvPr id="602" name="PTObj_DBranchDLine_1_42"/>
        <xdr:cNvCxnSpPr/>
      </xdr:nvCxnSpPr>
      <xdr:spPr>
        <a:xfrm>
          <a:off x="7691247" y="17706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96</xdr:row>
      <xdr:rowOff>185420</xdr:rowOff>
    </xdr:from>
    <xdr:to>
      <xdr:col>7</xdr:col>
      <xdr:colOff>127</xdr:colOff>
      <xdr:row>96</xdr:row>
      <xdr:rowOff>185420</xdr:rowOff>
    </xdr:to>
    <xdr:cxnSp macro="_xll.PtreeEvent_ObjectClick">
      <xdr:nvCxnSpPr>
        <xdr:cNvPr id="599" name="PTObj_DBranchHLine_1_41"/>
        <xdr:cNvCxnSpPr/>
      </xdr:nvCxnSpPr>
      <xdr:spPr>
        <a:xfrm>
          <a:off x="7843647" y="1809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94</xdr:row>
      <xdr:rowOff>180339</xdr:rowOff>
    </xdr:from>
    <xdr:to>
      <xdr:col>6</xdr:col>
      <xdr:colOff>242697</xdr:colOff>
      <xdr:row>96</xdr:row>
      <xdr:rowOff>185420</xdr:rowOff>
    </xdr:to>
    <xdr:cxnSp macro="_xll.PtreeEvent_ObjectClick">
      <xdr:nvCxnSpPr>
        <xdr:cNvPr id="598" name="PTObj_DBranchDLine_1_41"/>
        <xdr:cNvCxnSpPr/>
      </xdr:nvCxnSpPr>
      <xdr:spPr>
        <a:xfrm>
          <a:off x="7691247" y="17706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92</xdr:row>
      <xdr:rowOff>185420</xdr:rowOff>
    </xdr:from>
    <xdr:to>
      <xdr:col>7</xdr:col>
      <xdr:colOff>127</xdr:colOff>
      <xdr:row>92</xdr:row>
      <xdr:rowOff>185420</xdr:rowOff>
    </xdr:to>
    <xdr:cxnSp macro="_xll.PtreeEvent_ObjectClick">
      <xdr:nvCxnSpPr>
        <xdr:cNvPr id="595" name="PTObj_DBranchHLine_1_40"/>
        <xdr:cNvCxnSpPr/>
      </xdr:nvCxnSpPr>
      <xdr:spPr>
        <a:xfrm>
          <a:off x="7843647" y="1733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92</xdr:row>
      <xdr:rowOff>185420</xdr:rowOff>
    </xdr:from>
    <xdr:to>
      <xdr:col>6</xdr:col>
      <xdr:colOff>242697</xdr:colOff>
      <xdr:row>94</xdr:row>
      <xdr:rowOff>180339</xdr:rowOff>
    </xdr:to>
    <xdr:cxnSp macro="_xll.PtreeEvent_ObjectClick">
      <xdr:nvCxnSpPr>
        <xdr:cNvPr id="594" name="PTObj_DBranchDLine_1_40"/>
        <xdr:cNvCxnSpPr/>
      </xdr:nvCxnSpPr>
      <xdr:spPr>
        <a:xfrm flipV="1">
          <a:off x="7691247" y="17330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94</xdr:row>
      <xdr:rowOff>185420</xdr:rowOff>
    </xdr:from>
    <xdr:to>
      <xdr:col>6</xdr:col>
      <xdr:colOff>127</xdr:colOff>
      <xdr:row>94</xdr:row>
      <xdr:rowOff>185420</xdr:rowOff>
    </xdr:to>
    <xdr:cxnSp macro="_xll.PtreeEvent_ObjectClick">
      <xdr:nvCxnSpPr>
        <xdr:cNvPr id="591" name="PTObj_DBranchHLine_1_39"/>
        <xdr:cNvCxnSpPr/>
      </xdr:nvCxnSpPr>
      <xdr:spPr>
        <a:xfrm>
          <a:off x="6300597" y="1771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82</xdr:row>
      <xdr:rowOff>180339</xdr:rowOff>
    </xdr:from>
    <xdr:to>
      <xdr:col>5</xdr:col>
      <xdr:colOff>242697</xdr:colOff>
      <xdr:row>94</xdr:row>
      <xdr:rowOff>185420</xdr:rowOff>
    </xdr:to>
    <xdr:cxnSp macro="_xll.PtreeEvent_ObjectClick">
      <xdr:nvCxnSpPr>
        <xdr:cNvPr id="590" name="PTObj_DBranchDLine_1_39"/>
        <xdr:cNvCxnSpPr/>
      </xdr:nvCxnSpPr>
      <xdr:spPr>
        <a:xfrm>
          <a:off x="6148197" y="15420339"/>
          <a:ext cx="152400" cy="2291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90</xdr:row>
      <xdr:rowOff>185420</xdr:rowOff>
    </xdr:from>
    <xdr:to>
      <xdr:col>7</xdr:col>
      <xdr:colOff>127</xdr:colOff>
      <xdr:row>90</xdr:row>
      <xdr:rowOff>185420</xdr:rowOff>
    </xdr:to>
    <xdr:cxnSp macro="_xll.PtreeEvent_ObjectClick">
      <xdr:nvCxnSpPr>
        <xdr:cNvPr id="587" name="PTObj_DBranchHLine_1_38"/>
        <xdr:cNvCxnSpPr/>
      </xdr:nvCxnSpPr>
      <xdr:spPr>
        <a:xfrm>
          <a:off x="7843647" y="1694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86</xdr:row>
      <xdr:rowOff>180339</xdr:rowOff>
    </xdr:from>
    <xdr:to>
      <xdr:col>6</xdr:col>
      <xdr:colOff>242697</xdr:colOff>
      <xdr:row>90</xdr:row>
      <xdr:rowOff>185420</xdr:rowOff>
    </xdr:to>
    <xdr:cxnSp macro="_xll.PtreeEvent_ObjectClick">
      <xdr:nvCxnSpPr>
        <xdr:cNvPr id="586" name="PTObj_DBranchDLine_1_38"/>
        <xdr:cNvCxnSpPr/>
      </xdr:nvCxnSpPr>
      <xdr:spPr>
        <a:xfrm>
          <a:off x="7691247" y="16182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88</xdr:row>
      <xdr:rowOff>185420</xdr:rowOff>
    </xdr:from>
    <xdr:to>
      <xdr:col>7</xdr:col>
      <xdr:colOff>127</xdr:colOff>
      <xdr:row>88</xdr:row>
      <xdr:rowOff>185420</xdr:rowOff>
    </xdr:to>
    <xdr:cxnSp macro="_xll.PtreeEvent_ObjectClick">
      <xdr:nvCxnSpPr>
        <xdr:cNvPr id="583" name="PTObj_DBranchHLine_1_37"/>
        <xdr:cNvCxnSpPr/>
      </xdr:nvCxnSpPr>
      <xdr:spPr>
        <a:xfrm>
          <a:off x="7843647" y="1656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86</xdr:row>
      <xdr:rowOff>180339</xdr:rowOff>
    </xdr:from>
    <xdr:to>
      <xdr:col>6</xdr:col>
      <xdr:colOff>242697</xdr:colOff>
      <xdr:row>88</xdr:row>
      <xdr:rowOff>185420</xdr:rowOff>
    </xdr:to>
    <xdr:cxnSp macro="_xll.PtreeEvent_ObjectClick">
      <xdr:nvCxnSpPr>
        <xdr:cNvPr id="582" name="PTObj_DBranchDLine_1_37"/>
        <xdr:cNvCxnSpPr/>
      </xdr:nvCxnSpPr>
      <xdr:spPr>
        <a:xfrm>
          <a:off x="7691247" y="16182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84</xdr:row>
      <xdr:rowOff>185420</xdr:rowOff>
    </xdr:from>
    <xdr:to>
      <xdr:col>7</xdr:col>
      <xdr:colOff>127</xdr:colOff>
      <xdr:row>84</xdr:row>
      <xdr:rowOff>185420</xdr:rowOff>
    </xdr:to>
    <xdr:cxnSp macro="_xll.PtreeEvent_ObjectClick">
      <xdr:nvCxnSpPr>
        <xdr:cNvPr id="579" name="PTObj_DBranchHLine_1_36"/>
        <xdr:cNvCxnSpPr/>
      </xdr:nvCxnSpPr>
      <xdr:spPr>
        <a:xfrm>
          <a:off x="7843647" y="1580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84</xdr:row>
      <xdr:rowOff>185420</xdr:rowOff>
    </xdr:from>
    <xdr:to>
      <xdr:col>6</xdr:col>
      <xdr:colOff>242697</xdr:colOff>
      <xdr:row>86</xdr:row>
      <xdr:rowOff>180339</xdr:rowOff>
    </xdr:to>
    <xdr:cxnSp macro="_xll.PtreeEvent_ObjectClick">
      <xdr:nvCxnSpPr>
        <xdr:cNvPr id="578" name="PTObj_DBranchDLine_1_36"/>
        <xdr:cNvCxnSpPr/>
      </xdr:nvCxnSpPr>
      <xdr:spPr>
        <a:xfrm flipV="1">
          <a:off x="7691247" y="15806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86</xdr:row>
      <xdr:rowOff>185420</xdr:rowOff>
    </xdr:from>
    <xdr:to>
      <xdr:col>6</xdr:col>
      <xdr:colOff>127</xdr:colOff>
      <xdr:row>86</xdr:row>
      <xdr:rowOff>185420</xdr:rowOff>
    </xdr:to>
    <xdr:cxnSp macro="_xll.PtreeEvent_ObjectClick">
      <xdr:nvCxnSpPr>
        <xdr:cNvPr id="575" name="PTObj_DBranchHLine_1_35"/>
        <xdr:cNvCxnSpPr/>
      </xdr:nvCxnSpPr>
      <xdr:spPr>
        <a:xfrm>
          <a:off x="6300597" y="1618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82</xdr:row>
      <xdr:rowOff>180339</xdr:rowOff>
    </xdr:from>
    <xdr:to>
      <xdr:col>5</xdr:col>
      <xdr:colOff>242697</xdr:colOff>
      <xdr:row>86</xdr:row>
      <xdr:rowOff>185420</xdr:rowOff>
    </xdr:to>
    <xdr:cxnSp macro="_xll.PtreeEvent_ObjectClick">
      <xdr:nvCxnSpPr>
        <xdr:cNvPr id="574" name="PTObj_DBranchDLine_1_35"/>
        <xdr:cNvCxnSpPr/>
      </xdr:nvCxnSpPr>
      <xdr:spPr>
        <a:xfrm>
          <a:off x="6148197" y="15420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80</xdr:row>
      <xdr:rowOff>185420</xdr:rowOff>
    </xdr:from>
    <xdr:to>
      <xdr:col>7</xdr:col>
      <xdr:colOff>127</xdr:colOff>
      <xdr:row>80</xdr:row>
      <xdr:rowOff>185420</xdr:rowOff>
    </xdr:to>
    <xdr:cxnSp macro="_xll.PtreeEvent_ObjectClick">
      <xdr:nvCxnSpPr>
        <xdr:cNvPr id="571" name="PTObj_DBranchHLine_1_34"/>
        <xdr:cNvCxnSpPr/>
      </xdr:nvCxnSpPr>
      <xdr:spPr>
        <a:xfrm>
          <a:off x="7843647" y="1504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76</xdr:row>
      <xdr:rowOff>180339</xdr:rowOff>
    </xdr:from>
    <xdr:to>
      <xdr:col>6</xdr:col>
      <xdr:colOff>242697</xdr:colOff>
      <xdr:row>80</xdr:row>
      <xdr:rowOff>185420</xdr:rowOff>
    </xdr:to>
    <xdr:cxnSp macro="_xll.PtreeEvent_ObjectClick">
      <xdr:nvCxnSpPr>
        <xdr:cNvPr id="570" name="PTObj_DBranchDLine_1_34"/>
        <xdr:cNvCxnSpPr/>
      </xdr:nvCxnSpPr>
      <xdr:spPr>
        <a:xfrm>
          <a:off x="7691247" y="14277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78</xdr:row>
      <xdr:rowOff>185420</xdr:rowOff>
    </xdr:from>
    <xdr:to>
      <xdr:col>7</xdr:col>
      <xdr:colOff>127</xdr:colOff>
      <xdr:row>78</xdr:row>
      <xdr:rowOff>185420</xdr:rowOff>
    </xdr:to>
    <xdr:cxnSp macro="_xll.PtreeEvent_ObjectClick">
      <xdr:nvCxnSpPr>
        <xdr:cNvPr id="567" name="PTObj_DBranchHLine_1_33"/>
        <xdr:cNvCxnSpPr/>
      </xdr:nvCxnSpPr>
      <xdr:spPr>
        <a:xfrm>
          <a:off x="7843647" y="1466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76</xdr:row>
      <xdr:rowOff>180339</xdr:rowOff>
    </xdr:from>
    <xdr:to>
      <xdr:col>6</xdr:col>
      <xdr:colOff>242697</xdr:colOff>
      <xdr:row>78</xdr:row>
      <xdr:rowOff>185420</xdr:rowOff>
    </xdr:to>
    <xdr:cxnSp macro="_xll.PtreeEvent_ObjectClick">
      <xdr:nvCxnSpPr>
        <xdr:cNvPr id="566" name="PTObj_DBranchDLine_1_33"/>
        <xdr:cNvCxnSpPr/>
      </xdr:nvCxnSpPr>
      <xdr:spPr>
        <a:xfrm>
          <a:off x="7691247" y="1427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74</xdr:row>
      <xdr:rowOff>185420</xdr:rowOff>
    </xdr:from>
    <xdr:to>
      <xdr:col>7</xdr:col>
      <xdr:colOff>127</xdr:colOff>
      <xdr:row>74</xdr:row>
      <xdr:rowOff>185420</xdr:rowOff>
    </xdr:to>
    <xdr:cxnSp macro="_xll.PtreeEvent_ObjectClick">
      <xdr:nvCxnSpPr>
        <xdr:cNvPr id="563" name="PTObj_DBranchHLine_1_32"/>
        <xdr:cNvCxnSpPr/>
      </xdr:nvCxnSpPr>
      <xdr:spPr>
        <a:xfrm>
          <a:off x="7843647" y="1390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74</xdr:row>
      <xdr:rowOff>185420</xdr:rowOff>
    </xdr:from>
    <xdr:to>
      <xdr:col>6</xdr:col>
      <xdr:colOff>242697</xdr:colOff>
      <xdr:row>76</xdr:row>
      <xdr:rowOff>180339</xdr:rowOff>
    </xdr:to>
    <xdr:cxnSp macro="_xll.PtreeEvent_ObjectClick">
      <xdr:nvCxnSpPr>
        <xdr:cNvPr id="562" name="PTObj_DBranchDLine_1_32"/>
        <xdr:cNvCxnSpPr/>
      </xdr:nvCxnSpPr>
      <xdr:spPr>
        <a:xfrm flipV="1">
          <a:off x="7691247" y="13901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76</xdr:row>
      <xdr:rowOff>185420</xdr:rowOff>
    </xdr:from>
    <xdr:to>
      <xdr:col>6</xdr:col>
      <xdr:colOff>127</xdr:colOff>
      <xdr:row>76</xdr:row>
      <xdr:rowOff>185420</xdr:rowOff>
    </xdr:to>
    <xdr:cxnSp macro="_xll.PtreeEvent_ObjectClick">
      <xdr:nvCxnSpPr>
        <xdr:cNvPr id="559" name="PTObj_DBranchHLine_1_31"/>
        <xdr:cNvCxnSpPr/>
      </xdr:nvCxnSpPr>
      <xdr:spPr>
        <a:xfrm>
          <a:off x="6300597" y="1428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76</xdr:row>
      <xdr:rowOff>185420</xdr:rowOff>
    </xdr:from>
    <xdr:to>
      <xdr:col>5</xdr:col>
      <xdr:colOff>242697</xdr:colOff>
      <xdr:row>82</xdr:row>
      <xdr:rowOff>180339</xdr:rowOff>
    </xdr:to>
    <xdr:cxnSp macro="_xll.PtreeEvent_ObjectClick">
      <xdr:nvCxnSpPr>
        <xdr:cNvPr id="558" name="PTObj_DBranchDLine_1_31"/>
        <xdr:cNvCxnSpPr/>
      </xdr:nvCxnSpPr>
      <xdr:spPr>
        <a:xfrm flipV="1">
          <a:off x="6148197" y="142824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242696</xdr:colOff>
      <xdr:row>82</xdr:row>
      <xdr:rowOff>185420</xdr:rowOff>
    </xdr:from>
    <xdr:to>
      <xdr:col>5</xdr:col>
      <xdr:colOff>127</xdr:colOff>
      <xdr:row>82</xdr:row>
      <xdr:rowOff>185420</xdr:rowOff>
    </xdr:to>
    <xdr:cxnSp macro="_xll.PtreeEvent_ObjectClick">
      <xdr:nvCxnSpPr>
        <xdr:cNvPr id="555" name="PTObj_DBranchHLine_1_6"/>
        <xdr:cNvCxnSpPr/>
      </xdr:nvCxnSpPr>
      <xdr:spPr>
        <a:xfrm>
          <a:off x="4757546" y="15425420"/>
          <a:ext cx="13004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90296</xdr:colOff>
      <xdr:row>46</xdr:row>
      <xdr:rowOff>180339</xdr:rowOff>
    </xdr:from>
    <xdr:to>
      <xdr:col>4</xdr:col>
      <xdr:colOff>242696</xdr:colOff>
      <xdr:row>82</xdr:row>
      <xdr:rowOff>185420</xdr:rowOff>
    </xdr:to>
    <xdr:cxnSp macro="_xll.PtreeEvent_ObjectClick">
      <xdr:nvCxnSpPr>
        <xdr:cNvPr id="554" name="PTObj_DBranchDLine_1_6"/>
        <xdr:cNvCxnSpPr/>
      </xdr:nvCxnSpPr>
      <xdr:spPr>
        <a:xfrm>
          <a:off x="4605146" y="8562339"/>
          <a:ext cx="152400" cy="6863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72</xdr:row>
      <xdr:rowOff>185420</xdr:rowOff>
    </xdr:from>
    <xdr:to>
      <xdr:col>7</xdr:col>
      <xdr:colOff>127</xdr:colOff>
      <xdr:row>72</xdr:row>
      <xdr:rowOff>185420</xdr:rowOff>
    </xdr:to>
    <xdr:cxnSp macro="_xll.PtreeEvent_ObjectClick">
      <xdr:nvCxnSpPr>
        <xdr:cNvPr id="547" name="PTObj_DBranchHLine_1_30"/>
        <xdr:cNvCxnSpPr/>
      </xdr:nvCxnSpPr>
      <xdr:spPr>
        <a:xfrm>
          <a:off x="7843647" y="1352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68</xdr:row>
      <xdr:rowOff>180339</xdr:rowOff>
    </xdr:from>
    <xdr:to>
      <xdr:col>6</xdr:col>
      <xdr:colOff>242697</xdr:colOff>
      <xdr:row>72</xdr:row>
      <xdr:rowOff>185420</xdr:rowOff>
    </xdr:to>
    <xdr:cxnSp macro="_xll.PtreeEvent_ObjectClick">
      <xdr:nvCxnSpPr>
        <xdr:cNvPr id="546" name="PTObj_DBranchDLine_1_30"/>
        <xdr:cNvCxnSpPr/>
      </xdr:nvCxnSpPr>
      <xdr:spPr>
        <a:xfrm>
          <a:off x="7691247" y="12753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70</xdr:row>
      <xdr:rowOff>185420</xdr:rowOff>
    </xdr:from>
    <xdr:to>
      <xdr:col>7</xdr:col>
      <xdr:colOff>127</xdr:colOff>
      <xdr:row>70</xdr:row>
      <xdr:rowOff>185420</xdr:rowOff>
    </xdr:to>
    <xdr:cxnSp macro="_xll.PtreeEvent_ObjectClick">
      <xdr:nvCxnSpPr>
        <xdr:cNvPr id="211" name="PTObj_DBranchHLine_1_29"/>
        <xdr:cNvCxnSpPr/>
      </xdr:nvCxnSpPr>
      <xdr:spPr>
        <a:xfrm>
          <a:off x="7843647" y="1313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68</xdr:row>
      <xdr:rowOff>180339</xdr:rowOff>
    </xdr:from>
    <xdr:to>
      <xdr:col>6</xdr:col>
      <xdr:colOff>242697</xdr:colOff>
      <xdr:row>70</xdr:row>
      <xdr:rowOff>185420</xdr:rowOff>
    </xdr:to>
    <xdr:cxnSp macro="_xll.PtreeEvent_ObjectClick">
      <xdr:nvCxnSpPr>
        <xdr:cNvPr id="210" name="PTObj_DBranchDLine_1_29"/>
        <xdr:cNvCxnSpPr/>
      </xdr:nvCxnSpPr>
      <xdr:spPr>
        <a:xfrm>
          <a:off x="7691247" y="12753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66</xdr:row>
      <xdr:rowOff>185420</xdr:rowOff>
    </xdr:from>
    <xdr:to>
      <xdr:col>7</xdr:col>
      <xdr:colOff>127</xdr:colOff>
      <xdr:row>66</xdr:row>
      <xdr:rowOff>185420</xdr:rowOff>
    </xdr:to>
    <xdr:cxnSp macro="_xll.PtreeEvent_ObjectClick">
      <xdr:nvCxnSpPr>
        <xdr:cNvPr id="435" name="PTObj_DBranchHLine_1_28"/>
        <xdr:cNvCxnSpPr/>
      </xdr:nvCxnSpPr>
      <xdr:spPr>
        <a:xfrm>
          <a:off x="7843647" y="1237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66</xdr:row>
      <xdr:rowOff>185420</xdr:rowOff>
    </xdr:from>
    <xdr:to>
      <xdr:col>6</xdr:col>
      <xdr:colOff>242697</xdr:colOff>
      <xdr:row>68</xdr:row>
      <xdr:rowOff>180339</xdr:rowOff>
    </xdr:to>
    <xdr:cxnSp macro="_xll.PtreeEvent_ObjectClick">
      <xdr:nvCxnSpPr>
        <xdr:cNvPr id="434" name="PTObj_DBranchDLine_1_28"/>
        <xdr:cNvCxnSpPr/>
      </xdr:nvCxnSpPr>
      <xdr:spPr>
        <a:xfrm flipV="1">
          <a:off x="7691247" y="12377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68</xdr:row>
      <xdr:rowOff>185420</xdr:rowOff>
    </xdr:from>
    <xdr:to>
      <xdr:col>6</xdr:col>
      <xdr:colOff>127</xdr:colOff>
      <xdr:row>68</xdr:row>
      <xdr:rowOff>185420</xdr:rowOff>
    </xdr:to>
    <xdr:cxnSp macro="_xll.PtreeEvent_ObjectClick">
      <xdr:nvCxnSpPr>
        <xdr:cNvPr id="419" name="PTObj_DBranchHLine_1_27"/>
        <xdr:cNvCxnSpPr/>
      </xdr:nvCxnSpPr>
      <xdr:spPr>
        <a:xfrm>
          <a:off x="6300597" y="1275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56</xdr:row>
      <xdr:rowOff>180339</xdr:rowOff>
    </xdr:from>
    <xdr:to>
      <xdr:col>5</xdr:col>
      <xdr:colOff>242697</xdr:colOff>
      <xdr:row>68</xdr:row>
      <xdr:rowOff>185420</xdr:rowOff>
    </xdr:to>
    <xdr:cxnSp macro="_xll.PtreeEvent_ObjectClick">
      <xdr:nvCxnSpPr>
        <xdr:cNvPr id="418" name="PTObj_DBranchDLine_1_27"/>
        <xdr:cNvCxnSpPr/>
      </xdr:nvCxnSpPr>
      <xdr:spPr>
        <a:xfrm>
          <a:off x="6148197" y="10467339"/>
          <a:ext cx="152400" cy="2291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64</xdr:row>
      <xdr:rowOff>185420</xdr:rowOff>
    </xdr:from>
    <xdr:to>
      <xdr:col>7</xdr:col>
      <xdr:colOff>127</xdr:colOff>
      <xdr:row>64</xdr:row>
      <xdr:rowOff>185420</xdr:rowOff>
    </xdr:to>
    <xdr:cxnSp macro="_xll.PtreeEvent_ObjectClick">
      <xdr:nvCxnSpPr>
        <xdr:cNvPr id="403" name="PTObj_DBranchHLine_1_26"/>
        <xdr:cNvCxnSpPr/>
      </xdr:nvCxnSpPr>
      <xdr:spPr>
        <a:xfrm>
          <a:off x="7843647" y="1199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60</xdr:row>
      <xdr:rowOff>180339</xdr:rowOff>
    </xdr:from>
    <xdr:to>
      <xdr:col>6</xdr:col>
      <xdr:colOff>242697</xdr:colOff>
      <xdr:row>64</xdr:row>
      <xdr:rowOff>185420</xdr:rowOff>
    </xdr:to>
    <xdr:cxnSp macro="_xll.PtreeEvent_ObjectClick">
      <xdr:nvCxnSpPr>
        <xdr:cNvPr id="402" name="PTObj_DBranchDLine_1_26"/>
        <xdr:cNvCxnSpPr/>
      </xdr:nvCxnSpPr>
      <xdr:spPr>
        <a:xfrm>
          <a:off x="7691247" y="11229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62</xdr:row>
      <xdr:rowOff>185420</xdr:rowOff>
    </xdr:from>
    <xdr:to>
      <xdr:col>7</xdr:col>
      <xdr:colOff>127</xdr:colOff>
      <xdr:row>62</xdr:row>
      <xdr:rowOff>185420</xdr:rowOff>
    </xdr:to>
    <xdr:cxnSp macro="_xll.PtreeEvent_ObjectClick">
      <xdr:nvCxnSpPr>
        <xdr:cNvPr id="387" name="PTObj_DBranchHLine_1_25"/>
        <xdr:cNvCxnSpPr/>
      </xdr:nvCxnSpPr>
      <xdr:spPr>
        <a:xfrm>
          <a:off x="7843647" y="1161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60</xdr:row>
      <xdr:rowOff>180339</xdr:rowOff>
    </xdr:from>
    <xdr:to>
      <xdr:col>6</xdr:col>
      <xdr:colOff>242697</xdr:colOff>
      <xdr:row>62</xdr:row>
      <xdr:rowOff>185420</xdr:rowOff>
    </xdr:to>
    <xdr:cxnSp macro="_xll.PtreeEvent_ObjectClick">
      <xdr:nvCxnSpPr>
        <xdr:cNvPr id="386" name="PTObj_DBranchDLine_1_25"/>
        <xdr:cNvCxnSpPr/>
      </xdr:nvCxnSpPr>
      <xdr:spPr>
        <a:xfrm>
          <a:off x="7691247" y="11229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58</xdr:row>
      <xdr:rowOff>185420</xdr:rowOff>
    </xdr:from>
    <xdr:to>
      <xdr:col>7</xdr:col>
      <xdr:colOff>127</xdr:colOff>
      <xdr:row>58</xdr:row>
      <xdr:rowOff>185420</xdr:rowOff>
    </xdr:to>
    <xdr:cxnSp macro="_xll.PtreeEvent_ObjectClick">
      <xdr:nvCxnSpPr>
        <xdr:cNvPr id="543" name="PTObj_DBranchHLine_1_24"/>
        <xdr:cNvCxnSpPr/>
      </xdr:nvCxnSpPr>
      <xdr:spPr>
        <a:xfrm>
          <a:off x="7843647" y="1085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58</xdr:row>
      <xdr:rowOff>185420</xdr:rowOff>
    </xdr:from>
    <xdr:to>
      <xdr:col>6</xdr:col>
      <xdr:colOff>242697</xdr:colOff>
      <xdr:row>60</xdr:row>
      <xdr:rowOff>180339</xdr:rowOff>
    </xdr:to>
    <xdr:cxnSp macro="_xll.PtreeEvent_ObjectClick">
      <xdr:nvCxnSpPr>
        <xdr:cNvPr id="542" name="PTObj_DBranchDLine_1_24"/>
        <xdr:cNvCxnSpPr/>
      </xdr:nvCxnSpPr>
      <xdr:spPr>
        <a:xfrm flipV="1">
          <a:off x="7691247" y="10853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60</xdr:row>
      <xdr:rowOff>185420</xdr:rowOff>
    </xdr:from>
    <xdr:to>
      <xdr:col>6</xdr:col>
      <xdr:colOff>127</xdr:colOff>
      <xdr:row>60</xdr:row>
      <xdr:rowOff>185420</xdr:rowOff>
    </xdr:to>
    <xdr:cxnSp macro="_xll.PtreeEvent_ObjectClick">
      <xdr:nvCxnSpPr>
        <xdr:cNvPr id="539" name="PTObj_DBranchHLine_1_23"/>
        <xdr:cNvCxnSpPr/>
      </xdr:nvCxnSpPr>
      <xdr:spPr>
        <a:xfrm>
          <a:off x="6300597" y="1123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56</xdr:row>
      <xdr:rowOff>180339</xdr:rowOff>
    </xdr:from>
    <xdr:to>
      <xdr:col>5</xdr:col>
      <xdr:colOff>242697</xdr:colOff>
      <xdr:row>60</xdr:row>
      <xdr:rowOff>185420</xdr:rowOff>
    </xdr:to>
    <xdr:cxnSp macro="_xll.PtreeEvent_ObjectClick">
      <xdr:nvCxnSpPr>
        <xdr:cNvPr id="538" name="PTObj_DBranchDLine_1_23"/>
        <xdr:cNvCxnSpPr/>
      </xdr:nvCxnSpPr>
      <xdr:spPr>
        <a:xfrm>
          <a:off x="6148197" y="10467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54</xdr:row>
      <xdr:rowOff>185420</xdr:rowOff>
    </xdr:from>
    <xdr:to>
      <xdr:col>7</xdr:col>
      <xdr:colOff>127</xdr:colOff>
      <xdr:row>54</xdr:row>
      <xdr:rowOff>185420</xdr:rowOff>
    </xdr:to>
    <xdr:cxnSp macro="_xll.PtreeEvent_ObjectClick">
      <xdr:nvCxnSpPr>
        <xdr:cNvPr id="535" name="PTObj_DBranchHLine_1_22"/>
        <xdr:cNvCxnSpPr/>
      </xdr:nvCxnSpPr>
      <xdr:spPr>
        <a:xfrm>
          <a:off x="7843647" y="1009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50</xdr:row>
      <xdr:rowOff>180339</xdr:rowOff>
    </xdr:from>
    <xdr:to>
      <xdr:col>6</xdr:col>
      <xdr:colOff>242697</xdr:colOff>
      <xdr:row>54</xdr:row>
      <xdr:rowOff>185420</xdr:rowOff>
    </xdr:to>
    <xdr:cxnSp macro="_xll.PtreeEvent_ObjectClick">
      <xdr:nvCxnSpPr>
        <xdr:cNvPr id="534" name="PTObj_DBranchDLine_1_22"/>
        <xdr:cNvCxnSpPr/>
      </xdr:nvCxnSpPr>
      <xdr:spPr>
        <a:xfrm>
          <a:off x="7691247" y="9324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52</xdr:row>
      <xdr:rowOff>185420</xdr:rowOff>
    </xdr:from>
    <xdr:to>
      <xdr:col>7</xdr:col>
      <xdr:colOff>127</xdr:colOff>
      <xdr:row>52</xdr:row>
      <xdr:rowOff>185420</xdr:rowOff>
    </xdr:to>
    <xdr:cxnSp macro="_xll.PtreeEvent_ObjectClick">
      <xdr:nvCxnSpPr>
        <xdr:cNvPr id="63" name="PTObj_DBranchHLine_1_21"/>
        <xdr:cNvCxnSpPr/>
      </xdr:nvCxnSpPr>
      <xdr:spPr>
        <a:xfrm>
          <a:off x="7843647" y="971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50</xdr:row>
      <xdr:rowOff>180339</xdr:rowOff>
    </xdr:from>
    <xdr:to>
      <xdr:col>6</xdr:col>
      <xdr:colOff>242697</xdr:colOff>
      <xdr:row>52</xdr:row>
      <xdr:rowOff>185420</xdr:rowOff>
    </xdr:to>
    <xdr:cxnSp macro="_xll.PtreeEvent_ObjectClick">
      <xdr:nvCxnSpPr>
        <xdr:cNvPr id="62" name="PTObj_DBranchDLine_1_21"/>
        <xdr:cNvCxnSpPr/>
      </xdr:nvCxnSpPr>
      <xdr:spPr>
        <a:xfrm>
          <a:off x="7691247" y="9324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48</xdr:row>
      <xdr:rowOff>185420</xdr:rowOff>
    </xdr:from>
    <xdr:to>
      <xdr:col>7</xdr:col>
      <xdr:colOff>127</xdr:colOff>
      <xdr:row>48</xdr:row>
      <xdr:rowOff>185420</xdr:rowOff>
    </xdr:to>
    <xdr:cxnSp macro="_xll.PtreeEvent_ObjectClick">
      <xdr:nvCxnSpPr>
        <xdr:cNvPr id="59" name="PTObj_DBranchHLine_1_20"/>
        <xdr:cNvCxnSpPr/>
      </xdr:nvCxnSpPr>
      <xdr:spPr>
        <a:xfrm>
          <a:off x="7843647" y="894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48</xdr:row>
      <xdr:rowOff>185420</xdr:rowOff>
    </xdr:from>
    <xdr:to>
      <xdr:col>6</xdr:col>
      <xdr:colOff>242697</xdr:colOff>
      <xdr:row>50</xdr:row>
      <xdr:rowOff>180339</xdr:rowOff>
    </xdr:to>
    <xdr:cxnSp macro="_xll.PtreeEvent_ObjectClick">
      <xdr:nvCxnSpPr>
        <xdr:cNvPr id="58" name="PTObj_DBranchDLine_1_20"/>
        <xdr:cNvCxnSpPr/>
      </xdr:nvCxnSpPr>
      <xdr:spPr>
        <a:xfrm flipV="1">
          <a:off x="7691247" y="8948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50</xdr:row>
      <xdr:rowOff>185420</xdr:rowOff>
    </xdr:from>
    <xdr:to>
      <xdr:col>6</xdr:col>
      <xdr:colOff>127</xdr:colOff>
      <xdr:row>50</xdr:row>
      <xdr:rowOff>185420</xdr:rowOff>
    </xdr:to>
    <xdr:cxnSp macro="_xll.PtreeEvent_ObjectClick">
      <xdr:nvCxnSpPr>
        <xdr:cNvPr id="55" name="PTObj_DBranchHLine_1_19"/>
        <xdr:cNvCxnSpPr/>
      </xdr:nvCxnSpPr>
      <xdr:spPr>
        <a:xfrm>
          <a:off x="6300597" y="932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50</xdr:row>
      <xdr:rowOff>185420</xdr:rowOff>
    </xdr:from>
    <xdr:to>
      <xdr:col>5</xdr:col>
      <xdr:colOff>242697</xdr:colOff>
      <xdr:row>56</xdr:row>
      <xdr:rowOff>180339</xdr:rowOff>
    </xdr:to>
    <xdr:cxnSp macro="_xll.PtreeEvent_ObjectClick">
      <xdr:nvCxnSpPr>
        <xdr:cNvPr id="54" name="PTObj_DBranchDLine_1_19"/>
        <xdr:cNvCxnSpPr/>
      </xdr:nvCxnSpPr>
      <xdr:spPr>
        <a:xfrm flipV="1">
          <a:off x="6148197" y="93294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242696</xdr:colOff>
      <xdr:row>56</xdr:row>
      <xdr:rowOff>185420</xdr:rowOff>
    </xdr:from>
    <xdr:to>
      <xdr:col>5</xdr:col>
      <xdr:colOff>127</xdr:colOff>
      <xdr:row>56</xdr:row>
      <xdr:rowOff>185420</xdr:rowOff>
    </xdr:to>
    <xdr:cxnSp macro="_xll.PtreeEvent_ObjectClick">
      <xdr:nvCxnSpPr>
        <xdr:cNvPr id="51" name="PTObj_DBranchHLine_1_5"/>
        <xdr:cNvCxnSpPr/>
      </xdr:nvCxnSpPr>
      <xdr:spPr>
        <a:xfrm>
          <a:off x="4757546" y="10472420"/>
          <a:ext cx="13004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90296</xdr:colOff>
      <xdr:row>46</xdr:row>
      <xdr:rowOff>180339</xdr:rowOff>
    </xdr:from>
    <xdr:to>
      <xdr:col>4</xdr:col>
      <xdr:colOff>242696</xdr:colOff>
      <xdr:row>56</xdr:row>
      <xdr:rowOff>185420</xdr:rowOff>
    </xdr:to>
    <xdr:cxnSp macro="_xll.PtreeEvent_ObjectClick">
      <xdr:nvCxnSpPr>
        <xdr:cNvPr id="50" name="PTObj_DBranchDLine_1_5"/>
        <xdr:cNvCxnSpPr/>
      </xdr:nvCxnSpPr>
      <xdr:spPr>
        <a:xfrm>
          <a:off x="4605146" y="85623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44</xdr:row>
      <xdr:rowOff>185420</xdr:rowOff>
    </xdr:from>
    <xdr:to>
      <xdr:col>7</xdr:col>
      <xdr:colOff>127</xdr:colOff>
      <xdr:row>44</xdr:row>
      <xdr:rowOff>185420</xdr:rowOff>
    </xdr:to>
    <xdr:cxnSp macro="_xll.PtreeEvent_ObjectClick">
      <xdr:nvCxnSpPr>
        <xdr:cNvPr id="43" name="PTObj_DBranchHLine_1_15"/>
        <xdr:cNvCxnSpPr/>
      </xdr:nvCxnSpPr>
      <xdr:spPr>
        <a:xfrm>
          <a:off x="7843647" y="818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40</xdr:row>
      <xdr:rowOff>180339</xdr:rowOff>
    </xdr:from>
    <xdr:to>
      <xdr:col>6</xdr:col>
      <xdr:colOff>242697</xdr:colOff>
      <xdr:row>44</xdr:row>
      <xdr:rowOff>185420</xdr:rowOff>
    </xdr:to>
    <xdr:cxnSp macro="_xll.PtreeEvent_ObjectClick">
      <xdr:nvCxnSpPr>
        <xdr:cNvPr id="42" name="PTObj_DBranchDLine_1_15"/>
        <xdr:cNvCxnSpPr/>
      </xdr:nvCxnSpPr>
      <xdr:spPr>
        <a:xfrm>
          <a:off x="7691247" y="7419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42</xdr:row>
      <xdr:rowOff>185420</xdr:rowOff>
    </xdr:from>
    <xdr:to>
      <xdr:col>7</xdr:col>
      <xdr:colOff>127</xdr:colOff>
      <xdr:row>42</xdr:row>
      <xdr:rowOff>185420</xdr:rowOff>
    </xdr:to>
    <xdr:cxnSp macro="_xll.PtreeEvent_ObjectClick">
      <xdr:nvCxnSpPr>
        <xdr:cNvPr id="35" name="PTObj_DBranchHLine_1_14"/>
        <xdr:cNvCxnSpPr/>
      </xdr:nvCxnSpPr>
      <xdr:spPr>
        <a:xfrm>
          <a:off x="7843647" y="780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40</xdr:row>
      <xdr:rowOff>180339</xdr:rowOff>
    </xdr:from>
    <xdr:to>
      <xdr:col>6</xdr:col>
      <xdr:colOff>242697</xdr:colOff>
      <xdr:row>42</xdr:row>
      <xdr:rowOff>185420</xdr:rowOff>
    </xdr:to>
    <xdr:cxnSp macro="_xll.PtreeEvent_ObjectClick">
      <xdr:nvCxnSpPr>
        <xdr:cNvPr id="34" name="PTObj_DBranchDLine_1_14"/>
        <xdr:cNvCxnSpPr/>
      </xdr:nvCxnSpPr>
      <xdr:spPr>
        <a:xfrm>
          <a:off x="7691247" y="7419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38</xdr:row>
      <xdr:rowOff>185420</xdr:rowOff>
    </xdr:from>
    <xdr:to>
      <xdr:col>7</xdr:col>
      <xdr:colOff>127</xdr:colOff>
      <xdr:row>38</xdr:row>
      <xdr:rowOff>185420</xdr:rowOff>
    </xdr:to>
    <xdr:cxnSp macro="_xll.PtreeEvent_ObjectClick">
      <xdr:nvCxnSpPr>
        <xdr:cNvPr id="499" name="PTObj_DBranchHLine_1_13"/>
        <xdr:cNvCxnSpPr/>
      </xdr:nvCxnSpPr>
      <xdr:spPr>
        <a:xfrm>
          <a:off x="7843647" y="704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38</xdr:row>
      <xdr:rowOff>185420</xdr:rowOff>
    </xdr:from>
    <xdr:to>
      <xdr:col>6</xdr:col>
      <xdr:colOff>242697</xdr:colOff>
      <xdr:row>40</xdr:row>
      <xdr:rowOff>180339</xdr:rowOff>
    </xdr:to>
    <xdr:cxnSp macro="_xll.PtreeEvent_ObjectClick">
      <xdr:nvCxnSpPr>
        <xdr:cNvPr id="498" name="PTObj_DBranchDLine_1_13"/>
        <xdr:cNvCxnSpPr/>
      </xdr:nvCxnSpPr>
      <xdr:spPr>
        <a:xfrm flipV="1">
          <a:off x="7691247" y="7043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40</xdr:row>
      <xdr:rowOff>185420</xdr:rowOff>
    </xdr:from>
    <xdr:to>
      <xdr:col>6</xdr:col>
      <xdr:colOff>127</xdr:colOff>
      <xdr:row>40</xdr:row>
      <xdr:rowOff>185420</xdr:rowOff>
    </xdr:to>
    <xdr:cxnSp macro="_xll.PtreeEvent_ObjectClick">
      <xdr:nvCxnSpPr>
        <xdr:cNvPr id="495" name="PTObj_DBranchHLine_1_9"/>
        <xdr:cNvCxnSpPr/>
      </xdr:nvCxnSpPr>
      <xdr:spPr>
        <a:xfrm>
          <a:off x="6300597" y="742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28</xdr:row>
      <xdr:rowOff>180339</xdr:rowOff>
    </xdr:from>
    <xdr:to>
      <xdr:col>5</xdr:col>
      <xdr:colOff>242697</xdr:colOff>
      <xdr:row>40</xdr:row>
      <xdr:rowOff>185420</xdr:rowOff>
    </xdr:to>
    <xdr:cxnSp macro="_xll.PtreeEvent_ObjectClick">
      <xdr:nvCxnSpPr>
        <xdr:cNvPr id="494" name="PTObj_DBranchDLine_1_9"/>
        <xdr:cNvCxnSpPr/>
      </xdr:nvCxnSpPr>
      <xdr:spPr>
        <a:xfrm>
          <a:off x="6148197" y="5133339"/>
          <a:ext cx="152400" cy="2291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36</xdr:row>
      <xdr:rowOff>185420</xdr:rowOff>
    </xdr:from>
    <xdr:to>
      <xdr:col>7</xdr:col>
      <xdr:colOff>127</xdr:colOff>
      <xdr:row>36</xdr:row>
      <xdr:rowOff>185420</xdr:rowOff>
    </xdr:to>
    <xdr:cxnSp macro="_xll.PtreeEvent_ObjectClick">
      <xdr:nvCxnSpPr>
        <xdr:cNvPr id="255" name="PTObj_DBranchHLine_1_12"/>
        <xdr:cNvCxnSpPr/>
      </xdr:nvCxnSpPr>
      <xdr:spPr>
        <a:xfrm>
          <a:off x="7843647" y="666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32</xdr:row>
      <xdr:rowOff>180340</xdr:rowOff>
    </xdr:from>
    <xdr:to>
      <xdr:col>6</xdr:col>
      <xdr:colOff>242697</xdr:colOff>
      <xdr:row>36</xdr:row>
      <xdr:rowOff>185420</xdr:rowOff>
    </xdr:to>
    <xdr:cxnSp macro="_xll.PtreeEvent_ObjectClick">
      <xdr:nvCxnSpPr>
        <xdr:cNvPr id="254" name="PTObj_DBranchDLine_1_12"/>
        <xdr:cNvCxnSpPr/>
      </xdr:nvCxnSpPr>
      <xdr:spPr>
        <a:xfrm>
          <a:off x="7691247" y="5895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34</xdr:row>
      <xdr:rowOff>185420</xdr:rowOff>
    </xdr:from>
    <xdr:to>
      <xdr:col>7</xdr:col>
      <xdr:colOff>127</xdr:colOff>
      <xdr:row>34</xdr:row>
      <xdr:rowOff>185420</xdr:rowOff>
    </xdr:to>
    <xdr:cxnSp macro="_xll.PtreeEvent_ObjectClick">
      <xdr:nvCxnSpPr>
        <xdr:cNvPr id="251" name="PTObj_DBranchHLine_1_11"/>
        <xdr:cNvCxnSpPr/>
      </xdr:nvCxnSpPr>
      <xdr:spPr>
        <a:xfrm>
          <a:off x="7843647" y="628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32</xdr:row>
      <xdr:rowOff>180340</xdr:rowOff>
    </xdr:from>
    <xdr:to>
      <xdr:col>6</xdr:col>
      <xdr:colOff>242697</xdr:colOff>
      <xdr:row>34</xdr:row>
      <xdr:rowOff>185420</xdr:rowOff>
    </xdr:to>
    <xdr:cxnSp macro="_xll.PtreeEvent_ObjectClick">
      <xdr:nvCxnSpPr>
        <xdr:cNvPr id="250" name="PTObj_DBranchDLine_1_11"/>
        <xdr:cNvCxnSpPr/>
      </xdr:nvCxnSpPr>
      <xdr:spPr>
        <a:xfrm>
          <a:off x="7691247" y="5895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30</xdr:row>
      <xdr:rowOff>185420</xdr:rowOff>
    </xdr:from>
    <xdr:to>
      <xdr:col>7</xdr:col>
      <xdr:colOff>127</xdr:colOff>
      <xdr:row>30</xdr:row>
      <xdr:rowOff>185420</xdr:rowOff>
    </xdr:to>
    <xdr:cxnSp macro="_xll.PtreeEvent_ObjectClick">
      <xdr:nvCxnSpPr>
        <xdr:cNvPr id="231" name="PTObj_DBranchHLine_1_10"/>
        <xdr:cNvCxnSpPr/>
      </xdr:nvCxnSpPr>
      <xdr:spPr>
        <a:xfrm>
          <a:off x="7843647" y="551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30</xdr:row>
      <xdr:rowOff>185420</xdr:rowOff>
    </xdr:from>
    <xdr:to>
      <xdr:col>6</xdr:col>
      <xdr:colOff>242697</xdr:colOff>
      <xdr:row>32</xdr:row>
      <xdr:rowOff>180340</xdr:rowOff>
    </xdr:to>
    <xdr:cxnSp macro="_xll.PtreeEvent_ObjectClick">
      <xdr:nvCxnSpPr>
        <xdr:cNvPr id="230" name="PTObj_DBranchDLine_1_10"/>
        <xdr:cNvCxnSpPr/>
      </xdr:nvCxnSpPr>
      <xdr:spPr>
        <a:xfrm flipV="1">
          <a:off x="7691247" y="5519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32</xdr:row>
      <xdr:rowOff>185420</xdr:rowOff>
    </xdr:from>
    <xdr:to>
      <xdr:col>6</xdr:col>
      <xdr:colOff>127</xdr:colOff>
      <xdr:row>32</xdr:row>
      <xdr:rowOff>185420</xdr:rowOff>
    </xdr:to>
    <xdr:cxnSp macro="_xll.PtreeEvent_ObjectClick">
      <xdr:nvCxnSpPr>
        <xdr:cNvPr id="31" name="PTObj_DBranchHLine_1_8"/>
        <xdr:cNvCxnSpPr/>
      </xdr:nvCxnSpPr>
      <xdr:spPr>
        <a:xfrm>
          <a:off x="6300597" y="590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28</xdr:row>
      <xdr:rowOff>180339</xdr:rowOff>
    </xdr:from>
    <xdr:to>
      <xdr:col>5</xdr:col>
      <xdr:colOff>242697</xdr:colOff>
      <xdr:row>32</xdr:row>
      <xdr:rowOff>185420</xdr:rowOff>
    </xdr:to>
    <xdr:cxnSp macro="_xll.PtreeEvent_ObjectClick">
      <xdr:nvCxnSpPr>
        <xdr:cNvPr id="30" name="PTObj_DBranchDLine_1_8"/>
        <xdr:cNvCxnSpPr/>
      </xdr:nvCxnSpPr>
      <xdr:spPr>
        <a:xfrm>
          <a:off x="6148197" y="5133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242696</xdr:colOff>
      <xdr:row>108</xdr:row>
      <xdr:rowOff>185419</xdr:rowOff>
    </xdr:from>
    <xdr:to>
      <xdr:col>5</xdr:col>
      <xdr:colOff>127</xdr:colOff>
      <xdr:row>108</xdr:row>
      <xdr:rowOff>185419</xdr:rowOff>
    </xdr:to>
    <xdr:cxnSp macro="_xll.PtreeEvent_ObjectClick">
      <xdr:nvCxnSpPr>
        <xdr:cNvPr id="514" name="PTObj_DBranchHLine_1_45"/>
        <xdr:cNvCxnSpPr/>
      </xdr:nvCxnSpPr>
      <xdr:spPr>
        <a:xfrm>
          <a:off x="3224021" y="17520919"/>
          <a:ext cx="13004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90296</xdr:colOff>
      <xdr:row>104</xdr:row>
      <xdr:rowOff>180339</xdr:rowOff>
    </xdr:from>
    <xdr:to>
      <xdr:col>4</xdr:col>
      <xdr:colOff>242696</xdr:colOff>
      <xdr:row>108</xdr:row>
      <xdr:rowOff>185419</xdr:rowOff>
    </xdr:to>
    <xdr:cxnSp macro="_xll.PtreeEvent_ObjectClick">
      <xdr:nvCxnSpPr>
        <xdr:cNvPr id="513" name="PTObj_DBranchDLine_1_45"/>
        <xdr:cNvCxnSpPr/>
      </xdr:nvCxnSpPr>
      <xdr:spPr>
        <a:xfrm>
          <a:off x="3071621" y="16753839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104</xdr:row>
      <xdr:rowOff>185419</xdr:rowOff>
    </xdr:from>
    <xdr:to>
      <xdr:col>4</xdr:col>
      <xdr:colOff>125</xdr:colOff>
      <xdr:row>104</xdr:row>
      <xdr:rowOff>185419</xdr:rowOff>
    </xdr:to>
    <xdr:cxnSp macro="_xll.PtreeEvent_ObjectClick">
      <xdr:nvCxnSpPr>
        <xdr:cNvPr id="510" name="PTObj_DBranchHLine_1_3"/>
        <xdr:cNvCxnSpPr/>
      </xdr:nvCxnSpPr>
      <xdr:spPr>
        <a:xfrm>
          <a:off x="1671447" y="16758919"/>
          <a:ext cx="131000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100</xdr:row>
      <xdr:rowOff>180339</xdr:rowOff>
    </xdr:from>
    <xdr:to>
      <xdr:col>3</xdr:col>
      <xdr:colOff>242697</xdr:colOff>
      <xdr:row>104</xdr:row>
      <xdr:rowOff>185419</xdr:rowOff>
    </xdr:to>
    <xdr:cxnSp macro="_xll.PtreeEvent_ObjectClick">
      <xdr:nvCxnSpPr>
        <xdr:cNvPr id="509" name="PTObj_DBranchDLine_1_3"/>
        <xdr:cNvCxnSpPr/>
      </xdr:nvCxnSpPr>
      <xdr:spPr>
        <a:xfrm>
          <a:off x="1519047" y="15991839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242696</xdr:colOff>
      <xdr:row>106</xdr:row>
      <xdr:rowOff>185419</xdr:rowOff>
    </xdr:from>
    <xdr:to>
      <xdr:col>5</xdr:col>
      <xdr:colOff>127</xdr:colOff>
      <xdr:row>106</xdr:row>
      <xdr:rowOff>185419</xdr:rowOff>
    </xdr:to>
    <xdr:cxnSp macro="_xll.PtreeEvent_ObjectClick">
      <xdr:nvCxnSpPr>
        <xdr:cNvPr id="506" name="PTObj_DBranchHLine_1_44"/>
        <xdr:cNvCxnSpPr/>
      </xdr:nvCxnSpPr>
      <xdr:spPr>
        <a:xfrm>
          <a:off x="3224021" y="17139919"/>
          <a:ext cx="13004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90296</xdr:colOff>
      <xdr:row>104</xdr:row>
      <xdr:rowOff>180339</xdr:rowOff>
    </xdr:from>
    <xdr:to>
      <xdr:col>4</xdr:col>
      <xdr:colOff>242696</xdr:colOff>
      <xdr:row>106</xdr:row>
      <xdr:rowOff>185419</xdr:rowOff>
    </xdr:to>
    <xdr:cxnSp macro="_xll.PtreeEvent_ObjectClick">
      <xdr:nvCxnSpPr>
        <xdr:cNvPr id="505" name="PTObj_DBranchDLine_1_44"/>
        <xdr:cNvCxnSpPr/>
      </xdr:nvCxnSpPr>
      <xdr:spPr>
        <a:xfrm>
          <a:off x="3071621" y="16753839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242696</xdr:colOff>
      <xdr:row>102</xdr:row>
      <xdr:rowOff>185419</xdr:rowOff>
    </xdr:from>
    <xdr:to>
      <xdr:col>5</xdr:col>
      <xdr:colOff>127</xdr:colOff>
      <xdr:row>102</xdr:row>
      <xdr:rowOff>185419</xdr:rowOff>
    </xdr:to>
    <xdr:cxnSp macro="_xll.PtreeEvent_ObjectClick">
      <xdr:nvCxnSpPr>
        <xdr:cNvPr id="502" name="PTObj_DBranchHLine_1_43"/>
        <xdr:cNvCxnSpPr/>
      </xdr:nvCxnSpPr>
      <xdr:spPr>
        <a:xfrm>
          <a:off x="3224021" y="16377919"/>
          <a:ext cx="13004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90296</xdr:colOff>
      <xdr:row>102</xdr:row>
      <xdr:rowOff>185419</xdr:rowOff>
    </xdr:from>
    <xdr:to>
      <xdr:col>4</xdr:col>
      <xdr:colOff>242696</xdr:colOff>
      <xdr:row>104</xdr:row>
      <xdr:rowOff>180339</xdr:rowOff>
    </xdr:to>
    <xdr:cxnSp macro="_xll.PtreeEvent_ObjectClick">
      <xdr:nvCxnSpPr>
        <xdr:cNvPr id="501" name="PTObj_DBranchDLine_1_43"/>
        <xdr:cNvCxnSpPr/>
      </xdr:nvCxnSpPr>
      <xdr:spPr>
        <a:xfrm flipV="1">
          <a:off x="3071621" y="16377919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26</xdr:row>
      <xdr:rowOff>185420</xdr:rowOff>
    </xdr:from>
    <xdr:to>
      <xdr:col>7</xdr:col>
      <xdr:colOff>127</xdr:colOff>
      <xdr:row>26</xdr:row>
      <xdr:rowOff>185420</xdr:rowOff>
    </xdr:to>
    <xdr:cxnSp macro="_xll.PtreeEvent_ObjectClick">
      <xdr:nvCxnSpPr>
        <xdr:cNvPr id="206" name="PTObj_DBranchHLine_1_18"/>
        <xdr:cNvCxnSpPr/>
      </xdr:nvCxnSpPr>
      <xdr:spPr>
        <a:xfrm>
          <a:off x="6310122" y="18999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22</xdr:row>
      <xdr:rowOff>180338</xdr:rowOff>
    </xdr:from>
    <xdr:to>
      <xdr:col>6</xdr:col>
      <xdr:colOff>242697</xdr:colOff>
      <xdr:row>26</xdr:row>
      <xdr:rowOff>185420</xdr:rowOff>
    </xdr:to>
    <xdr:cxnSp macro="_xll.PtreeEvent_ObjectClick">
      <xdr:nvCxnSpPr>
        <xdr:cNvPr id="205" name="PTObj_DBranchDLine_1_18"/>
        <xdr:cNvCxnSpPr/>
      </xdr:nvCxnSpPr>
      <xdr:spPr>
        <a:xfrm>
          <a:off x="6157722" y="1132838"/>
          <a:ext cx="152400" cy="7670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24</xdr:row>
      <xdr:rowOff>185419</xdr:rowOff>
    </xdr:from>
    <xdr:to>
      <xdr:col>7</xdr:col>
      <xdr:colOff>127</xdr:colOff>
      <xdr:row>24</xdr:row>
      <xdr:rowOff>185419</xdr:rowOff>
    </xdr:to>
    <xdr:cxnSp macro="_xll.PtreeEvent_ObjectClick">
      <xdr:nvCxnSpPr>
        <xdr:cNvPr id="202" name="PTObj_DBranchHLine_1_17"/>
        <xdr:cNvCxnSpPr/>
      </xdr:nvCxnSpPr>
      <xdr:spPr>
        <a:xfrm>
          <a:off x="6310122" y="1518919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22</xdr:row>
      <xdr:rowOff>180338</xdr:rowOff>
    </xdr:from>
    <xdr:to>
      <xdr:col>6</xdr:col>
      <xdr:colOff>242697</xdr:colOff>
      <xdr:row>24</xdr:row>
      <xdr:rowOff>185419</xdr:rowOff>
    </xdr:to>
    <xdr:cxnSp macro="_xll.PtreeEvent_ObjectClick">
      <xdr:nvCxnSpPr>
        <xdr:cNvPr id="201" name="PTObj_DBranchDLine_1_17"/>
        <xdr:cNvCxnSpPr/>
      </xdr:nvCxnSpPr>
      <xdr:spPr>
        <a:xfrm>
          <a:off x="6157722" y="1132838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20</xdr:row>
      <xdr:rowOff>185419</xdr:rowOff>
    </xdr:from>
    <xdr:to>
      <xdr:col>7</xdr:col>
      <xdr:colOff>127</xdr:colOff>
      <xdr:row>20</xdr:row>
      <xdr:rowOff>185419</xdr:rowOff>
    </xdr:to>
    <xdr:cxnSp macro="_xll.PtreeEvent_ObjectClick">
      <xdr:nvCxnSpPr>
        <xdr:cNvPr id="198" name="PTObj_DBranchHLine_1_16"/>
        <xdr:cNvCxnSpPr/>
      </xdr:nvCxnSpPr>
      <xdr:spPr>
        <a:xfrm>
          <a:off x="6310122" y="756919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20</xdr:row>
      <xdr:rowOff>185419</xdr:rowOff>
    </xdr:from>
    <xdr:to>
      <xdr:col>6</xdr:col>
      <xdr:colOff>242697</xdr:colOff>
      <xdr:row>22</xdr:row>
      <xdr:rowOff>180338</xdr:rowOff>
    </xdr:to>
    <xdr:cxnSp macro="_xll.PtreeEvent_ObjectClick">
      <xdr:nvCxnSpPr>
        <xdr:cNvPr id="197" name="PTObj_DBranchDLine_1_16"/>
        <xdr:cNvCxnSpPr/>
      </xdr:nvCxnSpPr>
      <xdr:spPr>
        <a:xfrm flipV="1">
          <a:off x="6157722" y="756919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22</xdr:row>
      <xdr:rowOff>185419</xdr:rowOff>
    </xdr:from>
    <xdr:to>
      <xdr:col>6</xdr:col>
      <xdr:colOff>127</xdr:colOff>
      <xdr:row>22</xdr:row>
      <xdr:rowOff>185419</xdr:rowOff>
    </xdr:to>
    <xdr:cxnSp macro="_xll.PtreeEvent_ObjectClick">
      <xdr:nvCxnSpPr>
        <xdr:cNvPr id="194" name="PTObj_DBranchHLine_1_7"/>
        <xdr:cNvCxnSpPr/>
      </xdr:nvCxnSpPr>
      <xdr:spPr>
        <a:xfrm>
          <a:off x="4767072" y="1137919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22</xdr:row>
      <xdr:rowOff>185419</xdr:rowOff>
    </xdr:from>
    <xdr:to>
      <xdr:col>5</xdr:col>
      <xdr:colOff>242697</xdr:colOff>
      <xdr:row>28</xdr:row>
      <xdr:rowOff>180338</xdr:rowOff>
    </xdr:to>
    <xdr:cxnSp macro="_xll.PtreeEvent_ObjectClick">
      <xdr:nvCxnSpPr>
        <xdr:cNvPr id="193" name="PTObj_DBranchDLine_1_7"/>
        <xdr:cNvCxnSpPr/>
      </xdr:nvCxnSpPr>
      <xdr:spPr>
        <a:xfrm flipV="1">
          <a:off x="4614672" y="1137919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242696</xdr:colOff>
      <xdr:row>28</xdr:row>
      <xdr:rowOff>185419</xdr:rowOff>
    </xdr:from>
    <xdr:to>
      <xdr:col>5</xdr:col>
      <xdr:colOff>127</xdr:colOff>
      <xdr:row>28</xdr:row>
      <xdr:rowOff>185419</xdr:rowOff>
    </xdr:to>
    <xdr:cxnSp macro="_xll.PtreeEvent_ObjectClick">
      <xdr:nvCxnSpPr>
        <xdr:cNvPr id="38" name="PTObj_DBranchHLine_1_4"/>
        <xdr:cNvCxnSpPr/>
      </xdr:nvCxnSpPr>
      <xdr:spPr>
        <a:xfrm>
          <a:off x="3224021" y="1137919"/>
          <a:ext cx="13004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90296</xdr:colOff>
      <xdr:row>28</xdr:row>
      <xdr:rowOff>185419</xdr:rowOff>
    </xdr:from>
    <xdr:to>
      <xdr:col>4</xdr:col>
      <xdr:colOff>242696</xdr:colOff>
      <xdr:row>46</xdr:row>
      <xdr:rowOff>180338</xdr:rowOff>
    </xdr:to>
    <xdr:cxnSp macro="_xll.PtreeEvent_ObjectClick">
      <xdr:nvCxnSpPr>
        <xdr:cNvPr id="37" name="PTObj_DBranchDLine_1_4"/>
        <xdr:cNvCxnSpPr/>
      </xdr:nvCxnSpPr>
      <xdr:spPr>
        <a:xfrm flipV="1">
          <a:off x="3071621" y="1137919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46</xdr:row>
      <xdr:rowOff>185419</xdr:rowOff>
    </xdr:from>
    <xdr:to>
      <xdr:col>4</xdr:col>
      <xdr:colOff>125</xdr:colOff>
      <xdr:row>46</xdr:row>
      <xdr:rowOff>185419</xdr:rowOff>
    </xdr:to>
    <xdr:cxnSp macro="_xll.PtreeEvent_ObjectClick">
      <xdr:nvCxnSpPr>
        <xdr:cNvPr id="18" name="PTObj_DBranchHLine_1_2"/>
        <xdr:cNvCxnSpPr/>
      </xdr:nvCxnSpPr>
      <xdr:spPr>
        <a:xfrm>
          <a:off x="1671447" y="756919"/>
          <a:ext cx="131000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46</xdr:row>
      <xdr:rowOff>185419</xdr:rowOff>
    </xdr:from>
    <xdr:to>
      <xdr:col>3</xdr:col>
      <xdr:colOff>242697</xdr:colOff>
      <xdr:row>100</xdr:row>
      <xdr:rowOff>180338</xdr:rowOff>
    </xdr:to>
    <xdr:cxnSp macro="_xll.PtreeEvent_ObjectClick">
      <xdr:nvCxnSpPr>
        <xdr:cNvPr id="17" name="PTObj_DBranchDLine_1_2"/>
        <xdr:cNvCxnSpPr/>
      </xdr:nvCxnSpPr>
      <xdr:spPr>
        <a:xfrm flipV="1">
          <a:off x="1519047" y="756919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100</xdr:row>
      <xdr:rowOff>185419</xdr:rowOff>
    </xdr:from>
    <xdr:to>
      <xdr:col>3</xdr:col>
      <xdr:colOff>127</xdr:colOff>
      <xdr:row>100</xdr:row>
      <xdr:rowOff>185419</xdr:rowOff>
    </xdr:to>
    <xdr:cxnSp macro="_xll.PtreeEvent_ObjectClick">
      <xdr:nvCxnSpPr>
        <xdr:cNvPr id="6" name="PTObj_DBranchHLine_1_1"/>
        <xdr:cNvCxnSpPr/>
      </xdr:nvCxnSpPr>
      <xdr:spPr>
        <a:xfrm>
          <a:off x="177800" y="756919"/>
          <a:ext cx="12415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100</xdr:row>
      <xdr:rowOff>90169</xdr:rowOff>
    </xdr:from>
    <xdr:to>
      <xdr:col>3</xdr:col>
      <xdr:colOff>190627</xdr:colOff>
      <xdr:row>101</xdr:row>
      <xdr:rowOff>90169</xdr:rowOff>
    </xdr:to>
    <xdr:sp macro="_xll.PtreeEvent_ObjectClick" textlink="">
      <xdr:nvSpPr>
        <xdr:cNvPr id="5" name="PTObj_DNode_1_1"/>
        <xdr:cNvSpPr/>
      </xdr:nvSpPr>
      <xdr:spPr>
        <a:xfrm>
          <a:off x="1419352" y="661669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2</xdr:col>
      <xdr:colOff>215900</xdr:colOff>
      <xdr:row>100</xdr:row>
      <xdr:rowOff>95106</xdr:rowOff>
    </xdr:from>
    <xdr:ext cx="781816" cy="180627"/>
    <xdr:sp macro="_xll.PtreeEvent_ObjectClick" textlink="">
      <xdr:nvSpPr>
        <xdr:cNvPr id="7" name="PTObj_DBranchName_1_1"/>
        <xdr:cNvSpPr txBox="1"/>
      </xdr:nvSpPr>
      <xdr:spPr>
        <a:xfrm>
          <a:off x="215900" y="666606"/>
          <a:ext cx="78181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Jameson's Career</a:t>
          </a:r>
        </a:p>
      </xdr:txBody>
    </xdr:sp>
    <xdr:clientData/>
  </xdr:oneCellAnchor>
  <xdr:twoCellAnchor editAs="oneCell">
    <xdr:from>
      <xdr:col>4</xdr:col>
      <xdr:colOff>126</xdr:colOff>
      <xdr:row>46</xdr:row>
      <xdr:rowOff>90169</xdr:rowOff>
    </xdr:from>
    <xdr:to>
      <xdr:col>4</xdr:col>
      <xdr:colOff>190626</xdr:colOff>
      <xdr:row>47</xdr:row>
      <xdr:rowOff>90169</xdr:rowOff>
    </xdr:to>
    <xdr:sp macro="_xll.PtreeEvent_ObjectClick" textlink="">
      <xdr:nvSpPr>
        <xdr:cNvPr id="16" name="PTObj_DNode_1_2"/>
        <xdr:cNvSpPr/>
      </xdr:nvSpPr>
      <xdr:spPr>
        <a:xfrm>
          <a:off x="2981451" y="661669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</xdr:col>
      <xdr:colOff>280797</xdr:colOff>
      <xdr:row>46</xdr:row>
      <xdr:rowOff>95106</xdr:rowOff>
    </xdr:from>
    <xdr:ext cx="707886" cy="180627"/>
    <xdr:sp macro="_xll.PtreeEvent_ObjectClick" textlink="">
      <xdr:nvSpPr>
        <xdr:cNvPr id="19" name="PTObj_DBranchName_1_2"/>
        <xdr:cNvSpPr txBox="1"/>
      </xdr:nvSpPr>
      <xdr:spPr>
        <a:xfrm>
          <a:off x="1709547" y="666606"/>
          <a:ext cx="70788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Stay the Course</a:t>
          </a:r>
        </a:p>
      </xdr:txBody>
    </xdr:sp>
    <xdr:clientData/>
  </xdr:oneCellAnchor>
  <xdr:twoCellAnchor editAs="oneCell">
    <xdr:from>
      <xdr:col>5</xdr:col>
      <xdr:colOff>127</xdr:colOff>
      <xdr:row>28</xdr:row>
      <xdr:rowOff>90169</xdr:rowOff>
    </xdr:from>
    <xdr:to>
      <xdr:col>5</xdr:col>
      <xdr:colOff>190627</xdr:colOff>
      <xdr:row>29</xdr:row>
      <xdr:rowOff>90169</xdr:rowOff>
    </xdr:to>
    <xdr:sp macro="_xll.PtreeEvent_ObjectClick" textlink="">
      <xdr:nvSpPr>
        <xdr:cNvPr id="36" name="PTObj_DNode_1_4"/>
        <xdr:cNvSpPr/>
      </xdr:nvSpPr>
      <xdr:spPr>
        <a:xfrm>
          <a:off x="4524502" y="1042669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4</xdr:col>
      <xdr:colOff>280796</xdr:colOff>
      <xdr:row>28</xdr:row>
      <xdr:rowOff>95106</xdr:rowOff>
    </xdr:from>
    <xdr:ext cx="245067" cy="180627"/>
    <xdr:sp macro="_xll.PtreeEvent_ObjectClick" textlink="">
      <xdr:nvSpPr>
        <xdr:cNvPr id="39" name="PTObj_DBranchName_1_4"/>
        <xdr:cNvSpPr txBox="1"/>
      </xdr:nvSpPr>
      <xdr:spPr>
        <a:xfrm>
          <a:off x="3262121" y="1047606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6</xdr:col>
      <xdr:colOff>127</xdr:colOff>
      <xdr:row>22</xdr:row>
      <xdr:rowOff>90169</xdr:rowOff>
    </xdr:from>
    <xdr:to>
      <xdr:col>6</xdr:col>
      <xdr:colOff>190627</xdr:colOff>
      <xdr:row>23</xdr:row>
      <xdr:rowOff>90169</xdr:rowOff>
    </xdr:to>
    <xdr:sp macro="_xll.PtreeEvent_ObjectClick" textlink="">
      <xdr:nvSpPr>
        <xdr:cNvPr id="192" name="PTObj_DNode_1_7"/>
        <xdr:cNvSpPr/>
      </xdr:nvSpPr>
      <xdr:spPr>
        <a:xfrm>
          <a:off x="6067552" y="1042669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280797</xdr:colOff>
      <xdr:row>22</xdr:row>
      <xdr:rowOff>95106</xdr:rowOff>
    </xdr:from>
    <xdr:ext cx="245067" cy="180627"/>
    <xdr:sp macro="_xll.PtreeEvent_ObjectClick" textlink="">
      <xdr:nvSpPr>
        <xdr:cNvPr id="195" name="PTObj_DBranchName_1_7"/>
        <xdr:cNvSpPr txBox="1"/>
      </xdr:nvSpPr>
      <xdr:spPr>
        <a:xfrm>
          <a:off x="4805172" y="1047606"/>
          <a:ext cx="2450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20</xdr:row>
      <xdr:rowOff>90169</xdr:rowOff>
    </xdr:from>
    <xdr:to>
      <xdr:col>7</xdr:col>
      <xdr:colOff>190627</xdr:colOff>
      <xdr:row>21</xdr:row>
      <xdr:rowOff>90169</xdr:rowOff>
    </xdr:to>
    <xdr:sp macro="_xll.PtreeEvent_ObjectClick" textlink="">
      <xdr:nvSpPr>
        <xdr:cNvPr id="196" name="PTObj_DNode_1_16"/>
        <xdr:cNvSpPr/>
      </xdr:nvSpPr>
      <xdr:spPr>
        <a:xfrm rot="-5400000">
          <a:off x="7610602" y="661669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6</xdr:col>
      <xdr:colOff>280797</xdr:colOff>
      <xdr:row>20</xdr:row>
      <xdr:rowOff>95106</xdr:rowOff>
    </xdr:from>
    <xdr:ext cx="245067" cy="180627"/>
    <xdr:sp macro="_xll.PtreeEvent_ObjectClick" textlink="">
      <xdr:nvSpPr>
        <xdr:cNvPr id="199" name="PTObj_DBranchName_1_16"/>
        <xdr:cNvSpPr txBox="1"/>
      </xdr:nvSpPr>
      <xdr:spPr>
        <a:xfrm>
          <a:off x="6348222" y="666606"/>
          <a:ext cx="2450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24</xdr:row>
      <xdr:rowOff>90169</xdr:rowOff>
    </xdr:from>
    <xdr:to>
      <xdr:col>7</xdr:col>
      <xdr:colOff>190627</xdr:colOff>
      <xdr:row>25</xdr:row>
      <xdr:rowOff>90169</xdr:rowOff>
    </xdr:to>
    <xdr:sp macro="_xll.PtreeEvent_ObjectClick" textlink="">
      <xdr:nvSpPr>
        <xdr:cNvPr id="200" name="PTObj_DNode_1_17"/>
        <xdr:cNvSpPr/>
      </xdr:nvSpPr>
      <xdr:spPr>
        <a:xfrm rot="-5400000">
          <a:off x="7610602" y="1423669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6</xdr:col>
      <xdr:colOff>280797</xdr:colOff>
      <xdr:row>24</xdr:row>
      <xdr:rowOff>95106</xdr:rowOff>
    </xdr:from>
    <xdr:ext cx="407484" cy="180627"/>
    <xdr:sp macro="_xll.PtreeEvent_ObjectClick" textlink="">
      <xdr:nvSpPr>
        <xdr:cNvPr id="203" name="PTObj_DBranchName_1_17"/>
        <xdr:cNvSpPr txBox="1"/>
      </xdr:nvSpPr>
      <xdr:spPr>
        <a:xfrm>
          <a:off x="6348222" y="1428606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26</xdr:row>
      <xdr:rowOff>90170</xdr:rowOff>
    </xdr:from>
    <xdr:to>
      <xdr:col>7</xdr:col>
      <xdr:colOff>190627</xdr:colOff>
      <xdr:row>27</xdr:row>
      <xdr:rowOff>90170</xdr:rowOff>
    </xdr:to>
    <xdr:sp macro="_xll.PtreeEvent_ObjectClick" textlink="">
      <xdr:nvSpPr>
        <xdr:cNvPr id="204" name="PTObj_DNode_1_18"/>
        <xdr:cNvSpPr/>
      </xdr:nvSpPr>
      <xdr:spPr>
        <a:xfrm rot="-5400000">
          <a:off x="7610602" y="180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6</xdr:col>
      <xdr:colOff>280797</xdr:colOff>
      <xdr:row>26</xdr:row>
      <xdr:rowOff>95106</xdr:rowOff>
    </xdr:from>
    <xdr:ext cx="226023" cy="180627"/>
    <xdr:sp macro="_xll.PtreeEvent_ObjectClick" textlink="">
      <xdr:nvSpPr>
        <xdr:cNvPr id="207" name="PTObj_DBranchName_1_18"/>
        <xdr:cNvSpPr txBox="1"/>
      </xdr:nvSpPr>
      <xdr:spPr>
        <a:xfrm>
          <a:off x="6348222" y="180960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102</xdr:row>
      <xdr:rowOff>90169</xdr:rowOff>
    </xdr:from>
    <xdr:to>
      <xdr:col>5</xdr:col>
      <xdr:colOff>190627</xdr:colOff>
      <xdr:row>103</xdr:row>
      <xdr:rowOff>90169</xdr:rowOff>
    </xdr:to>
    <xdr:sp macro="_xll.PtreeEvent_ObjectClick" textlink="">
      <xdr:nvSpPr>
        <xdr:cNvPr id="500" name="PTObj_DNode_1_43"/>
        <xdr:cNvSpPr/>
      </xdr:nvSpPr>
      <xdr:spPr>
        <a:xfrm rot="-5400000">
          <a:off x="4524502" y="16282669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4</xdr:col>
      <xdr:colOff>280796</xdr:colOff>
      <xdr:row>102</xdr:row>
      <xdr:rowOff>95105</xdr:rowOff>
    </xdr:from>
    <xdr:ext cx="245067" cy="180627"/>
    <xdr:sp macro="_xll.PtreeEvent_ObjectClick" textlink="">
      <xdr:nvSpPr>
        <xdr:cNvPr id="503" name="PTObj_DBranchName_1_43"/>
        <xdr:cNvSpPr txBox="1"/>
      </xdr:nvSpPr>
      <xdr:spPr>
        <a:xfrm>
          <a:off x="3262121" y="16287605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5</xdr:col>
      <xdr:colOff>127</xdr:colOff>
      <xdr:row>106</xdr:row>
      <xdr:rowOff>90169</xdr:rowOff>
    </xdr:from>
    <xdr:to>
      <xdr:col>5</xdr:col>
      <xdr:colOff>190627</xdr:colOff>
      <xdr:row>107</xdr:row>
      <xdr:rowOff>90169</xdr:rowOff>
    </xdr:to>
    <xdr:sp macro="_xll.PtreeEvent_ObjectClick" textlink="">
      <xdr:nvSpPr>
        <xdr:cNvPr id="504" name="PTObj_DNode_1_44"/>
        <xdr:cNvSpPr/>
      </xdr:nvSpPr>
      <xdr:spPr>
        <a:xfrm rot="-5400000">
          <a:off x="4524502" y="17044669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4</xdr:col>
      <xdr:colOff>280796</xdr:colOff>
      <xdr:row>106</xdr:row>
      <xdr:rowOff>95105</xdr:rowOff>
    </xdr:from>
    <xdr:ext cx="407484" cy="180627"/>
    <xdr:sp macro="_xll.PtreeEvent_ObjectClick" textlink="">
      <xdr:nvSpPr>
        <xdr:cNvPr id="507" name="PTObj_DBranchName_1_44"/>
        <xdr:cNvSpPr txBox="1"/>
      </xdr:nvSpPr>
      <xdr:spPr>
        <a:xfrm>
          <a:off x="3262121" y="17049605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4</xdr:col>
      <xdr:colOff>126</xdr:colOff>
      <xdr:row>104</xdr:row>
      <xdr:rowOff>90169</xdr:rowOff>
    </xdr:from>
    <xdr:to>
      <xdr:col>4</xdr:col>
      <xdr:colOff>190626</xdr:colOff>
      <xdr:row>105</xdr:row>
      <xdr:rowOff>90169</xdr:rowOff>
    </xdr:to>
    <xdr:sp macro="_xll.PtreeEvent_ObjectClick" textlink="">
      <xdr:nvSpPr>
        <xdr:cNvPr id="508" name="PTObj_DNode_1_3"/>
        <xdr:cNvSpPr/>
      </xdr:nvSpPr>
      <xdr:spPr>
        <a:xfrm>
          <a:off x="2981451" y="16663669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</xdr:col>
      <xdr:colOff>280797</xdr:colOff>
      <xdr:row>104</xdr:row>
      <xdr:rowOff>95105</xdr:rowOff>
    </xdr:from>
    <xdr:ext cx="281487" cy="180627"/>
    <xdr:sp macro="_xll.PtreeEvent_ObjectClick" textlink="">
      <xdr:nvSpPr>
        <xdr:cNvPr id="511" name="PTObj_DBranchName_1_3"/>
        <xdr:cNvSpPr txBox="1"/>
      </xdr:nvSpPr>
      <xdr:spPr>
        <a:xfrm>
          <a:off x="1709547" y="16668605"/>
          <a:ext cx="28148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MSW</a:t>
          </a:r>
        </a:p>
      </xdr:txBody>
    </xdr:sp>
    <xdr:clientData/>
  </xdr:oneCellAnchor>
  <xdr:twoCellAnchor editAs="oneCell">
    <xdr:from>
      <xdr:col>5</xdr:col>
      <xdr:colOff>127</xdr:colOff>
      <xdr:row>108</xdr:row>
      <xdr:rowOff>90169</xdr:rowOff>
    </xdr:from>
    <xdr:to>
      <xdr:col>5</xdr:col>
      <xdr:colOff>190627</xdr:colOff>
      <xdr:row>109</xdr:row>
      <xdr:rowOff>90169</xdr:rowOff>
    </xdr:to>
    <xdr:sp macro="_xll.PtreeEvent_ObjectClick" textlink="">
      <xdr:nvSpPr>
        <xdr:cNvPr id="512" name="PTObj_DNode_1_45"/>
        <xdr:cNvSpPr/>
      </xdr:nvSpPr>
      <xdr:spPr>
        <a:xfrm rot="-5400000">
          <a:off x="4524502" y="17425669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4</xdr:col>
      <xdr:colOff>280796</xdr:colOff>
      <xdr:row>108</xdr:row>
      <xdr:rowOff>95105</xdr:rowOff>
    </xdr:from>
    <xdr:ext cx="226024" cy="180627"/>
    <xdr:sp macro="_xll.PtreeEvent_ObjectClick" textlink="">
      <xdr:nvSpPr>
        <xdr:cNvPr id="515" name="PTObj_DBranchName_1_45"/>
        <xdr:cNvSpPr txBox="1"/>
      </xdr:nvSpPr>
      <xdr:spPr>
        <a:xfrm>
          <a:off x="3262121" y="17430605"/>
          <a:ext cx="2260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6</xdr:col>
      <xdr:colOff>127</xdr:colOff>
      <xdr:row>32</xdr:row>
      <xdr:rowOff>90170</xdr:rowOff>
    </xdr:from>
    <xdr:to>
      <xdr:col>6</xdr:col>
      <xdr:colOff>190627</xdr:colOff>
      <xdr:row>33</xdr:row>
      <xdr:rowOff>90170</xdr:rowOff>
    </xdr:to>
    <xdr:sp macro="_xll.PtreeEvent_ObjectClick" textlink="">
      <xdr:nvSpPr>
        <xdr:cNvPr id="29" name="PTObj_DNode_1_8"/>
        <xdr:cNvSpPr/>
      </xdr:nvSpPr>
      <xdr:spPr>
        <a:xfrm>
          <a:off x="7601077" y="580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32</xdr:row>
      <xdr:rowOff>95107</xdr:rowOff>
    </xdr:from>
    <xdr:ext cx="407484" cy="180627"/>
    <xdr:sp macro="_xll.PtreeEvent_ObjectClick" textlink="">
      <xdr:nvSpPr>
        <xdr:cNvPr id="228" name="PTObj_DBranchName_1_8"/>
        <xdr:cNvSpPr txBox="1"/>
      </xdr:nvSpPr>
      <xdr:spPr>
        <a:xfrm>
          <a:off x="6338697" y="58101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30</xdr:row>
      <xdr:rowOff>90170</xdr:rowOff>
    </xdr:from>
    <xdr:to>
      <xdr:col>7</xdr:col>
      <xdr:colOff>190627</xdr:colOff>
      <xdr:row>31</xdr:row>
      <xdr:rowOff>90170</xdr:rowOff>
    </xdr:to>
    <xdr:sp macro="_xll.PtreeEvent_ObjectClick" textlink="">
      <xdr:nvSpPr>
        <xdr:cNvPr id="229" name="PTObj_DNode_1_10"/>
        <xdr:cNvSpPr/>
      </xdr:nvSpPr>
      <xdr:spPr>
        <a:xfrm rot="-5400000">
          <a:off x="9144127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30</xdr:row>
      <xdr:rowOff>95107</xdr:rowOff>
    </xdr:from>
    <xdr:ext cx="245067" cy="180627"/>
    <xdr:sp macro="_xll.PtreeEvent_ObjectClick" textlink="">
      <xdr:nvSpPr>
        <xdr:cNvPr id="248" name="PTObj_DBranchName_1_10"/>
        <xdr:cNvSpPr txBox="1"/>
      </xdr:nvSpPr>
      <xdr:spPr>
        <a:xfrm>
          <a:off x="7881747" y="5429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34</xdr:row>
      <xdr:rowOff>90170</xdr:rowOff>
    </xdr:from>
    <xdr:to>
      <xdr:col>7</xdr:col>
      <xdr:colOff>190627</xdr:colOff>
      <xdr:row>35</xdr:row>
      <xdr:rowOff>90170</xdr:rowOff>
    </xdr:to>
    <xdr:sp macro="_xll.PtreeEvent_ObjectClick" textlink="">
      <xdr:nvSpPr>
        <xdr:cNvPr id="249" name="PTObj_DNode_1_11"/>
        <xdr:cNvSpPr/>
      </xdr:nvSpPr>
      <xdr:spPr>
        <a:xfrm rot="-5400000">
          <a:off x="9144127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34</xdr:row>
      <xdr:rowOff>95107</xdr:rowOff>
    </xdr:from>
    <xdr:ext cx="407484" cy="180627"/>
    <xdr:sp macro="_xll.PtreeEvent_ObjectClick" textlink="">
      <xdr:nvSpPr>
        <xdr:cNvPr id="252" name="PTObj_DBranchName_1_11"/>
        <xdr:cNvSpPr txBox="1"/>
      </xdr:nvSpPr>
      <xdr:spPr>
        <a:xfrm>
          <a:off x="7881747" y="61911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36</xdr:row>
      <xdr:rowOff>90170</xdr:rowOff>
    </xdr:from>
    <xdr:to>
      <xdr:col>7</xdr:col>
      <xdr:colOff>190627</xdr:colOff>
      <xdr:row>37</xdr:row>
      <xdr:rowOff>90170</xdr:rowOff>
    </xdr:to>
    <xdr:sp macro="_xll.PtreeEvent_ObjectClick" textlink="">
      <xdr:nvSpPr>
        <xdr:cNvPr id="253" name="PTObj_DNode_1_12"/>
        <xdr:cNvSpPr/>
      </xdr:nvSpPr>
      <xdr:spPr>
        <a:xfrm rot="-5400000">
          <a:off x="9144127" y="656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36</xdr:row>
      <xdr:rowOff>95107</xdr:rowOff>
    </xdr:from>
    <xdr:ext cx="226023" cy="180627"/>
    <xdr:sp macro="_xll.PtreeEvent_ObjectClick" textlink="">
      <xdr:nvSpPr>
        <xdr:cNvPr id="488" name="PTObj_DBranchName_1_12"/>
        <xdr:cNvSpPr txBox="1"/>
      </xdr:nvSpPr>
      <xdr:spPr>
        <a:xfrm>
          <a:off x="7881747" y="6572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6</xdr:col>
      <xdr:colOff>127</xdr:colOff>
      <xdr:row>40</xdr:row>
      <xdr:rowOff>90170</xdr:rowOff>
    </xdr:from>
    <xdr:to>
      <xdr:col>6</xdr:col>
      <xdr:colOff>190627</xdr:colOff>
      <xdr:row>41</xdr:row>
      <xdr:rowOff>90170</xdr:rowOff>
    </xdr:to>
    <xdr:sp macro="_xll.PtreeEvent_ObjectClick" textlink="">
      <xdr:nvSpPr>
        <xdr:cNvPr id="493" name="PTObj_DNode_1_9"/>
        <xdr:cNvSpPr/>
      </xdr:nvSpPr>
      <xdr:spPr>
        <a:xfrm>
          <a:off x="7601077" y="7329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40</xdr:row>
      <xdr:rowOff>95107</xdr:rowOff>
    </xdr:from>
    <xdr:ext cx="226023" cy="180627"/>
    <xdr:sp macro="_xll.PtreeEvent_ObjectClick" textlink="">
      <xdr:nvSpPr>
        <xdr:cNvPr id="496" name="PTObj_DBranchName_1_9"/>
        <xdr:cNvSpPr txBox="1"/>
      </xdr:nvSpPr>
      <xdr:spPr>
        <a:xfrm>
          <a:off x="6338697" y="7334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7</xdr:col>
      <xdr:colOff>127</xdr:colOff>
      <xdr:row>38</xdr:row>
      <xdr:rowOff>90170</xdr:rowOff>
    </xdr:from>
    <xdr:to>
      <xdr:col>7</xdr:col>
      <xdr:colOff>190627</xdr:colOff>
      <xdr:row>39</xdr:row>
      <xdr:rowOff>90170</xdr:rowOff>
    </xdr:to>
    <xdr:sp macro="_xll.PtreeEvent_ObjectClick" textlink="">
      <xdr:nvSpPr>
        <xdr:cNvPr id="497" name="PTObj_DNode_1_13"/>
        <xdr:cNvSpPr/>
      </xdr:nvSpPr>
      <xdr:spPr>
        <a:xfrm rot="-5400000">
          <a:off x="9144127" y="694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38</xdr:row>
      <xdr:rowOff>95107</xdr:rowOff>
    </xdr:from>
    <xdr:ext cx="245067" cy="180627"/>
    <xdr:sp macro="_xll.PtreeEvent_ObjectClick" textlink="">
      <xdr:nvSpPr>
        <xdr:cNvPr id="32" name="PTObj_DBranchName_1_13"/>
        <xdr:cNvSpPr txBox="1"/>
      </xdr:nvSpPr>
      <xdr:spPr>
        <a:xfrm>
          <a:off x="7881747" y="6953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42</xdr:row>
      <xdr:rowOff>90170</xdr:rowOff>
    </xdr:from>
    <xdr:to>
      <xdr:col>7</xdr:col>
      <xdr:colOff>190627</xdr:colOff>
      <xdr:row>43</xdr:row>
      <xdr:rowOff>90170</xdr:rowOff>
    </xdr:to>
    <xdr:sp macro="_xll.PtreeEvent_ObjectClick" textlink="">
      <xdr:nvSpPr>
        <xdr:cNvPr id="33" name="PTObj_DNode_1_14"/>
        <xdr:cNvSpPr/>
      </xdr:nvSpPr>
      <xdr:spPr>
        <a:xfrm rot="-5400000">
          <a:off x="9144127" y="771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42</xdr:row>
      <xdr:rowOff>95107</xdr:rowOff>
    </xdr:from>
    <xdr:ext cx="407484" cy="180627"/>
    <xdr:sp macro="_xll.PtreeEvent_ObjectClick" textlink="">
      <xdr:nvSpPr>
        <xdr:cNvPr id="40" name="PTObj_DBranchName_1_14"/>
        <xdr:cNvSpPr txBox="1"/>
      </xdr:nvSpPr>
      <xdr:spPr>
        <a:xfrm>
          <a:off x="7881747" y="77151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44</xdr:row>
      <xdr:rowOff>90170</xdr:rowOff>
    </xdr:from>
    <xdr:to>
      <xdr:col>7</xdr:col>
      <xdr:colOff>190627</xdr:colOff>
      <xdr:row>45</xdr:row>
      <xdr:rowOff>90170</xdr:rowOff>
    </xdr:to>
    <xdr:sp macro="_xll.PtreeEvent_ObjectClick" textlink="">
      <xdr:nvSpPr>
        <xdr:cNvPr id="41" name="PTObj_DNode_1_15"/>
        <xdr:cNvSpPr/>
      </xdr:nvSpPr>
      <xdr:spPr>
        <a:xfrm rot="-5400000">
          <a:off x="9144127" y="809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44</xdr:row>
      <xdr:rowOff>95107</xdr:rowOff>
    </xdr:from>
    <xdr:ext cx="226023" cy="180627"/>
    <xdr:sp macro="_xll.PtreeEvent_ObjectClick" textlink="">
      <xdr:nvSpPr>
        <xdr:cNvPr id="44" name="PTObj_DBranchName_1_15"/>
        <xdr:cNvSpPr txBox="1"/>
      </xdr:nvSpPr>
      <xdr:spPr>
        <a:xfrm>
          <a:off x="7881747" y="8096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56</xdr:row>
      <xdr:rowOff>90170</xdr:rowOff>
    </xdr:from>
    <xdr:to>
      <xdr:col>5</xdr:col>
      <xdr:colOff>190627</xdr:colOff>
      <xdr:row>57</xdr:row>
      <xdr:rowOff>90170</xdr:rowOff>
    </xdr:to>
    <xdr:sp macro="_xll.PtreeEvent_ObjectClick" textlink="">
      <xdr:nvSpPr>
        <xdr:cNvPr id="49" name="PTObj_DNode_1_5"/>
        <xdr:cNvSpPr/>
      </xdr:nvSpPr>
      <xdr:spPr>
        <a:xfrm>
          <a:off x="6058027" y="10377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280796</xdr:colOff>
      <xdr:row>56</xdr:row>
      <xdr:rowOff>95107</xdr:rowOff>
    </xdr:from>
    <xdr:ext cx="407484" cy="180627"/>
    <xdr:sp macro="_xll.PtreeEvent_ObjectClick" textlink="">
      <xdr:nvSpPr>
        <xdr:cNvPr id="52" name="PTObj_DBranchName_1_5"/>
        <xdr:cNvSpPr txBox="1"/>
      </xdr:nvSpPr>
      <xdr:spPr>
        <a:xfrm>
          <a:off x="4795646" y="103821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6</xdr:col>
      <xdr:colOff>127</xdr:colOff>
      <xdr:row>50</xdr:row>
      <xdr:rowOff>90170</xdr:rowOff>
    </xdr:from>
    <xdr:to>
      <xdr:col>6</xdr:col>
      <xdr:colOff>190627</xdr:colOff>
      <xdr:row>51</xdr:row>
      <xdr:rowOff>90170</xdr:rowOff>
    </xdr:to>
    <xdr:sp macro="_xll.PtreeEvent_ObjectClick" textlink="">
      <xdr:nvSpPr>
        <xdr:cNvPr id="53" name="PTObj_DNode_1_19"/>
        <xdr:cNvSpPr/>
      </xdr:nvSpPr>
      <xdr:spPr>
        <a:xfrm>
          <a:off x="7601077" y="923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50</xdr:row>
      <xdr:rowOff>95107</xdr:rowOff>
    </xdr:from>
    <xdr:ext cx="245067" cy="180627"/>
    <xdr:sp macro="_xll.PtreeEvent_ObjectClick" textlink="">
      <xdr:nvSpPr>
        <xdr:cNvPr id="56" name="PTObj_DBranchName_1_19"/>
        <xdr:cNvSpPr txBox="1"/>
      </xdr:nvSpPr>
      <xdr:spPr>
        <a:xfrm>
          <a:off x="6338697" y="9239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48</xdr:row>
      <xdr:rowOff>90170</xdr:rowOff>
    </xdr:from>
    <xdr:to>
      <xdr:col>7</xdr:col>
      <xdr:colOff>190627</xdr:colOff>
      <xdr:row>49</xdr:row>
      <xdr:rowOff>90170</xdr:rowOff>
    </xdr:to>
    <xdr:sp macro="_xll.PtreeEvent_ObjectClick" textlink="">
      <xdr:nvSpPr>
        <xdr:cNvPr id="57" name="PTObj_DNode_1_20"/>
        <xdr:cNvSpPr/>
      </xdr:nvSpPr>
      <xdr:spPr>
        <a:xfrm rot="-5400000">
          <a:off x="9144127" y="885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48</xdr:row>
      <xdr:rowOff>95107</xdr:rowOff>
    </xdr:from>
    <xdr:ext cx="245067" cy="180627"/>
    <xdr:sp macro="_xll.PtreeEvent_ObjectClick" textlink="">
      <xdr:nvSpPr>
        <xdr:cNvPr id="60" name="PTObj_DBranchName_1_20"/>
        <xdr:cNvSpPr txBox="1"/>
      </xdr:nvSpPr>
      <xdr:spPr>
        <a:xfrm>
          <a:off x="7881747" y="8858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52</xdr:row>
      <xdr:rowOff>90170</xdr:rowOff>
    </xdr:from>
    <xdr:to>
      <xdr:col>7</xdr:col>
      <xdr:colOff>190627</xdr:colOff>
      <xdr:row>53</xdr:row>
      <xdr:rowOff>90170</xdr:rowOff>
    </xdr:to>
    <xdr:sp macro="_xll.PtreeEvent_ObjectClick" textlink="">
      <xdr:nvSpPr>
        <xdr:cNvPr id="61" name="PTObj_DNode_1_21"/>
        <xdr:cNvSpPr/>
      </xdr:nvSpPr>
      <xdr:spPr>
        <a:xfrm rot="-5400000">
          <a:off x="9144127" y="961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52</xdr:row>
      <xdr:rowOff>95107</xdr:rowOff>
    </xdr:from>
    <xdr:ext cx="407484" cy="180627"/>
    <xdr:sp macro="_xll.PtreeEvent_ObjectClick" textlink="">
      <xdr:nvSpPr>
        <xdr:cNvPr id="516" name="PTObj_DBranchName_1_21"/>
        <xdr:cNvSpPr txBox="1"/>
      </xdr:nvSpPr>
      <xdr:spPr>
        <a:xfrm>
          <a:off x="7881747" y="96201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54</xdr:row>
      <xdr:rowOff>90170</xdr:rowOff>
    </xdr:from>
    <xdr:to>
      <xdr:col>7</xdr:col>
      <xdr:colOff>190627</xdr:colOff>
      <xdr:row>55</xdr:row>
      <xdr:rowOff>90170</xdr:rowOff>
    </xdr:to>
    <xdr:sp macro="_xll.PtreeEvent_ObjectClick" textlink="">
      <xdr:nvSpPr>
        <xdr:cNvPr id="533" name="PTObj_DNode_1_22"/>
        <xdr:cNvSpPr/>
      </xdr:nvSpPr>
      <xdr:spPr>
        <a:xfrm rot="-5400000">
          <a:off x="9144127" y="999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54</xdr:row>
      <xdr:rowOff>95107</xdr:rowOff>
    </xdr:from>
    <xdr:ext cx="226023" cy="180627"/>
    <xdr:sp macro="_xll.PtreeEvent_ObjectClick" textlink="">
      <xdr:nvSpPr>
        <xdr:cNvPr id="536" name="PTObj_DBranchName_1_22"/>
        <xdr:cNvSpPr txBox="1"/>
      </xdr:nvSpPr>
      <xdr:spPr>
        <a:xfrm>
          <a:off x="7881747" y="10001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6</xdr:col>
      <xdr:colOff>127</xdr:colOff>
      <xdr:row>60</xdr:row>
      <xdr:rowOff>90170</xdr:rowOff>
    </xdr:from>
    <xdr:to>
      <xdr:col>6</xdr:col>
      <xdr:colOff>190627</xdr:colOff>
      <xdr:row>61</xdr:row>
      <xdr:rowOff>90170</xdr:rowOff>
    </xdr:to>
    <xdr:sp macro="_xll.PtreeEvent_ObjectClick" textlink="">
      <xdr:nvSpPr>
        <xdr:cNvPr id="537" name="PTObj_DNode_1_23"/>
        <xdr:cNvSpPr/>
      </xdr:nvSpPr>
      <xdr:spPr>
        <a:xfrm>
          <a:off x="7601077" y="11139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60</xdr:row>
      <xdr:rowOff>95107</xdr:rowOff>
    </xdr:from>
    <xdr:ext cx="407484" cy="180627"/>
    <xdr:sp macro="_xll.PtreeEvent_ObjectClick" textlink="">
      <xdr:nvSpPr>
        <xdr:cNvPr id="540" name="PTObj_DBranchName_1_23"/>
        <xdr:cNvSpPr txBox="1"/>
      </xdr:nvSpPr>
      <xdr:spPr>
        <a:xfrm>
          <a:off x="6338697" y="111441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58</xdr:row>
      <xdr:rowOff>90170</xdr:rowOff>
    </xdr:from>
    <xdr:to>
      <xdr:col>7</xdr:col>
      <xdr:colOff>190627</xdr:colOff>
      <xdr:row>59</xdr:row>
      <xdr:rowOff>90170</xdr:rowOff>
    </xdr:to>
    <xdr:sp macro="_xll.PtreeEvent_ObjectClick" textlink="">
      <xdr:nvSpPr>
        <xdr:cNvPr id="541" name="PTObj_DNode_1_24"/>
        <xdr:cNvSpPr/>
      </xdr:nvSpPr>
      <xdr:spPr>
        <a:xfrm rot="-5400000">
          <a:off x="9144127" y="1075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58</xdr:row>
      <xdr:rowOff>95107</xdr:rowOff>
    </xdr:from>
    <xdr:ext cx="245067" cy="180627"/>
    <xdr:sp macro="_xll.PtreeEvent_ObjectClick" textlink="">
      <xdr:nvSpPr>
        <xdr:cNvPr id="384" name="PTObj_DBranchName_1_24"/>
        <xdr:cNvSpPr txBox="1"/>
      </xdr:nvSpPr>
      <xdr:spPr>
        <a:xfrm>
          <a:off x="7881747" y="10763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62</xdr:row>
      <xdr:rowOff>90170</xdr:rowOff>
    </xdr:from>
    <xdr:to>
      <xdr:col>7</xdr:col>
      <xdr:colOff>190627</xdr:colOff>
      <xdr:row>63</xdr:row>
      <xdr:rowOff>90170</xdr:rowOff>
    </xdr:to>
    <xdr:sp macro="_xll.PtreeEvent_ObjectClick" textlink="">
      <xdr:nvSpPr>
        <xdr:cNvPr id="385" name="PTObj_DNode_1_25"/>
        <xdr:cNvSpPr/>
      </xdr:nvSpPr>
      <xdr:spPr>
        <a:xfrm rot="-5400000">
          <a:off x="9144127" y="1152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62</xdr:row>
      <xdr:rowOff>95107</xdr:rowOff>
    </xdr:from>
    <xdr:ext cx="407484" cy="180627"/>
    <xdr:sp macro="_xll.PtreeEvent_ObjectClick" textlink="">
      <xdr:nvSpPr>
        <xdr:cNvPr id="400" name="PTObj_DBranchName_1_25"/>
        <xdr:cNvSpPr txBox="1"/>
      </xdr:nvSpPr>
      <xdr:spPr>
        <a:xfrm>
          <a:off x="7881747" y="115251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64</xdr:row>
      <xdr:rowOff>90170</xdr:rowOff>
    </xdr:from>
    <xdr:to>
      <xdr:col>7</xdr:col>
      <xdr:colOff>190627</xdr:colOff>
      <xdr:row>65</xdr:row>
      <xdr:rowOff>90170</xdr:rowOff>
    </xdr:to>
    <xdr:sp macro="_xll.PtreeEvent_ObjectClick" textlink="">
      <xdr:nvSpPr>
        <xdr:cNvPr id="401" name="PTObj_DNode_1_26"/>
        <xdr:cNvSpPr/>
      </xdr:nvSpPr>
      <xdr:spPr>
        <a:xfrm rot="-5400000">
          <a:off x="9144127" y="1190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64</xdr:row>
      <xdr:rowOff>95107</xdr:rowOff>
    </xdr:from>
    <xdr:ext cx="226023" cy="180627"/>
    <xdr:sp macro="_xll.PtreeEvent_ObjectClick" textlink="">
      <xdr:nvSpPr>
        <xdr:cNvPr id="416" name="PTObj_DBranchName_1_26"/>
        <xdr:cNvSpPr txBox="1"/>
      </xdr:nvSpPr>
      <xdr:spPr>
        <a:xfrm>
          <a:off x="7881747" y="11906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6</xdr:col>
      <xdr:colOff>127</xdr:colOff>
      <xdr:row>68</xdr:row>
      <xdr:rowOff>90170</xdr:rowOff>
    </xdr:from>
    <xdr:to>
      <xdr:col>6</xdr:col>
      <xdr:colOff>190627</xdr:colOff>
      <xdr:row>69</xdr:row>
      <xdr:rowOff>90170</xdr:rowOff>
    </xdr:to>
    <xdr:sp macro="_xll.PtreeEvent_ObjectClick" textlink="">
      <xdr:nvSpPr>
        <xdr:cNvPr id="417" name="PTObj_DNode_1_27"/>
        <xdr:cNvSpPr/>
      </xdr:nvSpPr>
      <xdr:spPr>
        <a:xfrm>
          <a:off x="7601077" y="12663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68</xdr:row>
      <xdr:rowOff>95107</xdr:rowOff>
    </xdr:from>
    <xdr:ext cx="226023" cy="180627"/>
    <xdr:sp macro="_xll.PtreeEvent_ObjectClick" textlink="">
      <xdr:nvSpPr>
        <xdr:cNvPr id="432" name="PTObj_DBranchName_1_27"/>
        <xdr:cNvSpPr txBox="1"/>
      </xdr:nvSpPr>
      <xdr:spPr>
        <a:xfrm>
          <a:off x="6338697" y="12668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7</xdr:col>
      <xdr:colOff>127</xdr:colOff>
      <xdr:row>66</xdr:row>
      <xdr:rowOff>90170</xdr:rowOff>
    </xdr:from>
    <xdr:to>
      <xdr:col>7</xdr:col>
      <xdr:colOff>190627</xdr:colOff>
      <xdr:row>67</xdr:row>
      <xdr:rowOff>90170</xdr:rowOff>
    </xdr:to>
    <xdr:sp macro="_xll.PtreeEvent_ObjectClick" textlink="">
      <xdr:nvSpPr>
        <xdr:cNvPr id="433" name="PTObj_DNode_1_28"/>
        <xdr:cNvSpPr/>
      </xdr:nvSpPr>
      <xdr:spPr>
        <a:xfrm rot="-5400000">
          <a:off x="9144127" y="1228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66</xdr:row>
      <xdr:rowOff>95107</xdr:rowOff>
    </xdr:from>
    <xdr:ext cx="245067" cy="180627"/>
    <xdr:sp macro="_xll.PtreeEvent_ObjectClick" textlink="">
      <xdr:nvSpPr>
        <xdr:cNvPr id="208" name="PTObj_DBranchName_1_28"/>
        <xdr:cNvSpPr txBox="1"/>
      </xdr:nvSpPr>
      <xdr:spPr>
        <a:xfrm>
          <a:off x="7881747" y="12287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70</xdr:row>
      <xdr:rowOff>90170</xdr:rowOff>
    </xdr:from>
    <xdr:to>
      <xdr:col>7</xdr:col>
      <xdr:colOff>190627</xdr:colOff>
      <xdr:row>71</xdr:row>
      <xdr:rowOff>90170</xdr:rowOff>
    </xdr:to>
    <xdr:sp macro="_xll.PtreeEvent_ObjectClick" textlink="">
      <xdr:nvSpPr>
        <xdr:cNvPr id="209" name="PTObj_DNode_1_29"/>
        <xdr:cNvSpPr/>
      </xdr:nvSpPr>
      <xdr:spPr>
        <a:xfrm rot="-5400000">
          <a:off x="9144127" y="1304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70</xdr:row>
      <xdr:rowOff>95106</xdr:rowOff>
    </xdr:from>
    <xdr:ext cx="407484" cy="180627"/>
    <xdr:sp macro="_xll.PtreeEvent_ObjectClick" textlink="">
      <xdr:nvSpPr>
        <xdr:cNvPr id="544" name="PTObj_DBranchName_1_29"/>
        <xdr:cNvSpPr txBox="1"/>
      </xdr:nvSpPr>
      <xdr:spPr>
        <a:xfrm>
          <a:off x="7881747" y="13049106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72</xdr:row>
      <xdr:rowOff>90170</xdr:rowOff>
    </xdr:from>
    <xdr:to>
      <xdr:col>7</xdr:col>
      <xdr:colOff>190627</xdr:colOff>
      <xdr:row>73</xdr:row>
      <xdr:rowOff>90170</xdr:rowOff>
    </xdr:to>
    <xdr:sp macro="_xll.PtreeEvent_ObjectClick" textlink="">
      <xdr:nvSpPr>
        <xdr:cNvPr id="545" name="PTObj_DNode_1_30"/>
        <xdr:cNvSpPr/>
      </xdr:nvSpPr>
      <xdr:spPr>
        <a:xfrm rot="-5400000">
          <a:off x="9144127" y="1342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72</xdr:row>
      <xdr:rowOff>95106</xdr:rowOff>
    </xdr:from>
    <xdr:ext cx="226023" cy="180627"/>
    <xdr:sp macro="_xll.PtreeEvent_ObjectClick" textlink="">
      <xdr:nvSpPr>
        <xdr:cNvPr id="548" name="PTObj_DBranchName_1_30"/>
        <xdr:cNvSpPr txBox="1"/>
      </xdr:nvSpPr>
      <xdr:spPr>
        <a:xfrm>
          <a:off x="7881747" y="1343010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82</xdr:row>
      <xdr:rowOff>90170</xdr:rowOff>
    </xdr:from>
    <xdr:to>
      <xdr:col>5</xdr:col>
      <xdr:colOff>190627</xdr:colOff>
      <xdr:row>83</xdr:row>
      <xdr:rowOff>90170</xdr:rowOff>
    </xdr:to>
    <xdr:sp macro="_xll.PtreeEvent_ObjectClick" textlink="">
      <xdr:nvSpPr>
        <xdr:cNvPr id="553" name="PTObj_DNode_1_6"/>
        <xdr:cNvSpPr/>
      </xdr:nvSpPr>
      <xdr:spPr>
        <a:xfrm>
          <a:off x="6058027" y="1533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280796</xdr:colOff>
      <xdr:row>82</xdr:row>
      <xdr:rowOff>95106</xdr:rowOff>
    </xdr:from>
    <xdr:ext cx="226023" cy="180627"/>
    <xdr:sp macro="_xll.PtreeEvent_ObjectClick" textlink="">
      <xdr:nvSpPr>
        <xdr:cNvPr id="556" name="PTObj_DBranchName_1_6"/>
        <xdr:cNvSpPr txBox="1"/>
      </xdr:nvSpPr>
      <xdr:spPr>
        <a:xfrm>
          <a:off x="4795646" y="1533510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6</xdr:col>
      <xdr:colOff>127</xdr:colOff>
      <xdr:row>76</xdr:row>
      <xdr:rowOff>90170</xdr:rowOff>
    </xdr:from>
    <xdr:to>
      <xdr:col>6</xdr:col>
      <xdr:colOff>190627</xdr:colOff>
      <xdr:row>77</xdr:row>
      <xdr:rowOff>90170</xdr:rowOff>
    </xdr:to>
    <xdr:sp macro="_xll.PtreeEvent_ObjectClick" textlink="">
      <xdr:nvSpPr>
        <xdr:cNvPr id="557" name="PTObj_DNode_1_31"/>
        <xdr:cNvSpPr/>
      </xdr:nvSpPr>
      <xdr:spPr>
        <a:xfrm>
          <a:off x="7601077" y="14187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76</xdr:row>
      <xdr:rowOff>95106</xdr:rowOff>
    </xdr:from>
    <xdr:ext cx="245067" cy="180627"/>
    <xdr:sp macro="_xll.PtreeEvent_ObjectClick" textlink="">
      <xdr:nvSpPr>
        <xdr:cNvPr id="560" name="PTObj_DBranchName_1_31"/>
        <xdr:cNvSpPr txBox="1"/>
      </xdr:nvSpPr>
      <xdr:spPr>
        <a:xfrm>
          <a:off x="6338697" y="14192106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74</xdr:row>
      <xdr:rowOff>90170</xdr:rowOff>
    </xdr:from>
    <xdr:to>
      <xdr:col>7</xdr:col>
      <xdr:colOff>190627</xdr:colOff>
      <xdr:row>75</xdr:row>
      <xdr:rowOff>90170</xdr:rowOff>
    </xdr:to>
    <xdr:sp macro="_xll.PtreeEvent_ObjectClick" textlink="">
      <xdr:nvSpPr>
        <xdr:cNvPr id="561" name="PTObj_DNode_1_32"/>
        <xdr:cNvSpPr/>
      </xdr:nvSpPr>
      <xdr:spPr>
        <a:xfrm rot="-5400000">
          <a:off x="9144127" y="1380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74</xdr:row>
      <xdr:rowOff>95106</xdr:rowOff>
    </xdr:from>
    <xdr:ext cx="245067" cy="180627"/>
    <xdr:sp macro="_xll.PtreeEvent_ObjectClick" textlink="">
      <xdr:nvSpPr>
        <xdr:cNvPr id="564" name="PTObj_DBranchName_1_32"/>
        <xdr:cNvSpPr txBox="1"/>
      </xdr:nvSpPr>
      <xdr:spPr>
        <a:xfrm>
          <a:off x="7881747" y="13811106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78</xdr:row>
      <xdr:rowOff>90170</xdr:rowOff>
    </xdr:from>
    <xdr:to>
      <xdr:col>7</xdr:col>
      <xdr:colOff>190627</xdr:colOff>
      <xdr:row>79</xdr:row>
      <xdr:rowOff>90170</xdr:rowOff>
    </xdr:to>
    <xdr:sp macro="_xll.PtreeEvent_ObjectClick" textlink="">
      <xdr:nvSpPr>
        <xdr:cNvPr id="565" name="PTObj_DNode_1_33"/>
        <xdr:cNvSpPr/>
      </xdr:nvSpPr>
      <xdr:spPr>
        <a:xfrm rot="-5400000">
          <a:off x="9144127" y="1456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78</xdr:row>
      <xdr:rowOff>95106</xdr:rowOff>
    </xdr:from>
    <xdr:ext cx="407484" cy="180627"/>
    <xdr:sp macro="_xll.PtreeEvent_ObjectClick" textlink="">
      <xdr:nvSpPr>
        <xdr:cNvPr id="568" name="PTObj_DBranchName_1_33"/>
        <xdr:cNvSpPr txBox="1"/>
      </xdr:nvSpPr>
      <xdr:spPr>
        <a:xfrm>
          <a:off x="7881747" y="14573106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80</xdr:row>
      <xdr:rowOff>90170</xdr:rowOff>
    </xdr:from>
    <xdr:to>
      <xdr:col>7</xdr:col>
      <xdr:colOff>190627</xdr:colOff>
      <xdr:row>81</xdr:row>
      <xdr:rowOff>90170</xdr:rowOff>
    </xdr:to>
    <xdr:sp macro="_xll.PtreeEvent_ObjectClick" textlink="">
      <xdr:nvSpPr>
        <xdr:cNvPr id="569" name="PTObj_DNode_1_34"/>
        <xdr:cNvSpPr/>
      </xdr:nvSpPr>
      <xdr:spPr>
        <a:xfrm rot="-5400000">
          <a:off x="9144127" y="1494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80</xdr:row>
      <xdr:rowOff>95106</xdr:rowOff>
    </xdr:from>
    <xdr:ext cx="226023" cy="180627"/>
    <xdr:sp macro="_xll.PtreeEvent_ObjectClick" textlink="">
      <xdr:nvSpPr>
        <xdr:cNvPr id="572" name="PTObj_DBranchName_1_34"/>
        <xdr:cNvSpPr txBox="1"/>
      </xdr:nvSpPr>
      <xdr:spPr>
        <a:xfrm>
          <a:off x="7881747" y="1495410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6</xdr:col>
      <xdr:colOff>127</xdr:colOff>
      <xdr:row>86</xdr:row>
      <xdr:rowOff>90170</xdr:rowOff>
    </xdr:from>
    <xdr:to>
      <xdr:col>6</xdr:col>
      <xdr:colOff>190627</xdr:colOff>
      <xdr:row>87</xdr:row>
      <xdr:rowOff>90170</xdr:rowOff>
    </xdr:to>
    <xdr:sp macro="_xll.PtreeEvent_ObjectClick" textlink="">
      <xdr:nvSpPr>
        <xdr:cNvPr id="573" name="PTObj_DNode_1_35"/>
        <xdr:cNvSpPr/>
      </xdr:nvSpPr>
      <xdr:spPr>
        <a:xfrm>
          <a:off x="7601077" y="16092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86</xdr:row>
      <xdr:rowOff>95106</xdr:rowOff>
    </xdr:from>
    <xdr:ext cx="407484" cy="180627"/>
    <xdr:sp macro="_xll.PtreeEvent_ObjectClick" textlink="">
      <xdr:nvSpPr>
        <xdr:cNvPr id="576" name="PTObj_DBranchName_1_35"/>
        <xdr:cNvSpPr txBox="1"/>
      </xdr:nvSpPr>
      <xdr:spPr>
        <a:xfrm>
          <a:off x="6338697" y="16097106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84</xdr:row>
      <xdr:rowOff>90170</xdr:rowOff>
    </xdr:from>
    <xdr:to>
      <xdr:col>7</xdr:col>
      <xdr:colOff>190627</xdr:colOff>
      <xdr:row>85</xdr:row>
      <xdr:rowOff>90170</xdr:rowOff>
    </xdr:to>
    <xdr:sp macro="_xll.PtreeEvent_ObjectClick" textlink="">
      <xdr:nvSpPr>
        <xdr:cNvPr id="577" name="PTObj_DNode_1_36"/>
        <xdr:cNvSpPr/>
      </xdr:nvSpPr>
      <xdr:spPr>
        <a:xfrm rot="-5400000">
          <a:off x="9144127" y="1571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84</xdr:row>
      <xdr:rowOff>95106</xdr:rowOff>
    </xdr:from>
    <xdr:ext cx="245067" cy="180627"/>
    <xdr:sp macro="_xll.PtreeEvent_ObjectClick" textlink="">
      <xdr:nvSpPr>
        <xdr:cNvPr id="580" name="PTObj_DBranchName_1_36"/>
        <xdr:cNvSpPr txBox="1"/>
      </xdr:nvSpPr>
      <xdr:spPr>
        <a:xfrm>
          <a:off x="7881747" y="15716106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88</xdr:row>
      <xdr:rowOff>90170</xdr:rowOff>
    </xdr:from>
    <xdr:to>
      <xdr:col>7</xdr:col>
      <xdr:colOff>190627</xdr:colOff>
      <xdr:row>89</xdr:row>
      <xdr:rowOff>90170</xdr:rowOff>
    </xdr:to>
    <xdr:sp macro="_xll.PtreeEvent_ObjectClick" textlink="">
      <xdr:nvSpPr>
        <xdr:cNvPr id="581" name="PTObj_DNode_1_37"/>
        <xdr:cNvSpPr/>
      </xdr:nvSpPr>
      <xdr:spPr>
        <a:xfrm rot="-5400000">
          <a:off x="9144127" y="1647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88</xdr:row>
      <xdr:rowOff>95106</xdr:rowOff>
    </xdr:from>
    <xdr:ext cx="407484" cy="180627"/>
    <xdr:sp macro="_xll.PtreeEvent_ObjectClick" textlink="">
      <xdr:nvSpPr>
        <xdr:cNvPr id="584" name="PTObj_DBranchName_1_37"/>
        <xdr:cNvSpPr txBox="1"/>
      </xdr:nvSpPr>
      <xdr:spPr>
        <a:xfrm>
          <a:off x="7881747" y="16478106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90</xdr:row>
      <xdr:rowOff>90170</xdr:rowOff>
    </xdr:from>
    <xdr:to>
      <xdr:col>7</xdr:col>
      <xdr:colOff>190627</xdr:colOff>
      <xdr:row>91</xdr:row>
      <xdr:rowOff>90170</xdr:rowOff>
    </xdr:to>
    <xdr:sp macro="_xll.PtreeEvent_ObjectClick" textlink="">
      <xdr:nvSpPr>
        <xdr:cNvPr id="585" name="PTObj_DNode_1_38"/>
        <xdr:cNvSpPr/>
      </xdr:nvSpPr>
      <xdr:spPr>
        <a:xfrm rot="-5400000">
          <a:off x="9144127" y="1685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90</xdr:row>
      <xdr:rowOff>95106</xdr:rowOff>
    </xdr:from>
    <xdr:ext cx="226023" cy="180627"/>
    <xdr:sp macro="_xll.PtreeEvent_ObjectClick" textlink="">
      <xdr:nvSpPr>
        <xdr:cNvPr id="588" name="PTObj_DBranchName_1_38"/>
        <xdr:cNvSpPr txBox="1"/>
      </xdr:nvSpPr>
      <xdr:spPr>
        <a:xfrm>
          <a:off x="7881747" y="1685910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6</xdr:col>
      <xdr:colOff>127</xdr:colOff>
      <xdr:row>94</xdr:row>
      <xdr:rowOff>90170</xdr:rowOff>
    </xdr:from>
    <xdr:to>
      <xdr:col>6</xdr:col>
      <xdr:colOff>190627</xdr:colOff>
      <xdr:row>95</xdr:row>
      <xdr:rowOff>90170</xdr:rowOff>
    </xdr:to>
    <xdr:sp macro="_xll.PtreeEvent_ObjectClick" textlink="">
      <xdr:nvSpPr>
        <xdr:cNvPr id="589" name="PTObj_DNode_1_39"/>
        <xdr:cNvSpPr/>
      </xdr:nvSpPr>
      <xdr:spPr>
        <a:xfrm>
          <a:off x="7601077" y="17616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94</xdr:row>
      <xdr:rowOff>95106</xdr:rowOff>
    </xdr:from>
    <xdr:ext cx="226023" cy="180627"/>
    <xdr:sp macro="_xll.PtreeEvent_ObjectClick" textlink="">
      <xdr:nvSpPr>
        <xdr:cNvPr id="592" name="PTObj_DBranchName_1_39"/>
        <xdr:cNvSpPr txBox="1"/>
      </xdr:nvSpPr>
      <xdr:spPr>
        <a:xfrm>
          <a:off x="6338697" y="1762110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7</xdr:col>
      <xdr:colOff>127</xdr:colOff>
      <xdr:row>92</xdr:row>
      <xdr:rowOff>90170</xdr:rowOff>
    </xdr:from>
    <xdr:to>
      <xdr:col>7</xdr:col>
      <xdr:colOff>190627</xdr:colOff>
      <xdr:row>93</xdr:row>
      <xdr:rowOff>90170</xdr:rowOff>
    </xdr:to>
    <xdr:sp macro="_xll.PtreeEvent_ObjectClick" textlink="">
      <xdr:nvSpPr>
        <xdr:cNvPr id="593" name="PTObj_DNode_1_40"/>
        <xdr:cNvSpPr/>
      </xdr:nvSpPr>
      <xdr:spPr>
        <a:xfrm rot="-5400000">
          <a:off x="9144127" y="1723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92</xdr:row>
      <xdr:rowOff>95106</xdr:rowOff>
    </xdr:from>
    <xdr:ext cx="245067" cy="180627"/>
    <xdr:sp macro="_xll.PtreeEvent_ObjectClick" textlink="">
      <xdr:nvSpPr>
        <xdr:cNvPr id="596" name="PTObj_DBranchName_1_40"/>
        <xdr:cNvSpPr txBox="1"/>
      </xdr:nvSpPr>
      <xdr:spPr>
        <a:xfrm>
          <a:off x="7881747" y="17240106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96</xdr:row>
      <xdr:rowOff>90170</xdr:rowOff>
    </xdr:from>
    <xdr:to>
      <xdr:col>7</xdr:col>
      <xdr:colOff>190627</xdr:colOff>
      <xdr:row>97</xdr:row>
      <xdr:rowOff>90170</xdr:rowOff>
    </xdr:to>
    <xdr:sp macro="_xll.PtreeEvent_ObjectClick" textlink="">
      <xdr:nvSpPr>
        <xdr:cNvPr id="597" name="PTObj_DNode_1_41"/>
        <xdr:cNvSpPr/>
      </xdr:nvSpPr>
      <xdr:spPr>
        <a:xfrm rot="-5400000">
          <a:off x="9144127" y="1799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96</xdr:row>
      <xdr:rowOff>95106</xdr:rowOff>
    </xdr:from>
    <xdr:ext cx="407484" cy="180627"/>
    <xdr:sp macro="_xll.PtreeEvent_ObjectClick" textlink="">
      <xdr:nvSpPr>
        <xdr:cNvPr id="600" name="PTObj_DBranchName_1_41"/>
        <xdr:cNvSpPr txBox="1"/>
      </xdr:nvSpPr>
      <xdr:spPr>
        <a:xfrm>
          <a:off x="7881747" y="18002106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Medium</a:t>
          </a:r>
        </a:p>
      </xdr:txBody>
    </xdr:sp>
    <xdr:clientData/>
  </xdr:oneCellAnchor>
  <xdr:twoCellAnchor editAs="oneCell">
    <xdr:from>
      <xdr:col>7</xdr:col>
      <xdr:colOff>127</xdr:colOff>
      <xdr:row>98</xdr:row>
      <xdr:rowOff>90170</xdr:rowOff>
    </xdr:from>
    <xdr:to>
      <xdr:col>7</xdr:col>
      <xdr:colOff>190627</xdr:colOff>
      <xdr:row>99</xdr:row>
      <xdr:rowOff>90170</xdr:rowOff>
    </xdr:to>
    <xdr:sp macro="_xll.PtreeEvent_ObjectClick" textlink="">
      <xdr:nvSpPr>
        <xdr:cNvPr id="601" name="PTObj_DNode_1_42"/>
        <xdr:cNvSpPr/>
      </xdr:nvSpPr>
      <xdr:spPr>
        <a:xfrm rot="-5400000">
          <a:off x="9144127" y="1837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98</xdr:row>
      <xdr:rowOff>95106</xdr:rowOff>
    </xdr:from>
    <xdr:ext cx="226023" cy="180627"/>
    <xdr:sp macro="_xll.PtreeEvent_ObjectClick" textlink="">
      <xdr:nvSpPr>
        <xdr:cNvPr id="604" name="PTObj_DBranchName_1_42"/>
        <xdr:cNvSpPr txBox="1"/>
      </xdr:nvSpPr>
      <xdr:spPr>
        <a:xfrm>
          <a:off x="7881747" y="1838310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showGridLines="0" tabSelected="1" workbookViewId="0">
      <selection activeCell="B4" sqref="B4:D4"/>
    </sheetView>
  </sheetViews>
  <sheetFormatPr defaultRowHeight="15" x14ac:dyDescent="0.25"/>
  <cols>
    <col min="2" max="2" width="13.85546875" customWidth="1"/>
    <col min="3" max="3" width="21.42578125" customWidth="1"/>
    <col min="4" max="4" width="23.28515625" customWidth="1"/>
    <col min="5" max="7" width="23.140625" customWidth="1"/>
    <col min="8" max="8" width="16.7109375" customWidth="1"/>
  </cols>
  <sheetData>
    <row r="1" spans="1:11" ht="20.25" x14ac:dyDescent="0.3">
      <c r="A1" s="46" t="s">
        <v>89</v>
      </c>
      <c r="B1" s="46"/>
      <c r="C1" s="46"/>
      <c r="D1" s="46"/>
      <c r="E1" s="46"/>
      <c r="F1" s="46"/>
      <c r="G1" s="48"/>
      <c r="H1" s="48"/>
      <c r="I1" s="48"/>
      <c r="J1" s="48"/>
      <c r="K1" s="49"/>
    </row>
    <row r="2" spans="1:11" ht="15.75" x14ac:dyDescent="0.25">
      <c r="A2" s="47" t="s">
        <v>88</v>
      </c>
      <c r="B2" s="47"/>
      <c r="C2" s="47"/>
      <c r="D2" s="47"/>
      <c r="E2" s="47"/>
      <c r="F2" s="47"/>
      <c r="G2" s="50"/>
      <c r="H2" s="50"/>
      <c r="I2" s="50"/>
      <c r="J2" s="50"/>
      <c r="K2" s="49"/>
    </row>
    <row r="4" spans="1:11" x14ac:dyDescent="0.25">
      <c r="B4" s="40" t="s">
        <v>45</v>
      </c>
      <c r="C4" s="41"/>
      <c r="D4" s="42"/>
    </row>
    <row r="5" spans="1:11" x14ac:dyDescent="0.25">
      <c r="B5" s="13"/>
      <c r="C5" s="14" t="s">
        <v>72</v>
      </c>
      <c r="D5" s="15" t="s">
        <v>70</v>
      </c>
      <c r="F5" s="43" t="s">
        <v>46</v>
      </c>
      <c r="G5" s="44"/>
      <c r="H5" s="45"/>
    </row>
    <row r="6" spans="1:11" x14ac:dyDescent="0.25">
      <c r="B6" s="16" t="s">
        <v>47</v>
      </c>
      <c r="C6" s="22">
        <v>400</v>
      </c>
      <c r="D6" s="23">
        <v>0.2</v>
      </c>
      <c r="F6" s="13" t="s">
        <v>76</v>
      </c>
      <c r="G6" s="26">
        <v>40000</v>
      </c>
      <c r="H6" s="10">
        <v>0.17</v>
      </c>
    </row>
    <row r="7" spans="1:11" x14ac:dyDescent="0.25">
      <c r="B7" s="17"/>
      <c r="C7" s="22">
        <v>100</v>
      </c>
      <c r="D7" s="23">
        <v>0.7</v>
      </c>
      <c r="F7" s="17"/>
      <c r="G7" s="12">
        <v>50000</v>
      </c>
      <c r="H7" s="11">
        <v>0.66</v>
      </c>
    </row>
    <row r="8" spans="1:11" x14ac:dyDescent="0.25">
      <c r="B8" s="17"/>
      <c r="C8" s="22">
        <v>0</v>
      </c>
      <c r="D8" s="23">
        <v>0.1</v>
      </c>
      <c r="F8" s="17"/>
      <c r="G8" s="12">
        <v>60000</v>
      </c>
      <c r="H8" s="11">
        <v>0.17</v>
      </c>
    </row>
    <row r="9" spans="1:11" x14ac:dyDescent="0.25">
      <c r="B9" s="16" t="s">
        <v>53</v>
      </c>
      <c r="C9" s="24">
        <v>600</v>
      </c>
      <c r="D9" s="25">
        <v>0.3</v>
      </c>
      <c r="F9" s="17"/>
      <c r="G9" s="18" t="s">
        <v>77</v>
      </c>
      <c r="H9" s="19"/>
    </row>
    <row r="10" spans="1:11" x14ac:dyDescent="0.25">
      <c r="B10" s="17"/>
      <c r="C10" s="24">
        <v>400</v>
      </c>
      <c r="D10" s="25">
        <v>0.5</v>
      </c>
      <c r="F10" s="36" t="s">
        <v>51</v>
      </c>
      <c r="G10" s="12">
        <f>G6*(1-$G$15)/12-$G$14-$C$18</f>
        <v>-575</v>
      </c>
      <c r="H10" s="11">
        <v>0.17</v>
      </c>
    </row>
    <row r="11" spans="1:11" x14ac:dyDescent="0.25">
      <c r="B11" s="17"/>
      <c r="C11" s="24">
        <v>200</v>
      </c>
      <c r="D11" s="25">
        <v>0.2</v>
      </c>
      <c r="F11" s="16" t="s">
        <v>50</v>
      </c>
      <c r="G11" s="12">
        <f t="shared" ref="G11:G12" si="0">G7*(1-$G$15)/12-$G$14-$C$18</f>
        <v>-75</v>
      </c>
      <c r="H11" s="11">
        <v>0.66</v>
      </c>
    </row>
    <row r="12" spans="1:11" x14ac:dyDescent="0.25">
      <c r="B12" s="16" t="s">
        <v>67</v>
      </c>
      <c r="C12" s="22">
        <v>1200</v>
      </c>
      <c r="D12" s="23">
        <v>0.2</v>
      </c>
      <c r="F12" s="16" t="s">
        <v>49</v>
      </c>
      <c r="G12" s="12">
        <f t="shared" si="0"/>
        <v>425</v>
      </c>
      <c r="H12" s="11">
        <v>0.17</v>
      </c>
    </row>
    <row r="13" spans="1:11" x14ac:dyDescent="0.25">
      <c r="B13" s="17"/>
      <c r="C13" s="22">
        <v>700</v>
      </c>
      <c r="D13" s="23">
        <v>0.7</v>
      </c>
      <c r="F13" s="17"/>
      <c r="G13" s="18"/>
      <c r="H13" s="19"/>
    </row>
    <row r="14" spans="1:11" x14ac:dyDescent="0.25">
      <c r="B14" s="17"/>
      <c r="C14" s="22">
        <v>500</v>
      </c>
      <c r="D14" s="23">
        <v>0.1</v>
      </c>
      <c r="F14" s="17" t="s">
        <v>73</v>
      </c>
      <c r="G14" s="12">
        <v>175</v>
      </c>
      <c r="H14" s="19"/>
    </row>
    <row r="15" spans="1:11" x14ac:dyDescent="0.25">
      <c r="B15" s="17"/>
      <c r="C15" s="18"/>
      <c r="D15" s="19"/>
      <c r="F15" s="20" t="s">
        <v>74</v>
      </c>
      <c r="G15" s="37">
        <v>0.4</v>
      </c>
      <c r="H15" s="21"/>
    </row>
    <row r="16" spans="1:11" x14ac:dyDescent="0.25">
      <c r="B16" s="17" t="s">
        <v>75</v>
      </c>
      <c r="C16" s="12">
        <v>2000</v>
      </c>
      <c r="D16" s="19"/>
    </row>
    <row r="17" spans="2:8" x14ac:dyDescent="0.25">
      <c r="B17" s="17" t="s">
        <v>71</v>
      </c>
      <c r="C17" s="12">
        <v>100</v>
      </c>
      <c r="D17" s="19"/>
    </row>
    <row r="18" spans="2:8" x14ac:dyDescent="0.25">
      <c r="B18" s="17" t="s">
        <v>78</v>
      </c>
      <c r="C18" s="12">
        <v>2400</v>
      </c>
      <c r="D18" s="19"/>
    </row>
    <row r="19" spans="2:8" x14ac:dyDescent="0.25">
      <c r="B19" s="17"/>
      <c r="C19" s="18"/>
      <c r="D19" s="19"/>
    </row>
    <row r="20" spans="2:8" x14ac:dyDescent="0.25">
      <c r="B20" s="17"/>
      <c r="C20" s="18" t="s">
        <v>77</v>
      </c>
      <c r="D20" s="19"/>
    </row>
    <row r="21" spans="2:8" x14ac:dyDescent="0.25">
      <c r="B21" s="16" t="s">
        <v>47</v>
      </c>
      <c r="C21" s="22">
        <f>$C$16+(C6-$C$17)*(1-$G$15)-$C$18</f>
        <v>-220</v>
      </c>
      <c r="D21" s="23">
        <v>0.2</v>
      </c>
      <c r="G21" s="9">
        <f>$D$27</f>
        <v>0.2</v>
      </c>
      <c r="H21" s="4">
        <f>_xll.PTreeNodeProbability(treeCalc_1!$F$2,16)</f>
        <v>0</v>
      </c>
    </row>
    <row r="22" spans="2:8" x14ac:dyDescent="0.25">
      <c r="B22" s="17"/>
      <c r="C22" s="22">
        <f>$C$16+(C7-$C$17)*(1-$G$15)-$C$18</f>
        <v>-400</v>
      </c>
      <c r="D22" s="23">
        <v>0.7</v>
      </c>
      <c r="G22" s="27">
        <f>$C$27</f>
        <v>260</v>
      </c>
      <c r="H22" s="33">
        <f>_xll.PTreeNodeValue(treeCalc_1!$F$2,16)</f>
        <v>-60</v>
      </c>
    </row>
    <row r="23" spans="2:8" x14ac:dyDescent="0.25">
      <c r="B23" s="17"/>
      <c r="C23" s="22">
        <f t="shared" ref="C23:C29" si="1">$C$16+(C8-$C$17)*(1-$G$15)-$C$18</f>
        <v>-460</v>
      </c>
      <c r="D23" s="23">
        <v>0.1</v>
      </c>
      <c r="F23" s="9">
        <f>$D$24</f>
        <v>0.3</v>
      </c>
      <c r="G23" s="8" t="s">
        <v>67</v>
      </c>
    </row>
    <row r="24" spans="2:8" x14ac:dyDescent="0.25">
      <c r="B24" s="16" t="s">
        <v>53</v>
      </c>
      <c r="C24" s="24">
        <f t="shared" si="1"/>
        <v>-100</v>
      </c>
      <c r="D24" s="25">
        <v>0.3</v>
      </c>
      <c r="F24" s="27">
        <f>$C$24</f>
        <v>-100</v>
      </c>
      <c r="G24" s="32">
        <f>_xll.PTreeNodeValue(treeCalc_1!$F$2,7)</f>
        <v>-312</v>
      </c>
    </row>
    <row r="25" spans="2:8" x14ac:dyDescent="0.25">
      <c r="B25" s="17"/>
      <c r="C25" s="24">
        <f t="shared" si="1"/>
        <v>-220</v>
      </c>
      <c r="D25" s="25">
        <v>0.5</v>
      </c>
      <c r="G25" s="9">
        <f>$D$28</f>
        <v>0.7</v>
      </c>
      <c r="H25" s="4">
        <f>_xll.PTreeNodeProbability(treeCalc_1!$F$2,17)</f>
        <v>0</v>
      </c>
    </row>
    <row r="26" spans="2:8" x14ac:dyDescent="0.25">
      <c r="B26" s="17"/>
      <c r="C26" s="24">
        <f t="shared" si="1"/>
        <v>-340</v>
      </c>
      <c r="D26" s="25">
        <v>0.2</v>
      </c>
      <c r="G26" s="27">
        <f>$C$28</f>
        <v>-40</v>
      </c>
      <c r="H26" s="33">
        <f>_xll.PTreeNodeValue(treeCalc_1!$F$2,17)</f>
        <v>-360</v>
      </c>
    </row>
    <row r="27" spans="2:8" x14ac:dyDescent="0.25">
      <c r="B27" s="16" t="s">
        <v>67</v>
      </c>
      <c r="C27" s="22">
        <f t="shared" si="1"/>
        <v>260</v>
      </c>
      <c r="D27" s="23">
        <v>0.2</v>
      </c>
      <c r="G27" s="9">
        <f>$D$29</f>
        <v>0.1</v>
      </c>
      <c r="H27" s="4">
        <f>_xll.PTreeNodeProbability(treeCalc_1!$F$2,18)</f>
        <v>0</v>
      </c>
    </row>
    <row r="28" spans="2:8" x14ac:dyDescent="0.25">
      <c r="B28" s="17"/>
      <c r="C28" s="22">
        <f t="shared" si="1"/>
        <v>-40</v>
      </c>
      <c r="D28" s="23">
        <v>0.7</v>
      </c>
      <c r="G28" s="27">
        <f>$C$29</f>
        <v>-160</v>
      </c>
      <c r="H28" s="33">
        <f>_xll.PTreeNodeValue(treeCalc_1!$F$2,18)</f>
        <v>-480</v>
      </c>
    </row>
    <row r="29" spans="2:8" ht="15" customHeight="1" x14ac:dyDescent="0.25">
      <c r="B29" s="20"/>
      <c r="C29" s="34">
        <f t="shared" si="1"/>
        <v>-160</v>
      </c>
      <c r="D29" s="35">
        <v>0.1</v>
      </c>
      <c r="E29" s="9">
        <f>$D$21</f>
        <v>0.2</v>
      </c>
      <c r="F29" s="8" t="s">
        <v>53</v>
      </c>
    </row>
    <row r="30" spans="2:8" ht="15" customHeight="1" x14ac:dyDescent="0.25">
      <c r="E30" s="27">
        <f>$C$21</f>
        <v>-220</v>
      </c>
      <c r="F30" s="32">
        <f>_xll.PTreeNodeValue(treeCalc_1!$F$2,4)</f>
        <v>-420</v>
      </c>
    </row>
    <row r="31" spans="2:8" ht="15" customHeight="1" x14ac:dyDescent="0.25">
      <c r="G31" s="9">
        <f>$D$27</f>
        <v>0.2</v>
      </c>
      <c r="H31" s="4">
        <f>_xll.PTreeNodeProbability(treeCalc_1!$F$2,10)</f>
        <v>0</v>
      </c>
    </row>
    <row r="32" spans="2:8" ht="15" customHeight="1" x14ac:dyDescent="0.25">
      <c r="G32" s="27">
        <f>$C$27</f>
        <v>260</v>
      </c>
      <c r="H32" s="33">
        <f>_xll.PTreeNodeValue(treeCalc_1!$F$2,10)</f>
        <v>-180</v>
      </c>
    </row>
    <row r="33" spans="4:8" ht="15" customHeight="1" x14ac:dyDescent="0.25">
      <c r="F33" s="9">
        <f>$D$25</f>
        <v>0.5</v>
      </c>
      <c r="G33" s="8" t="s">
        <v>67</v>
      </c>
    </row>
    <row r="34" spans="4:8" ht="15" customHeight="1" x14ac:dyDescent="0.25">
      <c r="F34" s="39">
        <f>$C$25</f>
        <v>-220</v>
      </c>
      <c r="G34" s="32">
        <f>_xll.PTreeNodeValue(treeCalc_1!$F$2,8)</f>
        <v>-432</v>
      </c>
    </row>
    <row r="35" spans="4:8" ht="15" customHeight="1" x14ac:dyDescent="0.25">
      <c r="G35" s="9">
        <f>$D$28</f>
        <v>0.7</v>
      </c>
      <c r="H35" s="4">
        <f>_xll.PTreeNodeProbability(treeCalc_1!$F$2,11)</f>
        <v>0</v>
      </c>
    </row>
    <row r="36" spans="4:8" ht="15" customHeight="1" x14ac:dyDescent="0.25">
      <c r="G36" s="39">
        <f>$C$28</f>
        <v>-40</v>
      </c>
      <c r="H36" s="33">
        <f>_xll.PTreeNodeValue(treeCalc_1!$F$2,11)</f>
        <v>-480</v>
      </c>
    </row>
    <row r="37" spans="4:8" ht="15" customHeight="1" x14ac:dyDescent="0.25">
      <c r="G37" s="9">
        <f>$D$29</f>
        <v>0.1</v>
      </c>
      <c r="H37" s="4">
        <f>_xll.PTreeNodeProbability(treeCalc_1!$F$2,12)</f>
        <v>0</v>
      </c>
    </row>
    <row r="38" spans="4:8" ht="15" customHeight="1" x14ac:dyDescent="0.25">
      <c r="G38" s="27">
        <f>$C$29</f>
        <v>-160</v>
      </c>
      <c r="H38" s="33">
        <f>_xll.PTreeNodeValue(treeCalc_1!$F$2,12)</f>
        <v>-600</v>
      </c>
    </row>
    <row r="39" spans="4:8" ht="15" customHeight="1" x14ac:dyDescent="0.25">
      <c r="G39" s="9">
        <f>$D$27</f>
        <v>0.2</v>
      </c>
      <c r="H39" s="4">
        <f>_xll.PTreeNodeProbability(treeCalc_1!$F$2,13)</f>
        <v>0</v>
      </c>
    </row>
    <row r="40" spans="4:8" ht="15" customHeight="1" x14ac:dyDescent="0.25">
      <c r="G40" s="39">
        <f>$C$27</f>
        <v>260</v>
      </c>
      <c r="H40" s="33">
        <f>_xll.PTreeNodeValue(treeCalc_1!$F$2,13)</f>
        <v>-300</v>
      </c>
    </row>
    <row r="41" spans="4:8" ht="15" customHeight="1" x14ac:dyDescent="0.25">
      <c r="F41" s="9">
        <f>$D$26</f>
        <v>0.2</v>
      </c>
      <c r="G41" s="8" t="s">
        <v>67</v>
      </c>
    </row>
    <row r="42" spans="4:8" ht="15" customHeight="1" x14ac:dyDescent="0.25">
      <c r="F42" s="39">
        <f>$C$26</f>
        <v>-340</v>
      </c>
      <c r="G42" s="32">
        <f>_xll.PTreeNodeValue(treeCalc_1!$F$2,9)</f>
        <v>-552</v>
      </c>
    </row>
    <row r="43" spans="4:8" ht="15" customHeight="1" x14ac:dyDescent="0.25">
      <c r="G43" s="9">
        <f>$D$28</f>
        <v>0.7</v>
      </c>
      <c r="H43" s="4">
        <f>_xll.PTreeNodeProbability(treeCalc_1!$F$2,14)</f>
        <v>0</v>
      </c>
    </row>
    <row r="44" spans="4:8" ht="15" customHeight="1" x14ac:dyDescent="0.25">
      <c r="G44" s="39">
        <f>$C$28</f>
        <v>-40</v>
      </c>
      <c r="H44" s="33">
        <f>_xll.PTreeNodeValue(treeCalc_1!$F$2,14)</f>
        <v>-600</v>
      </c>
    </row>
    <row r="45" spans="4:8" ht="15" customHeight="1" x14ac:dyDescent="0.25">
      <c r="G45" s="9">
        <f>$D$29</f>
        <v>0.1</v>
      </c>
      <c r="H45" s="4">
        <f>_xll.PTreeNodeProbability(treeCalc_1!$F$2,15)</f>
        <v>0</v>
      </c>
    </row>
    <row r="46" spans="4:8" ht="15" customHeight="1" x14ac:dyDescent="0.25">
      <c r="G46" s="39">
        <f>$C$29</f>
        <v>-160</v>
      </c>
      <c r="H46" s="33">
        <f>_xll.PTreeNodeValue(treeCalc_1!$F$2,15)</f>
        <v>-720</v>
      </c>
    </row>
    <row r="47" spans="4:8" ht="15" customHeight="1" x14ac:dyDescent="0.25">
      <c r="D47" s="7" t="b">
        <f>_xll.PTreeNodeDecision(treeCalc_1!$F$2,2)</f>
        <v>0</v>
      </c>
      <c r="E47" s="8" t="s">
        <v>47</v>
      </c>
    </row>
    <row r="48" spans="4:8" ht="15" customHeight="1" x14ac:dyDescent="0.25">
      <c r="D48" s="5"/>
      <c r="E48" s="32">
        <f>_xll.PTreeNodeValue(treeCalc_1!$F$2,2)</f>
        <v>-570</v>
      </c>
    </row>
    <row r="49" spans="5:8" ht="15" customHeight="1" x14ac:dyDescent="0.25">
      <c r="G49" s="9">
        <f>$D$27</f>
        <v>0.2</v>
      </c>
      <c r="H49" s="4">
        <f>_xll.PTreeNodeProbability(treeCalc_1!$F$2,20)</f>
        <v>0</v>
      </c>
    </row>
    <row r="50" spans="5:8" ht="15" customHeight="1" x14ac:dyDescent="0.25">
      <c r="G50" s="39">
        <f>$C$27</f>
        <v>260</v>
      </c>
      <c r="H50" s="33">
        <f>_xll.PTreeNodeValue(treeCalc_1!$F$2,20)</f>
        <v>-240</v>
      </c>
    </row>
    <row r="51" spans="5:8" ht="15" customHeight="1" x14ac:dyDescent="0.25">
      <c r="F51" s="9">
        <f>$D$24</f>
        <v>0.3</v>
      </c>
      <c r="G51" s="8" t="s">
        <v>67</v>
      </c>
    </row>
    <row r="52" spans="5:8" ht="15" customHeight="1" x14ac:dyDescent="0.25">
      <c r="F52" s="39">
        <f>$C$24</f>
        <v>-100</v>
      </c>
      <c r="G52" s="32">
        <f>_xll.PTreeNodeValue(treeCalc_1!$F$2,19)</f>
        <v>-492</v>
      </c>
    </row>
    <row r="53" spans="5:8" ht="15" customHeight="1" x14ac:dyDescent="0.25">
      <c r="G53" s="9">
        <f>$D$28</f>
        <v>0.7</v>
      </c>
      <c r="H53" s="4">
        <f>_xll.PTreeNodeProbability(treeCalc_1!$F$2,21)</f>
        <v>0</v>
      </c>
    </row>
    <row r="54" spans="5:8" ht="15" customHeight="1" x14ac:dyDescent="0.25">
      <c r="G54" s="39">
        <f>$C$28</f>
        <v>-40</v>
      </c>
      <c r="H54" s="33">
        <f>_xll.PTreeNodeValue(treeCalc_1!$F$2,21)</f>
        <v>-540</v>
      </c>
    </row>
    <row r="55" spans="5:8" ht="15" customHeight="1" x14ac:dyDescent="0.25">
      <c r="G55" s="9">
        <f>$D$29</f>
        <v>0.1</v>
      </c>
      <c r="H55" s="4">
        <f>_xll.PTreeNodeProbability(treeCalc_1!$F$2,22)</f>
        <v>0</v>
      </c>
    </row>
    <row r="56" spans="5:8" ht="15" customHeight="1" x14ac:dyDescent="0.25">
      <c r="G56" s="39">
        <f>$C$29</f>
        <v>-160</v>
      </c>
      <c r="H56" s="33">
        <f>_xll.PTreeNodeValue(treeCalc_1!$F$2,22)</f>
        <v>-660</v>
      </c>
    </row>
    <row r="57" spans="5:8" ht="15" customHeight="1" x14ac:dyDescent="0.25">
      <c r="E57" s="9">
        <f>$D$22</f>
        <v>0.7</v>
      </c>
      <c r="F57" s="8" t="s">
        <v>53</v>
      </c>
    </row>
    <row r="58" spans="5:8" ht="15" customHeight="1" x14ac:dyDescent="0.25">
      <c r="E58" s="39">
        <f>$C$22</f>
        <v>-400</v>
      </c>
      <c r="F58" s="32">
        <f>_xll.PTreeNodeValue(treeCalc_1!$F$2,5)</f>
        <v>-600</v>
      </c>
    </row>
    <row r="59" spans="5:8" ht="15" customHeight="1" x14ac:dyDescent="0.25">
      <c r="G59" s="9">
        <f>$D$27</f>
        <v>0.2</v>
      </c>
      <c r="H59" s="4">
        <f>_xll.PTreeNodeProbability(treeCalc_1!$F$2,24)</f>
        <v>0</v>
      </c>
    </row>
    <row r="60" spans="5:8" ht="15" customHeight="1" x14ac:dyDescent="0.25">
      <c r="G60" s="39">
        <f>$C$27</f>
        <v>260</v>
      </c>
      <c r="H60" s="33">
        <f>_xll.PTreeNodeValue(treeCalc_1!$F$2,24)</f>
        <v>-360</v>
      </c>
    </row>
    <row r="61" spans="5:8" ht="15" customHeight="1" x14ac:dyDescent="0.25">
      <c r="F61" s="9">
        <f>$D$25</f>
        <v>0.5</v>
      </c>
      <c r="G61" s="8" t="s">
        <v>67</v>
      </c>
    </row>
    <row r="62" spans="5:8" ht="15" customHeight="1" x14ac:dyDescent="0.25">
      <c r="F62" s="39">
        <f>$C$25</f>
        <v>-220</v>
      </c>
      <c r="G62" s="32">
        <f>_xll.PTreeNodeValue(treeCalc_1!$F$2,23)</f>
        <v>-612</v>
      </c>
    </row>
    <row r="63" spans="5:8" ht="15" customHeight="1" x14ac:dyDescent="0.25">
      <c r="G63" s="9">
        <f>$D$28</f>
        <v>0.7</v>
      </c>
      <c r="H63" s="4">
        <f>_xll.PTreeNodeProbability(treeCalc_1!$F$2,25)</f>
        <v>0</v>
      </c>
    </row>
    <row r="64" spans="5:8" ht="15" customHeight="1" x14ac:dyDescent="0.25">
      <c r="G64" s="39">
        <f>$C$28</f>
        <v>-40</v>
      </c>
      <c r="H64" s="33">
        <f>_xll.PTreeNodeValue(treeCalc_1!$F$2,25)</f>
        <v>-660</v>
      </c>
    </row>
    <row r="65" spans="6:8" ht="15" customHeight="1" x14ac:dyDescent="0.25">
      <c r="G65" s="9">
        <f>$D$29</f>
        <v>0.1</v>
      </c>
      <c r="H65" s="4">
        <f>_xll.PTreeNodeProbability(treeCalc_1!$F$2,26)</f>
        <v>0</v>
      </c>
    </row>
    <row r="66" spans="6:8" ht="15" customHeight="1" x14ac:dyDescent="0.25">
      <c r="G66" s="39">
        <f>$C$29</f>
        <v>-160</v>
      </c>
      <c r="H66" s="33">
        <f>_xll.PTreeNodeValue(treeCalc_1!$F$2,26)</f>
        <v>-780</v>
      </c>
    </row>
    <row r="67" spans="6:8" ht="15" customHeight="1" x14ac:dyDescent="0.25">
      <c r="G67" s="9">
        <f>$D$27</f>
        <v>0.2</v>
      </c>
      <c r="H67" s="4">
        <f>_xll.PTreeNodeProbability(treeCalc_1!$F$2,28)</f>
        <v>0</v>
      </c>
    </row>
    <row r="68" spans="6:8" ht="15" customHeight="1" x14ac:dyDescent="0.25">
      <c r="G68" s="39">
        <f>$C$27</f>
        <v>260</v>
      </c>
      <c r="H68" s="33">
        <f>_xll.PTreeNodeValue(treeCalc_1!$F$2,28)</f>
        <v>-480</v>
      </c>
    </row>
    <row r="69" spans="6:8" ht="15" customHeight="1" x14ac:dyDescent="0.25">
      <c r="F69" s="9">
        <f>$D$26</f>
        <v>0.2</v>
      </c>
      <c r="G69" s="8" t="s">
        <v>67</v>
      </c>
    </row>
    <row r="70" spans="6:8" ht="15" customHeight="1" x14ac:dyDescent="0.25">
      <c r="F70" s="39">
        <f>$C$26</f>
        <v>-340</v>
      </c>
      <c r="G70" s="32">
        <f>_xll.PTreeNodeValue(treeCalc_1!$F$2,27)</f>
        <v>-732</v>
      </c>
    </row>
    <row r="71" spans="6:8" ht="15" customHeight="1" x14ac:dyDescent="0.25">
      <c r="G71" s="9">
        <f>$D$28</f>
        <v>0.7</v>
      </c>
      <c r="H71" s="4">
        <f>_xll.PTreeNodeProbability(treeCalc_1!$F$2,29)</f>
        <v>0</v>
      </c>
    </row>
    <row r="72" spans="6:8" ht="15" customHeight="1" x14ac:dyDescent="0.25">
      <c r="G72" s="39">
        <f>$C$28</f>
        <v>-40</v>
      </c>
      <c r="H72" s="33">
        <f>_xll.PTreeNodeValue(treeCalc_1!$F$2,29)</f>
        <v>-780</v>
      </c>
    </row>
    <row r="73" spans="6:8" ht="15" customHeight="1" x14ac:dyDescent="0.25">
      <c r="G73" s="9">
        <f>$D$29</f>
        <v>0.1</v>
      </c>
      <c r="H73" s="4">
        <f>_xll.PTreeNodeProbability(treeCalc_1!$F$2,30)</f>
        <v>0</v>
      </c>
    </row>
    <row r="74" spans="6:8" ht="15" customHeight="1" x14ac:dyDescent="0.25">
      <c r="G74" s="39">
        <f>$C$29</f>
        <v>-160</v>
      </c>
      <c r="H74" s="33">
        <f>_xll.PTreeNodeValue(treeCalc_1!$F$2,30)</f>
        <v>-900</v>
      </c>
    </row>
    <row r="75" spans="6:8" ht="15" customHeight="1" x14ac:dyDescent="0.25">
      <c r="G75" s="9">
        <f>$D$27</f>
        <v>0.2</v>
      </c>
      <c r="H75" s="4">
        <f>_xll.PTreeNodeProbability(treeCalc_1!$F$2,32)</f>
        <v>0</v>
      </c>
    </row>
    <row r="76" spans="6:8" ht="15" customHeight="1" x14ac:dyDescent="0.25">
      <c r="G76" s="39">
        <f>$C$27</f>
        <v>260</v>
      </c>
      <c r="H76" s="33">
        <f>_xll.PTreeNodeValue(treeCalc_1!$F$2,32)</f>
        <v>-300</v>
      </c>
    </row>
    <row r="77" spans="6:8" ht="15" customHeight="1" x14ac:dyDescent="0.25">
      <c r="F77" s="9">
        <f>$D$24</f>
        <v>0.3</v>
      </c>
      <c r="G77" s="8" t="s">
        <v>67</v>
      </c>
    </row>
    <row r="78" spans="6:8" ht="15" customHeight="1" x14ac:dyDescent="0.25">
      <c r="F78" s="39">
        <f>$C$24</f>
        <v>-100</v>
      </c>
      <c r="G78" s="32">
        <f>_xll.PTreeNodeValue(treeCalc_1!$F$2,31)</f>
        <v>-552</v>
      </c>
    </row>
    <row r="79" spans="6:8" ht="15" customHeight="1" x14ac:dyDescent="0.25">
      <c r="G79" s="9">
        <f>$D$28</f>
        <v>0.7</v>
      </c>
      <c r="H79" s="4">
        <f>_xll.PTreeNodeProbability(treeCalc_1!$F$2,33)</f>
        <v>0</v>
      </c>
    </row>
    <row r="80" spans="6:8" ht="15" customHeight="1" x14ac:dyDescent="0.25">
      <c r="G80" s="39">
        <f>$C$28</f>
        <v>-40</v>
      </c>
      <c r="H80" s="33">
        <f>_xll.PTreeNodeValue(treeCalc_1!$F$2,33)</f>
        <v>-600</v>
      </c>
    </row>
    <row r="81" spans="5:8" ht="15" customHeight="1" x14ac:dyDescent="0.25">
      <c r="G81" s="9">
        <f>$D$29</f>
        <v>0.1</v>
      </c>
      <c r="H81" s="4">
        <f>_xll.PTreeNodeProbability(treeCalc_1!$F$2,34)</f>
        <v>0</v>
      </c>
    </row>
    <row r="82" spans="5:8" ht="15" customHeight="1" x14ac:dyDescent="0.25">
      <c r="G82" s="39">
        <f>$C$29</f>
        <v>-160</v>
      </c>
      <c r="H82" s="33">
        <f>_xll.PTreeNodeValue(treeCalc_1!$F$2,34)</f>
        <v>-720</v>
      </c>
    </row>
    <row r="83" spans="5:8" ht="15" customHeight="1" x14ac:dyDescent="0.25">
      <c r="E83" s="9">
        <f>$D$23</f>
        <v>0.1</v>
      </c>
      <c r="F83" s="8" t="s">
        <v>53</v>
      </c>
    </row>
    <row r="84" spans="5:8" ht="15" customHeight="1" x14ac:dyDescent="0.25">
      <c r="E84" s="39">
        <f>$C$23</f>
        <v>-460</v>
      </c>
      <c r="F84" s="32">
        <f>_xll.PTreeNodeValue(treeCalc_1!$F$2,6)</f>
        <v>-660</v>
      </c>
    </row>
    <row r="85" spans="5:8" ht="15" customHeight="1" x14ac:dyDescent="0.25">
      <c r="G85" s="9">
        <f>$D$27</f>
        <v>0.2</v>
      </c>
      <c r="H85" s="4">
        <f>_xll.PTreeNodeProbability(treeCalc_1!$F$2,36)</f>
        <v>0</v>
      </c>
    </row>
    <row r="86" spans="5:8" ht="15" customHeight="1" x14ac:dyDescent="0.25">
      <c r="G86" s="39">
        <f>$C$27</f>
        <v>260</v>
      </c>
      <c r="H86" s="33">
        <f>_xll.PTreeNodeValue(treeCalc_1!$F$2,36)</f>
        <v>-420</v>
      </c>
    </row>
    <row r="87" spans="5:8" ht="15" customHeight="1" x14ac:dyDescent="0.25">
      <c r="F87" s="9">
        <f>$D$25</f>
        <v>0.5</v>
      </c>
      <c r="G87" s="8" t="s">
        <v>67</v>
      </c>
    </row>
    <row r="88" spans="5:8" ht="15" customHeight="1" x14ac:dyDescent="0.25">
      <c r="F88" s="39">
        <f>$C$25</f>
        <v>-220</v>
      </c>
      <c r="G88" s="32">
        <f>_xll.PTreeNodeValue(treeCalc_1!$F$2,35)</f>
        <v>-672</v>
      </c>
    </row>
    <row r="89" spans="5:8" ht="15" customHeight="1" x14ac:dyDescent="0.25">
      <c r="G89" s="9">
        <f>$D$28</f>
        <v>0.7</v>
      </c>
      <c r="H89" s="4">
        <f>_xll.PTreeNodeProbability(treeCalc_1!$F$2,37)</f>
        <v>0</v>
      </c>
    </row>
    <row r="90" spans="5:8" ht="15" customHeight="1" x14ac:dyDescent="0.25">
      <c r="G90" s="39">
        <f>$C$28</f>
        <v>-40</v>
      </c>
      <c r="H90" s="33">
        <f>_xll.PTreeNodeValue(treeCalc_1!$F$2,37)</f>
        <v>-720</v>
      </c>
    </row>
    <row r="91" spans="5:8" ht="15" customHeight="1" x14ac:dyDescent="0.25">
      <c r="G91" s="9">
        <f>$D$29</f>
        <v>0.1</v>
      </c>
      <c r="H91" s="4">
        <f>_xll.PTreeNodeProbability(treeCalc_1!$F$2,38)</f>
        <v>0</v>
      </c>
    </row>
    <row r="92" spans="5:8" ht="15" customHeight="1" x14ac:dyDescent="0.25">
      <c r="G92" s="39">
        <f>$C$29</f>
        <v>-160</v>
      </c>
      <c r="H92" s="33">
        <f>_xll.PTreeNodeValue(treeCalc_1!$F$2,38)</f>
        <v>-840</v>
      </c>
    </row>
    <row r="93" spans="5:8" ht="15" customHeight="1" x14ac:dyDescent="0.25">
      <c r="G93" s="9">
        <f>$D$27</f>
        <v>0.2</v>
      </c>
      <c r="H93" s="4">
        <f>_xll.PTreeNodeProbability(treeCalc_1!$F$2,40)</f>
        <v>0</v>
      </c>
    </row>
    <row r="94" spans="5:8" ht="15" customHeight="1" x14ac:dyDescent="0.25">
      <c r="G94" s="39">
        <f>$C$27</f>
        <v>260</v>
      </c>
      <c r="H94" s="33">
        <f>_xll.PTreeNodeValue(treeCalc_1!$F$2,40)</f>
        <v>-540</v>
      </c>
    </row>
    <row r="95" spans="5:8" ht="15" customHeight="1" x14ac:dyDescent="0.25">
      <c r="F95" s="9">
        <f>$D$26</f>
        <v>0.2</v>
      </c>
      <c r="G95" s="8" t="s">
        <v>67</v>
      </c>
    </row>
    <row r="96" spans="5:8" ht="15" customHeight="1" x14ac:dyDescent="0.25">
      <c r="F96" s="39">
        <f>$C$26</f>
        <v>-340</v>
      </c>
      <c r="G96" s="32">
        <f>_xll.PTreeNodeValue(treeCalc_1!$F$2,39)</f>
        <v>-792</v>
      </c>
    </row>
    <row r="97" spans="3:8" ht="15" customHeight="1" x14ac:dyDescent="0.25">
      <c r="G97" s="9">
        <f>$D$28</f>
        <v>0.7</v>
      </c>
      <c r="H97" s="4">
        <f>_xll.PTreeNodeProbability(treeCalc_1!$F$2,41)</f>
        <v>0</v>
      </c>
    </row>
    <row r="98" spans="3:8" ht="15" customHeight="1" x14ac:dyDescent="0.25">
      <c r="G98" s="39">
        <f>$C$28</f>
        <v>-40</v>
      </c>
      <c r="H98" s="33">
        <f>_xll.PTreeNodeValue(treeCalc_1!$F$2,41)</f>
        <v>-840</v>
      </c>
    </row>
    <row r="99" spans="3:8" ht="15" customHeight="1" x14ac:dyDescent="0.25">
      <c r="G99" s="9">
        <f>$D$29</f>
        <v>0.1</v>
      </c>
      <c r="H99" s="4">
        <f>_xll.PTreeNodeProbability(treeCalc_1!$F$2,42)</f>
        <v>0</v>
      </c>
    </row>
    <row r="100" spans="3:8" ht="15" customHeight="1" x14ac:dyDescent="0.25">
      <c r="G100" s="39">
        <f>$C$29</f>
        <v>-160</v>
      </c>
      <c r="H100" s="33">
        <f>_xll.PTreeNodeValue(treeCalc_1!$F$2,42)</f>
        <v>-960</v>
      </c>
    </row>
    <row r="101" spans="3:8" ht="15" customHeight="1" x14ac:dyDescent="0.25">
      <c r="C101" s="5"/>
      <c r="D101" s="6" t="s">
        <v>43</v>
      </c>
    </row>
    <row r="102" spans="3:8" ht="15" customHeight="1" x14ac:dyDescent="0.25">
      <c r="C102" s="5"/>
      <c r="D102" s="31">
        <f>_xll.PTreeNodeValue(treeCalc_1!$F$2,1)</f>
        <v>-75</v>
      </c>
    </row>
    <row r="103" spans="3:8" ht="15" customHeight="1" x14ac:dyDescent="0.25">
      <c r="E103" s="9">
        <f>H10</f>
        <v>0.17</v>
      </c>
      <c r="F103" s="4">
        <f>_xll.PTreeNodeProbability(treeCalc_1!$F$2,43)</f>
        <v>0.17</v>
      </c>
    </row>
    <row r="104" spans="3:8" ht="15" customHeight="1" x14ac:dyDescent="0.25">
      <c r="E104" s="27">
        <f>G12</f>
        <v>425</v>
      </c>
      <c r="F104" s="33">
        <f>_xll.PTreeNodeValue(treeCalc_1!$F$2,43)</f>
        <v>425</v>
      </c>
    </row>
    <row r="105" spans="3:8" ht="15" customHeight="1" x14ac:dyDescent="0.25">
      <c r="D105" s="7" t="b">
        <f>_xll.PTreeNodeDecision(treeCalc_1!$F$2,3)</f>
        <v>1</v>
      </c>
      <c r="E105" s="8" t="s">
        <v>67</v>
      </c>
    </row>
    <row r="106" spans="3:8" ht="15" customHeight="1" x14ac:dyDescent="0.25">
      <c r="D106" s="5">
        <v>0</v>
      </c>
      <c r="E106" s="32">
        <f>_xll.PTreeNodeValue(treeCalc_1!$F$2,3)</f>
        <v>-75</v>
      </c>
    </row>
    <row r="107" spans="3:8" ht="15" customHeight="1" x14ac:dyDescent="0.25">
      <c r="E107" s="9">
        <f>H11</f>
        <v>0.66</v>
      </c>
      <c r="F107" s="4">
        <f>_xll.PTreeNodeProbability(treeCalc_1!$F$2,44)</f>
        <v>0.66</v>
      </c>
    </row>
    <row r="108" spans="3:8" ht="15" customHeight="1" x14ac:dyDescent="0.25">
      <c r="E108" s="28">
        <f>G11</f>
        <v>-75</v>
      </c>
      <c r="F108" s="33">
        <f>_xll.PTreeNodeValue(treeCalc_1!$F$2,44)</f>
        <v>-75</v>
      </c>
    </row>
    <row r="109" spans="3:8" ht="15" customHeight="1" x14ac:dyDescent="0.25">
      <c r="E109" s="9">
        <f>H12</f>
        <v>0.17</v>
      </c>
      <c r="F109" s="4">
        <f>_xll.PTreeNodeProbability(treeCalc_1!$F$2,45)</f>
        <v>0.17</v>
      </c>
    </row>
    <row r="110" spans="3:8" ht="15" customHeight="1" x14ac:dyDescent="0.25">
      <c r="E110" s="27">
        <f>G10</f>
        <v>-575</v>
      </c>
      <c r="F110" s="33">
        <f>_xll.PTreeNodeValue(treeCalc_1!$F$2,45)</f>
        <v>-575</v>
      </c>
    </row>
    <row r="111" spans="3:8" x14ac:dyDescent="0.25">
      <c r="E111" s="29"/>
    </row>
  </sheetData>
  <mergeCells count="4">
    <mergeCell ref="B4:D4"/>
    <mergeCell ref="F5:H5"/>
    <mergeCell ref="A1:F1"/>
    <mergeCell ref="A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/>
  </sheetViews>
  <sheetFormatPr defaultColWidth="15.7109375" defaultRowHeight="15" x14ac:dyDescent="0.25"/>
  <cols>
    <col min="1" max="16384" width="15.7109375" style="1"/>
  </cols>
  <sheetData>
    <row r="1" spans="1:16" x14ac:dyDescent="0.25">
      <c r="A1" s="1" t="s">
        <v>0</v>
      </c>
      <c r="B1" s="2" t="s">
        <v>42</v>
      </c>
      <c r="E1" s="1" t="s">
        <v>8</v>
      </c>
      <c r="F1" s="1">
        <v>3</v>
      </c>
      <c r="H1" s="1" t="s">
        <v>14</v>
      </c>
      <c r="I1" s="2" t="s">
        <v>39</v>
      </c>
      <c r="K1" s="1" t="s">
        <v>19</v>
      </c>
      <c r="L1" s="1">
        <v>100</v>
      </c>
    </row>
    <row r="2" spans="1:16" x14ac:dyDescent="0.25">
      <c r="A2" s="1" t="s">
        <v>1</v>
      </c>
      <c r="B2" s="1" t="e">
        <f>Model!#REF!</f>
        <v>#REF!</v>
      </c>
      <c r="E2" s="1" t="s">
        <v>9</v>
      </c>
      <c r="F2" s="1">
        <f>_xll.PTreeEvaluate5(B3,$L$11:$L$55,$J$11:$J$55,$K$11:$K$55,$N$11:$N$55,$G$11:$G$55,,L1)</f>
        <v>5943571</v>
      </c>
    </row>
    <row r="3" spans="1:16" x14ac:dyDescent="0.25">
      <c r="A3" s="1" t="s">
        <v>2</v>
      </c>
      <c r="B3" s="1" t="s">
        <v>41</v>
      </c>
      <c r="E3" s="1" t="s">
        <v>10</v>
      </c>
      <c r="F3" s="2" t="s">
        <v>36</v>
      </c>
      <c r="H3" s="1" t="s">
        <v>15</v>
      </c>
      <c r="I3" s="30" t="s">
        <v>37</v>
      </c>
    </row>
    <row r="4" spans="1:16" x14ac:dyDescent="0.25">
      <c r="A4" s="1" t="s">
        <v>3</v>
      </c>
      <c r="B4" s="1" t="s">
        <v>35</v>
      </c>
      <c r="E4" s="1" t="s">
        <v>11</v>
      </c>
      <c r="F4" s="2" t="s">
        <v>36</v>
      </c>
      <c r="H4" s="1" t="s">
        <v>16</v>
      </c>
      <c r="I4" s="2" t="s">
        <v>38</v>
      </c>
    </row>
    <row r="5" spans="1:16" x14ac:dyDescent="0.25">
      <c r="A5" s="1" t="s">
        <v>4</v>
      </c>
      <c r="B5" s="1">
        <v>0</v>
      </c>
      <c r="E5" s="1" t="s">
        <v>12</v>
      </c>
      <c r="F5" s="2" t="s">
        <v>36</v>
      </c>
      <c r="H5" s="1" t="s">
        <v>17</v>
      </c>
      <c r="I5" s="3" t="s">
        <v>37</v>
      </c>
    </row>
    <row r="6" spans="1:16" x14ac:dyDescent="0.25">
      <c r="A6" s="1" t="s">
        <v>5</v>
      </c>
      <c r="E6" s="1" t="s">
        <v>13</v>
      </c>
      <c r="F6" s="2" t="s">
        <v>87</v>
      </c>
      <c r="H6" s="1" t="s">
        <v>18</v>
      </c>
      <c r="I6" s="2" t="s">
        <v>38</v>
      </c>
    </row>
    <row r="7" spans="1:16" x14ac:dyDescent="0.25">
      <c r="A7" s="1" t="s">
        <v>6</v>
      </c>
      <c r="B7" s="2" t="s">
        <v>39</v>
      </c>
    </row>
    <row r="8" spans="1:16" x14ac:dyDescent="0.25">
      <c r="A8" s="1" t="s">
        <v>7</v>
      </c>
      <c r="B8" s="1">
        <v>45</v>
      </c>
    </row>
    <row r="10" spans="1:16" x14ac:dyDescent="0.25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30</v>
      </c>
      <c r="L10" s="1" t="s">
        <v>2</v>
      </c>
      <c r="M10" s="1" t="s">
        <v>31</v>
      </c>
      <c r="N10" s="1" t="s">
        <v>32</v>
      </c>
      <c r="O10" s="1" t="s">
        <v>33</v>
      </c>
      <c r="P10" s="1" t="s">
        <v>34</v>
      </c>
    </row>
    <row r="11" spans="1:16" x14ac:dyDescent="0.25">
      <c r="A11" s="1">
        <f>Model!$D$102</f>
        <v>-75</v>
      </c>
      <c r="B11" s="1" t="str">
        <f>B1</f>
        <v>Jameson's Career</v>
      </c>
      <c r="C11" s="1">
        <v>0</v>
      </c>
      <c r="I11" s="1" t="s">
        <v>40</v>
      </c>
      <c r="J11" s="1">
        <f>Model!$C$102</f>
        <v>0</v>
      </c>
      <c r="K11" s="1">
        <f>Model!$C$101</f>
        <v>0</v>
      </c>
      <c r="L11" s="1" t="s">
        <v>44</v>
      </c>
      <c r="M11" s="1">
        <v>0</v>
      </c>
      <c r="O11" s="1" t="str">
        <f>Model!$D$101</f>
        <v>Decision</v>
      </c>
      <c r="P11" s="1" t="b">
        <v>0</v>
      </c>
    </row>
    <row r="12" spans="1:16" x14ac:dyDescent="0.25">
      <c r="A12" s="1">
        <f>Model!$E$48</f>
        <v>-570</v>
      </c>
      <c r="B12" s="2" t="s">
        <v>45</v>
      </c>
      <c r="C12" s="1">
        <v>0</v>
      </c>
      <c r="I12" s="1" t="s">
        <v>40</v>
      </c>
      <c r="J12" s="1">
        <f>Model!$D$48</f>
        <v>0</v>
      </c>
      <c r="L12" s="1" t="s">
        <v>48</v>
      </c>
      <c r="M12" s="1">
        <v>0</v>
      </c>
      <c r="O12" s="1" t="str">
        <f>Model!$E$47</f>
        <v>Year 1</v>
      </c>
      <c r="P12" s="1" t="b">
        <v>0</v>
      </c>
    </row>
    <row r="13" spans="1:16" x14ac:dyDescent="0.25">
      <c r="A13" s="1">
        <f>Model!$E$106</f>
        <v>-75</v>
      </c>
      <c r="B13" s="2" t="s">
        <v>46</v>
      </c>
      <c r="C13" s="1">
        <v>0</v>
      </c>
      <c r="I13" s="1" t="s">
        <v>40</v>
      </c>
      <c r="J13" s="1">
        <f>Model!$D$106</f>
        <v>0</v>
      </c>
      <c r="L13" s="1" t="s">
        <v>69</v>
      </c>
      <c r="M13" s="1">
        <v>0</v>
      </c>
      <c r="O13" s="1" t="str">
        <f>Model!$E$105</f>
        <v>Year 3</v>
      </c>
      <c r="P13" s="1" t="b">
        <v>0</v>
      </c>
    </row>
    <row r="14" spans="1:16" x14ac:dyDescent="0.25">
      <c r="A14" s="1">
        <f>Model!$F$30</f>
        <v>-420</v>
      </c>
      <c r="B14" s="2" t="s">
        <v>49</v>
      </c>
      <c r="C14" s="1">
        <v>0</v>
      </c>
      <c r="I14" s="1" t="s">
        <v>40</v>
      </c>
      <c r="J14" s="1">
        <f>Model!$E$30</f>
        <v>-220</v>
      </c>
      <c r="K14" s="1">
        <f>Model!$E$29</f>
        <v>0.2</v>
      </c>
      <c r="L14" s="1" t="s">
        <v>52</v>
      </c>
      <c r="M14" s="1">
        <v>0</v>
      </c>
      <c r="O14" s="1" t="str">
        <f>Model!$F$29</f>
        <v>Year 2</v>
      </c>
      <c r="P14" s="1" t="b">
        <v>0</v>
      </c>
    </row>
    <row r="15" spans="1:16" x14ac:dyDescent="0.25">
      <c r="A15" s="1">
        <f>Model!$F$58</f>
        <v>-600</v>
      </c>
      <c r="B15" s="2" t="s">
        <v>50</v>
      </c>
      <c r="C15" s="1">
        <v>0</v>
      </c>
      <c r="I15" s="1" t="s">
        <v>40</v>
      </c>
      <c r="J15" s="38">
        <f>Model!$E$58</f>
        <v>-400</v>
      </c>
      <c r="K15" s="1">
        <f>Model!$E$57</f>
        <v>0.7</v>
      </c>
      <c r="L15" s="1" t="s">
        <v>82</v>
      </c>
      <c r="M15" s="1">
        <v>0</v>
      </c>
      <c r="O15" s="1" t="str">
        <f>Model!$F$57</f>
        <v>Year 2</v>
      </c>
      <c r="P15" s="1" t="b">
        <v>0</v>
      </c>
    </row>
    <row r="16" spans="1:16" x14ac:dyDescent="0.25">
      <c r="A16" s="1">
        <f>Model!$F$84</f>
        <v>-660</v>
      </c>
      <c r="B16" s="2" t="s">
        <v>51</v>
      </c>
      <c r="C16" s="1">
        <v>0</v>
      </c>
      <c r="I16" s="1" t="s">
        <v>40</v>
      </c>
      <c r="J16" s="38">
        <f>Model!$E$84</f>
        <v>-460</v>
      </c>
      <c r="K16" s="1">
        <f>Model!$E$83</f>
        <v>0.1</v>
      </c>
      <c r="L16" s="1" t="s">
        <v>61</v>
      </c>
      <c r="M16" s="1">
        <v>0</v>
      </c>
      <c r="O16" s="1" t="str">
        <f>Model!$F$83</f>
        <v>Year 2</v>
      </c>
      <c r="P16" s="1" t="b">
        <v>0</v>
      </c>
    </row>
    <row r="17" spans="1:16" x14ac:dyDescent="0.25">
      <c r="A17" s="1">
        <f>Model!$G$24</f>
        <v>-312</v>
      </c>
      <c r="B17" s="2" t="s">
        <v>49</v>
      </c>
      <c r="C17" s="1">
        <v>0</v>
      </c>
      <c r="I17" s="1" t="s">
        <v>40</v>
      </c>
      <c r="J17" s="1">
        <f>Model!$F$24</f>
        <v>-100</v>
      </c>
      <c r="K17" s="1">
        <f>Model!$F$23</f>
        <v>0.3</v>
      </c>
      <c r="L17" s="1" t="s">
        <v>54</v>
      </c>
      <c r="M17" s="1">
        <v>0</v>
      </c>
      <c r="O17" s="1" t="str">
        <f>Model!$G$23</f>
        <v>Year 3</v>
      </c>
      <c r="P17" s="1" t="b">
        <v>0</v>
      </c>
    </row>
    <row r="18" spans="1:16" x14ac:dyDescent="0.25">
      <c r="A18" s="1">
        <f>Model!$G$34</f>
        <v>-432</v>
      </c>
      <c r="B18" s="2" t="s">
        <v>50</v>
      </c>
      <c r="C18" s="1">
        <v>0</v>
      </c>
      <c r="I18" s="1" t="s">
        <v>40</v>
      </c>
      <c r="J18" s="38">
        <f>Model!$F$34</f>
        <v>-220</v>
      </c>
      <c r="K18" s="1">
        <f>Model!$F$33</f>
        <v>0.5</v>
      </c>
      <c r="L18" s="1" t="s">
        <v>79</v>
      </c>
      <c r="M18" s="1">
        <v>0</v>
      </c>
      <c r="O18" s="1" t="str">
        <f>Model!$G$33</f>
        <v>Year 3</v>
      </c>
      <c r="P18" s="1" t="b">
        <v>0</v>
      </c>
    </row>
    <row r="19" spans="1:16" x14ac:dyDescent="0.25">
      <c r="A19" s="1">
        <f>Model!$G$42</f>
        <v>-552</v>
      </c>
      <c r="B19" s="2" t="s">
        <v>51</v>
      </c>
      <c r="C19" s="1">
        <v>0</v>
      </c>
      <c r="I19" s="1" t="s">
        <v>40</v>
      </c>
      <c r="J19" s="38">
        <f>Model!$F$42</f>
        <v>-340</v>
      </c>
      <c r="K19" s="1">
        <f>Model!$F$41</f>
        <v>0.2</v>
      </c>
      <c r="L19" s="1" t="s">
        <v>81</v>
      </c>
      <c r="M19" s="1">
        <v>0</v>
      </c>
      <c r="O19" s="1" t="str">
        <f>Model!$G$41</f>
        <v>Year 3</v>
      </c>
      <c r="P19" s="1" t="b">
        <v>0</v>
      </c>
    </row>
    <row r="20" spans="1:16" x14ac:dyDescent="0.25">
      <c r="A20" s="1">
        <f>Model!$H$32</f>
        <v>-180</v>
      </c>
      <c r="B20" s="2" t="s">
        <v>49</v>
      </c>
      <c r="C20" s="1">
        <v>0</v>
      </c>
      <c r="H20" s="1" t="s">
        <v>40</v>
      </c>
      <c r="I20" s="1" t="s">
        <v>40</v>
      </c>
      <c r="J20" s="38">
        <f>Model!$G$32</f>
        <v>260</v>
      </c>
      <c r="K20" s="1">
        <f>Model!$G$31</f>
        <v>0.2</v>
      </c>
      <c r="L20" s="1" t="s">
        <v>56</v>
      </c>
      <c r="M20" s="2" t="s">
        <v>80</v>
      </c>
      <c r="P20" s="1" t="b">
        <v>0</v>
      </c>
    </row>
    <row r="21" spans="1:16" x14ac:dyDescent="0.25">
      <c r="A21" s="1">
        <f>Model!$H$36</f>
        <v>-480</v>
      </c>
      <c r="B21" s="2" t="s">
        <v>50</v>
      </c>
      <c r="C21" s="1">
        <v>0</v>
      </c>
      <c r="H21" s="1" t="s">
        <v>40</v>
      </c>
      <c r="I21" s="1" t="s">
        <v>40</v>
      </c>
      <c r="J21" s="38">
        <f>Model!$G$36</f>
        <v>-40</v>
      </c>
      <c r="K21" s="1">
        <f>Model!$G$35</f>
        <v>0.7</v>
      </c>
      <c r="L21" s="1" t="s">
        <v>56</v>
      </c>
      <c r="M21" s="2" t="s">
        <v>80</v>
      </c>
      <c r="P21" s="1" t="b">
        <v>0</v>
      </c>
    </row>
    <row r="22" spans="1:16" x14ac:dyDescent="0.25">
      <c r="A22" s="1">
        <f>Model!$H$38</f>
        <v>-600</v>
      </c>
      <c r="B22" s="2" t="s">
        <v>51</v>
      </c>
      <c r="C22" s="1">
        <v>0</v>
      </c>
      <c r="H22" s="1" t="s">
        <v>40</v>
      </c>
      <c r="I22" s="1" t="s">
        <v>40</v>
      </c>
      <c r="J22" s="38">
        <f>Model!$G$38</f>
        <v>-160</v>
      </c>
      <c r="K22" s="1">
        <f>Model!$G$37</f>
        <v>0.1</v>
      </c>
      <c r="L22" s="1" t="s">
        <v>56</v>
      </c>
      <c r="M22" s="2" t="s">
        <v>80</v>
      </c>
      <c r="P22" s="1" t="b">
        <v>0</v>
      </c>
    </row>
    <row r="23" spans="1:16" x14ac:dyDescent="0.25">
      <c r="A23" s="1">
        <f>Model!$H$40</f>
        <v>-300</v>
      </c>
      <c r="B23" s="2" t="s">
        <v>49</v>
      </c>
      <c r="C23" s="1">
        <v>0</v>
      </c>
      <c r="H23" s="1" t="s">
        <v>40</v>
      </c>
      <c r="I23" s="1" t="s">
        <v>40</v>
      </c>
      <c r="J23" s="38">
        <f>Model!$G$40</f>
        <v>260</v>
      </c>
      <c r="K23" s="1">
        <f>Model!$G$39</f>
        <v>0.2</v>
      </c>
      <c r="L23" s="1" t="s">
        <v>57</v>
      </c>
      <c r="M23" s="2" t="s">
        <v>80</v>
      </c>
      <c r="P23" s="1" t="b">
        <v>0</v>
      </c>
    </row>
    <row r="24" spans="1:16" x14ac:dyDescent="0.25">
      <c r="A24" s="1">
        <f>Model!$H$44</f>
        <v>-600</v>
      </c>
      <c r="B24" s="2" t="s">
        <v>50</v>
      </c>
      <c r="C24" s="1">
        <v>0</v>
      </c>
      <c r="H24" s="1" t="s">
        <v>40</v>
      </c>
      <c r="I24" s="1" t="s">
        <v>40</v>
      </c>
      <c r="J24" s="38">
        <f>Model!$G$44</f>
        <v>-40</v>
      </c>
      <c r="K24" s="1">
        <f>Model!$G$43</f>
        <v>0.7</v>
      </c>
      <c r="L24" s="1" t="s">
        <v>57</v>
      </c>
      <c r="M24" s="2" t="s">
        <v>80</v>
      </c>
      <c r="P24" s="1" t="b">
        <v>0</v>
      </c>
    </row>
    <row r="25" spans="1:16" x14ac:dyDescent="0.25">
      <c r="A25" s="1">
        <f>Model!$H$46</f>
        <v>-720</v>
      </c>
      <c r="B25" s="2" t="s">
        <v>51</v>
      </c>
      <c r="C25" s="1">
        <v>0</v>
      </c>
      <c r="H25" s="1" t="s">
        <v>40</v>
      </c>
      <c r="I25" s="1" t="s">
        <v>40</v>
      </c>
      <c r="J25" s="38">
        <f>Model!$G$46</f>
        <v>-160</v>
      </c>
      <c r="K25" s="1">
        <f>Model!$G$45</f>
        <v>0.1</v>
      </c>
      <c r="L25" s="1" t="s">
        <v>57</v>
      </c>
      <c r="M25" s="2" t="s">
        <v>80</v>
      </c>
      <c r="P25" s="1" t="b">
        <v>0</v>
      </c>
    </row>
    <row r="26" spans="1:16" x14ac:dyDescent="0.25">
      <c r="A26" s="1">
        <f>Model!$H$22</f>
        <v>-60</v>
      </c>
      <c r="B26" s="2" t="s">
        <v>49</v>
      </c>
      <c r="C26" s="1">
        <v>0</v>
      </c>
      <c r="H26" s="1" t="s">
        <v>40</v>
      </c>
      <c r="I26" s="1" t="s">
        <v>40</v>
      </c>
      <c r="J26" s="1">
        <f>Model!$G$22</f>
        <v>260</v>
      </c>
      <c r="K26" s="1">
        <f>Model!$G$21</f>
        <v>0.2</v>
      </c>
      <c r="L26" s="1" t="s">
        <v>55</v>
      </c>
      <c r="M26" s="1">
        <v>0</v>
      </c>
      <c r="P26" s="1" t="b">
        <v>0</v>
      </c>
    </row>
    <row r="27" spans="1:16" x14ac:dyDescent="0.25">
      <c r="A27" s="1">
        <f>Model!$H$26</f>
        <v>-360</v>
      </c>
      <c r="B27" s="2" t="s">
        <v>50</v>
      </c>
      <c r="C27" s="1">
        <v>0</v>
      </c>
      <c r="H27" s="1" t="s">
        <v>40</v>
      </c>
      <c r="I27" s="1" t="s">
        <v>40</v>
      </c>
      <c r="J27" s="1">
        <f>Model!$G$26</f>
        <v>-40</v>
      </c>
      <c r="K27" s="1">
        <f>Model!$G$25</f>
        <v>0.7</v>
      </c>
      <c r="L27" s="1" t="s">
        <v>55</v>
      </c>
      <c r="M27" s="1">
        <v>0</v>
      </c>
      <c r="P27" s="1" t="b">
        <v>0</v>
      </c>
    </row>
    <row r="28" spans="1:16" x14ac:dyDescent="0.25">
      <c r="A28" s="1">
        <f>Model!$H$28</f>
        <v>-480</v>
      </c>
      <c r="B28" s="2" t="s">
        <v>51</v>
      </c>
      <c r="C28" s="1">
        <v>0</v>
      </c>
      <c r="H28" s="1" t="s">
        <v>40</v>
      </c>
      <c r="I28" s="1" t="s">
        <v>40</v>
      </c>
      <c r="J28" s="1">
        <f>Model!$G$28</f>
        <v>-160</v>
      </c>
      <c r="K28" s="1">
        <f>Model!$G$27</f>
        <v>0.1</v>
      </c>
      <c r="L28" s="1" t="s">
        <v>55</v>
      </c>
      <c r="M28" s="1">
        <v>0</v>
      </c>
      <c r="P28" s="1" t="b">
        <v>0</v>
      </c>
    </row>
    <row r="29" spans="1:16" x14ac:dyDescent="0.25">
      <c r="A29" s="1">
        <f>Model!$G$52</f>
        <v>-492</v>
      </c>
      <c r="B29" s="2" t="s">
        <v>49</v>
      </c>
      <c r="C29" s="1">
        <v>0</v>
      </c>
      <c r="I29" s="1" t="s">
        <v>40</v>
      </c>
      <c r="J29" s="38">
        <f>Model!$F$52</f>
        <v>-100</v>
      </c>
      <c r="K29" s="1">
        <f>Model!$F$51</f>
        <v>0.3</v>
      </c>
      <c r="L29" s="1" t="s">
        <v>83</v>
      </c>
      <c r="M29" s="2" t="s">
        <v>80</v>
      </c>
      <c r="O29" s="1" t="str">
        <f>Model!$G$51</f>
        <v>Year 3</v>
      </c>
      <c r="P29" s="1" t="b">
        <v>0</v>
      </c>
    </row>
    <row r="30" spans="1:16" x14ac:dyDescent="0.25">
      <c r="A30" s="1">
        <f>Model!$H$50</f>
        <v>-240</v>
      </c>
      <c r="B30" s="2" t="s">
        <v>49</v>
      </c>
      <c r="C30" s="1">
        <v>0</v>
      </c>
      <c r="H30" s="1" t="s">
        <v>40</v>
      </c>
      <c r="I30" s="1" t="s">
        <v>40</v>
      </c>
      <c r="J30" s="38">
        <f>Model!$G$50</f>
        <v>260</v>
      </c>
      <c r="K30" s="1">
        <f>Model!$G$49</f>
        <v>0.2</v>
      </c>
      <c r="L30" s="1" t="s">
        <v>84</v>
      </c>
      <c r="M30" s="2" t="s">
        <v>80</v>
      </c>
      <c r="P30" s="1" t="b">
        <v>0</v>
      </c>
    </row>
    <row r="31" spans="1:16" x14ac:dyDescent="0.25">
      <c r="A31" s="1">
        <f>Model!$H$54</f>
        <v>-540</v>
      </c>
      <c r="B31" s="2" t="s">
        <v>50</v>
      </c>
      <c r="C31" s="1">
        <v>0</v>
      </c>
      <c r="H31" s="1" t="s">
        <v>40</v>
      </c>
      <c r="I31" s="1" t="s">
        <v>40</v>
      </c>
      <c r="J31" s="38">
        <f>Model!$G$54</f>
        <v>-40</v>
      </c>
      <c r="K31" s="1">
        <f>Model!$G$53</f>
        <v>0.7</v>
      </c>
      <c r="L31" s="1" t="s">
        <v>84</v>
      </c>
      <c r="M31" s="2" t="s">
        <v>80</v>
      </c>
      <c r="P31" s="1" t="b">
        <v>0</v>
      </c>
    </row>
    <row r="32" spans="1:16" x14ac:dyDescent="0.25">
      <c r="A32" s="1">
        <f>Model!$H$56</f>
        <v>-660</v>
      </c>
      <c r="B32" s="2" t="s">
        <v>51</v>
      </c>
      <c r="C32" s="1">
        <v>0</v>
      </c>
      <c r="H32" s="1" t="s">
        <v>40</v>
      </c>
      <c r="I32" s="1" t="s">
        <v>40</v>
      </c>
      <c r="J32" s="38">
        <f>Model!$G$56</f>
        <v>-160</v>
      </c>
      <c r="K32" s="1">
        <f>Model!$G$55</f>
        <v>0.1</v>
      </c>
      <c r="L32" s="1" t="s">
        <v>84</v>
      </c>
      <c r="M32" s="2" t="s">
        <v>80</v>
      </c>
      <c r="P32" s="1" t="b">
        <v>0</v>
      </c>
    </row>
    <row r="33" spans="1:16" x14ac:dyDescent="0.25">
      <c r="A33" s="1">
        <f>Model!$G$62</f>
        <v>-612</v>
      </c>
      <c r="B33" s="2" t="s">
        <v>50</v>
      </c>
      <c r="C33" s="1">
        <v>0</v>
      </c>
      <c r="I33" s="1" t="s">
        <v>40</v>
      </c>
      <c r="J33" s="1">
        <f>Model!$F$62</f>
        <v>-220</v>
      </c>
      <c r="K33" s="1">
        <f>Model!$F$61</f>
        <v>0.5</v>
      </c>
      <c r="L33" s="1" t="s">
        <v>85</v>
      </c>
      <c r="M33" s="2" t="s">
        <v>80</v>
      </c>
      <c r="O33" s="1" t="str">
        <f>Model!$G$61</f>
        <v>Year 3</v>
      </c>
      <c r="P33" s="1" t="b">
        <v>0</v>
      </c>
    </row>
    <row r="34" spans="1:16" x14ac:dyDescent="0.25">
      <c r="A34" s="1">
        <f>Model!$H$60</f>
        <v>-360</v>
      </c>
      <c r="B34" s="2" t="s">
        <v>49</v>
      </c>
      <c r="C34" s="1">
        <v>0</v>
      </c>
      <c r="H34" s="1" t="s">
        <v>40</v>
      </c>
      <c r="I34" s="1" t="s">
        <v>40</v>
      </c>
      <c r="J34" s="38">
        <f>Model!$G$60</f>
        <v>260</v>
      </c>
      <c r="K34" s="1">
        <f>Model!$G$59</f>
        <v>0.2</v>
      </c>
      <c r="L34" s="1" t="s">
        <v>86</v>
      </c>
      <c r="M34" s="2" t="s">
        <v>80</v>
      </c>
      <c r="P34" s="1" t="b">
        <v>0</v>
      </c>
    </row>
    <row r="35" spans="1:16" x14ac:dyDescent="0.25">
      <c r="A35" s="1">
        <f>Model!$H$64</f>
        <v>-660</v>
      </c>
      <c r="B35" s="2" t="s">
        <v>50</v>
      </c>
      <c r="C35" s="1">
        <v>0</v>
      </c>
      <c r="H35" s="1" t="s">
        <v>40</v>
      </c>
      <c r="I35" s="1" t="s">
        <v>40</v>
      </c>
      <c r="J35" s="1">
        <f>Model!$G$64</f>
        <v>-40</v>
      </c>
      <c r="K35" s="1">
        <f>Model!$G$63</f>
        <v>0.7</v>
      </c>
      <c r="L35" s="1" t="s">
        <v>86</v>
      </c>
      <c r="M35" s="2" t="s">
        <v>80</v>
      </c>
      <c r="P35" s="1" t="b">
        <v>0</v>
      </c>
    </row>
    <row r="36" spans="1:16" x14ac:dyDescent="0.25">
      <c r="A36" s="1">
        <f>Model!$H$66</f>
        <v>-780</v>
      </c>
      <c r="B36" s="2" t="s">
        <v>51</v>
      </c>
      <c r="C36" s="1">
        <v>0</v>
      </c>
      <c r="H36" s="1" t="s">
        <v>40</v>
      </c>
      <c r="I36" s="1" t="s">
        <v>40</v>
      </c>
      <c r="J36" s="38">
        <f>Model!$G$66</f>
        <v>-160</v>
      </c>
      <c r="K36" s="1">
        <f>Model!$G$65</f>
        <v>0.1</v>
      </c>
      <c r="L36" s="1" t="s">
        <v>86</v>
      </c>
      <c r="M36" s="2" t="s">
        <v>80</v>
      </c>
      <c r="P36" s="1" t="b">
        <v>0</v>
      </c>
    </row>
    <row r="37" spans="1:16" x14ac:dyDescent="0.25">
      <c r="A37" s="1">
        <f>Model!$G$70</f>
        <v>-732</v>
      </c>
      <c r="B37" s="2" t="s">
        <v>51</v>
      </c>
      <c r="C37" s="1">
        <v>0</v>
      </c>
      <c r="I37" s="1" t="s">
        <v>40</v>
      </c>
      <c r="J37" s="1">
        <f>Model!$F$70</f>
        <v>-340</v>
      </c>
      <c r="K37" s="1">
        <f>Model!$F$69</f>
        <v>0.2</v>
      </c>
      <c r="L37" s="1" t="s">
        <v>58</v>
      </c>
      <c r="M37" s="2" t="s">
        <v>80</v>
      </c>
      <c r="O37" s="1" t="str">
        <f>Model!$G$69</f>
        <v>Year 3</v>
      </c>
      <c r="P37" s="1" t="b">
        <v>0</v>
      </c>
    </row>
    <row r="38" spans="1:16" x14ac:dyDescent="0.25">
      <c r="A38" s="1">
        <f>Model!$H$68</f>
        <v>-480</v>
      </c>
      <c r="B38" s="2" t="s">
        <v>49</v>
      </c>
      <c r="C38" s="1">
        <v>0</v>
      </c>
      <c r="H38" s="1" t="s">
        <v>40</v>
      </c>
      <c r="I38" s="1" t="s">
        <v>40</v>
      </c>
      <c r="J38" s="1">
        <f>Model!$G$68</f>
        <v>260</v>
      </c>
      <c r="K38" s="1">
        <f>Model!$G$67</f>
        <v>0.2</v>
      </c>
      <c r="L38" s="1" t="s">
        <v>60</v>
      </c>
      <c r="M38" s="2" t="s">
        <v>80</v>
      </c>
      <c r="P38" s="1" t="b">
        <v>0</v>
      </c>
    </row>
    <row r="39" spans="1:16" x14ac:dyDescent="0.25">
      <c r="A39" s="1">
        <f>Model!$H$72</f>
        <v>-780</v>
      </c>
      <c r="B39" s="2" t="s">
        <v>50</v>
      </c>
      <c r="C39" s="1">
        <v>0</v>
      </c>
      <c r="H39" s="1" t="s">
        <v>40</v>
      </c>
      <c r="I39" s="1" t="s">
        <v>40</v>
      </c>
      <c r="J39" s="1">
        <f>Model!$G$72</f>
        <v>-40</v>
      </c>
      <c r="K39" s="1">
        <f>Model!$G$71</f>
        <v>0.7</v>
      </c>
      <c r="L39" s="1" t="s">
        <v>60</v>
      </c>
      <c r="M39" s="2" t="s">
        <v>80</v>
      </c>
      <c r="P39" s="1" t="b">
        <v>0</v>
      </c>
    </row>
    <row r="40" spans="1:16" x14ac:dyDescent="0.25">
      <c r="A40" s="1">
        <f>Model!$H$74</f>
        <v>-900</v>
      </c>
      <c r="B40" s="2" t="s">
        <v>51</v>
      </c>
      <c r="C40" s="1">
        <v>0</v>
      </c>
      <c r="H40" s="1" t="s">
        <v>40</v>
      </c>
      <c r="I40" s="1" t="s">
        <v>40</v>
      </c>
      <c r="J40" s="1">
        <f>Model!$G$74</f>
        <v>-160</v>
      </c>
      <c r="K40" s="1">
        <f>Model!$G$73</f>
        <v>0.1</v>
      </c>
      <c r="L40" s="1" t="s">
        <v>60</v>
      </c>
      <c r="M40" s="2" t="s">
        <v>80</v>
      </c>
      <c r="P40" s="1" t="b">
        <v>0</v>
      </c>
    </row>
    <row r="41" spans="1:16" x14ac:dyDescent="0.25">
      <c r="A41" s="1">
        <f>Model!$G$78</f>
        <v>-552</v>
      </c>
      <c r="B41" s="2" t="s">
        <v>49</v>
      </c>
      <c r="C41" s="1">
        <v>0</v>
      </c>
      <c r="I41" s="1" t="s">
        <v>40</v>
      </c>
      <c r="J41" s="38">
        <f>Model!$F$78</f>
        <v>-100</v>
      </c>
      <c r="K41" s="1">
        <f>Model!$F$77</f>
        <v>0.3</v>
      </c>
      <c r="L41" s="1" t="s">
        <v>62</v>
      </c>
      <c r="M41" s="2" t="s">
        <v>80</v>
      </c>
      <c r="O41" s="1" t="str">
        <f>Model!$G$77</f>
        <v>Year 3</v>
      </c>
      <c r="P41" s="1" t="b">
        <v>0</v>
      </c>
    </row>
    <row r="42" spans="1:16" x14ac:dyDescent="0.25">
      <c r="A42" s="1">
        <f>Model!$H$76</f>
        <v>-300</v>
      </c>
      <c r="B42" s="2" t="s">
        <v>49</v>
      </c>
      <c r="C42" s="1">
        <v>0</v>
      </c>
      <c r="H42" s="1" t="s">
        <v>40</v>
      </c>
      <c r="I42" s="1" t="s">
        <v>40</v>
      </c>
      <c r="J42" s="38">
        <f>Model!$G$76</f>
        <v>260</v>
      </c>
      <c r="K42" s="1">
        <f>Model!$G$75</f>
        <v>0.2</v>
      </c>
      <c r="L42" s="1" t="s">
        <v>63</v>
      </c>
      <c r="M42" s="2" t="s">
        <v>80</v>
      </c>
      <c r="P42" s="1" t="b">
        <v>0</v>
      </c>
    </row>
    <row r="43" spans="1:16" x14ac:dyDescent="0.25">
      <c r="A43" s="1">
        <f>Model!$H$80</f>
        <v>-600</v>
      </c>
      <c r="B43" s="2" t="s">
        <v>50</v>
      </c>
      <c r="C43" s="1">
        <v>0</v>
      </c>
      <c r="H43" s="1" t="s">
        <v>40</v>
      </c>
      <c r="I43" s="1" t="s">
        <v>40</v>
      </c>
      <c r="J43" s="38">
        <f>Model!$G$80</f>
        <v>-40</v>
      </c>
      <c r="K43" s="1">
        <f>Model!$G$79</f>
        <v>0.7</v>
      </c>
      <c r="L43" s="1" t="s">
        <v>63</v>
      </c>
      <c r="M43" s="2" t="s">
        <v>80</v>
      </c>
      <c r="P43" s="1" t="b">
        <v>0</v>
      </c>
    </row>
    <row r="44" spans="1:16" x14ac:dyDescent="0.25">
      <c r="A44" s="1">
        <f>Model!$H$82</f>
        <v>-720</v>
      </c>
      <c r="B44" s="2" t="s">
        <v>51</v>
      </c>
      <c r="C44" s="1">
        <v>0</v>
      </c>
      <c r="H44" s="1" t="s">
        <v>40</v>
      </c>
      <c r="I44" s="1" t="s">
        <v>40</v>
      </c>
      <c r="J44" s="38">
        <f>Model!$G$82</f>
        <v>-160</v>
      </c>
      <c r="K44" s="1">
        <f>Model!$G$81</f>
        <v>0.1</v>
      </c>
      <c r="L44" s="1" t="s">
        <v>63</v>
      </c>
      <c r="M44" s="2" t="s">
        <v>80</v>
      </c>
      <c r="P44" s="1" t="b">
        <v>0</v>
      </c>
    </row>
    <row r="45" spans="1:16" x14ac:dyDescent="0.25">
      <c r="A45" s="1">
        <f>Model!$G$88</f>
        <v>-672</v>
      </c>
      <c r="B45" s="2" t="s">
        <v>50</v>
      </c>
      <c r="C45" s="1">
        <v>0</v>
      </c>
      <c r="I45" s="1" t="s">
        <v>40</v>
      </c>
      <c r="J45" s="1">
        <f>Model!$F$88</f>
        <v>-220</v>
      </c>
      <c r="K45" s="1">
        <f>Model!$F$87</f>
        <v>0.5</v>
      </c>
      <c r="L45" s="1" t="s">
        <v>64</v>
      </c>
      <c r="M45" s="2" t="s">
        <v>80</v>
      </c>
      <c r="O45" s="1" t="str">
        <f>Model!$G$87</f>
        <v>Year 3</v>
      </c>
      <c r="P45" s="1" t="b">
        <v>0</v>
      </c>
    </row>
    <row r="46" spans="1:16" x14ac:dyDescent="0.25">
      <c r="A46" s="1">
        <f>Model!$H$86</f>
        <v>-420</v>
      </c>
      <c r="B46" s="2" t="s">
        <v>49</v>
      </c>
      <c r="C46" s="1">
        <v>0</v>
      </c>
      <c r="H46" s="1" t="s">
        <v>40</v>
      </c>
      <c r="I46" s="1" t="s">
        <v>40</v>
      </c>
      <c r="J46" s="38">
        <f>Model!$G$86</f>
        <v>260</v>
      </c>
      <c r="K46" s="1">
        <f>Model!$G$85</f>
        <v>0.2</v>
      </c>
      <c r="L46" s="1" t="s">
        <v>65</v>
      </c>
      <c r="M46" s="2" t="s">
        <v>80</v>
      </c>
      <c r="P46" s="1" t="b">
        <v>0</v>
      </c>
    </row>
    <row r="47" spans="1:16" x14ac:dyDescent="0.25">
      <c r="A47" s="1">
        <f>Model!$H$90</f>
        <v>-720</v>
      </c>
      <c r="B47" s="2" t="s">
        <v>50</v>
      </c>
      <c r="C47" s="1">
        <v>0</v>
      </c>
      <c r="H47" s="1" t="s">
        <v>40</v>
      </c>
      <c r="I47" s="1" t="s">
        <v>40</v>
      </c>
      <c r="J47" s="1">
        <f>Model!$G$90</f>
        <v>-40</v>
      </c>
      <c r="K47" s="1">
        <f>Model!$G$89</f>
        <v>0.7</v>
      </c>
      <c r="L47" s="1" t="s">
        <v>65</v>
      </c>
      <c r="M47" s="2" t="s">
        <v>80</v>
      </c>
      <c r="P47" s="1" t="b">
        <v>0</v>
      </c>
    </row>
    <row r="48" spans="1:16" x14ac:dyDescent="0.25">
      <c r="A48" s="1">
        <f>Model!$H$92</f>
        <v>-840</v>
      </c>
      <c r="B48" s="2" t="s">
        <v>51</v>
      </c>
      <c r="C48" s="1">
        <v>0</v>
      </c>
      <c r="H48" s="1" t="s">
        <v>40</v>
      </c>
      <c r="I48" s="1" t="s">
        <v>40</v>
      </c>
      <c r="J48" s="38">
        <f>Model!$G$92</f>
        <v>-160</v>
      </c>
      <c r="K48" s="1">
        <f>Model!$G$91</f>
        <v>0.1</v>
      </c>
      <c r="L48" s="1" t="s">
        <v>65</v>
      </c>
      <c r="M48" s="2" t="s">
        <v>80</v>
      </c>
      <c r="P48" s="1" t="b">
        <v>0</v>
      </c>
    </row>
    <row r="49" spans="1:16" x14ac:dyDescent="0.25">
      <c r="A49" s="1">
        <f>Model!$G$96</f>
        <v>-792</v>
      </c>
      <c r="B49" s="2" t="s">
        <v>51</v>
      </c>
      <c r="C49" s="1">
        <v>0</v>
      </c>
      <c r="I49" s="1" t="s">
        <v>40</v>
      </c>
      <c r="J49" s="1">
        <f>Model!$F$96</f>
        <v>-340</v>
      </c>
      <c r="K49" s="1">
        <f>Model!$F$95</f>
        <v>0.2</v>
      </c>
      <c r="L49" s="1" t="s">
        <v>59</v>
      </c>
      <c r="M49" s="2" t="s">
        <v>80</v>
      </c>
      <c r="O49" s="1" t="str">
        <f>Model!$G$95</f>
        <v>Year 3</v>
      </c>
      <c r="P49" s="1" t="b">
        <v>0</v>
      </c>
    </row>
    <row r="50" spans="1:16" x14ac:dyDescent="0.25">
      <c r="A50" s="1">
        <f>Model!$H$94</f>
        <v>-540</v>
      </c>
      <c r="B50" s="2" t="s">
        <v>49</v>
      </c>
      <c r="C50" s="1">
        <v>0</v>
      </c>
      <c r="H50" s="1" t="s">
        <v>40</v>
      </c>
      <c r="I50" s="1" t="s">
        <v>40</v>
      </c>
      <c r="J50" s="1">
        <f>Model!$G$94</f>
        <v>260</v>
      </c>
      <c r="K50" s="1">
        <f>Model!$G$93</f>
        <v>0.2</v>
      </c>
      <c r="L50" s="1" t="s">
        <v>66</v>
      </c>
      <c r="M50" s="2" t="s">
        <v>80</v>
      </c>
      <c r="P50" s="1" t="b">
        <v>0</v>
      </c>
    </row>
    <row r="51" spans="1:16" x14ac:dyDescent="0.25">
      <c r="A51" s="1">
        <f>Model!$H$98</f>
        <v>-840</v>
      </c>
      <c r="B51" s="2" t="s">
        <v>50</v>
      </c>
      <c r="C51" s="1">
        <v>0</v>
      </c>
      <c r="H51" s="1" t="s">
        <v>40</v>
      </c>
      <c r="I51" s="1" t="s">
        <v>40</v>
      </c>
      <c r="J51" s="1">
        <f>Model!$G$98</f>
        <v>-40</v>
      </c>
      <c r="K51" s="1">
        <f>Model!$G$97</f>
        <v>0.7</v>
      </c>
      <c r="L51" s="1" t="s">
        <v>66</v>
      </c>
      <c r="M51" s="2" t="s">
        <v>80</v>
      </c>
      <c r="P51" s="1" t="b">
        <v>0</v>
      </c>
    </row>
    <row r="52" spans="1:16" x14ac:dyDescent="0.25">
      <c r="A52" s="1">
        <f>Model!$H$100</f>
        <v>-960</v>
      </c>
      <c r="B52" s="2" t="s">
        <v>51</v>
      </c>
      <c r="C52" s="1">
        <v>0</v>
      </c>
      <c r="H52" s="1" t="s">
        <v>40</v>
      </c>
      <c r="I52" s="1" t="s">
        <v>40</v>
      </c>
      <c r="J52" s="1">
        <f>Model!$G$100</f>
        <v>-160</v>
      </c>
      <c r="K52" s="1">
        <f>Model!$G$99</f>
        <v>0.1</v>
      </c>
      <c r="L52" s="1" t="s">
        <v>66</v>
      </c>
      <c r="M52" s="2" t="s">
        <v>80</v>
      </c>
      <c r="P52" s="1" t="b">
        <v>0</v>
      </c>
    </row>
    <row r="53" spans="1:16" x14ac:dyDescent="0.25">
      <c r="A53" s="1">
        <f>Model!$F$104</f>
        <v>425</v>
      </c>
      <c r="B53" s="2" t="s">
        <v>49</v>
      </c>
      <c r="C53" s="1">
        <v>0</v>
      </c>
      <c r="H53" s="1" t="s">
        <v>40</v>
      </c>
      <c r="I53" s="1" t="s">
        <v>40</v>
      </c>
      <c r="J53" s="1">
        <f>Model!$E$104</f>
        <v>425</v>
      </c>
      <c r="K53" s="1">
        <f>Model!$E$103</f>
        <v>0.17</v>
      </c>
      <c r="L53" s="1" t="s">
        <v>68</v>
      </c>
      <c r="M53" s="1">
        <v>0</v>
      </c>
      <c r="P53" s="1" t="b">
        <v>0</v>
      </c>
    </row>
    <row r="54" spans="1:16" x14ac:dyDescent="0.25">
      <c r="A54" s="1">
        <f>Model!$F$108</f>
        <v>-75</v>
      </c>
      <c r="B54" s="2" t="s">
        <v>50</v>
      </c>
      <c r="C54" s="1">
        <v>0</v>
      </c>
      <c r="H54" s="1" t="s">
        <v>40</v>
      </c>
      <c r="I54" s="1" t="s">
        <v>40</v>
      </c>
      <c r="J54" s="1">
        <f>Model!$E$108</f>
        <v>-75</v>
      </c>
      <c r="K54" s="1">
        <f>Model!$E$107</f>
        <v>0.66</v>
      </c>
      <c r="L54" s="1" t="s">
        <v>68</v>
      </c>
      <c r="M54" s="1">
        <v>0</v>
      </c>
      <c r="P54" s="1" t="b">
        <v>0</v>
      </c>
    </row>
    <row r="55" spans="1:16" x14ac:dyDescent="0.25">
      <c r="A55" s="1">
        <f>Model!$F$110</f>
        <v>-575</v>
      </c>
      <c r="B55" s="2" t="s">
        <v>51</v>
      </c>
      <c r="C55" s="1">
        <v>0</v>
      </c>
      <c r="H55" s="1" t="s">
        <v>40</v>
      </c>
      <c r="I55" s="1" t="s">
        <v>40</v>
      </c>
      <c r="J55" s="1">
        <f>Model!$E$110</f>
        <v>-575</v>
      </c>
      <c r="K55" s="1">
        <f>Model!$E$109</f>
        <v>0.17</v>
      </c>
      <c r="L55" s="1" t="s">
        <v>68</v>
      </c>
      <c r="M55" s="1">
        <v>0</v>
      </c>
      <c r="P55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treeCalc_1</vt:lpstr>
    </vt:vector>
  </TitlesOfParts>
  <Company>Babson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Reilly</dc:creator>
  <cp:lastModifiedBy>Bob Clemen</cp:lastModifiedBy>
  <dcterms:created xsi:type="dcterms:W3CDTF">2009-01-30T13:13:13Z</dcterms:created>
  <dcterms:modified xsi:type="dcterms:W3CDTF">2013-05-25T21:19:15Z</dcterms:modified>
</cp:coreProperties>
</file>